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CEC6B7C3-254D-4007-B71E-FB02667C3D35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46" i="371" l="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G17" i="431"/>
  <c r="I21" i="431"/>
  <c r="K17" i="431"/>
  <c r="L19" i="431"/>
  <c r="M21" i="431"/>
  <c r="O17" i="431"/>
  <c r="P19" i="431"/>
  <c r="C18" i="431"/>
  <c r="D12" i="431"/>
  <c r="E14" i="431"/>
  <c r="F16" i="431"/>
  <c r="G18" i="431"/>
  <c r="I14" i="431"/>
  <c r="K10" i="431"/>
  <c r="L20" i="431"/>
  <c r="N16" i="431"/>
  <c r="P12" i="431"/>
  <c r="Q22" i="431"/>
  <c r="D21" i="431"/>
  <c r="G11" i="431"/>
  <c r="I15" i="431"/>
  <c r="K19" i="431"/>
  <c r="N9" i="431"/>
  <c r="P21" i="431"/>
  <c r="E16" i="431"/>
  <c r="G20" i="431"/>
  <c r="J10" i="431"/>
  <c r="L14" i="431"/>
  <c r="O20" i="431"/>
  <c r="D14" i="431"/>
  <c r="O19" i="431"/>
  <c r="O12" i="431"/>
  <c r="C12" i="431"/>
  <c r="N10" i="431"/>
  <c r="C13" i="431"/>
  <c r="C21" i="431"/>
  <c r="D15" i="431"/>
  <c r="E9" i="431"/>
  <c r="E17" i="431"/>
  <c r="F11" i="431"/>
  <c r="F19" i="431"/>
  <c r="G13" i="431"/>
  <c r="G21" i="431"/>
  <c r="H15" i="431"/>
  <c r="I9" i="431"/>
  <c r="I17" i="431"/>
  <c r="J11" i="431"/>
  <c r="J19" i="431"/>
  <c r="K13" i="431"/>
  <c r="K21" i="431"/>
  <c r="L15" i="431"/>
  <c r="M9" i="431"/>
  <c r="M17" i="431"/>
  <c r="N11" i="431"/>
  <c r="N19" i="431"/>
  <c r="O13" i="431"/>
  <c r="O21" i="431"/>
  <c r="P15" i="431"/>
  <c r="Q9" i="431"/>
  <c r="Q17" i="431"/>
  <c r="C11" i="431"/>
  <c r="E15" i="431"/>
  <c r="G19" i="431"/>
  <c r="J9" i="431"/>
  <c r="L13" i="431"/>
  <c r="N17" i="431"/>
  <c r="Q15" i="431"/>
  <c r="D22" i="431"/>
  <c r="H14" i="431"/>
  <c r="K12" i="431"/>
  <c r="M16" i="431"/>
  <c r="P22" i="431"/>
  <c r="C14" i="431"/>
  <c r="C22" i="431"/>
  <c r="D16" i="431"/>
  <c r="E10" i="431"/>
  <c r="E18" i="431"/>
  <c r="F12" i="431"/>
  <c r="F20" i="431"/>
  <c r="G14" i="431"/>
  <c r="G22" i="431"/>
  <c r="H16" i="431"/>
  <c r="I10" i="431"/>
  <c r="I18" i="431"/>
  <c r="J12" i="431"/>
  <c r="J20" i="431"/>
  <c r="K14" i="431"/>
  <c r="K22" i="431"/>
  <c r="L16" i="431"/>
  <c r="M10" i="431"/>
  <c r="M18" i="431"/>
  <c r="N12" i="431"/>
  <c r="N20" i="431"/>
  <c r="O14" i="431"/>
  <c r="O22" i="431"/>
  <c r="P16" i="431"/>
  <c r="Q10" i="431"/>
  <c r="Q18" i="431"/>
  <c r="C15" i="431"/>
  <c r="D9" i="431"/>
  <c r="D17" i="431"/>
  <c r="E11" i="431"/>
  <c r="E19" i="431"/>
  <c r="F13" i="431"/>
  <c r="F21" i="431"/>
  <c r="G15" i="431"/>
  <c r="H9" i="431"/>
  <c r="H17" i="431"/>
  <c r="I11" i="431"/>
  <c r="I19" i="431"/>
  <c r="J13" i="431"/>
  <c r="J21" i="431"/>
  <c r="K15" i="431"/>
  <c r="L9" i="431"/>
  <c r="L17" i="431"/>
  <c r="M11" i="431"/>
  <c r="M19" i="431"/>
  <c r="N13" i="431"/>
  <c r="N21" i="431"/>
  <c r="O15" i="431"/>
  <c r="P9" i="431"/>
  <c r="P17" i="431"/>
  <c r="Q11" i="431"/>
  <c r="Q19" i="431"/>
  <c r="H12" i="431"/>
  <c r="J16" i="431"/>
  <c r="L12" i="431"/>
  <c r="M22" i="431"/>
  <c r="O18" i="431"/>
  <c r="Q14" i="431"/>
  <c r="D13" i="431"/>
  <c r="F17" i="431"/>
  <c r="H21" i="431"/>
  <c r="K11" i="431"/>
  <c r="L21" i="431"/>
  <c r="P13" i="431"/>
  <c r="C20" i="431"/>
  <c r="G12" i="431"/>
  <c r="J18" i="431"/>
  <c r="L22" i="431"/>
  <c r="P14" i="431"/>
  <c r="F10" i="431"/>
  <c r="C16" i="431"/>
  <c r="D10" i="431"/>
  <c r="D18" i="431"/>
  <c r="E12" i="431"/>
  <c r="E20" i="431"/>
  <c r="F14" i="431"/>
  <c r="F22" i="431"/>
  <c r="G16" i="431"/>
  <c r="H10" i="431"/>
  <c r="H18" i="431"/>
  <c r="I12" i="431"/>
  <c r="I20" i="431"/>
  <c r="J14" i="431"/>
  <c r="J22" i="431"/>
  <c r="K16" i="431"/>
  <c r="L10" i="431"/>
  <c r="L18" i="431"/>
  <c r="M12" i="431"/>
  <c r="M20" i="431"/>
  <c r="N14" i="431"/>
  <c r="N22" i="431"/>
  <c r="O16" i="431"/>
  <c r="P10" i="431"/>
  <c r="P18" i="431"/>
  <c r="Q12" i="431"/>
  <c r="Q20" i="431"/>
  <c r="C17" i="431"/>
  <c r="D11" i="431"/>
  <c r="D19" i="431"/>
  <c r="E13" i="431"/>
  <c r="E21" i="431"/>
  <c r="F15" i="431"/>
  <c r="G9" i="431"/>
  <c r="H11" i="431"/>
  <c r="H19" i="431"/>
  <c r="I13" i="431"/>
  <c r="J15" i="431"/>
  <c r="K9" i="431"/>
  <c r="L11" i="431"/>
  <c r="M13" i="431"/>
  <c r="N15" i="431"/>
  <c r="O9" i="431"/>
  <c r="P11" i="431"/>
  <c r="Q13" i="431"/>
  <c r="Q21" i="431"/>
  <c r="C10" i="431"/>
  <c r="D20" i="431"/>
  <c r="E22" i="431"/>
  <c r="G10" i="431"/>
  <c r="H20" i="431"/>
  <c r="I22" i="431"/>
  <c r="K18" i="431"/>
  <c r="M14" i="431"/>
  <c r="O10" i="431"/>
  <c r="P20" i="431"/>
  <c r="C19" i="431"/>
  <c r="F9" i="431"/>
  <c r="H13" i="431"/>
  <c r="J17" i="431"/>
  <c r="M15" i="431"/>
  <c r="O11" i="431"/>
  <c r="F18" i="431"/>
  <c r="H22" i="431"/>
  <c r="I16" i="431"/>
  <c r="K20" i="431"/>
  <c r="N18" i="431"/>
  <c r="Q16" i="431"/>
  <c r="O8" i="431"/>
  <c r="M8" i="431"/>
  <c r="G8" i="431"/>
  <c r="J8" i="431"/>
  <c r="K8" i="431"/>
  <c r="P8" i="431"/>
  <c r="N8" i="431"/>
  <c r="H8" i="431"/>
  <c r="I8" i="431"/>
  <c r="Q8" i="431"/>
  <c r="E8" i="431"/>
  <c r="L8" i="431"/>
  <c r="F8" i="431"/>
  <c r="D8" i="431"/>
  <c r="C8" i="431"/>
  <c r="R16" i="431" l="1"/>
  <c r="S16" i="431"/>
  <c r="S21" i="431"/>
  <c r="R21" i="431"/>
  <c r="S13" i="431"/>
  <c r="R13" i="431"/>
  <c r="R20" i="431"/>
  <c r="S20" i="431"/>
  <c r="S12" i="431"/>
  <c r="R12" i="431"/>
  <c r="S14" i="431"/>
  <c r="R14" i="431"/>
  <c r="R19" i="431"/>
  <c r="S19" i="431"/>
  <c r="R11" i="431"/>
  <c r="S11" i="431"/>
  <c r="S18" i="431"/>
  <c r="R18" i="431"/>
  <c r="R10" i="431"/>
  <c r="S10" i="431"/>
  <c r="R15" i="431"/>
  <c r="S15" i="431"/>
  <c r="R17" i="431"/>
  <c r="S17" i="431"/>
  <c r="S9" i="431"/>
  <c r="R9" i="431"/>
  <c r="S22" i="431"/>
  <c r="R22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3" i="414" s="1"/>
  <c r="M3" i="410" l="1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F11" i="339"/>
  <c r="H11" i="339" l="1"/>
  <c r="G11" i="339"/>
  <c r="A30" i="414"/>
  <c r="A23" i="414"/>
  <c r="A15" i="414"/>
  <c r="A16" i="414"/>
  <c r="A4" i="414"/>
  <c r="A6" i="339" l="1"/>
  <c r="A5" i="339"/>
  <c r="D4" i="414"/>
  <c r="D16" i="414"/>
  <c r="C16" i="414"/>
  <c r="C19" i="414"/>
  <c r="D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J12" i="339" s="1"/>
  <c r="D29" i="414"/>
  <c r="E29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H3" i="387" s="1"/>
  <c r="L3" i="387"/>
  <c r="J3" i="387"/>
  <c r="I3" i="387"/>
  <c r="G3" i="387"/>
  <c r="F3" i="387"/>
  <c r="N3" i="220"/>
  <c r="L3" i="220" s="1"/>
  <c r="D24" i="414"/>
  <c r="C24" i="414"/>
  <c r="R3" i="345" l="1"/>
  <c r="S3" i="347"/>
  <c r="Q3" i="347"/>
  <c r="U3" i="347"/>
  <c r="K3" i="387"/>
  <c r="N3" i="372"/>
  <c r="F3" i="372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C4" i="414"/>
  <c r="D18" i="414"/>
  <c r="J13" i="339" l="1"/>
  <c r="B15" i="339"/>
  <c r="H13" i="339"/>
  <c r="F15" i="339"/>
  <c r="D30" i="414"/>
  <c r="E30" i="414" s="1"/>
  <c r="E16" i="414"/>
  <c r="E4" i="414"/>
  <c r="C6" i="340"/>
  <c r="D6" i="340" s="1"/>
  <c r="B4" i="340"/>
  <c r="G13" i="339"/>
  <c r="B13" i="340" l="1"/>
  <c r="B12" i="340"/>
  <c r="H15" i="339"/>
  <c r="G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<sst xmlns="http://schemas.openxmlformats.org/spreadsheetml/2006/main" count="12449" uniqueCount="3042">
  <si>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</si>
  <si>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</si>
  <si>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</si>
  <si>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</si>
  <si>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</si>
  <si>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</si>
  <si>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</si>
  <si>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</si>
  <si>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</si>
  <si>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</si>
  <si>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</si>
  <si>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</si>
  <si>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</si>
  <si>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</si>
  <si>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</si>
  <si>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</si>
  <si>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</si>
  <si>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</si>
  <si>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</si>
  <si>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</si>
  <si>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</si>
  <si>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</si>
  <si>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</si>
  <si>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</si>
  <si>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</si>
  <si>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</si>
  <si>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</si>
  <si>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</si>
  <si>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</si>
  <si>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</si>
  <si>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</si>
  <si>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</si>
  <si>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</si>
  <si>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</si>
  <si>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</si>
  <si>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</si>
  <si>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</si>
  <si>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</si>
  <si>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</si>
  <si>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</si>
  <si>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</si>
  <si>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</si>
  <si>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</si>
  <si>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</si>
  <si>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</si>
  <si>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</si>
  <si>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</si>
  <si>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</si>
  <si>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</si>
  <si>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</si>
  <si>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</si>
  <si>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</si>
  <si>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</si>
  <si>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</si>
  <si>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</si>
  <si>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</si>
  <si>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</si>
  <si>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</si>
  <si>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</si>
  <si>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</si>
  <si>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</si>
  <si>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</si>
  <si>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</si>
  <si>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</si>
  <si>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</si>
  <si>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</si>
  <si>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</si>
  <si>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</si>
  <si>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</si>
  <si>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</si>
  <si>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</si>
  <si>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</si>
  <si>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</si>
  <si>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</si>
  <si>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</si>
  <si>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</si>
  <si>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</si>
  <si>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</si>
  <si>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</si>
  <si>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</si>
  <si>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</si>
  <si>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</si>
  <si>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</si>
  <si>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</si>
  <si>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</si>
  <si>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</si>
  <si>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</si>
  <si>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</si>
  <si>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</si>
  <si>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</si>
  <si>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</si>
  <si>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</si>
  <si>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</si>
  <si>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</si>
  <si>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</si>
  <si>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</si>
  <si>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</si>
  <si>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</si>
  <si>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</si>
  <si>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</si>
  <si>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</si>
  <si>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</si>
  <si>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</si>
  <si>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</si>
  <si>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</si>
  <si>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</si>
  <si>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</si>
  <si>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</si>
  <si>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</si>
  <si>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</si>
  <si>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</si>
  <si>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</si>
  <si>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</si>
  <si>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</si>
  <si>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</si>
  <si>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</si>
  <si>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</si>
  <si>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</si>
  <si>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</si>
  <si>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</si>
  <si>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</si>
  <si>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</si>
  <si>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</si>
  <si>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</si>
  <si>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</si>
  <si>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</si>
  <si>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</si>
  <si>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</si>
  <si>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</si>
  <si>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</si>
  <si>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</si>
  <si>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</si>
  <si>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</si>
  <si>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</si>
  <si>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</si>
  <si>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</si>
  <si>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</si>
  <si>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</si>
  <si>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</si>
  <si>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</si>
  <si>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</si>
  <si>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</si>
  <si>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</si>
  <si>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</si>
  <si>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</si>
  <si>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</si>
  <si>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</si>
  <si>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</si>
  <si>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</si>
  <si>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</si>
  <si>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</si>
  <si>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</si>
  <si>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</si>
  <si>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</si>
  <si>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</si>
  <si>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</si>
  <si>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</si>
  <si>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</si>
  <si>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</si>
  <si>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</si>
  <si>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</si>
  <si>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</si>
  <si>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</si>
  <si>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</si>
  <si>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</si>
  <si>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</si>
  <si>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</si>
  <si>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</si>
  <si>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</si>
  <si>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</si>
  <si>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</si>
  <si>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</si>
  <si>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</si>
  <si>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</si>
  <si>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</si>
  <si>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</si>
  <si>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</si>
  <si>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</si>
  <si>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</si>
  <si>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</si>
  <si>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</si>
  <si>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</si>
  <si>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</si>
  <si>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</si>
  <si>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</si>
  <si>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</si>
  <si>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</si>
  <si>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</si>
  <si>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</si>
  <si>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</si>
  <si>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</si>
  <si>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</si>
  <si>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</si>
  <si>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</si>
  <si>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</si>
  <si>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</si>
  <si>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</si>
  <si>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</si>
  <si>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</si>
  <si>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</si>
  <si>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</si>
  <si>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</si>
  <si>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</si>
  <si>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</si>
  <si>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</si>
  <si>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</si>
  <si>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</si>
  <si>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</si>
  <si>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</si>
  <si>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</si>
  <si>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</si>
  <si>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</si>
  <si>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</si>
  <si>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</si>
  <si>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</si>
  <si>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</si>
  <si>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</si>
  <si>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</si>
  <si>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</si>
  <si>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</si>
  <si>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</si>
  <si>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</si>
  <si>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</si>
  <si>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</si>
  <si>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</si>
  <si>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</si>
  <si>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</si>
  <si>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</si>
  <si>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</si>
  <si>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</si>
  <si>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</si>
  <si>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</si>
  <si>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</si>
  <si>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</si>
  <si>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</si>
  <si>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</si>
  <si>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</si>
  <si>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</si>
  <si>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</si>
  <si>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</si>
  <si>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</si>
  <si>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</si>
  <si>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</si>
  <si>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</si>
  <si>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</si>
  <si>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</si>
  <si>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</si>
  <si>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</si>
  <si>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</si>
  <si>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</si>
  <si>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</si>
  <si>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</si>
  <si>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</si>
  <si>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</si>
  <si>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</si>
  <si>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</si>
  <si>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</si>
  <si>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</si>
  <si>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</si>
  <si>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</si>
  <si>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</si>
  <si>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</si>
  <si>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</si>
  <si>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</si>
  <si>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</si>
  <si>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</si>
  <si>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</si>
  <si>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</si>
  <si>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</si>
  <si>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</si>
  <si>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</si>
  <si>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</si>
  <si>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</si>
  <si>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</si>
  <si>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</si>
  <si>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</si>
  <si>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</si>
  <si>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</si>
  <si>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</si>
  <si>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</si>
  <si>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</si>
  <si>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</si>
  <si>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</si>
  <si>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</si>
  <si>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</si>
  <si>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</si>
  <si>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</si>
  <si>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</si>
  <si>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</si>
  <si>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</si>
  <si>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</si>
  <si>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</si>
  <si>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</si>
  <si>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</si>
  <si>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</si>
  <si>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</si>
  <si>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</si>
  <si>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</si>
  <si>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</si>
  <si>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</si>
  <si>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</si>
  <si>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</si>
  <si>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</si>
  <si>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</si>
  <si>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</si>
  <si>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</si>
  <si>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</si>
  <si>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</si>
  <si>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</si>
  <si>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</si>
  <si>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</si>
  <si>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</si>
  <si>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</si>
  <si>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</si>
  <si>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</si>
  <si>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</si>
  <si>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</si>
  <si>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</si>
  <si>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</si>
  <si>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</si>
  <si>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</si>
  <si>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</si>
  <si>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</si>
  <si>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</si>
  <si>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</si>
  <si>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</si>
  <si>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</si>
  <si>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</si>
  <si>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Novorozenecké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</si>
  <si>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</si>
  <si>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</si>
  <si>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</si>
  <si>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</si>
  <si>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</si>
  <si>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</si>
  <si>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</si>
  <si>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</si>
  <si>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</si>
  <si>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</si>
  <si>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50113004     léky - enter. a parent. výživa (výroba LEK-OPSL)</t>
  </si>
  <si>
    <t>50113006     léky - enterální výživa (LEK)</t>
  </si>
  <si>
    <t>50113008     léky - krev.deriváty ZUL (TO)</t>
  </si>
  <si>
    <t>50113013     léky - antibiotika (LEK)</t>
  </si>
  <si>
    <t>50113014     léky - antimykotika (LEK)</t>
  </si>
  <si>
    <t>50113016     léky - centra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</si>
  <si>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</si>
  <si>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</si>
  <si>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</si>
  <si>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</si>
  <si>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</si>
  <si>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</si>
  <si>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</si>
  <si>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</si>
  <si>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</si>
  <si>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</si>
  <si>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</si>
  <si>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</si>
  <si>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</si>
  <si>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</si>
  <si>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50116     Potraviny</t>
  </si>
  <si>
    <t>50116001     lůžk. pacienti</t>
  </si>
  <si>
    <t>50116002     lůžk. pacienti nad normu</t>
  </si>
  <si>
    <t>50116004     výživa kojenců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</si>
  <si>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</si>
  <si>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</si>
  <si>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</si>
  <si>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</si>
  <si>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</si>
  <si>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</si>
  <si>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</si>
  <si>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</si>
  <si>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50117011     obalový mat. pro sterilizaci (sk.V20)</t>
  </si>
  <si>
    <t>50117015     IT - spotřební materiál (sk. P37, 38, 48)</t>
  </si>
  <si>
    <t>50117020     všeob.mat. - nábytek (V30) do 1tis.</t>
  </si>
  <si>
    <t>--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</si>
  <si>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</si>
  <si>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</si>
  <si>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</si>
  <si>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</si>
  <si>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</si>
  <si>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</si>
  <si>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</si>
  <si>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</si>
  <si>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</si>
  <si>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</si>
  <si>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50118009     ND - ostatní technika (UTZ)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</si>
  <si>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</si>
  <si>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</si>
  <si>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</si>
  <si>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</si>
  <si>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</si>
  <si>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</si>
  <si>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</si>
  <si>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</si>
  <si>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</si>
  <si>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</si>
  <si>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</si>
  <si>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</si>
  <si>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</si>
  <si>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</si>
  <si>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</si>
  <si>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50401     Prodané zb. FNOL</t>
  </si>
  <si>
    <t>50401002     prodej pacientům (pomůcky pro rodičky, USB náram....)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</si>
  <si>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</si>
  <si>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</si>
  <si>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</si>
  <si>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</si>
  <si>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</si>
  <si>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</si>
  <si>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</si>
  <si>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</si>
  <si>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</si>
  <si>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</si>
  <si>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</si>
  <si>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</si>
  <si>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</si>
  <si>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</si>
  <si>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</si>
  <si>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</si>
  <si>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</si>
  <si>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</si>
  <si>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</si>
  <si>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</si>
  <si>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</si>
  <si>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</si>
  <si>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</si>
  <si>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</si>
  <si>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</si>
  <si>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</si>
  <si>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</si>
  <si>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</si>
  <si>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</si>
  <si>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</si>
  <si>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</si>
  <si>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</si>
  <si>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</si>
  <si>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</si>
  <si>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51874     Ostatní služby</t>
  </si>
  <si>
    <t>51874010     ostatní služby - zdravotní</t>
  </si>
  <si>
    <t>51874018     propagace, reklama, tisk (TM)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</si>
  <si>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</si>
  <si>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</si>
  <si>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</si>
  <si>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</si>
  <si>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</si>
  <si>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</si>
  <si>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</si>
  <si>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</si>
  <si>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</si>
  <si>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</si>
  <si>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</si>
  <si>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</si>
  <si>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</si>
  <si>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</si>
  <si>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</si>
  <si>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</si>
  <si>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</si>
  <si>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</si>
  <si>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</si>
  <si>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</si>
  <si>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</si>
  <si>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</si>
  <si>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</si>
  <si>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</si>
  <si>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</si>
  <si>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</si>
  <si>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</si>
  <si>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</si>
  <si>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</si>
  <si>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</si>
  <si>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</si>
  <si>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</si>
  <si>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</si>
  <si>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</si>
  <si>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</si>
  <si>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</si>
  <si>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</si>
  <si>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</si>
  <si>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</si>
  <si>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</si>
  <si>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</si>
  <si>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</si>
  <si>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</si>
  <si>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</si>
  <si>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</si>
  <si>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</si>
  <si>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55801080     DDHM - zdravotnický a laboratorní (věcné dary)</t>
  </si>
  <si>
    <t>55802     DDHM - provozní</t>
  </si>
  <si>
    <t>55802001     DDHM - kuchyňské zařízení a nádobí (sk.V_26)</t>
  </si>
  <si>
    <t>55802080     DDHM - provozní (věcné dary)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</si>
  <si>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</si>
  <si>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</si>
  <si>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</si>
  <si>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</si>
  <si>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</si>
  <si>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</si>
  <si>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</si>
  <si>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</si>
  <si>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</si>
  <si>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</si>
  <si>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</si>
  <si>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</si>
  <si>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</si>
  <si>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</si>
  <si>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</si>
  <si>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</si>
  <si>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ZP sled.položky  OZPI</t>
  </si>
  <si>
    <t>60229201     výkony + mater. - ZP ma výkon</t>
  </si>
  <si>
    <t>60229202     výkony pojišť.EHS, výkony za cizinci (mimo EHS)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</si>
  <si>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</si>
  <si>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</si>
  <si>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</si>
  <si>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</si>
  <si>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</si>
  <si>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60245414     tržby VZP za léky v centrech - paušál</t>
  </si>
  <si>
    <t>60245415     tržby ZP za léky v centrech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</si>
  <si>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</si>
  <si>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</si>
  <si>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</si>
  <si>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</si>
  <si>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</si>
  <si>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</si>
  <si>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</si>
  <si>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</si>
  <si>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</si>
  <si>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</si>
  <si>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</si>
  <si>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</si>
  <si>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</si>
  <si>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</si>
  <si>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</si>
  <si>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</si>
  <si>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</si>
  <si>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64924442     telekom.služby, soukr. hovory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</si>
  <si>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</si>
  <si>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</si>
  <si>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</si>
  <si>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</si>
  <si>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</si>
  <si>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</si>
  <si>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</si>
  <si>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</si>
  <si>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</si>
  <si>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</si>
  <si>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</si>
  <si>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</si>
  <si>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</si>
  <si>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</si>
  <si>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</si>
  <si>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</si>
  <si>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</si>
  <si>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</si>
  <si>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</si>
  <si>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</si>
  <si>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prádle (stř.9412)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</si>
  <si>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</si>
  <si>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</si>
  <si>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</si>
  <si>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</si>
  <si>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</si>
  <si>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</si>
  <si>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</si>
  <si>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</si>
  <si>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</si>
  <si>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</si>
  <si>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</si>
  <si>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</si>
  <si>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</si>
  <si>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</si>
  <si>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</si>
  <si>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09</t>
  </si>
  <si>
    <t>NOVO: Novorozenecké oddělení</t>
  </si>
  <si>
    <t/>
  </si>
  <si>
    <t>50113001 - léky - paušál (LEK)</t>
  </si>
  <si>
    <t>50113002 - léky - parenterální výživa (LEK)</t>
  </si>
  <si>
    <t>50113004 - léky - enter. a parent. výživa (výroba LEK-OPSL)</t>
  </si>
  <si>
    <t>50113006 - léky - enterální výživa (LEK)</t>
  </si>
  <si>
    <t>50113008 - léky - krev.deriváty ZUL (TO)</t>
  </si>
  <si>
    <t>50113013 - léky - antibiotika (LEK)</t>
  </si>
  <si>
    <t>50113014 - léky - antimykotika (LEK)</t>
  </si>
  <si>
    <t>50113016 - léky - centra (LEK)</t>
  </si>
  <si>
    <t>50113190 - léky - medicinální plyny (sklad SVM)</t>
  </si>
  <si>
    <t>NOVO: Novorozenecké oddělení Celkem</t>
  </si>
  <si>
    <t>SumaKL</t>
  </si>
  <si>
    <t>0911</t>
  </si>
  <si>
    <t>NOVO: lůžkové oddělení 16C + 16B + 16BD</t>
  </si>
  <si>
    <t>NOVO: lůžkové oddělení 16C + 16B + 16BD Celkem</t>
  </si>
  <si>
    <t>SumaNS</t>
  </si>
  <si>
    <t>mezeraNS</t>
  </si>
  <si>
    <t>0912</t>
  </si>
  <si>
    <t>NOVO: lůžkové oddělení 16B + 16D</t>
  </si>
  <si>
    <t>NOVO: lůžkové oddělení 16B + 16D Celkem</t>
  </si>
  <si>
    <t>0921</t>
  </si>
  <si>
    <t>NOVO: ambulance</t>
  </si>
  <si>
    <t>NOVO: ambulance Celkem</t>
  </si>
  <si>
    <t>0931</t>
  </si>
  <si>
    <t>NOVO: JIP 16A + 16D</t>
  </si>
  <si>
    <t>NOVO: JIP 16A + 16D Celkem</t>
  </si>
  <si>
    <t>0994</t>
  </si>
  <si>
    <t>NOVO: centrum - novorozenecké</t>
  </si>
  <si>
    <t>NOVO: centrum - novorozenecké Celkem</t>
  </si>
  <si>
    <t>léky - paušál (LEK)</t>
  </si>
  <si>
    <t>O</t>
  </si>
  <si>
    <t>ADRENALIN LECIVA</t>
  </si>
  <si>
    <t>INJ 5X1ML/1MG</t>
  </si>
  <si>
    <t>APO-IBUPROFEN 400 MG</t>
  </si>
  <si>
    <t>POR TBL FLM 100X400MG</t>
  </si>
  <si>
    <t>POR TBL FLM 30X400MG</t>
  </si>
  <si>
    <t>AQUA PRO INJECTIONE BRAUN</t>
  </si>
  <si>
    <t>INJ SOL 20X10ML-PLA</t>
  </si>
  <si>
    <t>DZ OCTENISEPT 250 ml</t>
  </si>
  <si>
    <t>sprej</t>
  </si>
  <si>
    <t>ENGERIX-B 10MCG</t>
  </si>
  <si>
    <t>INJ SUS 1X0,5ML+ST+SJ</t>
  </si>
  <si>
    <t>CHLORID SODNÝ 0,9% BRAUN</t>
  </si>
  <si>
    <t>INF SOL 20X100MLPELAH</t>
  </si>
  <si>
    <t>IBUMAX 400 MG</t>
  </si>
  <si>
    <t>PORTBLFLM100X400MG</t>
  </si>
  <si>
    <t>IMAZOL KRÉMPASTA</t>
  </si>
  <si>
    <t>10MG/G DRM PST 1X30G</t>
  </si>
  <si>
    <t>INFADOLAN</t>
  </si>
  <si>
    <t>1600IU/G+300IU/G UNG 30G II</t>
  </si>
  <si>
    <t>IR  AQUA STERILE OPLACH.1x1000 ml ECOTAINER</t>
  </si>
  <si>
    <t>IR OPLACH</t>
  </si>
  <si>
    <t>KANAVIT</t>
  </si>
  <si>
    <t>20MG/ML POR GTT EML 1X5ML</t>
  </si>
  <si>
    <t>KEPPRA 100 MG/ML</t>
  </si>
  <si>
    <t>INF CNC SOL 10X5ML II</t>
  </si>
  <si>
    <t>KL BARVA NA  DETI 20 g</t>
  </si>
  <si>
    <t>KL DETSKA MAST 20G</t>
  </si>
  <si>
    <t>KL HELIANTHI OLEUM 180G</t>
  </si>
  <si>
    <t>KL KAL.PERMANGANAS 2G</t>
  </si>
  <si>
    <t>KL SACCHAROSUM  24 % 40 g</t>
  </si>
  <si>
    <t>KL TBL MAGN.LACT 0,5G+B6 0,02G, 100TBL</t>
  </si>
  <si>
    <t>KL UNG.LENIENS, 30G</t>
  </si>
  <si>
    <t>Lactobacillus acidophil.cps.75 bez laktózy</t>
  </si>
  <si>
    <t>LINOLA-FETT OLBAD</t>
  </si>
  <si>
    <t>OLE 1X400ML</t>
  </si>
  <si>
    <t>NEOHEPATECT</t>
  </si>
  <si>
    <t>INF SOL 1X2ML/100UT</t>
  </si>
  <si>
    <t>OPHTHALMO-SEPTONEX</t>
  </si>
  <si>
    <t>OPH GTT SOL 1X10ML PLAST</t>
  </si>
  <si>
    <t>SAB SIMPLEX</t>
  </si>
  <si>
    <t>POR SUS 1X30ML</t>
  </si>
  <si>
    <t>VIDISIC</t>
  </si>
  <si>
    <t>GEL OPH 1X10GM</t>
  </si>
  <si>
    <t>VIGANTOL</t>
  </si>
  <si>
    <t>POR GTT SOL 1x10ML</t>
  </si>
  <si>
    <t>léky - antibiotika (LEK)</t>
  </si>
  <si>
    <t>AMPICILIN 0,5 BIOTIKA</t>
  </si>
  <si>
    <t>INJ PLV SOL 10X500MG</t>
  </si>
  <si>
    <t>AMPICILIN 1,0 BIOTIKA</t>
  </si>
  <si>
    <t>INJ PLV SOL 10X1000MG</t>
  </si>
  <si>
    <t>FRAMYKOIN</t>
  </si>
  <si>
    <t>UNG 1X10GM</t>
  </si>
  <si>
    <t>GENTAMICIN LEK 80 MG/2 ML</t>
  </si>
  <si>
    <t>INJ SOL 10X2ML/80MG</t>
  </si>
  <si>
    <t>OSPAMOX 250MG/5ML</t>
  </si>
  <si>
    <t>GRA SUS 1X60ML</t>
  </si>
  <si>
    <t>PAMYCON NA PŘÍPRAVU KAPEK</t>
  </si>
  <si>
    <t>DRM PLV SOL 1X1LAH</t>
  </si>
  <si>
    <t>TOBREX</t>
  </si>
  <si>
    <t>GTT OPH 5ML 3MG/1ML</t>
  </si>
  <si>
    <t>léky - antimykotika (LEK)</t>
  </si>
  <si>
    <t>CANESTEN KRÉM</t>
  </si>
  <si>
    <t>CRM 1X20GM/200MG</t>
  </si>
  <si>
    <t>AXETINE 750MG</t>
  </si>
  <si>
    <t>INJ SIC 10X750MG</t>
  </si>
  <si>
    <t>MEROPENEM KABI 1 G</t>
  </si>
  <si>
    <t>INJ+INF PLV SOL 10X1000MG</t>
  </si>
  <si>
    <t>AKTIFERRIN</t>
  </si>
  <si>
    <t>GTT 1X30ML</t>
  </si>
  <si>
    <t>AMIPED</t>
  </si>
  <si>
    <t>IVN INF SOL 12X250ML</t>
  </si>
  <si>
    <t>IVN INF SOL 12X100ML</t>
  </si>
  <si>
    <t>PAR LQF 20X100ML-PE</t>
  </si>
  <si>
    <t>ARDEAELYTOSOL NA.HYDR.CARB.4.2%</t>
  </si>
  <si>
    <t>INF 1X80ML</t>
  </si>
  <si>
    <t>ARDEANUTRISOL G 10</t>
  </si>
  <si>
    <t>100G/L INF SOL 20X80ML</t>
  </si>
  <si>
    <t>100G/L INF SOL 10X250ML</t>
  </si>
  <si>
    <t>ARDEANUTRISOL G 20</t>
  </si>
  <si>
    <t>200G/L INF SOL 20X80ML</t>
  </si>
  <si>
    <t>ARDEANUTRISOL G 20%</t>
  </si>
  <si>
    <t>20% INF SOL 10X250ML</t>
  </si>
  <si>
    <t>ARDEANUTRISOL G 40</t>
  </si>
  <si>
    <t>400G/L INF SOL 20X80ML</t>
  </si>
  <si>
    <t>ARDUAN</t>
  </si>
  <si>
    <t>INJ SIC 25X4MG+2ML</t>
  </si>
  <si>
    <t>ATROVENT N</t>
  </si>
  <si>
    <t>INH SOL PSS200X20RG</t>
  </si>
  <si>
    <t>BabyCalm 15ml</t>
  </si>
  <si>
    <t>BENOXI 0.4 % UNIMED PHARMA-výpadek</t>
  </si>
  <si>
    <t>OPH GTT SOL 1X10ML</t>
  </si>
  <si>
    <t>CALCIUM GLUCONICUM 10% B.BRAUN</t>
  </si>
  <si>
    <t>INJ SOL 20X10ML</t>
  </si>
  <si>
    <t>CLEXANE</t>
  </si>
  <si>
    <t>INJ SOL 10X0.2ML/2KU</t>
  </si>
  <si>
    <t>CUROSURF</t>
  </si>
  <si>
    <t>80MG/ML ETP ISL SUS 2X1,5ML</t>
  </si>
  <si>
    <t>DICYNONE 250</t>
  </si>
  <si>
    <t>INJ SOL 4X2ML/250MG</t>
  </si>
  <si>
    <t>Dobutamin Admeda 250 inf.sol50ml</t>
  </si>
  <si>
    <t>EMLA</t>
  </si>
  <si>
    <t>25MG/G+25MG/G CRM 1X30G</t>
  </si>
  <si>
    <t>P</t>
  </si>
  <si>
    <t>FLIXOTIDE 50 INHALER N</t>
  </si>
  <si>
    <t>INH SUS PSS120X50RG</t>
  </si>
  <si>
    <t>FLOXAL</t>
  </si>
  <si>
    <t>GTT OPH 1X5ML</t>
  </si>
  <si>
    <t>FLUMAZENIL PHARMASELECT</t>
  </si>
  <si>
    <t>0,1MG/ML INJ SOL+INF CNC SOL 5X5ML</t>
  </si>
  <si>
    <t>FUROSEMID ACCORD</t>
  </si>
  <si>
    <t>10MG/ML INJ/INF SOL 10X2ML</t>
  </si>
  <si>
    <t>GLUKÓZA 10 BRAUN</t>
  </si>
  <si>
    <t>INF SOL 10X500ML-PE</t>
  </si>
  <si>
    <t>GLUKÓZA 5 BRAUN</t>
  </si>
  <si>
    <t>INF SOL 20X100ML-PE</t>
  </si>
  <si>
    <t>HALOPERIDOL</t>
  </si>
  <si>
    <t>GTT 1X10ML/20MG</t>
  </si>
  <si>
    <t>HELICID « 40 INF. LYOF.1X40MG</t>
  </si>
  <si>
    <t>HEPARIN LECIVA</t>
  </si>
  <si>
    <t>INJ 1X10ML/50KU</t>
  </si>
  <si>
    <t>HEPAROID LECIVA</t>
  </si>
  <si>
    <t>UNG 1X30GM</t>
  </si>
  <si>
    <t>HUMULIN R 100 M.J./ML</t>
  </si>
  <si>
    <t>INJ 1X10ML/1KU</t>
  </si>
  <si>
    <t>HYDROCORTISON VUAB 100 MG</t>
  </si>
  <si>
    <t>INJ PLV SOL 1X100MG</t>
  </si>
  <si>
    <t>INF SOL 10X250MLPELAH</t>
  </si>
  <si>
    <t>IMAZOL PLUS</t>
  </si>
  <si>
    <t>10MG/G+2,5MG/G CRM 30G</t>
  </si>
  <si>
    <t>IR OG. COLL.HOMAT.HYDROBROM.1%10G</t>
  </si>
  <si>
    <t>COLL</t>
  </si>
  <si>
    <t>IR OG. COLL.PHENYLEPHRINI 10g 2%</t>
  </si>
  <si>
    <t>COLL  2%</t>
  </si>
  <si>
    <t>KALIUM CHLORATUM LECIVA 7.5%</t>
  </si>
  <si>
    <t>INJ 5X10ML 7.5%</t>
  </si>
  <si>
    <t>KANAMYCIN-POS</t>
  </si>
  <si>
    <t>OPH GTT SOL 1X5ML/25MG</t>
  </si>
  <si>
    <t>INJ 5X1ML/10MG</t>
  </si>
  <si>
    <t>KINEDRYL</t>
  </si>
  <si>
    <t>TBL 10</t>
  </si>
  <si>
    <t>KL AQUA PURIF. KUL,FAG 5 kg</t>
  </si>
  <si>
    <t>KL AQUA PURIF. KUL., FAG. 1 kg</t>
  </si>
  <si>
    <t>KL BENZINUM 900ml/ 600g</t>
  </si>
  <si>
    <t>KL CPS ACIDUM FOLICUM 2,5MG</t>
  </si>
  <si>
    <t>KL CPS CALC.GLUC.+CALC.PHOSPH. 100CPS</t>
  </si>
  <si>
    <t>KL EREVIT GTT. 30G</t>
  </si>
  <si>
    <t>KL FOSFÁTOVÝ ROZTOK</t>
  </si>
  <si>
    <t>Na2HPO4, KH2PO4</t>
  </si>
  <si>
    <t>KL HELIANTHI OLEUM 45g</t>
  </si>
  <si>
    <t>KL CHLORAL.HYDRAS SOL. 50 g</t>
  </si>
  <si>
    <t>KL KAPSLE</t>
  </si>
  <si>
    <t>KL MORPHINI HYDROCHL. 0,008 AQ.P. AD 20G</t>
  </si>
  <si>
    <t>Novoroz. odd.</t>
  </si>
  <si>
    <t>KL OMEPRAZOL SIRUP 2mg/ml</t>
  </si>
  <si>
    <t>KL PRIPRAVEK</t>
  </si>
  <si>
    <t>KL ROZTOK</t>
  </si>
  <si>
    <t>KL SOL.COFFEINI 1% 50G</t>
  </si>
  <si>
    <t>KL SUPP.DIAZEPAMI 0,0005G  10KS</t>
  </si>
  <si>
    <t>KL SUPP.GLYCEROLI  30KS, pro novorozence</t>
  </si>
  <si>
    <t>KL SUPP.IBUPROFENI 0,05G  20KS</t>
  </si>
  <si>
    <t>KL SUPP.PARACETAMOLI 0,02G  30KS</t>
  </si>
  <si>
    <t>KL SUPPOSITORIA</t>
  </si>
  <si>
    <t>KL UNGUENTUM</t>
  </si>
  <si>
    <t>LIDOCAIN</t>
  </si>
  <si>
    <t>INJ 10X2ML 2%</t>
  </si>
  <si>
    <t>MAGNESIUM SULFURICUM BIOTIKA</t>
  </si>
  <si>
    <t>INJ 5X10ML 10%</t>
  </si>
  <si>
    <t>MIDAZOLAM ACCORD 5 MG/ML</t>
  </si>
  <si>
    <t>INJ+INF SOL 10X3MLX5MG/ML</t>
  </si>
  <si>
    <t>MIDAZOLAM ACCORD 5 MG/ML - výpadek</t>
  </si>
  <si>
    <t>INJ+INF SOL 10X1MLX5MG/ML</t>
  </si>
  <si>
    <t>MO Skládačka bílá bez potisku</t>
  </si>
  <si>
    <t>Naloxon amp 10x1 ml/0,4mg-mimořádný dovoz</t>
  </si>
  <si>
    <t>10x1ml</t>
  </si>
  <si>
    <t>NASIVIN 0,01%</t>
  </si>
  <si>
    <t>NAS GTT SOL 1X5ML</t>
  </si>
  <si>
    <t>NATRIUM CHLORATUM BIOTIKA 10%</t>
  </si>
  <si>
    <t>Natriumglycerophosphat 20ml-MIMOŘÁDNÝ DOVOZ!!</t>
  </si>
  <si>
    <t xml:space="preserve"> SOL 20x20ML</t>
  </si>
  <si>
    <t>NIMBEX</t>
  </si>
  <si>
    <t>2MG/ML INJ SOL 5X2,5ML</t>
  </si>
  <si>
    <t>NIMBEX-výpadek</t>
  </si>
  <si>
    <t>INJ SOL 5X2.5ML/5MG</t>
  </si>
  <si>
    <t>NORADRENALIN LECIVA</t>
  </si>
  <si>
    <t>NUROFEN PRO DĚTI JAHODA (od 3 měsíců)</t>
  </si>
  <si>
    <t>POR SUS 2000MG/100ML TRUB</t>
  </si>
  <si>
    <t>OPHTHALMO-AZULEN</t>
  </si>
  <si>
    <t>UNG OPH 1X5GM</t>
  </si>
  <si>
    <t>OPHTHALMO-HYDROCORTISON LECIVA</t>
  </si>
  <si>
    <t>UNG OPH 1X5GM 0.5%</t>
  </si>
  <si>
    <t>PARACETAMOL KABI 10 MG/ML</t>
  </si>
  <si>
    <t>INF SOL 10X50ML/500MG</t>
  </si>
  <si>
    <t>PARALEN 100</t>
  </si>
  <si>
    <t>100MG SUP 5</t>
  </si>
  <si>
    <t>Pentaglobin i.v. inj. 1x10ml</t>
  </si>
  <si>
    <t>PEYONA 20 MG/ML</t>
  </si>
  <si>
    <t>IVN+POR SOL 10X1ML</t>
  </si>
  <si>
    <t>PHENAEMALETTEN</t>
  </si>
  <si>
    <t>TBL 50X15MG</t>
  </si>
  <si>
    <t>PROPOFOL-LIPURO 0,5% (5MG/ML) 5X20ML</t>
  </si>
  <si>
    <t>INJ+INF EML 5X20ML/100MG</t>
  </si>
  <si>
    <t>RIVOTRIL 2.5MG/ML</t>
  </si>
  <si>
    <t>POR GTT SOL 1X10ML</t>
  </si>
  <si>
    <t>SERETIDE 25/50 INHALER-výpadek</t>
  </si>
  <si>
    <t>INH SUS PSS 120X25/50MCG+POČ</t>
  </si>
  <si>
    <t>SOLUVIT N PRO INFUS.</t>
  </si>
  <si>
    <t>INJ SIC 10</t>
  </si>
  <si>
    <t xml:space="preserve">SUFENTANIL TORREX 5 MCG/ML </t>
  </si>
  <si>
    <t>INJ SOL 5X2ML/10RG</t>
  </si>
  <si>
    <t>V</t>
  </si>
  <si>
    <t>Swiss NatureVia Laktobacílky Baby 60 cps</t>
  </si>
  <si>
    <t>Swiss NatureVia Laktobacílky baby cps.30</t>
  </si>
  <si>
    <t>TRALGIT 50 INJ</t>
  </si>
  <si>
    <t>INJ SOL 5X1ML/50MG</t>
  </si>
  <si>
    <t>URSOFALK SUSPENZE</t>
  </si>
  <si>
    <t>POR SUS 1X250ML</t>
  </si>
  <si>
    <t>VENTOLIN INHALER N</t>
  </si>
  <si>
    <t>INHSUSPSS200X100RG</t>
  </si>
  <si>
    <t>Vincentka přírod.0.7l-nevrat.láhev</t>
  </si>
  <si>
    <t>VITALIPID N INFANT</t>
  </si>
  <si>
    <t>INF CNC SOL 10X10ML</t>
  </si>
  <si>
    <t>VITAMIN A BIOFARM 20MG/ML</t>
  </si>
  <si>
    <t>VODA NA INJEKCI VIAFLO</t>
  </si>
  <si>
    <t>PAR LQF 20X500ML</t>
  </si>
  <si>
    <t>léky - parenterální výživa (LEK)</t>
  </si>
  <si>
    <t>LIPOPLUS 20%</t>
  </si>
  <si>
    <t>INFEML10X100ML-SKLO</t>
  </si>
  <si>
    <t>léky - enter. a parent. výživa (výroba LEK-OPSL)</t>
  </si>
  <si>
    <t>IR  INF. STARTOVACÍ  NOV.</t>
  </si>
  <si>
    <t>vak 500 ml Novorozenci</t>
  </si>
  <si>
    <t xml:space="preserve">IR  PARENT.VÝŽIVA </t>
  </si>
  <si>
    <t>vak 500 ml</t>
  </si>
  <si>
    <t>IR  PARENT.VÝŽIVA  NOVOROZENCI</t>
  </si>
  <si>
    <t>vak 125ml</t>
  </si>
  <si>
    <t>vak 250 ml</t>
  </si>
  <si>
    <t>léky - enterální výživa (LEK)</t>
  </si>
  <si>
    <t>NESTLÉ Beba Comfort HMO tekutá 32x70ml</t>
  </si>
  <si>
    <t>NESTLÉ BEBA FM85 200g</t>
  </si>
  <si>
    <t>NESTLE Beba H.A.1 Premium tekutá 32x90ml</t>
  </si>
  <si>
    <t>NESTLÉ Beba OPTIPRO HA 1 800g</t>
  </si>
  <si>
    <t>Nutrilon 0 Nenatal (Premature) ProExpert 400g</t>
  </si>
  <si>
    <t>Nutrilon 0 Nenatal RTF 24x70 ml</t>
  </si>
  <si>
    <t>Nutrilon 1 Profutura 800g</t>
  </si>
  <si>
    <t>Nutrilon 1 Profutura RTF 24x 70ml</t>
  </si>
  <si>
    <t>Nutrilon Nutriton ProExpert 135g</t>
  </si>
  <si>
    <t>Nutrilon Protein Supplement ProExpert 50x1g</t>
  </si>
  <si>
    <t>léky - krev.deriváty ZUL (TO)</t>
  </si>
  <si>
    <t>ALBUTEIN</t>
  </si>
  <si>
    <t>200G/L INF SOL 1X10ML</t>
  </si>
  <si>
    <t>ATENATIV</t>
  </si>
  <si>
    <t>50IU/ML INF PSO LQF 1+1X10ML</t>
  </si>
  <si>
    <t>AMIKACIN MEDOPHARM 500 MG/2 ML</t>
  </si>
  <si>
    <t>INJ+INF SOL 10X2ML/500MG</t>
  </si>
  <si>
    <t>AMOKSIKLAV 1.2GM</t>
  </si>
  <si>
    <t>INJ SIC 5X1.2GM</t>
  </si>
  <si>
    <t>AMOKSIKLAV 600 MG</t>
  </si>
  <si>
    <t>INJ PLV SOL 5X600MG</t>
  </si>
  <si>
    <t>ARCHIFAR 1 G</t>
  </si>
  <si>
    <t>INJ+INF PLV SOL 10X1GM</t>
  </si>
  <si>
    <t>BELOGENT MAST</t>
  </si>
  <si>
    <t>KLACID I.V.</t>
  </si>
  <si>
    <t>INF PLV SOL 1X500MG</t>
  </si>
  <si>
    <t>METRONIDAZOL 500MG BRAUN</t>
  </si>
  <si>
    <t>INJ 10X100ML(LDPE)</t>
  </si>
  <si>
    <t>OPHTHALMO-FRAMYKOIN</t>
  </si>
  <si>
    <t>PIPERACILLIN/TAZOBACTAM KABI 4 G/0,5 G</t>
  </si>
  <si>
    <t>INF PLV SOL 10X4.5GM</t>
  </si>
  <si>
    <t>PROSTAPHLIN 1000MG</t>
  </si>
  <si>
    <t>INJ SIC 1X1000MG</t>
  </si>
  <si>
    <t>SEFOTAK 1 G</t>
  </si>
  <si>
    <t>INJ PLV SOL 1X1GM</t>
  </si>
  <si>
    <t>TARGOCID 200MG</t>
  </si>
  <si>
    <t>INJ SIC 1X200MG+SOL</t>
  </si>
  <si>
    <t>TIENAM 500 MG/500 MG I.V.</t>
  </si>
  <si>
    <t>INF PLV SOL 1X10LAH/20ML</t>
  </si>
  <si>
    <t>VANCOMYCIN MYLAN 500 MG</t>
  </si>
  <si>
    <t>ZINNAT 125 MG</t>
  </si>
  <si>
    <t>GRA SUS 1X50ML</t>
  </si>
  <si>
    <t>léky - centra (LEK)</t>
  </si>
  <si>
    <t>SYNAGIS 100 MG/ML</t>
  </si>
  <si>
    <t>INJ SOL 1X0.5ML</t>
  </si>
  <si>
    <t>INJ SOL 1X1ML</t>
  </si>
  <si>
    <t>0912 - NOVO: lůžkové oddělení 16B + 16D</t>
  </si>
  <si>
    <t>0931 - NOVO: JIP 16A + 16D</t>
  </si>
  <si>
    <t>A02BC01 - OMEPRAZOL</t>
  </si>
  <si>
    <t>C03CA01 - FUROSEMID</t>
  </si>
  <si>
    <t>C05BA01 - ORGANO-HEPARINOID</t>
  </si>
  <si>
    <t>H02AB09 - HYDROKORTISON</t>
  </si>
  <si>
    <t>J01DD01 - CEFOTAXIM</t>
  </si>
  <si>
    <t>J01DH02 - MEROPENEM</t>
  </si>
  <si>
    <t>J01GB06 - AMIKACIN</t>
  </si>
  <si>
    <t>J01XA01 - VANKOMYCIN</t>
  </si>
  <si>
    <t>J01XD01 - METRONIDAZOL</t>
  </si>
  <si>
    <t>M03AC11 - CISATRAKURIUM</t>
  </si>
  <si>
    <t>N02BE01 - PARACETAMOL</t>
  </si>
  <si>
    <t>N05CD08 - MIDAZOLAM</t>
  </si>
  <si>
    <t>R03AC02 - SALBUTAMOL</t>
  </si>
  <si>
    <t>R03BA05 - FLUTIKASON</t>
  </si>
  <si>
    <t>N01AH03 - SUFENTANIL</t>
  </si>
  <si>
    <t>J01CR05 - PIPERACILIN A  INHIBITOR BETA-LAKTAMASY</t>
  </si>
  <si>
    <t>V06XX - POTRAVINY PRO ZVLÁŠTNÍ LÉKAŘSKÉ ÚČELY (PZLÚ) (ČESKÁ ATC SKUP</t>
  </si>
  <si>
    <t>J01DH02</t>
  </si>
  <si>
    <t>156835</t>
  </si>
  <si>
    <t>MEROPENEM KABI</t>
  </si>
  <si>
    <t>1G INJ/INF PLV SOL 10</t>
  </si>
  <si>
    <t>A02BC01</t>
  </si>
  <si>
    <t>31739</t>
  </si>
  <si>
    <t>HELICID 40 INF</t>
  </si>
  <si>
    <t>40MG INF PLV SOL 1</t>
  </si>
  <si>
    <t>C03CA01</t>
  </si>
  <si>
    <t>214036</t>
  </si>
  <si>
    <t>C05BA01</t>
  </si>
  <si>
    <t>3575</t>
  </si>
  <si>
    <t>HEPAROID LÉČIVA</t>
  </si>
  <si>
    <t>2MG/G CRM 30G</t>
  </si>
  <si>
    <t>H02AB09</t>
  </si>
  <si>
    <t>216572</t>
  </si>
  <si>
    <t>HYDROCORTISON VUAB</t>
  </si>
  <si>
    <t>100MG INJ PLV SOL 1 II</t>
  </si>
  <si>
    <t>J01CR05</t>
  </si>
  <si>
    <t>113453</t>
  </si>
  <si>
    <t>PIPERACILLIN/TAZOBACTAM KABI</t>
  </si>
  <si>
    <t>4G/0,5G INF PLV SOL 10</t>
  </si>
  <si>
    <t>J01DD01</t>
  </si>
  <si>
    <t>201030</t>
  </si>
  <si>
    <t>SEFOTAK</t>
  </si>
  <si>
    <t>1G INJ/INF PLV SOL 1</t>
  </si>
  <si>
    <t>183817</t>
  </si>
  <si>
    <t>ARCHIFAR</t>
  </si>
  <si>
    <t>J01GB06</t>
  </si>
  <si>
    <t>195147</t>
  </si>
  <si>
    <t>AMIKACIN MEDOPHARM</t>
  </si>
  <si>
    <t>500MG/2ML INJ/INF SOL 10X2ML</t>
  </si>
  <si>
    <t>J01XA01</t>
  </si>
  <si>
    <t>166265</t>
  </si>
  <si>
    <t>VANCOMYCIN MYLAN</t>
  </si>
  <si>
    <t>500MG INF PLV SOL 1</t>
  </si>
  <si>
    <t>J01XD01</t>
  </si>
  <si>
    <t>11592</t>
  </si>
  <si>
    <t>METRONIDAZOL B. BRAUN</t>
  </si>
  <si>
    <t>5MG/ML INF SOL 10X100ML</t>
  </si>
  <si>
    <t>M03AC11</t>
  </si>
  <si>
    <t>40361</t>
  </si>
  <si>
    <t>N01AH03</t>
  </si>
  <si>
    <t>162444</t>
  </si>
  <si>
    <t>SUFENTANIL TORREX</t>
  </si>
  <si>
    <t>5MCG/ML INJ SOL 5X2ML</t>
  </si>
  <si>
    <t>N02BE01</t>
  </si>
  <si>
    <t>157871</t>
  </si>
  <si>
    <t>PARACETAMOL KABI</t>
  </si>
  <si>
    <t>10MG/ML INF SOL 10X50ML</t>
  </si>
  <si>
    <t>N05CD08</t>
  </si>
  <si>
    <t>127737</t>
  </si>
  <si>
    <t>MIDAZOLAM ACCORD</t>
  </si>
  <si>
    <t>5MG/ML INJ/INF SOL 10X1ML</t>
  </si>
  <si>
    <t>127738</t>
  </si>
  <si>
    <t>5MG/ML INJ/INF SOL 10X3ML</t>
  </si>
  <si>
    <t>R03AC02</t>
  </si>
  <si>
    <t>31934</t>
  </si>
  <si>
    <t>100MCG/DÁV INH SUS PSS 200DÁV</t>
  </si>
  <si>
    <t>R03BA05</t>
  </si>
  <si>
    <t>95604</t>
  </si>
  <si>
    <t>50MCG/DÁV INH SUS PSS 120DÁV</t>
  </si>
  <si>
    <t>V06XX</t>
  </si>
  <si>
    <t>33218</t>
  </si>
  <si>
    <t>NUTRITON</t>
  </si>
  <si>
    <t>POR SOL 1X135G</t>
  </si>
  <si>
    <t>Přehled plnění pozitivního listu - spotřeba léčivých přípravků - orientační přehled</t>
  </si>
  <si>
    <t>09 - NOVO: Novorozenecké oddělení</t>
  </si>
  <si>
    <t>0911 - NOVO: lůžkové oddělení 16C + 16B + 16BD</t>
  </si>
  <si>
    <t>0994 - NOVO: centrum - novorozenecké</t>
  </si>
  <si>
    <t>Novorozenecké oddělení</t>
  </si>
  <si>
    <t>HVLP</t>
  </si>
  <si>
    <t>IPLP</t>
  </si>
  <si>
    <t>PZT</t>
  </si>
  <si>
    <t>9</t>
  </si>
  <si>
    <t>89301091</t>
  </si>
  <si>
    <t>Standardní lůžková péče Celkem</t>
  </si>
  <si>
    <t>89301092</t>
  </si>
  <si>
    <t>Ambulance novorozeneckého odd. Celkem</t>
  </si>
  <si>
    <t>Novorozenecké oddělení Celkem</t>
  </si>
  <si>
    <t>* Legenda</t>
  </si>
  <si>
    <t>DIAPZT = Pomůcky pro diabetiky, jejichž název začíná slovem "Pumpa"</t>
  </si>
  <si>
    <t>Bodnár Vojtěch</t>
  </si>
  <si>
    <t>Doušková Kristýna</t>
  </si>
  <si>
    <t>Dubrava Lubomír</t>
  </si>
  <si>
    <t>Gromská Zuzana</t>
  </si>
  <si>
    <t>Hálek Jan</t>
  </si>
  <si>
    <t>Heroldová Jana</t>
  </si>
  <si>
    <t>Kantor Lumír</t>
  </si>
  <si>
    <t>Kaprálová Sabina</t>
  </si>
  <si>
    <t>Lasák Jakub</t>
  </si>
  <si>
    <t>Mišuth Vladimír</t>
  </si>
  <si>
    <t>Škodová Hana</t>
  </si>
  <si>
    <t>Šuláková Soňa</t>
  </si>
  <si>
    <t>Vránová Ivana</t>
  </si>
  <si>
    <t>Wita Martin</t>
  </si>
  <si>
    <t>ACIKLOVIR</t>
  </si>
  <si>
    <t>155938</t>
  </si>
  <si>
    <t>HERPESIN 200</t>
  </si>
  <si>
    <t>200MG TBL NOB 25</t>
  </si>
  <si>
    <t>BETAMETHASON A ANTIBIOTIKA</t>
  </si>
  <si>
    <t>225275</t>
  </si>
  <si>
    <t>FUCICORT</t>
  </si>
  <si>
    <t>20MG/G+1MG/1G CRM 20G</t>
  </si>
  <si>
    <t>CEFUROXIM</t>
  </si>
  <si>
    <t>47727</t>
  </si>
  <si>
    <t>ZINNAT</t>
  </si>
  <si>
    <t>500MG TBL FLM 10</t>
  </si>
  <si>
    <t>CETIRIZIN</t>
  </si>
  <si>
    <t>99600</t>
  </si>
  <si>
    <t>ZODAC</t>
  </si>
  <si>
    <t>10MG TBL FLM 90</t>
  </si>
  <si>
    <t>FINASTERID</t>
  </si>
  <si>
    <t>107595</t>
  </si>
  <si>
    <t>PENESTER</t>
  </si>
  <si>
    <t>5MG TBL FLM 90 II</t>
  </si>
  <si>
    <t>KLÍŠŤOVÁ ENCEFALITIDA, INAKTIVOVANÝ CELÝ VIRUS</t>
  </si>
  <si>
    <t>215956</t>
  </si>
  <si>
    <t>FSME-IMMUN</t>
  </si>
  <si>
    <t>0,5ML INJ SUS ISP 1X0,5ML+J</t>
  </si>
  <si>
    <t>KYSELINA FUSIDOVÁ</t>
  </si>
  <si>
    <t>84492</t>
  </si>
  <si>
    <t>FUCIDIN</t>
  </si>
  <si>
    <t>20MG/G CRM 1X15G</t>
  </si>
  <si>
    <t>LEVOCETIRIZIN</t>
  </si>
  <si>
    <t>124346</t>
  </si>
  <si>
    <t>CEZERA</t>
  </si>
  <si>
    <t>5MG TBL FLM 90 I</t>
  </si>
  <si>
    <t>MĚKKÝ PARAFIN A TUKOVÉ PRODUKTY</t>
  </si>
  <si>
    <t>60413</t>
  </si>
  <si>
    <t>BALNEUM HERMAL PLUS</t>
  </si>
  <si>
    <t>829,5MG/G+150MG/G BAL 500ML</t>
  </si>
  <si>
    <t>METHYLPREDNISOLON-ACEPONÁT</t>
  </si>
  <si>
    <t>203002</t>
  </si>
  <si>
    <t>ADVANTAN MASTNÝ KRÉM</t>
  </si>
  <si>
    <t>1MG/G CRM 1X15G</t>
  </si>
  <si>
    <t>MOMETASON</t>
  </si>
  <si>
    <t>170760</t>
  </si>
  <si>
    <t>MOMMOX</t>
  </si>
  <si>
    <t>0,05MG/DÁV NAS SPR SUS 140DÁV</t>
  </si>
  <si>
    <t>MENINGOCOCCUS A,C,Y,W-135, TETRAVAKCÍNA, PURIFIKOVANÉ POLYSA</t>
  </si>
  <si>
    <t>193236</t>
  </si>
  <si>
    <t>NIMENRIX</t>
  </si>
  <si>
    <t>INJ PSO LQF 1+1X1,25ML ISP+2J</t>
  </si>
  <si>
    <t>MENINGOCOCCUS B, MULTIKOMPONENTNÍ VAKCÍNA</t>
  </si>
  <si>
    <t>193805</t>
  </si>
  <si>
    <t>BEXSERO</t>
  </si>
  <si>
    <t>INJ SUS 1X0,5ML+J</t>
  </si>
  <si>
    <t>HOŘČÍK (KOMBINACE RŮZNÝCH SOLÍ)</t>
  </si>
  <si>
    <t>215978</t>
  </si>
  <si>
    <t>MAGNOSOLV</t>
  </si>
  <si>
    <t>365MG POR GRA SOL SCC 30</t>
  </si>
  <si>
    <t>Jiná</t>
  </si>
  <si>
    <t>1012</t>
  </si>
  <si>
    <t>Jiný</t>
  </si>
  <si>
    <t>AZITHROMYCIN</t>
  </si>
  <si>
    <t>155868</t>
  </si>
  <si>
    <t>SUMAMED</t>
  </si>
  <si>
    <t>250MG CPS DUR 6</t>
  </si>
  <si>
    <t>EKONAZOL</t>
  </si>
  <si>
    <t>59074</t>
  </si>
  <si>
    <t>PEVARYL</t>
  </si>
  <si>
    <t>10MG/G CRM 30G</t>
  </si>
  <si>
    <t>CHOLEKALCIFEROL</t>
  </si>
  <si>
    <t>12023</t>
  </si>
  <si>
    <t>0,5MG/ML POR GTT SOL 1X10ML</t>
  </si>
  <si>
    <t>JINÁ ANTIHISTAMINIKA PRO SYSTÉMOVOU APLIKACI</t>
  </si>
  <si>
    <t>2479</t>
  </si>
  <si>
    <t>DITHIADEN</t>
  </si>
  <si>
    <t>2MG TBL NOB 20</t>
  </si>
  <si>
    <t>KAPTOPRIL</t>
  </si>
  <si>
    <t>31215</t>
  </si>
  <si>
    <t>TENSIOMIN</t>
  </si>
  <si>
    <t>25MG TBL NOB 30</t>
  </si>
  <si>
    <t>KLARITHROMYCIN</t>
  </si>
  <si>
    <t>216199</t>
  </si>
  <si>
    <t>KLACID</t>
  </si>
  <si>
    <t>500MG TBL FLM 14</t>
  </si>
  <si>
    <t>235808</t>
  </si>
  <si>
    <t>KLOBAZAM</t>
  </si>
  <si>
    <t>65342</t>
  </si>
  <si>
    <t>FRISIUM</t>
  </si>
  <si>
    <t>10MG TBL NOB 20</t>
  </si>
  <si>
    <t>KLONAZEPAM</t>
  </si>
  <si>
    <t>85256</t>
  </si>
  <si>
    <t>RIVOTRIL</t>
  </si>
  <si>
    <t>2,5MG/ML POR GTT SOL 1X10ML</t>
  </si>
  <si>
    <t>KOMPLEX ŽELEZA S ISOMALTOSOU</t>
  </si>
  <si>
    <t>16595</t>
  </si>
  <si>
    <t>MALTOFER</t>
  </si>
  <si>
    <t>50MG/ML POR GTT SOL 1X30ML</t>
  </si>
  <si>
    <t>RŮZNÉ JINÉ KOMBINACE ŽELEZA</t>
  </si>
  <si>
    <t>99138</t>
  </si>
  <si>
    <t>9,48MG/ML POR GTT SOL 30ML</t>
  </si>
  <si>
    <t>VALACIKLOVIR</t>
  </si>
  <si>
    <t>124231</t>
  </si>
  <si>
    <t>VALACICLOVIR MYLAN</t>
  </si>
  <si>
    <t>500MG TBL FLM 42</t>
  </si>
  <si>
    <t>VIGABATRIN</t>
  </si>
  <si>
    <t>46408</t>
  </si>
  <si>
    <t>SABRIL</t>
  </si>
  <si>
    <t>500MG TBL FLM 100</t>
  </si>
  <si>
    <t>AMOXICILIN A  INHIBITOR BETA-LAKTAMASY</t>
  </si>
  <si>
    <t>99366</t>
  </si>
  <si>
    <t>AMOKSIKLAV 457 MG/5 ML</t>
  </si>
  <si>
    <t>400MG/5ML+57MG/5ML POR PLV SUS 70ML</t>
  </si>
  <si>
    <t>POTRAVINY PRO ZVLÁŠTNÍ LÉKAŘSKÉ ÚČELY (PZLÚ) (ČESKÁ ATC SKUP</t>
  </si>
  <si>
    <t>33836</t>
  </si>
  <si>
    <t>FORTINI PRO DĚTI S VLÁKNINOU, NEUTRAL</t>
  </si>
  <si>
    <t>POR SOL 1X200ML</t>
  </si>
  <si>
    <t>33837</t>
  </si>
  <si>
    <t>FORTINI PRO DĚTI S VLÁKNINOU, BANÁNOVÁ PŘÍCHUŤ</t>
  </si>
  <si>
    <t>33839</t>
  </si>
  <si>
    <t>FORTINI PRO DĚTI S VLÁKNINOU, VANILKOVÁ PŘÍCHUŤ</t>
  </si>
  <si>
    <t>33840</t>
  </si>
  <si>
    <t>FORTINI PRO DĚTI S VLÁKNINOU, JAHODOVÁ PŘÍCHUŤ</t>
  </si>
  <si>
    <t>33838</t>
  </si>
  <si>
    <t>FORTINI PRO DĚTI S VLÁKNINOU, ČOKOLÁDOVÁ PŘÍCHUŤ</t>
  </si>
  <si>
    <t>33822</t>
  </si>
  <si>
    <t>FORTINI CREAMY FRUIT MULTI FIBRE LETNÍ OVOCE</t>
  </si>
  <si>
    <t>POR SOL 4X100G</t>
  </si>
  <si>
    <t>33821</t>
  </si>
  <si>
    <t>FORTINI CREAMY FRUIT MULTI FIBRE ČERVENÉ OVOCE</t>
  </si>
  <si>
    <t>33403</t>
  </si>
  <si>
    <t>NUTRILON 1 NENATAL</t>
  </si>
  <si>
    <t>POR SOL 1X400G</t>
  </si>
  <si>
    <t>33938</t>
  </si>
  <si>
    <t>INFATRINI</t>
  </si>
  <si>
    <t>POR SOL 24X125ML</t>
  </si>
  <si>
    <t>217124</t>
  </si>
  <si>
    <t>INFASOURCE</t>
  </si>
  <si>
    <t>POR SOL 32X90ML</t>
  </si>
  <si>
    <t>217141</t>
  </si>
  <si>
    <t>RESOURCE JUNIOR FIBRE VANILKA</t>
  </si>
  <si>
    <t>POR SOL 4X200ML</t>
  </si>
  <si>
    <t>217143</t>
  </si>
  <si>
    <t>RESOURCE JUNIOR FIBRE KAKAO</t>
  </si>
  <si>
    <t>217144</t>
  </si>
  <si>
    <t>RESOURCE JUNIOR FIBRE JAHODA</t>
  </si>
  <si>
    <t>217142</t>
  </si>
  <si>
    <t>RESOURCE JUNIOR FIBRE BANÁN</t>
  </si>
  <si>
    <t>217195</t>
  </si>
  <si>
    <t>33202</t>
  </si>
  <si>
    <t>NUTRILON NENATAL LCP</t>
  </si>
  <si>
    <t>217212</t>
  </si>
  <si>
    <t>*2003</t>
  </si>
  <si>
    <t>*2060</t>
  </si>
  <si>
    <t>Dále nespecifikované pomůcky</t>
  </si>
  <si>
    <t>11723</t>
  </si>
  <si>
    <t>SONDA VYŽIVOVACÍ 4396057,154</t>
  </si>
  <si>
    <t>CH 4,5/1,0 X 1,5MM,CH 6/1,5 X 2,1MM, 50CM</t>
  </si>
  <si>
    <t>Pomůcky pro laryngektomované</t>
  </si>
  <si>
    <t>169437</t>
  </si>
  <si>
    <t>CÉVKA ODSÁVACÍ PVC WELLSPRING</t>
  </si>
  <si>
    <t>VELIKOST 8 F,S KONEKTOREM,DÉLKA 30CM,PRO DUPV,500KS</t>
  </si>
  <si>
    <t>DESLORATADIN</t>
  </si>
  <si>
    <t>28831</t>
  </si>
  <si>
    <t>AERIUS</t>
  </si>
  <si>
    <t>2,5MG POR TBL DIS 30</t>
  </si>
  <si>
    <t>FYTOMENADION</t>
  </si>
  <si>
    <t>720</t>
  </si>
  <si>
    <t>132861</t>
  </si>
  <si>
    <t>0,5MG/ML POR GTT SOL 10ML</t>
  </si>
  <si>
    <t>JINÁ ANTIBIOTIKA PRO LOKÁLNÍ APLIKACI</t>
  </si>
  <si>
    <t>1066</t>
  </si>
  <si>
    <t>250IU/G+5,2MG/G UNG 10G</t>
  </si>
  <si>
    <t>KOMBINACE RŮZNÝCH ANTIBIOTIK</t>
  </si>
  <si>
    <t>1076</t>
  </si>
  <si>
    <t>OPH UNG 5G</t>
  </si>
  <si>
    <t>KYSELINA TRANEXAMOVÁ</t>
  </si>
  <si>
    <t>42613</t>
  </si>
  <si>
    <t>EXACYL</t>
  </si>
  <si>
    <t>500MG TBL FLM 20</t>
  </si>
  <si>
    <t>124343</t>
  </si>
  <si>
    <t>5MG TBL FLM 30 I</t>
  </si>
  <si>
    <t>OLOPATADIN</t>
  </si>
  <si>
    <t>27557</t>
  </si>
  <si>
    <t>OPATANOL</t>
  </si>
  <si>
    <t>1MG/ML OPH GTT SOL 1X5ML</t>
  </si>
  <si>
    <t>PREDNISON</t>
  </si>
  <si>
    <t>42591</t>
  </si>
  <si>
    <t>RECTODELT</t>
  </si>
  <si>
    <t>100MG SUP 4</t>
  </si>
  <si>
    <t>ŽELEZO V KOMBINACI S KYANOKOBALAMINEM A KYSELINOU LISTOVOU</t>
  </si>
  <si>
    <t>59571</t>
  </si>
  <si>
    <t>FERRO-FOLGAMMA</t>
  </si>
  <si>
    <t>37MG/5MG/0,01MG CPS MOL 100</t>
  </si>
  <si>
    <t>33491</t>
  </si>
  <si>
    <t>PRE BEBA DISCHARGE</t>
  </si>
  <si>
    <t>217194</t>
  </si>
  <si>
    <t>*7004</t>
  </si>
  <si>
    <t>*4116</t>
  </si>
  <si>
    <t>*9003</t>
  </si>
  <si>
    <t>*4117</t>
  </si>
  <si>
    <t>*2015</t>
  </si>
  <si>
    <t>999999</t>
  </si>
  <si>
    <t>Pomůcky respirační a inhalační</t>
  </si>
  <si>
    <t>170847</t>
  </si>
  <si>
    <t>KONCENTRÁTOR KYSLÍKU MOBILNÍ SIMPLYGO (J)</t>
  </si>
  <si>
    <t>150,00 KČ/DEN/PŮJČ.,KOMPLETNÍ S PŘÍSLUŠENSTVÍM</t>
  </si>
  <si>
    <t>93316</t>
  </si>
  <si>
    <t>KONCENTRÁTOR KYSLÍKU SESAM III (J)</t>
  </si>
  <si>
    <t>60,00 KČ/DEN/PŮJČ.</t>
  </si>
  <si>
    <t>AMOXICILIN</t>
  </si>
  <si>
    <t>66366</t>
  </si>
  <si>
    <t>OSPAMOX</t>
  </si>
  <si>
    <t>250MG/5ML POR PLV SUS 60ML</t>
  </si>
  <si>
    <t>DIAZEPAM</t>
  </si>
  <si>
    <t>69418</t>
  </si>
  <si>
    <t>DIAZEPAM DESITIN RECTAL TUBE</t>
  </si>
  <si>
    <t>10MG RCT SOL 5X2,5ML</t>
  </si>
  <si>
    <t>269</t>
  </si>
  <si>
    <t>PREDNISON LÉČIVA</t>
  </si>
  <si>
    <t>5MG TBL NOB 20</t>
  </si>
  <si>
    <t>217191</t>
  </si>
  <si>
    <t>217192</t>
  </si>
  <si>
    <t>217193</t>
  </si>
  <si>
    <t>ANALGETIKA A ANESTETIKA, KOMBINACE</t>
  </si>
  <si>
    <t>107143</t>
  </si>
  <si>
    <t>OTIPAX</t>
  </si>
  <si>
    <t>40MG/G+10MG/G AUR GTT SOL 16G</t>
  </si>
  <si>
    <t>18523</t>
  </si>
  <si>
    <t>XORIMAX</t>
  </si>
  <si>
    <t>250MG TBL FLM 10</t>
  </si>
  <si>
    <t>DEXAMETHASON</t>
  </si>
  <si>
    <t>52334</t>
  </si>
  <si>
    <t>FORTECORTIN 4</t>
  </si>
  <si>
    <t>4MG TBL NOB 20</t>
  </si>
  <si>
    <t>84700</t>
  </si>
  <si>
    <t>OTOBACID N</t>
  </si>
  <si>
    <t>0,2MG/G+5MG/G+479,8MG/G AUR GTT SOL 1X5ML</t>
  </si>
  <si>
    <t>DROTAVERIN</t>
  </si>
  <si>
    <t>192729</t>
  </si>
  <si>
    <t>NO-SPA</t>
  </si>
  <si>
    <t>40MG TBL NOB 24</t>
  </si>
  <si>
    <t>ENOXAPARIN</t>
  </si>
  <si>
    <t>115400</t>
  </si>
  <si>
    <t>2000IU(20MG)/0,2ML INJ SOL ISP 10X0,2ML I</t>
  </si>
  <si>
    <t>FUROSEMID</t>
  </si>
  <si>
    <t>56804</t>
  </si>
  <si>
    <t>FURORESE 40</t>
  </si>
  <si>
    <t>40MG TBL NOB 50</t>
  </si>
  <si>
    <t>MEFENOXALON</t>
  </si>
  <si>
    <t>85656</t>
  </si>
  <si>
    <t>DORSIFLEX</t>
  </si>
  <si>
    <t>200MG TBL NOB 30</t>
  </si>
  <si>
    <t>PITOFENON A ANALGETIKA</t>
  </si>
  <si>
    <t>176954</t>
  </si>
  <si>
    <t>ALGIFEN NEO</t>
  </si>
  <si>
    <t>500MG/ML+5MG/ML POR GTT SOL 1X50ML</t>
  </si>
  <si>
    <t>PŘÍPRAVKY PRO LÉČBU BRADAVIC A KUŘÍCH OK</t>
  </si>
  <si>
    <t>60890</t>
  </si>
  <si>
    <t>VERRUMAL</t>
  </si>
  <si>
    <t>5MG/G+100MG/G DRM SOL 13ML</t>
  </si>
  <si>
    <t>119654</t>
  </si>
  <si>
    <t>SORBIFER DURULES</t>
  </si>
  <si>
    <t>320MG/60MG TBL RET 100</t>
  </si>
  <si>
    <t>SODNÁ SŮL METAMIZOLU</t>
  </si>
  <si>
    <t>55823</t>
  </si>
  <si>
    <t>NOVALGIN</t>
  </si>
  <si>
    <t>SULFAMETHOXAZOL A TRIMETHOPRIM</t>
  </si>
  <si>
    <t>3377</t>
  </si>
  <si>
    <t>BISEPTOL</t>
  </si>
  <si>
    <t>400MG/80MG TBL NOB 20</t>
  </si>
  <si>
    <t>TOLPERISON</t>
  </si>
  <si>
    <t>57525</t>
  </si>
  <si>
    <t>MYDOCALM</t>
  </si>
  <si>
    <t>150MG TBL FLM 30</t>
  </si>
  <si>
    <t>215713</t>
  </si>
  <si>
    <t>33399</t>
  </si>
  <si>
    <t>NUTRILON 0 NENATAL</t>
  </si>
  <si>
    <t>TOBRAMYCIN</t>
  </si>
  <si>
    <t>86264</t>
  </si>
  <si>
    <t>3MG/ML OPH GTT SOL 1X5ML</t>
  </si>
  <si>
    <t>DIOSMIN, KOMBINACE</t>
  </si>
  <si>
    <t>14075</t>
  </si>
  <si>
    <t>DETRALEX</t>
  </si>
  <si>
    <t>500MG TBL FLM 60</t>
  </si>
  <si>
    <t>SODNÁ SŮL LEVOTHYROXINU</t>
  </si>
  <si>
    <t>172044</t>
  </si>
  <si>
    <t>LETROX</t>
  </si>
  <si>
    <t>150MCG TBL NOB 100</t>
  </si>
  <si>
    <t>155867</t>
  </si>
  <si>
    <t>20MG/ML POR PLV SUS 20ML</t>
  </si>
  <si>
    <t>BENZATHIN-FENOXYMETHYLPENICILIN</t>
  </si>
  <si>
    <t>49549</t>
  </si>
  <si>
    <t>OSPEN</t>
  </si>
  <si>
    <t>400000IU/5ML POR SUS 150ML</t>
  </si>
  <si>
    <t>BETAMETHASON</t>
  </si>
  <si>
    <t>192216</t>
  </si>
  <si>
    <t>DIPROSONE</t>
  </si>
  <si>
    <t>0,5MG/G UNG 30G</t>
  </si>
  <si>
    <t>CUKRY</t>
  </si>
  <si>
    <t>146719</t>
  </si>
  <si>
    <t>10% GLUCOSE IN WATER FOR INJECTION FRESENIUS</t>
  </si>
  <si>
    <t>100MG/ML INF SOL 10X500ML II</t>
  </si>
  <si>
    <t>2539</t>
  </si>
  <si>
    <t>HALOPERIDOL-RICHTER</t>
  </si>
  <si>
    <t>2MG/ML POR GTT SOL 10ML</t>
  </si>
  <si>
    <t>HYDROKORTISON A ANTIBIOTIKA</t>
  </si>
  <si>
    <t>173197</t>
  </si>
  <si>
    <t>PIMAFUCORT</t>
  </si>
  <si>
    <t>10MG/G+10MG/G+3,5MG/G UNG 15G</t>
  </si>
  <si>
    <t>CHLORID DRASELNÝ</t>
  </si>
  <si>
    <t>2486</t>
  </si>
  <si>
    <t>KALIUM CHLORATUM LÉČIVA 7,5%</t>
  </si>
  <si>
    <t>75MG/ML INJ SOL 5X10ML</t>
  </si>
  <si>
    <t>CHLORID SODNÝ</t>
  </si>
  <si>
    <t>513</t>
  </si>
  <si>
    <t>100MG/ML INJ SOL 5X10ML</t>
  </si>
  <si>
    <t>218886</t>
  </si>
  <si>
    <t>LIPOBASE</t>
  </si>
  <si>
    <t>CRM 100G</t>
  </si>
  <si>
    <t>NIMESULID</t>
  </si>
  <si>
    <t>12892</t>
  </si>
  <si>
    <t>AULIN</t>
  </si>
  <si>
    <t>100MG TBL NOB 30</t>
  </si>
  <si>
    <t>ONDANSETRON</t>
  </si>
  <si>
    <t>187607</t>
  </si>
  <si>
    <t>ONDANSETRON B. BRAUN</t>
  </si>
  <si>
    <t>2MG/ML INJ SOL 20X4ML II</t>
  </si>
  <si>
    <t>ROZPOUŠTĚDLA A ŘEDIDLA, VČETNĚ IRIGAČNÍCH ROZTOKŮ</t>
  </si>
  <si>
    <t>10555</t>
  </si>
  <si>
    <t>100% PAR LQF 20X100ML PE</t>
  </si>
  <si>
    <t>SALMETEROL A FLUTIKASON</t>
  </si>
  <si>
    <t>107826</t>
  </si>
  <si>
    <t>SERETIDE 25/50 INHALER</t>
  </si>
  <si>
    <t>25MCG/50MCG/DÁV INH SUS PSS 120DÁV+POČ</t>
  </si>
  <si>
    <t>OKTENIDIN, KOMBINACE</t>
  </si>
  <si>
    <t>158767</t>
  </si>
  <si>
    <t>OCTENISEPT</t>
  </si>
  <si>
    <t>0,1G/100G DRM SPR SOL 1X250ML</t>
  </si>
  <si>
    <t>203097</t>
  </si>
  <si>
    <t>AMOKSIKLAV 1 G</t>
  </si>
  <si>
    <t>875MG/125MG TBL FLM 21</t>
  </si>
  <si>
    <t>234736</t>
  </si>
  <si>
    <t>169436</t>
  </si>
  <si>
    <t>Pomůcky stomické</t>
  </si>
  <si>
    <t>11279</t>
  </si>
  <si>
    <t>ODSTRAŇOVAČ PODLOŽKY CONVACARE</t>
  </si>
  <si>
    <t>100KS</t>
  </si>
  <si>
    <t>Obvazový materiál, náplasti</t>
  </si>
  <si>
    <t>86760</t>
  </si>
  <si>
    <t>ROZTOK PRONTOSAN 400416</t>
  </si>
  <si>
    <t>STERILNÍ LAHVIČKA,350ML</t>
  </si>
  <si>
    <t>19525</t>
  </si>
  <si>
    <t>GÁZA HYDROFILNÍ SKLÁDANÁ KOMPRESY STERILNÍ</t>
  </si>
  <si>
    <t>5X5CM,8 VRSTEV,2KS</t>
  </si>
  <si>
    <t>81460</t>
  </si>
  <si>
    <t>KRYTÍ ALUMINIZOVANÉ METALLINE</t>
  </si>
  <si>
    <t>8X10CM,10KS</t>
  </si>
  <si>
    <t>82012</t>
  </si>
  <si>
    <t>ROZTOK PRONTODERM</t>
  </si>
  <si>
    <t>NA OŠETŘENÍ KŮŽE A SLIZNIC,500ML</t>
  </si>
  <si>
    <t>80975</t>
  </si>
  <si>
    <t>7,5X7,5CM,8 VRSTEV,100KS</t>
  </si>
  <si>
    <t>82009</t>
  </si>
  <si>
    <t>KRYTÍ HYDROGELOVÉ OCTENILIN WOUND GEL</t>
  </si>
  <si>
    <t>GEL NA RÁNY,KAT.č.121602,20GR</t>
  </si>
  <si>
    <t>Pomůcky pro inkontinentní</t>
  </si>
  <si>
    <t>87165</t>
  </si>
  <si>
    <t>SÁČEK URINÁLNÍ SU 20 V2</t>
  </si>
  <si>
    <t>2000ML,DOLNÍ VÝPUST-T,1KS</t>
  </si>
  <si>
    <t>169438</t>
  </si>
  <si>
    <t>DROSPIRENON A ETHINYLESTRADIOL</t>
  </si>
  <si>
    <t>132793</t>
  </si>
  <si>
    <t>MAITALON</t>
  </si>
  <si>
    <t>3MG/0,03MG TBL FLM 3X21</t>
  </si>
  <si>
    <t>201970</t>
  </si>
  <si>
    <t>33000IU/2500IU DRM PLV SOL 1</t>
  </si>
  <si>
    <t>2963</t>
  </si>
  <si>
    <t>20MG TBL NOB 20</t>
  </si>
  <si>
    <t>FOSFOMYCIN</t>
  </si>
  <si>
    <t>213944</t>
  </si>
  <si>
    <t>URIFOS</t>
  </si>
  <si>
    <t>3G POR GRA SOL 1</t>
  </si>
  <si>
    <t>DEXAMETHASON A ANTIINFEKTIVA</t>
  </si>
  <si>
    <t>2546</t>
  </si>
  <si>
    <t>MAXITROL</t>
  </si>
  <si>
    <t>OPH GTT SUS 1X5ML</t>
  </si>
  <si>
    <t>85142</t>
  </si>
  <si>
    <t>XYZAL</t>
  </si>
  <si>
    <t>5MG TBL FLM 90</t>
  </si>
  <si>
    <t>SILIKONY</t>
  </si>
  <si>
    <t>122629</t>
  </si>
  <si>
    <t>64MG/ML POR SUS 1X30ML</t>
  </si>
  <si>
    <t>91291</t>
  </si>
  <si>
    <t>SUMETROLIM</t>
  </si>
  <si>
    <t>40MG/ML+8MG/ML SIR 100ML</t>
  </si>
  <si>
    <t>VARENIKLIN</t>
  </si>
  <si>
    <t>193947</t>
  </si>
  <si>
    <t>CHAMPIX</t>
  </si>
  <si>
    <t>0,5MG+1MG TBL FLM 11+14 II</t>
  </si>
  <si>
    <t>193948</t>
  </si>
  <si>
    <t>1MG TBL FLM 28 II</t>
  </si>
  <si>
    <t>ATORVASTATIN</t>
  </si>
  <si>
    <t>93021</t>
  </si>
  <si>
    <t>SORTIS</t>
  </si>
  <si>
    <t>40MG TBL FLM 100</t>
  </si>
  <si>
    <t>KLOPIDOGREL</t>
  </si>
  <si>
    <t>141036</t>
  </si>
  <si>
    <t>TROMBEX</t>
  </si>
  <si>
    <t>75MG TBL FLM 90</t>
  </si>
  <si>
    <t>169252</t>
  </si>
  <si>
    <t>METFORMIN</t>
  </si>
  <si>
    <t>235493</t>
  </si>
  <si>
    <t>METFORMIN MYLAN</t>
  </si>
  <si>
    <t>1000MG TBL FLM 120</t>
  </si>
  <si>
    <t>PERINDOPRIL</t>
  </si>
  <si>
    <t>101211</t>
  </si>
  <si>
    <t>PRESTARIUM NEO</t>
  </si>
  <si>
    <t>5MG TBL FLM 90(3X30)</t>
  </si>
  <si>
    <t>RAMIPRIL</t>
  </si>
  <si>
    <t>56976</t>
  </si>
  <si>
    <t>TRITACE</t>
  </si>
  <si>
    <t>2,5MG TBL NOB 20</t>
  </si>
  <si>
    <t>85524</t>
  </si>
  <si>
    <t>AMOKSIKLAV 375 MG</t>
  </si>
  <si>
    <t>250MG/125MG TBL FLM 21</t>
  </si>
  <si>
    <t>DULAGLUTID</t>
  </si>
  <si>
    <t>210230</t>
  </si>
  <si>
    <t>TRULICITY</t>
  </si>
  <si>
    <t>1,5MG INJ SOL 2X0,5ML</t>
  </si>
  <si>
    <t>BETAHISTIN</t>
  </si>
  <si>
    <t>176690</t>
  </si>
  <si>
    <t>BETAHISTIN ACTAVIS</t>
  </si>
  <si>
    <t>24MG TBL NOB 60</t>
  </si>
  <si>
    <t>ELEKTROLYTY</t>
  </si>
  <si>
    <t>107267</t>
  </si>
  <si>
    <t>0,9% SODIUM CHLORIDE IN WATER FOR INJECTION "FRESENIUS"</t>
  </si>
  <si>
    <t>9MG/ML INF SOL 10X500ML II</t>
  </si>
  <si>
    <t>Ambulance novorozeneckého odd.</t>
  </si>
  <si>
    <t>Standardní lůžková péče</t>
  </si>
  <si>
    <t>Preskripce a záchyt receptů a poukazů - orientační přehled</t>
  </si>
  <si>
    <t>Přehled plnění pozitivního listu (PL) - 
   preskripce léčivých přípravků dle objemu Kč mimo PL</t>
  </si>
  <si>
    <t>J05AB11 - VALACIKLOVIR</t>
  </si>
  <si>
    <t>J01DC02 - CEFUROXIM</t>
  </si>
  <si>
    <t>G04CB01 - FINASTERID</t>
  </si>
  <si>
    <t>C10AA05 - ATORVASTATIN</t>
  </si>
  <si>
    <t>B01AC04 - KLOPIDOGREL</t>
  </si>
  <si>
    <t>J01FA10 - AZITHROMYCIN</t>
  </si>
  <si>
    <t>A10BA02 - METFORMIN</t>
  </si>
  <si>
    <t>N07CA01 - BETAHISTIN</t>
  </si>
  <si>
    <t>J01CR02 - AMOXICILIN A  INHIBITOR BETA-LAKTAMASY</t>
  </si>
  <si>
    <t>R01AD09 - MOMETASON</t>
  </si>
  <si>
    <t>C09AA05 - RAMIPRIL</t>
  </si>
  <si>
    <t>R06AE07 - CETIRIZIN</t>
  </si>
  <si>
    <t>H03AA01 - SODNÁ SŮL LEVOTHYROXINU</t>
  </si>
  <si>
    <t>A04AA01 - ONDANSETRON</t>
  </si>
  <si>
    <t>C09AA04 - PERINDOPRIL</t>
  </si>
  <si>
    <t>N02BB02 - SODNÁ SŮL METAMIZOLU</t>
  </si>
  <si>
    <t>A04AA01</t>
  </si>
  <si>
    <t>J01CR02</t>
  </si>
  <si>
    <t>N07CA01</t>
  </si>
  <si>
    <t>G04CB01</t>
  </si>
  <si>
    <t>J01DC02</t>
  </si>
  <si>
    <t>R01AD09</t>
  </si>
  <si>
    <t>R06AE07</t>
  </si>
  <si>
    <t>J01FA10</t>
  </si>
  <si>
    <t>J05AB11</t>
  </si>
  <si>
    <t>H03AA01</t>
  </si>
  <si>
    <t>A10BA02</t>
  </si>
  <si>
    <t>B01AC04</t>
  </si>
  <si>
    <t>C09AA04</t>
  </si>
  <si>
    <t>C09AA05</t>
  </si>
  <si>
    <t>C10AA05</t>
  </si>
  <si>
    <t>N02BB02</t>
  </si>
  <si>
    <t>Přehled plnění PL - Preskripce léčivých přípravků - orientační přehled</t>
  </si>
  <si>
    <t>50115020 - laboratorní diagnostika-LEK (Z501)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</si>
  <si>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</si>
  <si>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</si>
  <si>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</si>
  <si>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</si>
  <si>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</si>
  <si>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</si>
  <si>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</si>
  <si>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</si>
  <si>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50115020</t>
  </si>
  <si>
    <t>laboratorní diagnostika-LEK (Z501)</t>
  </si>
  <si>
    <t>DG384</t>
  </si>
  <si>
    <t>Bactec- PEDS - PLUS/F - plastic</t>
  </si>
  <si>
    <t>DG379</t>
  </si>
  <si>
    <t>Doprava 21%</t>
  </si>
  <si>
    <t>DE022</t>
  </si>
  <si>
    <t>GlukĂłzovĂˇ membrĂˇnovĂˇ souprava</t>
  </si>
  <si>
    <t>Glukózová membránová souprava</t>
  </si>
  <si>
    <t>DG388</t>
  </si>
  <si>
    <t>JĂˇtrovĂ˝ bujon (10ml)- ĹˇroubovacĂ­ uzĂˇvÄ›r</t>
  </si>
  <si>
    <t>Játrový bujon (10ml)- šroubovací uzávěr</t>
  </si>
  <si>
    <t>DF171</t>
  </si>
  <si>
    <t>KALIBRAÄŚNĂŤ ROZTOK 1  S1820 (ABL 825)</t>
  </si>
  <si>
    <t>DF166</t>
  </si>
  <si>
    <t>KALIBRAÄŚNĂŤ ROZTOK 2  S1830 (ABL 825)</t>
  </si>
  <si>
    <t>DB437</t>
  </si>
  <si>
    <t>KALIBRACNI PLYN 1(10 bar)</t>
  </si>
  <si>
    <t>KALIBRAČNÍ ROZTOK 1  S1820 (ABL 825)</t>
  </si>
  <si>
    <t>KALIBRAČNÍ ROZTOK 2  S1830 (ABL 825)</t>
  </si>
  <si>
    <t>DD305</t>
  </si>
  <si>
    <t>KARTICKY TEST.SCREENING 45X70 á 100 ks</t>
  </si>
  <si>
    <t>KARTICKY TEST.SCREENING 45X70 Ăˇ 100 ks</t>
  </si>
  <si>
    <t>DD309</t>
  </si>
  <si>
    <t>LaktĂˇtovĂˇ membrĂˇnovĂˇ souprava</t>
  </si>
  <si>
    <t>Laktátová membránová souprava</t>
  </si>
  <si>
    <t>DD267</t>
  </si>
  <si>
    <t>MEMBRÁNOVÁ SOUPRAVA K+</t>
  </si>
  <si>
    <t>DB942</t>
  </si>
  <si>
    <t>MEMBRÁNOVÁ SOUPRAVA pCO2</t>
  </si>
  <si>
    <t>DD076</t>
  </si>
  <si>
    <t>MEMBRÁNOVÁ SOUPRAVA pO2</t>
  </si>
  <si>
    <t>DD075</t>
  </si>
  <si>
    <t>MEMBRÁNOVÁ SOUPRAVA REF.</t>
  </si>
  <si>
    <t>MEMBRĂNOVĂ SOUPRAVA REF.</t>
  </si>
  <si>
    <t>DF170</t>
  </si>
  <si>
    <t>NOVĂť ÄŚISTĂŤCĂŤ ROZTOK s aditivem, S8375 (ABL 825)</t>
  </si>
  <si>
    <t>NOVÝ ČISTÍCÍ ROZTOK s aditivem, S8375 (ABL 825)</t>
  </si>
  <si>
    <t>DF445</t>
  </si>
  <si>
    <t>Odpadni nadoba D512 600 ml</t>
  </si>
  <si>
    <t>DF169</t>
  </si>
  <si>
    <t>PROPLACHOVACĂŤ ROZTOK 600 ml S4980 (ABL 825)</t>
  </si>
  <si>
    <t>PROPLACHOVACÍ ROZTOK 600 ml S4980 (ABL 825)</t>
  </si>
  <si>
    <t>DH263</t>
  </si>
  <si>
    <t>Termo papír (8ks)</t>
  </si>
  <si>
    <t>DC634</t>
  </si>
  <si>
    <t>THB KALIBRAČNÍ ROZTOK,S7770</t>
  </si>
  <si>
    <t>DA376</t>
  </si>
  <si>
    <t>Zachycovače krevních sraženin, Clot Catchers ,250</t>
  </si>
  <si>
    <t>50115050</t>
  </si>
  <si>
    <t>obvazový materiál (Z502)</t>
  </si>
  <si>
    <t>ZL410</t>
  </si>
  <si>
    <t>Krytí gelové Hemagel 100 g A2681147</t>
  </si>
  <si>
    <t>ZA570</t>
  </si>
  <si>
    <t>Krytí transparentní tegaderm 4,4 cm x 4,4 cm bal. á 100 ks 1622W náhrada ZQ115 - povoleno pouze pro NOVO</t>
  </si>
  <si>
    <t>ZN366</t>
  </si>
  <si>
    <t>NĂˇplast poinjekÄŤnĂ­ elastickĂˇ tkanĂˇ jednotl. baleno 19 mm x 72 mm P-CURE1972ELAST</t>
  </si>
  <si>
    <t>ZF225</t>
  </si>
  <si>
    <t>Náplast derma plast sensitive hypoalergenní bal. á 250 ks 5353811</t>
  </si>
  <si>
    <t>ZA318</t>
  </si>
  <si>
    <t>Náplast transpore 1,25 cm x 9,14 m 1527-0</t>
  </si>
  <si>
    <t>ZK522</t>
  </si>
  <si>
    <t>Tampon sterilnĂ­ z buniÄŤitĂ© vaty / 20 ks karton Ăˇ 9600 ks 1230216120</t>
  </si>
  <si>
    <t>Tampon sterilní z buničité vaty / 20 ks karton á 9600 ks 1230216120</t>
  </si>
  <si>
    <t>ZA467</t>
  </si>
  <si>
    <t>Tyčinka vatová nesterilní 15 cm bal. á 100 ks 9679369</t>
  </si>
  <si>
    <t>ZA446</t>
  </si>
  <si>
    <t>Vata buniÄŤitĂˇ pĹ™Ă­Ĺ™ezy 20 x 30 cm 1230200129</t>
  </si>
  <si>
    <t>Vata buničitá přířezy 20 x 30 cm 1230200129</t>
  </si>
  <si>
    <t>ZM000</t>
  </si>
  <si>
    <t>Vata obvazovĂˇ sklĂˇdanĂˇ 50 g 1102323</t>
  </si>
  <si>
    <t>50115060</t>
  </si>
  <si>
    <t>ZPr - ostatní (Z503)</t>
  </si>
  <si>
    <t>ZO492</t>
  </si>
  <si>
    <t>ÄŚidlo saturaÄŤnĂ­ masimo jednorĂˇzovĂ© pro novorozence bal. Ăˇ 20 ks RD SET Neo 4003 -  n. 15-8-0000057</t>
  </si>
  <si>
    <t>ZA674</t>
  </si>
  <si>
    <t>CĂ©vka CN-01, bal.Ăˇ 40 ks, 646959</t>
  </si>
  <si>
    <t>Cévka CN-01, bal.á 40 ks, 646959</t>
  </si>
  <si>
    <t>Čidlo saturační masimo jednorázové pro novorozence bal. á 20 ks RD SET Neo 4003 -  n. 15-8-0000057</t>
  </si>
  <si>
    <t>ZB675</t>
  </si>
  <si>
    <t>Elektroda EKG pro novorozence bal. á 150 ks 19.000.00.916</t>
  </si>
  <si>
    <t>ZA737</t>
  </si>
  <si>
    <t>Filtr mini spike modrý 4550234</t>
  </si>
  <si>
    <t>ZC837</t>
  </si>
  <si>
    <t>Fonendoskop neonatální dvoustranný modrý P00202</t>
  </si>
  <si>
    <t>ZA744</t>
  </si>
  <si>
    <t>Kanyla neoflon 24G žlutá BDC391350</t>
  </si>
  <si>
    <t>ZB898</t>
  </si>
  <si>
    <t>KlobouÄŤek kojĂ­cĂ­ kontaktnĂ­ vel. S 16 mm K200.1628</t>
  </si>
  <si>
    <t>ZM221</t>
  </si>
  <si>
    <t>Klobouček kojící kontaktní Tulips M bal. á 10 párů 63.00.15</t>
  </si>
  <si>
    <t>ZN691</t>
  </si>
  <si>
    <t>Lanceta Solace zelená bezpečnostní 21G/2,2 mm bal. á 100 ks NT-PA21-100</t>
  </si>
  <si>
    <t>Lanceta Solace zelenĂˇ bezpeÄŤnostnĂ­ 21G/2,2 mm bal. Ăˇ 100 ks NT-PA21-100</t>
  </si>
  <si>
    <t>ZN206</t>
  </si>
  <si>
    <t>Lopatka ústní dřevěná lékařská sterilní 150 x 17 mm bal. á 5 x 100 ks 4002/SG/CS/L</t>
  </si>
  <si>
    <t>ZF159</t>
  </si>
  <si>
    <t>NĂˇdoba na kontaminovanĂ˝ odpad 1 l 15-0002</t>
  </si>
  <si>
    <t>Nádoba na kontaminovaný odpad 1 l 15-0002</t>
  </si>
  <si>
    <t>ZO777</t>
  </si>
  <si>
    <t>Nástroj čistící echoscreen bal. á 10 ks 1040</t>
  </si>
  <si>
    <t>ZB439</t>
  </si>
  <si>
    <t>OdstraĹovaÄŤ nĂˇplastĂ­ Convacare Ăˇ 100 ks 0011279 37443</t>
  </si>
  <si>
    <t>Odstraňovač náplastí Convacare á 100 ks 0011279 37443</t>
  </si>
  <si>
    <t>ZH760</t>
  </si>
  <si>
    <t>Popisovač na kůži sterilní, chirurgický, BLAYCO RQ-01, 13 cm, s jedním hrotem, gen. violeť + PVC pravítko 15 cm TCH02</t>
  </si>
  <si>
    <t>ZL688</t>
  </si>
  <si>
    <t>Proužky Accu-Check Inform II Strip 50 EU1 á 50 ks 05942861041</t>
  </si>
  <si>
    <t>ZL689</t>
  </si>
  <si>
    <t>Roztok Accu-Check Performa Int´l Controls 1+2 level 04861736001</t>
  </si>
  <si>
    <t>ZA400</t>
  </si>
  <si>
    <t>SĂˇÄŤek jĂ­macĂ­ dÄ›tskĂ˝ sterilnĂ­ bal. Ăˇ 10 ks 4425030</t>
  </si>
  <si>
    <t>Sáček jímací dětský sterilní bal. á 10 ks 4425030</t>
  </si>
  <si>
    <t>ZF672</t>
  </si>
  <si>
    <t>Set resuscitační neonatální 1,2 m s variabilním PEEP 6431000</t>
  </si>
  <si>
    <t>ZA787</t>
  </si>
  <si>
    <t>StĹ™Ă­kaÄŤka injekÄŤnĂ­ 2-dĂ­lnĂˇ 10 ml L Inject Solo 4606108V - nahrazuje ZR397</t>
  </si>
  <si>
    <t>ZA789</t>
  </si>
  <si>
    <t>StĹ™Ă­kaÄŤka injekÄŤnĂ­ 2-dĂ­lnĂˇ 2 ml L Inject Solo 4606027V</t>
  </si>
  <si>
    <t>ZA788</t>
  </si>
  <si>
    <t>StĹ™Ă­kaÄŤka injekÄŤnĂ­ 2-dĂ­lnĂˇ 20 ml L Inject Solo 4606205V - nahrazuje ZR398</t>
  </si>
  <si>
    <t>ZA790</t>
  </si>
  <si>
    <t>StĹ™Ă­kaÄŤka injekÄŤnĂ­ 2-dĂ­lnĂˇ 5 ml L Inject Solo4606051V - nahrazuje ZR396</t>
  </si>
  <si>
    <t>Stříkačka injekční 2-dílná 10 ml L Inject Solo 4606108V</t>
  </si>
  <si>
    <t>Stříkačka injekční 2-dílná 2 ml L Inject Solo 4606027V</t>
  </si>
  <si>
    <t>Stříkačka injekční 2-dílná 20 ml L Inject Solo 4606205V</t>
  </si>
  <si>
    <t>Stříkačka injekční 2-dílná 5 ml L Inject Solo4606051V</t>
  </si>
  <si>
    <t>ZA746</t>
  </si>
  <si>
    <t>Stříkačka injekční 3-dílná 1 ml L tuberculin Omnifix Solo 9161406V</t>
  </si>
  <si>
    <t>ZB384</t>
  </si>
  <si>
    <t>Stříkačka injekční 3-dílná 20 ml LL Omnifix Solo se závitem bal. á 100 ks 4617207V</t>
  </si>
  <si>
    <t>ZH286</t>
  </si>
  <si>
    <t>Teploměr digitální s ohebným hrotem Thermoval Kids flex - voděodolný, nárazuvzdorný (91925) 9250532</t>
  </si>
  <si>
    <t>ZQ486</t>
  </si>
  <si>
    <t>TyÄŤinka vatovĂˇ sterilnĂ­ 14 cm po jednotlivÄ› balenĂˇ velkĂˇ 1 bal/100 ks 4791911</t>
  </si>
  <si>
    <t>Tyčinka vatová sterilní 14 cm po jednotlivě balená velká 1 bal/100 ks 4791911</t>
  </si>
  <si>
    <t>ZI931</t>
  </si>
  <si>
    <t>UzĂˇvÄ›r dezinfekÄŤnĂ­ k bezjehlovĂ©mu vstupu se 70% IPA  bal. 250 ks NCF-004</t>
  </si>
  <si>
    <t>ZK799</t>
  </si>
  <si>
    <t>Zátka combi červená 4495101</t>
  </si>
  <si>
    <t>ZB755</t>
  </si>
  <si>
    <t>Zkumavka 1,0 ml K3 edta fialová 454034</t>
  </si>
  <si>
    <t>ZP077</t>
  </si>
  <si>
    <t>Zkumavka 15 ml PP 101/16,5 mm bĂ­lĂ˝ ĹˇroubovĂ˝ uzĂˇvÄ›r sterilnĂ­ jednotlivÄ› balenĂˇ, tekutĂ˝ materiĂˇl na bakteriolog. vyĹˇetĹ™enĂ­ 10362/MO/SG/CS</t>
  </si>
  <si>
    <t>Zkumavka 15 ml PP 101/16,5 mm bílý šroubový uzávěr sterilní jednotlivě balená, tekutý materiál na bakteriolog. vyšetření 10362/MO/SG/CS</t>
  </si>
  <si>
    <t>ZB760</t>
  </si>
  <si>
    <t>Zkumavka ÄŤervenĂˇ 3 ml 454095</t>
  </si>
  <si>
    <t>ZI182</t>
  </si>
  <si>
    <t>Zkumavka močová + aplikátor s chem.stabilizátorem UriSwab žlutá 802CE.A</t>
  </si>
  <si>
    <t>ZA743</t>
  </si>
  <si>
    <t>Zkumavka odbÄ›rovĂˇ 0,5 ml tapval fialovĂˇ (Aquisel) 11170</t>
  </si>
  <si>
    <t>Zkumavka odběrová 0,5 ml tapval fialová (Aquisel) 11170</t>
  </si>
  <si>
    <t>ZA888</t>
  </si>
  <si>
    <t>Zkumavka odběrová s gelem tapval bílá (Aquisel) 19860</t>
  </si>
  <si>
    <t>ZI179</t>
  </si>
  <si>
    <t>Zkumavka s mediem+ flovakovaný tampon eSwab růžový nos,krk,vagina,konečník,rány,fekální vzo) 490CE.A</t>
  </si>
  <si>
    <t>50115065</t>
  </si>
  <si>
    <t>ZPr - vpichovací materiál (Z530)</t>
  </si>
  <si>
    <t>ZA834</t>
  </si>
  <si>
    <t>Jehla injekční 0,7 x 40 mm černá 4660021</t>
  </si>
  <si>
    <t>ZF925</t>
  </si>
  <si>
    <t>Jehla injekční 0,9 x 25 mm žlutá á 100 ks 4657500</t>
  </si>
  <si>
    <t>ZA832</t>
  </si>
  <si>
    <t>Jehla injekční 0,9 x 40 mm žlutá 4657519</t>
  </si>
  <si>
    <t>50115067</t>
  </si>
  <si>
    <t>ZPr - rukavice (Z532)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</si>
  <si>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</si>
  <si>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</si>
  <si>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</si>
  <si>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</si>
  <si>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Rukavice operační latex bez pudru sterilní  PF ansell gammex vel. 6,5 330048065</t>
  </si>
  <si>
    <t>Rukavice operační latex bez pudru sterilní  PF ansell gammex vel. 7,0 330048070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</si>
  <si>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</si>
  <si>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</si>
  <si>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</si>
  <si>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</si>
  <si>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Rukavice vyšetřovací nitril basic bez pudru modré L bal. á 200 ks 44752</t>
  </si>
  <si>
    <t>Rukavice vyšetřovací nitril basic bez pudru modré M bal. á 200 ks 44751</t>
  </si>
  <si>
    <t>ZO256</t>
  </si>
  <si>
    <t>Rukavice vyšetřovací nitril bez pudru nesterilní sempercare Soft růžové bal. á 200 ks vel. M 34432 - pouze pro novorozence</t>
  </si>
  <si>
    <t>ZO257</t>
  </si>
  <si>
    <t>Rukavice vyšetřovací nitril sempercare bez pudru Soft růžové bal. á 200 ks vel. L 34433 - pouze pro novorozence</t>
  </si>
  <si>
    <t>ZO255</t>
  </si>
  <si>
    <t>Rukavice vyšetřovací nitril sempercare bez pudru Soft růžové bal. á 200 ks vel. S 34431 - pouze pro novorozence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</si>
  <si>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</si>
  <si>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</si>
  <si>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</si>
  <si>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</si>
  <si>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</si>
  <si>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</si>
  <si>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DC321</t>
  </si>
  <si>
    <t>AUTOCHECK TM5+/LEVEL4/,S7765</t>
  </si>
  <si>
    <t>DG395</t>
  </si>
  <si>
    <t>DiagnostickĂˇ souprava AB0 set monoklonĂˇlnĂ­ na 30</t>
  </si>
  <si>
    <t>DC853</t>
  </si>
  <si>
    <t>KALIBRACNI PLYN 2</t>
  </si>
  <si>
    <t>DC959</t>
  </si>
  <si>
    <t>MEMBRÁNOVÁ SOUPRAVA  Na+</t>
  </si>
  <si>
    <t>DD268</t>
  </si>
  <si>
    <t>MEMBRÁNOVÁ SOUPRAVA Ca</t>
  </si>
  <si>
    <t>DD269</t>
  </si>
  <si>
    <t>MEMBRÁNOVÁ SOUPRAVA Cl</t>
  </si>
  <si>
    <t>MEMBRĂNOVĂ SOUPRAVA pCO2</t>
  </si>
  <si>
    <t>DG191</t>
  </si>
  <si>
    <t>UNIV.INDIK.PAPIRKY pH 0-12</t>
  </si>
  <si>
    <t>ZO123</t>
  </si>
  <si>
    <t>Fixace nosnĂ­ch katetrĹŻ nasofix niko M â€“ I dÄ›tskĂ˝ bal. Ăˇ 100 ks 49-625M-I</t>
  </si>
  <si>
    <t>Fixace nosních katetrů nasofix niko M – I dětský bal. á 100 ks 49-625M-I</t>
  </si>
  <si>
    <t>ZC845</t>
  </si>
  <si>
    <t>Kompresa NT 10 x 20 cm/5 ks sterilnĂ­ 26621</t>
  </si>
  <si>
    <t>Kompresa NT 10 x 20 cm/5 ks sterilní 26621</t>
  </si>
  <si>
    <t>ZA516</t>
  </si>
  <si>
    <t>Kompresa NT 7,5 x 7,5 cm/10 ks sterilkompres sterilní karton á 1000 ks 1325020266</t>
  </si>
  <si>
    <t>ZN814</t>
  </si>
  <si>
    <t>KrytĂ­ gelovĂ© na rĂˇny ActiMaris bal. Ăˇ 20g 3097749</t>
  </si>
  <si>
    <t>ZK405</t>
  </si>
  <si>
    <t>KrytĂ­ hemostatickĂ© gelitaspon standard 80 x 50 mm x 10 mm bal. Ăˇ 10 ks A2107861</t>
  </si>
  <si>
    <t>ZE396</t>
  </si>
  <si>
    <t>KrytĂ­ mastnĂ˝ tyl grassolind 7,5 x 10 cm bal. Ăˇ 10 ks 499313</t>
  </si>
  <si>
    <t>ZQ965</t>
  </si>
  <si>
    <t>KrytĂ­ octenilin gel na rĂˇny 20 ml 121602</t>
  </si>
  <si>
    <t>ZQ966</t>
  </si>
  <si>
    <t>KrytĂ­ octenilin roztok oplachovĂ˝ na rĂˇny 350 ml 121701</t>
  </si>
  <si>
    <t>ZR242</t>
  </si>
  <si>
    <t>KrytĂ­ Tegaderm DIAMOND I.V. (4,4 cm Ă— 4,4 cm)bal. Ăˇ 100 ks 1674 - povoleno pouze pro NOVO</t>
  </si>
  <si>
    <t>KrytĂ­ transparentnĂ­ tegaderm 4,4 cm x 4,4 cm bal. Ăˇ 100 ks 1622W nĂˇhrada ZQ115 - povoleno pouze pro NOVO</t>
  </si>
  <si>
    <t>ZA485</t>
  </si>
  <si>
    <t>Krytí bioclusive 10 x 12 cm bal. á 10 ks BIP1012 SYS (2463)</t>
  </si>
  <si>
    <t>ZA627</t>
  </si>
  <si>
    <t>Krytí granuflex extra thin 5 x 10 cm á 10 ks 0021661 187959</t>
  </si>
  <si>
    <t>Krytí hemostatické gelitaspon standard 80 x 50 mm x 10 mm bal. á 10 ks A2107861</t>
  </si>
  <si>
    <t>ZA550</t>
  </si>
  <si>
    <t>Krytí hydrogelové nu-gel 25 g bal. á 6 ks MNG425</t>
  </si>
  <si>
    <t>ZA544</t>
  </si>
  <si>
    <t>Krytí inadine nepřilnavé 5,0 x 5,0 cm 1/10 SYS01481EE</t>
  </si>
  <si>
    <t>Krytí mastný tyl grassolind 7,5 x 10 cm bal. á 10 ks 499313</t>
  </si>
  <si>
    <t>ZE748</t>
  </si>
  <si>
    <t>Krytí melgisorb Ag alginátové absorpční 10 x 10 cm bal. á 10 ks 256105</t>
  </si>
  <si>
    <t>ZE108</t>
  </si>
  <si>
    <t>Krytí mepilex lite 10 x 10 cm bal. á 5 ks 284100-01</t>
  </si>
  <si>
    <t>ZF108</t>
  </si>
  <si>
    <t>Krytí mepilex lite 6 x  8,5 cm bal. á 5 ks 284000-01</t>
  </si>
  <si>
    <t>ZG613</t>
  </si>
  <si>
    <t>Krytí mepitel one 8 x 10 cm  bal. á 5 ks 289200-00</t>
  </si>
  <si>
    <t>ZN816</t>
  </si>
  <si>
    <t>Krytí roztok k výplachu a čištění ran ActiMaris Sensitiv 300 ml 3098093</t>
  </si>
  <si>
    <t>ZP131</t>
  </si>
  <si>
    <t>Krytí tegaderm i.v. advanced 3,8 cm x 4,5 cm bal. á 100 ks 1680 (náhrada ZG829) - povoleno pouze pro NOVO</t>
  </si>
  <si>
    <t>ZR241</t>
  </si>
  <si>
    <t>Krytí tegaderm i.v. advanced 5,0 cm x 5,7 cm bal. á 100 ks 1682  - povoleno pouze pro NOVO</t>
  </si>
  <si>
    <t>ZI599</t>
  </si>
  <si>
    <t>NĂˇplast curapor 10 x   8 cm 32913 ( 22121,  nĂˇhrada za cosmopor )</t>
  </si>
  <si>
    <t>ZN101</t>
  </si>
  <si>
    <t>NĂˇplast Neo Smile k mÄ›Ĺ™enĂ­ teploty v inkubĂˇtoru GIRAFFE bal. Ăˇ 150 ks N731</t>
  </si>
  <si>
    <t>ZN100</t>
  </si>
  <si>
    <t>NĂˇplast reflexnĂ­ k mÄ›Ĺ™enĂ­ teploty v inkubĂˇtoru GIRAFFE Ăˇ 50 ks 0203-1980-300</t>
  </si>
  <si>
    <t>NĂˇplast transpore 1,25 cm x 9,14 m 1527-0</t>
  </si>
  <si>
    <t>ZF351</t>
  </si>
  <si>
    <t>NĂˇplast transpore bĂ­lĂˇ 1,25 cm x 9,14 m bal. Ăˇ 24 ks 1534-0</t>
  </si>
  <si>
    <t>ZI558</t>
  </si>
  <si>
    <t>Náplast curapor   7 x   5 cm 32912  (22120,  náhrada za cosmopor )</t>
  </si>
  <si>
    <t>Náplast curapor 10 x   8 cm 32913 ( 22121,  náhrada za cosmopor )</t>
  </si>
  <si>
    <t>Náplast reflexní k měření teploty v inkubátoru GIRAFFE á 50 ks 0203-1980-300</t>
  </si>
  <si>
    <t>Náplast transpore bílá 1,25 cm x 9,14 m bal. á 24 ks 1534-0</t>
  </si>
  <si>
    <t>ZA415</t>
  </si>
  <si>
    <t>Obinadlo idealast-haft 6 cm x 10 m 931114</t>
  </si>
  <si>
    <t>ZQ114</t>
  </si>
  <si>
    <t>Steh náplasťový pevný Pharmastrip 4 mm x 76mm 1 obálka á 8 stehů bal. á 100 obálek (náhrada za steri-strip) P-PHST476</t>
  </si>
  <si>
    <t>ZA441</t>
  </si>
  <si>
    <t>Steh náplasťový Steri-strip 6 x 38 mm bal. á 50 ks R1542</t>
  </si>
  <si>
    <t>ZA615</t>
  </si>
  <si>
    <t>Tampón cavilon 1 ml bal. á 25 ks 3343E</t>
  </si>
  <si>
    <t>ZA444</t>
  </si>
  <si>
    <t>Tampon nesterilnĂ­ stĂˇÄŤenĂ˝ 20 x 19 cm bez RTG nitĂ­ bal. Ăˇ 100 ks 1320300404</t>
  </si>
  <si>
    <t>Tampon nesterilní stáčený 20 x 19 cm bez RTG nití bal. á 100 ks 1320300404</t>
  </si>
  <si>
    <t>ZA593</t>
  </si>
  <si>
    <t>Tampon sterilní stáčený 20 x 20 cm / 5 ks 28003+</t>
  </si>
  <si>
    <t>ZA630</t>
  </si>
  <si>
    <t>Tampon sterilní stáčený 9 x 9 cm / 5 ks karton á 650 ks 1230110421</t>
  </si>
  <si>
    <t>ZM769</t>
  </si>
  <si>
    <t>Ubrousky cavilon pro péči při inkontinenci 8 ubrousků 20 x 30 cm bal. á 96 ks 9274 DH888843488</t>
  </si>
  <si>
    <t>ZC683</t>
  </si>
  <si>
    <t>Ambuvak pro děti silikonový - sólo P00114 - AKCE 1290 Kč bez DPH do konce března</t>
  </si>
  <si>
    <t>ZR348</t>
  </si>
  <si>
    <t>AplikĂˇtor hlavovĂ˝ k maskĂˇm a nostrilkĂˇm s magnetem a tlakovĂ˝m tÄ›snĂ˝m krytem k plicnĂ­m ventilĂˇtorĹŻm DrĂ¤ger Babylog VN 500  sterilnĂ­, jednorĂˇzovĂ˝, bal. Ăˇ 5 ks 170161161</t>
  </si>
  <si>
    <t>ZR315</t>
  </si>
  <si>
    <t>ÄŚepiÄŤka neonatĂˇlnĂ­ k plicnĂ­m ventilĂˇtorĹŻm DrĂ¤ger Babylog VN 500, vel. L s ÄŤelnĂ­ podloĹľkou a 2 fixaÄŤnĂ­mi pĂˇsky zelenĂˇ 170161022</t>
  </si>
  <si>
    <t>ZR314</t>
  </si>
  <si>
    <t>ÄŚepiÄŤka neonatĂˇlnĂ­ k plicnĂ­m ventilĂˇtorĹŻm DrĂ¤ger Babylog VN 500, vel. M s ÄŤelnĂ­ podloĹľkou a 2 fixaÄŤnĂ­mi pĂˇsky ÄŤervenĂˇ 170161021</t>
  </si>
  <si>
    <t>ZR313</t>
  </si>
  <si>
    <t>ÄŚepiÄŤka neonatĂˇlnĂ­ k plicnĂ­m ventilĂˇtorĹŻm DrĂ¤ger Babylog VN 500, vel. S s ÄŤelnĂ­ podloĹľkou a 2 fixaÄŤnĂ­mi pĂˇsky ĹľlutĂˇ 170161020</t>
  </si>
  <si>
    <t>ZR316</t>
  </si>
  <si>
    <t>ÄŚepiÄŤka neonatĂˇlnĂ­ k plicnĂ­m ventilĂˇtorĹŻm DrĂ¤ger Babylog VN 500, vel. XL s ÄŤelnĂ­ podloĹľkou a 2 fixaÄŤnĂ­mi pĂˇsky sv.modrĂˇ 170161023</t>
  </si>
  <si>
    <t>ZR312</t>
  </si>
  <si>
    <t>ÄŚepiÄŤka neonatĂˇlnĂ­ k plicnĂ­m ventilĂˇtorĹŻm DrĂ¤ger Babylog VN 500, vel. XS s ÄŤelnĂ­ podloĹľkou a 2 fixaÄŤnĂ­mi pĂˇsky rĹŻĹľovĂˇ 170161019</t>
  </si>
  <si>
    <t>ZL537</t>
  </si>
  <si>
    <t>ÄŚidlo teplotnĂ­ jednorĂˇzovĂ© bal. Ăˇ 10 ks 2074817-001</t>
  </si>
  <si>
    <t>ZD662</t>
  </si>
  <si>
    <t>Cévka odsávací CH8 s přerušovačem sání, délka 60 cm,  bal. á 50 ks ZAR-CO-A08-60</t>
  </si>
  <si>
    <t>ZA675</t>
  </si>
  <si>
    <t>Cévka pupeční CP-01 GAM646958</t>
  </si>
  <si>
    <t>ZA210</t>
  </si>
  <si>
    <t>Cévka vyživovací CV-01 GAMV686415 (GAM646957)</t>
  </si>
  <si>
    <t>Čepička neonatální k plicním ventilátorům Dräger Babylog VN 500, vel. L s čelní podložkou a 2 fixačními pásky zelená 170161022</t>
  </si>
  <si>
    <t>Čepička neonatální k plicním ventilátorům Dräger Babylog VN 500, vel. M s čelní podložkou a 2 fixačními pásky červená 170161021</t>
  </si>
  <si>
    <t>Čepička neonatální k plicním ventilátorům Dräger Babylog VN 500, vel. S s čelní podložkou a 2 fixačními pásky žlutá 170161020</t>
  </si>
  <si>
    <t>Čepička neonatální k plicním ventilátorům Dräger Babylog VN 500, vel. XL s čelní podložkou a 2 fixačními pásky sv.modrá 170161023</t>
  </si>
  <si>
    <t>Čepička neonatální k plicním ventilátorům Dräger Babylog VN 500, vel. XS s čelní podložkou a 2 fixačními pásky růžová 170161019</t>
  </si>
  <si>
    <t>ZD992</t>
  </si>
  <si>
    <t>Čidlo saturační masimo jednorázové pro novorozence k monitoru Mindray bal. á 20 ks 2329LHL</t>
  </si>
  <si>
    <t>Čidlo teplotní jednorázové bal. á 10 ks 2074817-001</t>
  </si>
  <si>
    <t>ZI683</t>
  </si>
  <si>
    <t>Drátek míchací á 500 ks 110009</t>
  </si>
  <si>
    <t>ZN575</t>
  </si>
  <si>
    <t>DudlĂ­k ÄŤervenĂ˝ 1-rychlostnĂ­ s ochrannĂ˝m krytem novorozenci bal. Ăˇ 180 ks 37589</t>
  </si>
  <si>
    <t>ZN574</t>
  </si>
  <si>
    <t>DudlĂ­k modrĂ˝ 3-rychlostnĂ­ s ochrannĂ˝m krytem novorozenci a starĹˇĂ­ bal. Ăˇ 180 ks 37587</t>
  </si>
  <si>
    <t>ZN573</t>
  </si>
  <si>
    <t>DudlĂ­k rĹŻĹľovĂ˝ 3-rychlostnĂ­ s ochrannĂ˝m krytem pĹ™edÄŤasnÄ› narozenĂ© dÄ›ti bal. Ăˇ 180 ks 37585</t>
  </si>
  <si>
    <t>Dudlík červený 1-rychlostní s ochranným krytem novorozenci bal. á 180 ks 37589</t>
  </si>
  <si>
    <t>Dudlík modrý 3-rychlostní s ochranným krytem novorozenci a starší bal. á 180 ks 37587</t>
  </si>
  <si>
    <t>Dudlík růžový 3-rychlostní s ochranným krytem předčasně narozené děti bal. á 180 ks 37585</t>
  </si>
  <si>
    <t>ZA980</t>
  </si>
  <si>
    <t>Elektroda EEG subdermalní needle PRO-E3 bal. á 30 ks 62056</t>
  </si>
  <si>
    <t>ZR326</t>
  </si>
  <si>
    <t>HadiÄŤka propojovacĂ­ vrapovanĂˇ k propojenĂ­ okruhu plicnĂ­ch ventilĂˇtorĹŻ DrĂ¤ger Babylog VN 500 s maskami a nostrilkami, prĹŻm. 10 mm,  sterilnĂ­,  bal. Ăˇ 5 ks 170163408</t>
  </si>
  <si>
    <t>ZB338</t>
  </si>
  <si>
    <t>HadiÄŤka spojovacĂ­ tlakovĂˇ biocath 1,0 mm x 200 cm PB 3120 M</t>
  </si>
  <si>
    <t>ZR240</t>
  </si>
  <si>
    <t>Hadice ventilaÄŤnĂ­ VentStar Helix Dual Heated (N) vÄŤ komory pro Babylog VN 500 MP02650</t>
  </si>
  <si>
    <t>Hadice ventilační VentStar Helix Dual Heated (N) vč komory pro Babylog VN 500 MP02650</t>
  </si>
  <si>
    <t>Hadička propojovací vrapovaná k propojení okruhu plicních ventilátorů Dräger Babylog VN 500 s maskami a nostrilkami, prům. 10 mm,  sterilní,  bal. á 5 ks 170163408</t>
  </si>
  <si>
    <t>ZQ250</t>
  </si>
  <si>
    <t>Hadička spojovací HS 1,8 x 450 mm UNIV DEPH free 2201 045ND</t>
  </si>
  <si>
    <t>Hadička spojovací tlaková biocath 1,0 mm x 200 cm PB 3120 M</t>
  </si>
  <si>
    <t>ZB908</t>
  </si>
  <si>
    <t>Hadička spojovací žlutá 1 mm x 1500 mm pro světlocitlivé léky bal. á 20 ks 1100 1150ND</t>
  </si>
  <si>
    <t>ZR319</t>
  </si>
  <si>
    <t>Hlavový pás neonatální k plicním ventilátorům Dräger Babylog VN 500, maxi, s čelní opěrou a 2 fix pásky 36-48 cm 170161042</t>
  </si>
  <si>
    <t>ZR317</t>
  </si>
  <si>
    <t>Hlavový pás neonatální k plicním ventilátorům Dräger Babylog VN 500, mikro s čelní opěrou a 2 fix pásky 20-28 cm 170161040</t>
  </si>
  <si>
    <t>ZR318</t>
  </si>
  <si>
    <t>Hlavový pás neonatální k plicním ventilátorům Dräger Babylog VN 500, mini, s čelní opěrou a 2 fix pásky 28-36 cm 170161041</t>
  </si>
  <si>
    <t>ZQ076</t>
  </si>
  <si>
    <t>Jehelec neurochirurgický 130 mm 397132170021</t>
  </si>
  <si>
    <t>ZB428</t>
  </si>
  <si>
    <t>Kanyla ET 2,5 bez manžety bal. á 10 ks 9325E</t>
  </si>
  <si>
    <t>ZB199</t>
  </si>
  <si>
    <t>Kanyla neoflon 26G fialová BDC391349</t>
  </si>
  <si>
    <t>ZI681</t>
  </si>
  <si>
    <t>Kapilára heparin litný 140 ul / 2,35 x 90 mm UH bal. á 100 ks 102090</t>
  </si>
  <si>
    <t>ZK884</t>
  </si>
  <si>
    <t>Kohout trojcestnĂ˝ discofix modrĂ˝ 4095111</t>
  </si>
  <si>
    <t>Kohout trojcestný discofix modrý 4095111</t>
  </si>
  <si>
    <t>ZJ659</t>
  </si>
  <si>
    <t>Kohout trojcestný s bezjehlovým konektorem Discofix C bal. á 100 ks 16494CSF</t>
  </si>
  <si>
    <t>ZB334</t>
  </si>
  <si>
    <t>Konektor bezjehlovĂ˝ bionecteur Ăˇ 50 ks 896.03 povoleno pouze pro HOK, DK a NOVOR</t>
  </si>
  <si>
    <t>Konektor bezjehlový bionecteur á 50 ks 896.03 povoleno pouze pro HOK, DK a NOVOR</t>
  </si>
  <si>
    <t>ZB299</t>
  </si>
  <si>
    <t>Konektor bezjehlový safeflow s prodl.hadičkou, bal.á 100 ks, 4097154</t>
  </si>
  <si>
    <t>ZB503</t>
  </si>
  <si>
    <t>Konektor pĹ™Ă­mĂ˝ 22 M-22 M 1960</t>
  </si>
  <si>
    <t>ZQ783</t>
  </si>
  <si>
    <t>Konektor Upgrade kit pro hadičky vzduchové Philips M1596B k propojení s manžetami TK Philips M186xC, M187xC, bal. á 10 ks 989803167521</t>
  </si>
  <si>
    <t>ZD903</t>
  </si>
  <si>
    <t>Kontejner+ lopatka 30 ml nesterilnĂ­ FLME25133</t>
  </si>
  <si>
    <t>ZB102</t>
  </si>
  <si>
    <t>LĂˇhev k odsĂˇvaÄŤce flovac 1l hadice 1,8 m Ăˇ 45 ks 000-036-020</t>
  </si>
  <si>
    <t>ZQ082</t>
  </si>
  <si>
    <t>LĂˇhev kojeneckĂˇ jednorĂˇzovĂˇ se Ĺˇroub.vĂ­ÄŤkem 130 ml multipack bal. Ăˇ 50 ks 14001</t>
  </si>
  <si>
    <t>ZQ081</t>
  </si>
  <si>
    <t>LĂˇhev kojeneckĂˇ jednorĂˇzovĂˇ se Ĺˇroub.vĂ­ÄŤkem 250 ml multipack bal. Ăˇ 50 ks 14002 (objednĂˇvat 2 bal. - 100 ks)</t>
  </si>
  <si>
    <t>ZQ083</t>
  </si>
  <si>
    <t>LĂˇhev kojeneckĂˇ jednorĂˇzovĂˇ se Ĺˇroub.vĂ­ÄŤkem 50 ml multipack bal. Ăˇ 50 ks 14000</t>
  </si>
  <si>
    <t>Láhev k odsávačce flovac 1l hadice 1,8 m á 45 ks 000-036-020</t>
  </si>
  <si>
    <t>Láhev kojenecká jednorázová se šroub.víčkem 130 ml multipack bal. á 50 ks 14001</t>
  </si>
  <si>
    <t>Láhev kojenecká jednorázová se šroub.víčkem 250 ml multipack bal. á 50 ks 14002</t>
  </si>
  <si>
    <t>Láhev kojenecká jednorázová se šroub.víčkem 250 ml multipack bal. á 50 ks 14002 (objednávat 2 bal. - 100 ks)</t>
  </si>
  <si>
    <t>Láhev kojenecká jednorázová se šroub.víčkem 50 ml multipack bal. á 50 ks 14000</t>
  </si>
  <si>
    <t>ZN692</t>
  </si>
  <si>
    <t>Lanceta Solace modrá bezpečnostní 26G/1,8 mm bal. á 100 ks NT-PA26-100</t>
  </si>
  <si>
    <t>ZQ782</t>
  </si>
  <si>
    <t>Manžeta TK k monitoru Philips neonatální jednorázová, vinyl, vel. 1, obvod 3,1 - 5,7 cm, bal. á 10 ks M1866B-10</t>
  </si>
  <si>
    <t>ZI119</t>
  </si>
  <si>
    <t>Manžeta TK novorozenecká č. 2 M1868B  (dřív.kč.M1868A se již nevyrábí)</t>
  </si>
  <si>
    <t>ZC134</t>
  </si>
  <si>
    <t>Manžeta TK novorozenecká č. 3 M1870B + konektor (M1870A se již nevyrábí)</t>
  </si>
  <si>
    <t>ZR325</t>
  </si>
  <si>
    <t>Maska neonatĂˇlnĂ­ nosnĂ­ nCPAP, k plicnĂ­m ventilĂˇtorĹŻm DrĂ¤ger Babylog VN 500, vel. L, sterilnĂ­, bal. Ăˇ 5 ks 17016104</t>
  </si>
  <si>
    <t>ZR324</t>
  </si>
  <si>
    <t>Maska neonatĂˇlnĂ­ nosnĂ­ nCPAP, k plicnĂ­m ventilĂˇtorĹŻm DrĂ¤ger Babylog VN 500, vel. M, sterilnĂ­, bal. Ăˇ 5 ks 170161013</t>
  </si>
  <si>
    <t>ZR372</t>
  </si>
  <si>
    <t>Maska neonatĂˇlnĂ­ nosnĂ­ nCPAP, k plicnĂ­m ventilĂˇtorĹŻm DrĂ¤ger Babylog VN 500, vel. S , sterilnĂ­, bal. Ăˇ 5 ks 170161012</t>
  </si>
  <si>
    <t>ZR402</t>
  </si>
  <si>
    <t>Maska neonatĂˇlnĂ­ nosnĂ­ nCPAP, k plicnĂ­m ventilĂˇtorĹŻm DrĂ¤ger Babylog VN 500, vel. XS , sterilnĂ­, bal. Ăˇ 5 ks 170161005</t>
  </si>
  <si>
    <t>Maska neonatální nosní nCPAP, k plicním ventilátorům Dräger Babylog VN 500, vel. L, sterilní, bal. á 5 ks 17016104</t>
  </si>
  <si>
    <t>Maska neonatální nosní nCPAP, k plicním ventilátorům Dräger Babylog VN 500, vel. M, sterilní, bal. á 5 ks 170161013</t>
  </si>
  <si>
    <t>ZR323</t>
  </si>
  <si>
    <t>Nostrila neonatĂˇlnĂ­ k plicnĂ­m ventilĂˇtorĹŻm DrĂ¤ger Babylog VN 500, vel. L, sterilnĂ­, bal. Ăˇ 5 ks 170161003</t>
  </si>
  <si>
    <t>ZR322</t>
  </si>
  <si>
    <t>Nostrila neonatĂˇlnĂ­ k plicnĂ­m ventilĂˇtorĹŻm DrĂ¤ger Babylog VN 500, vel. M, sterilnĂ­, bal. Ăˇ 5 ks 170161002</t>
  </si>
  <si>
    <t>ZR321</t>
  </si>
  <si>
    <t>Nostrila neonatĂˇlnĂ­ k plicnĂ­m ventilĂˇtorĹŻm DrĂ¤ger Babylog VN 500, vel. S, sterilnĂ­, bal. Ăˇ 5 ks 170161001</t>
  </si>
  <si>
    <t>ZR320</t>
  </si>
  <si>
    <t>Nostrila neonatĂˇlnĂ­ k plicnĂ­m ventilĂˇtorĹŻm DrĂ¤ger Babylog VN 500, vel. XS, sterilnĂ­, bal. Ăˇ 5 ks 170161006</t>
  </si>
  <si>
    <t>Nostrila neonatální k plicním ventilátorům Dräger Babylog VN 500, vel. L, sterilní, bal. á 5 ks 170161003</t>
  </si>
  <si>
    <t>Nostrila neonatální k plicním ventilátorům Dräger Babylog VN 500, vel. M, sterilní, bal. á 5 ks 170161002</t>
  </si>
  <si>
    <t>Nostrila neonatální k plicním ventilátorům Dräger Babylog VN 500, vel. S, sterilní, bal. á 5 ks 170161001</t>
  </si>
  <si>
    <t>Nostrila neonatální k plicním ventilátorům Dräger Babylog VN 500, vel. XS, sterilní, bal. á 5 ks 170161006</t>
  </si>
  <si>
    <t>ZC722</t>
  </si>
  <si>
    <t>PĂˇska fixaÄŤnĂ­ bal. Ăˇ 12 ks LNOP 1053</t>
  </si>
  <si>
    <t>Páska fixační bal. á 12 ks LNOP 1053</t>
  </si>
  <si>
    <t>ZR304</t>
  </si>
  <si>
    <t>Páska tejpovací  KIRA - Sports Tape pro novorozence hypoalergenní 100% bavlna 5 cm x 5 m barva bílá 8099456705010</t>
  </si>
  <si>
    <t>ZP509</t>
  </si>
  <si>
    <t>Pinzeta UH sterilnĂ­ I0600</t>
  </si>
  <si>
    <t>Pinzeta UH sterilní I0600</t>
  </si>
  <si>
    <t>ZR238</t>
  </si>
  <si>
    <t>Plíce testovací pro Babylog VN 5008409742</t>
  </si>
  <si>
    <t>ProuĹľky diagnostickĂ© Accu-Check Inform II Strip 50 EU1 Ăˇ 50 ks 05942861041</t>
  </si>
  <si>
    <t>ZB501</t>
  </si>
  <si>
    <t>Přerušovač sání fingertip sterilní bal. á 100 ks 07.031.00.000</t>
  </si>
  <si>
    <t>ZA691</t>
  </si>
  <si>
    <t>Rampa 3 kohouty discofix 16600C/4085434/</t>
  </si>
  <si>
    <t>ZB301</t>
  </si>
  <si>
    <t>Rampa 5 kohoutů bez PVC lipidorezistentní bal. á 20 ks RP 5000 M</t>
  </si>
  <si>
    <t>ZB360</t>
  </si>
  <si>
    <t>Rourka rektĂˇlnĂ­ CH12 dĂ©lka 12 cm sterilnĂ­ bal. Ăˇ 20 ks 646699</t>
  </si>
  <si>
    <t>Rourka rektální CH12 délka 12 cm sterilní bal. á 20 ks 646699</t>
  </si>
  <si>
    <t>ZK456</t>
  </si>
  <si>
    <t>SĂˇÄŤek moÄŤovĂ˝ lepĂ­cĂ­ dÄ›tskĂ˝ bez vypouĹˇtÄ›cĂ­ho ventilu 76.38042.000</t>
  </si>
  <si>
    <t>Sáček močový lepící dětský bez vypouštěcího ventilu 76.38042.000</t>
  </si>
  <si>
    <t>ZA775</t>
  </si>
  <si>
    <t>Sáček močový lepicí dětský pro novoroz. 80 x 220 mm d744988 - nahrazen ZK456</t>
  </si>
  <si>
    <t>ZA687</t>
  </si>
  <si>
    <t>Sáček močový s hodinovou diurézou curity 200 ml, 2000 ml, hadička 150 cm 6502</t>
  </si>
  <si>
    <t>ZM753</t>
  </si>
  <si>
    <t>Sada Infant Flow LP nCPAP aolikĂˇtor. okruh, komora zvlhÄŤovaÄŤe s automatickĂ˝m plnÄ›nĂ­m bal. Ăˇ 10 ks 7772011AK</t>
  </si>
  <si>
    <t>Sada Infant Flow LP nCPAP aolikátor. okruh, komora zvlhčovače s automatickým plněním bal. á 10 ks 7772011AK</t>
  </si>
  <si>
    <t>ZN771</t>
  </si>
  <si>
    <t>Sada k pĹ™Ă­stroji NO-A pro pediatrickĂ© pouĹľitĂ­ 10002076</t>
  </si>
  <si>
    <t>Sada k přístroji NO-A pro pediatrické použití 10002076</t>
  </si>
  <si>
    <t>ZI035</t>
  </si>
  <si>
    <t>Savička náhradní kulatá k šidítkům Flora kytička 100N</t>
  </si>
  <si>
    <t>ZN890</t>
  </si>
  <si>
    <t>Sonda pro enterĂˇlnĂ­ vĂ˝Ĺľivu graduovanĂˇ 4F /40 cm PVC 310.04</t>
  </si>
  <si>
    <t>ZN891</t>
  </si>
  <si>
    <t>Sonda pro enterĂˇlnĂ­ vĂ˝Ĺľivu graduovanĂˇ 5F /40 cm PVC 310.05</t>
  </si>
  <si>
    <t>Sonda pro enterální výživu graduovaná 4F /40 cm PVC 310.04</t>
  </si>
  <si>
    <t>Sonda pro enterální výživu graduovaná 5F /40 cm PVC 310.05</t>
  </si>
  <si>
    <t>ZN892</t>
  </si>
  <si>
    <t>Sonda pro enterální výživu graduovaná 6F /40 cm PVC 310.06</t>
  </si>
  <si>
    <t>ZJ356</t>
  </si>
  <si>
    <t>Sonda žaludeční CH10 1200 mm s RTG linkou bal. á 50 ks 412010</t>
  </si>
  <si>
    <t>ZJ703</t>
  </si>
  <si>
    <t>Sonda žaludeční CH8 1200mm s RTG linkou bal. á 50 ks 412008</t>
  </si>
  <si>
    <t>ZB543</t>
  </si>
  <si>
    <t>Souprava odběrová tracheální na odběr sekretu G05206</t>
  </si>
  <si>
    <t>ZG724</t>
  </si>
  <si>
    <t>Spojka proplachovacĂ­ urologickĂˇ bal. Ăˇ 50 ks LCF</t>
  </si>
  <si>
    <t>ZB488</t>
  </si>
  <si>
    <t>Sprej cavilon 28 ml bal. á 12 ks 3346E</t>
  </si>
  <si>
    <t>StĹ™Ă­kaÄŤka injekÄŤnĂ­ 3-dĂ­lnĂˇ 1 ml L tuberculin Omnifix Solo 9161406V</t>
  </si>
  <si>
    <t>ZH168</t>
  </si>
  <si>
    <t>StĹ™Ă­kaÄŤka injekÄŤnĂ­ 3-dĂ­lnĂˇ 1 ml L tuberculin s jehlou KD-JECT III 26G x 1/2" 0,45 x 12 mm 831786</t>
  </si>
  <si>
    <t>ZE308</t>
  </si>
  <si>
    <t>StĹ™Ă­kaÄŤka injekÄŤnĂ­ 3-dĂ­lnĂˇ 5 ml LL Omnifix Solo se zĂˇvitem 4617053V</t>
  </si>
  <si>
    <t>ZA749</t>
  </si>
  <si>
    <t>StĹ™Ă­kaÄŤka injekÄŤnĂ­ 3-dĂ­lnĂˇ 50 ml LL Omnifix Solo 4617509F</t>
  </si>
  <si>
    <t>ZA754</t>
  </si>
  <si>
    <t>Stříkačka injekční 3-dílná 10 ml LL Omnifix Solo se závitem 4617100V</t>
  </si>
  <si>
    <t>Stříkačka injekční 3-dílná 5 ml LL Omnifix Solo se závitem 4617053V</t>
  </si>
  <si>
    <t>Stříkačka injekční 3-dílná 50 ml LL Omnifix Solo 4617509F</t>
  </si>
  <si>
    <t>ZN854</t>
  </si>
  <si>
    <t>Stříkačka injekční arteriální 3 ml bez jehly s heparinem bal. á 100 ks safePICO Aspirator 956-622</t>
  </si>
  <si>
    <t>ZO543</t>
  </si>
  <si>
    <t>Stříkačka injekční předplněná 0,9% NaCl 10 ml BD PosiFlush SP EMA bal. á 30 ks 306585</t>
  </si>
  <si>
    <t>ZA964</t>
  </si>
  <si>
    <t>Stříkačka janett 3-dílná 60 ml sterilní vyplachovací 050ML3CZ-CEW (MRG564)</t>
  </si>
  <si>
    <t>ZB095</t>
  </si>
  <si>
    <t>SystĂ©m odsĂˇvacĂ­ uzavĹ™enĂ˝ TC CH6 neo / pedi 30,5 cm ,bal.Ăˇ 10 ks, 196-5</t>
  </si>
  <si>
    <t>ZB228</t>
  </si>
  <si>
    <t>Systém hrudní drenáže Pleur-evac bal. á 6 ks pro děti A-6020-08LF</t>
  </si>
  <si>
    <t>ZB195</t>
  </si>
  <si>
    <t>Systém odsávací uzavřený TC CH8 neo / pedi 30,5 cm 198-5</t>
  </si>
  <si>
    <t>ZI026</t>
  </si>
  <si>
    <t>Šidítko dětské Flora 03 kytička bal. á 30 ks 1001</t>
  </si>
  <si>
    <t>ZP814</t>
  </si>
  <si>
    <t>Šidítko pro nezralé novorozence do 30.týdne čiré Wee Thumbie – Aqua 1046741</t>
  </si>
  <si>
    <t>ZE783</t>
  </si>
  <si>
    <t>Trn na vak jednosmÄ›rnĂ˝ 2309E</t>
  </si>
  <si>
    <t>ZD147</t>
  </si>
  <si>
    <t>Trokar hrudní 8F 8 cm pro novor.s kon.hrotem, RTG kontrastní bal. á 15 ks 625.08</t>
  </si>
  <si>
    <t>ZR290</t>
  </si>
  <si>
    <t>TyÄŤinka vatovĂˇ zvlhÄŤujĂ­cĂ­ na hygienu dutiny ĂşstnĂ­ 10 cm dlouhĂˇ bal. Ăˇ 75 ks 32.000.00.020</t>
  </si>
  <si>
    <t>ZP357</t>
  </si>
  <si>
    <t>Tyčinka vatová zvlhčující glycerín + citron bal. á 75 ks FTL-LS-15 - firma již nedodává</t>
  </si>
  <si>
    <t>Tyčinka vatová zvlhčující na hygienu dutiny ústní 10 cm dlouhá bal. á 75 ks 32.000.00.020</t>
  </si>
  <si>
    <t>ZA812</t>
  </si>
  <si>
    <t>UzĂˇvÄ›r do katetrĹŻ 4435001</t>
  </si>
  <si>
    <t>Uzávěr dezinfekční k bezjehlovému vstupu se 70% IPA  bal. 250 ks NCF-004</t>
  </si>
  <si>
    <t>ZR239</t>
  </si>
  <si>
    <t>Ventil  exp.  pro Babylog VN 500, sterilizovatelný 8415270</t>
  </si>
  <si>
    <t>ZM517</t>
  </si>
  <si>
    <t>Ventil včetně 6 bílých membrán K800.0727</t>
  </si>
  <si>
    <t>ZB620</t>
  </si>
  <si>
    <t>Víko kompaktní odsávací s poj.ventilem bal. á 3 ks P01102</t>
  </si>
  <si>
    <t>ZB452</t>
  </si>
  <si>
    <t>Víko kompletní kompaktní podtl. odsáv. P00341</t>
  </si>
  <si>
    <t>ZF940</t>
  </si>
  <si>
    <t>Vzduchovod nosní 3,5 mm bal. á 10 ks 321035</t>
  </si>
  <si>
    <t>ZĂˇtka combi ÄŤervenĂˇ 4495101</t>
  </si>
  <si>
    <t>ZI682</t>
  </si>
  <si>
    <t>Zátka ke kapiláře á 500 ks (8153) 110180</t>
  </si>
  <si>
    <t>Zkumavka červená 3 ml 454095</t>
  </si>
  <si>
    <t>ZB763</t>
  </si>
  <si>
    <t>Zkumavka červená 9 ml 455092</t>
  </si>
  <si>
    <t>ZB773</t>
  </si>
  <si>
    <t>Zkumavka ĹˇedĂˇ-glykemie 454085</t>
  </si>
  <si>
    <t>ZO939</t>
  </si>
  <si>
    <t>Zkumavka liquor PP 10 ml 15,3 x 92 ml šroubovací víčko sterilní s popisem bal.á 100 ks 62.610.018</t>
  </si>
  <si>
    <t>ZB985</t>
  </si>
  <si>
    <t>Zkumavka močová urin-monovette s pístem 10 ml sterilní bal. á 100 ks 10.252.020</t>
  </si>
  <si>
    <t>ZB533</t>
  </si>
  <si>
    <t>Zkumavka na kovy 6 ml 456080</t>
  </si>
  <si>
    <t>ZB336</t>
  </si>
  <si>
    <t>Zkumavka odbÄ›rovĂˇ 1 ml tapval modrĂˇ bal. Ăˇ 50 ks (Aquisel) 13060</t>
  </si>
  <si>
    <t>Zkumavka odběrová 1 ml tapval modrá bal. á 50 ks (Aquisel) 13060</t>
  </si>
  <si>
    <t>Zkumavka s mediem+ flovakovanĂ˝ tampon eSwab rĹŻĹľovĂ˝ nos,krk,vagina,koneÄŤnĂ­k,rĂˇny,fekĂˇlnĂ­ vzo) 490CE.A</t>
  </si>
  <si>
    <t>Zkumavka šedá-glykemie 454085</t>
  </si>
  <si>
    <t>ZB776</t>
  </si>
  <si>
    <t>Zkumavka zelená 3 ml 454082</t>
  </si>
  <si>
    <t>50115063</t>
  </si>
  <si>
    <t>ZPr - vaky, sety (Z528)</t>
  </si>
  <si>
    <t>ZA716</t>
  </si>
  <si>
    <t>Set infuzní intrafix air bez PVC 180 cm 4063002</t>
  </si>
  <si>
    <t>ZE079</t>
  </si>
  <si>
    <t>Set transfĂşznĂ­ non PVC s odvzduĹˇnÄ›nĂ­m a bakteriĂˇlnĂ­m filtrem ZAR-I-TS</t>
  </si>
  <si>
    <t>Set transfúzní non PVC s odvzdušněním a bakteriálním filtrem ZAR-I-TS</t>
  </si>
  <si>
    <t>50115064</t>
  </si>
  <si>
    <t>ZPr - šicí materiál (Z529)</t>
  </si>
  <si>
    <t>ZA878</t>
  </si>
  <si>
    <t>Šití ethilon bl 4-0 bal. á 12 ks (W319) 662G</t>
  </si>
  <si>
    <t>Jehla injekÄŤnĂ­ 0,9 x 25 mm ĹľlutĂˇ Ăˇ 100 ks 4657500</t>
  </si>
  <si>
    <t>Jehla injekÄŤnĂ­ 0,9 x 40 mm ĹľlutĂˇ 4657519</t>
  </si>
  <si>
    <t>ZB556</t>
  </si>
  <si>
    <t>Jehla injekÄŤnĂ­ 1,2 x 40 mm rĹŻĹľovĂˇ 4665120</t>
  </si>
  <si>
    <t>ZA999</t>
  </si>
  <si>
    <t>Jehla injekční 0,5 x 16 mm oranžová 4657853</t>
  </si>
  <si>
    <t>Jehla injekční 1,2 x 40 mm růžová 4665120</t>
  </si>
  <si>
    <t>ZN108</t>
  </si>
  <si>
    <t>Rukavice operaÄŤnĂ­ latex bez pudru sterilnĂ­  PF ansell gammex vel. 8,0 330048080</t>
  </si>
  <si>
    <t>Rukavice operační latex bez pudru sterilní  PF ansell gammex vel. 8,0 330048080</t>
  </si>
  <si>
    <t>ZN040</t>
  </si>
  <si>
    <t>Rukavice operační latex bez pudru sterilní  PF ansell gammex vel. 8,5 330048085</t>
  </si>
  <si>
    <t>ZN125</t>
  </si>
  <si>
    <t>Rukavice operační latex bez pudru sterilní  PF ansell gammex vel.7,5 330048075</t>
  </si>
  <si>
    <t>ZP949</t>
  </si>
  <si>
    <t>Rukavice vyĹˇetĹ™ovacĂ­ nitril basic bez pudru modrĂ© XL bal. Ăˇ 170 ks 44753</t>
  </si>
  <si>
    <t>Rukavice vyĹˇetĹ™ovacĂ­ nitril bez pudru nesterilnĂ­ sempercare Soft rĹŻĹľovĂ© bal. Ăˇ 200 ks vel. M 34432 - pouze pro novorozence</t>
  </si>
  <si>
    <t>50115070</t>
  </si>
  <si>
    <t>ZPr - katetry ostatní (Z513)</t>
  </si>
  <si>
    <t>ZL818</t>
  </si>
  <si>
    <t>Katetr pupeÄŤnĂ­ dvoucestnĂ˝ 1272.14</t>
  </si>
  <si>
    <t>ZP084</t>
  </si>
  <si>
    <t>Katetr pupeÄŤnĂ­ jednocestnĂ˝ 3,5 Fr x 40 cm 1270.03</t>
  </si>
  <si>
    <t>Katetr pupeční dvoucestný 1272.14</t>
  </si>
  <si>
    <t>Katetr pupeční jednocestný 3,5 Fr x 40 cm 1270.03</t>
  </si>
  <si>
    <t>ZN982</t>
  </si>
  <si>
    <t>Mikrokatetr dvoucestný Nutriline 2F 24G/ 30 cm se zaváděcím drátem (neonatál. k parent. výživě PUR) 1252.230</t>
  </si>
  <si>
    <t>ZC618</t>
  </si>
  <si>
    <t>Mikrokatetr jednocestný premicath 1F 28G/20 cm neonatál. k parent. výživě PUR 1261.203</t>
  </si>
  <si>
    <t>50115079</t>
  </si>
  <si>
    <t>ZPr - internzivní péče (Z542)</t>
  </si>
  <si>
    <t>ZM999</t>
  </si>
  <si>
    <t>Adaptér HFO autoklávovatelný k ventilátoru Fabian 7209</t>
  </si>
  <si>
    <t>ZM997</t>
  </si>
  <si>
    <t>Blok výdechový autoklávovatelný k ventilátoru Fabian 7360</t>
  </si>
  <si>
    <t>ZC905</t>
  </si>
  <si>
    <t>Hadice silikon 7 x 11,0 x 2,00 mm á 10 m pro drenáž těl.dutin KVS60-070110</t>
  </si>
  <si>
    <t>ZK465</t>
  </si>
  <si>
    <t>Hadička spojovací propojovací ventilátor/zvlhčovač jednorázová k ventilátoru Fabian bal. á 10 ks 270.520</t>
  </si>
  <si>
    <t>ZI235</t>
  </si>
  <si>
    <t>Komora pro zvlhčovače jednorázová k ventilátoru Fabian bal. á 10 ks 500.300 (500380)</t>
  </si>
  <si>
    <t>ZQ043</t>
  </si>
  <si>
    <t>Okruh dýchací jednorázový BTS1181A vyhř. okruh 120 cm AIRcon, HFO k ventilátoru Fabian bal. á 10 ks 270.754</t>
  </si>
  <si>
    <t>ZR311</t>
  </si>
  <si>
    <t>Okruh dýchací nevyhřívaný  BTS100, pro pro  transportní ventilátor  Fabian nCPAP Evolution 120 cm, jednorázový, bal. á 10 ks 270.330</t>
  </si>
  <si>
    <t>ZN141</t>
  </si>
  <si>
    <t>Okruh dýchací vyhřívaný s přívodní hadicí komorou nízkoprůtokovou zvlhčovací patronou Vapotherm pro rozsah průtoku 2-8 l/min. bal. á 5 ks PF-DPC-Low</t>
  </si>
  <si>
    <t>ZD478</t>
  </si>
  <si>
    <t>Převodník tlakový arteriální 90 cm jednokom. pediatrický 1 linka bal. á 20 ks T432105A</t>
  </si>
  <si>
    <t>ZM993</t>
  </si>
  <si>
    <t>Senzor průtokový novorozenecký autoklávovatelný k ventilátoru Fabian 1031</t>
  </si>
  <si>
    <t>Spotřeba zdravotnického materiálu - orientační přehled</t>
  </si>
  <si>
    <t>3 NLZP</t>
  </si>
  <si>
    <t>4 THP</t>
  </si>
  <si>
    <t>5 Dohody</t>
  </si>
  <si>
    <t>1 Celkem</t>
  </si>
  <si>
    <t>2 Celkem</t>
  </si>
  <si>
    <t>3 Celkem</t>
  </si>
  <si>
    <t>4 Celkem</t>
  </si>
  <si>
    <t>5 Celkem</t>
  </si>
  <si>
    <t>6 Celkem</t>
  </si>
  <si>
    <t>7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</si>
  <si>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</si>
  <si>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</si>
  <si>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</si>
  <si>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</si>
  <si>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</si>
  <si>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porodní asistenti</t>
  </si>
  <si>
    <t>dětské sestry §5/D4</t>
  </si>
  <si>
    <t>dětské sestry §5/D2</t>
  </si>
  <si>
    <t>dětské sestry §5/D3</t>
  </si>
  <si>
    <t>sanitáři</t>
  </si>
  <si>
    <t>THP</t>
  </si>
  <si>
    <t>dohody</t>
  </si>
  <si>
    <t>Specializovaná ambulantní péče</t>
  </si>
  <si>
    <t>301 - Pracoviště pediatrie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</si>
  <si>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</si>
  <si>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</si>
  <si>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</si>
  <si>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</si>
  <si>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</si>
  <si>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Bahúlová Michaela</t>
  </si>
  <si>
    <t>Zdravotní výkony vykázané na pracovišti v rámci ambulantní péče dle lékařů *</t>
  </si>
  <si>
    <t>06</t>
  </si>
  <si>
    <t>301</t>
  </si>
  <si>
    <t>(prázdné)</t>
  </si>
  <si>
    <t>1</t>
  </si>
  <si>
    <t>0210115</t>
  </si>
  <si>
    <t>SYNAGI</t>
  </si>
  <si>
    <t>0210114</t>
  </si>
  <si>
    <t>SYNAGIS</t>
  </si>
  <si>
    <t>2</t>
  </si>
  <si>
    <t>0007957</t>
  </si>
  <si>
    <t>Erytrocyty deleukotizované</t>
  </si>
  <si>
    <t>0407942</t>
  </si>
  <si>
    <t>Poíplatek za ozáoení</t>
  </si>
  <si>
    <t>09111</t>
  </si>
  <si>
    <t>ODBĚR KAPILÁRNÍ KRVE</t>
  </si>
  <si>
    <t>09117</t>
  </si>
  <si>
    <t>ODBĚR KRVE ZE ŽÍLY U DÍTĚTĚ DO 10 LET</t>
  </si>
  <si>
    <t>09227</t>
  </si>
  <si>
    <t>I. V. APLIKACE KRVE NEBO KREVNÍCH DERIVÁTŮ</t>
  </si>
  <si>
    <t>09511</t>
  </si>
  <si>
    <t>MINIMÁLNÍ KONTAKT LÉKAŘE S PACIENTEM</t>
  </si>
  <si>
    <t>31023</t>
  </si>
  <si>
    <t>KONTROLNÍ VYŠETŘENÍ DĚTSKÝM LÉKAŘEM</t>
  </si>
  <si>
    <t>73028</t>
  </si>
  <si>
    <t>SCREENING SLUCHU U NOVOROZENCŮ</t>
  </si>
  <si>
    <t>99991</t>
  </si>
  <si>
    <t>(VZP) KÓD POUZE PRO CENTRA DLE VYHL. 368/2006 - SL</t>
  </si>
  <si>
    <t>09555</t>
  </si>
  <si>
    <t>OŠETŘENÍ DÍTĚTE DO 6 LET</t>
  </si>
  <si>
    <t>09215</t>
  </si>
  <si>
    <t>INJEKCE I. M., S. C., I. D.</t>
  </si>
  <si>
    <t>31022</t>
  </si>
  <si>
    <t>CÍLENÉ VYŠETŘENÍ DĚTSKÝM LÉKAŘEM</t>
  </si>
  <si>
    <t>09513</t>
  </si>
  <si>
    <t>TELEFONICKÁ KONZULTACE OŠETŘUJÍCÍHO LÉKAŘE PACIENT</t>
  </si>
  <si>
    <t>31021</t>
  </si>
  <si>
    <t>KOMPLEXNÍ VYŠETŘENÍ DĚTSKÝM LÉKAŘEM</t>
  </si>
  <si>
    <t>09115</t>
  </si>
  <si>
    <t>ODBĚR BIOLOGICKÉHO MATERIÁLU JINÉHO NEŽ KREV NA KV</t>
  </si>
  <si>
    <t>02210</t>
  </si>
  <si>
    <t>ODBĚR PRO NOVOROZENECKÝ SCREENING NEBO RESCREENING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</si>
  <si>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</si>
  <si>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</si>
  <si>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10 - DK: Dětská klinika</t>
  </si>
  <si>
    <t>3F4</t>
  </si>
  <si>
    <t>0005114</t>
  </si>
  <si>
    <t>TARGOCID</t>
  </si>
  <si>
    <t>0064831</t>
  </si>
  <si>
    <t>AXETINE</t>
  </si>
  <si>
    <t>0065989</t>
  </si>
  <si>
    <t>MYCOMAX</t>
  </si>
  <si>
    <t>0068999</t>
  </si>
  <si>
    <t>0072973</t>
  </si>
  <si>
    <t>0083487</t>
  </si>
  <si>
    <t>MERONEM</t>
  </si>
  <si>
    <t>0092206</t>
  </si>
  <si>
    <t>AUGMENTIN 600 MG</t>
  </si>
  <si>
    <t>0096413</t>
  </si>
  <si>
    <t>GENTAMICIN LEK</t>
  </si>
  <si>
    <t>0096414</t>
  </si>
  <si>
    <t>0142077</t>
  </si>
  <si>
    <t>0156258</t>
  </si>
  <si>
    <t>VANCOMYCIN KABI</t>
  </si>
  <si>
    <t>0201030</t>
  </si>
  <si>
    <t>0064835</t>
  </si>
  <si>
    <t>0113453</t>
  </si>
  <si>
    <t>0166265</t>
  </si>
  <si>
    <t>0201958</t>
  </si>
  <si>
    <t>0107959</t>
  </si>
  <si>
    <t>Trombocyty z aferézy deleukotizované</t>
  </si>
  <si>
    <t>3</t>
  </si>
  <si>
    <t>0056344</t>
  </si>
  <si>
    <t>SADA PUNKČNÍ SUPRAPUBICKÁ - EASYCYST, 170718..1707</t>
  </si>
  <si>
    <t>0067885</t>
  </si>
  <si>
    <t>IMPLANTÁT KOSTNÍ UMĚLÁ NÁHRADA DURÁLNÍ TVRDÉ PLENY</t>
  </si>
  <si>
    <t>00631</t>
  </si>
  <si>
    <t>OD TYPU 31 - PRO NEMOCNICE TYPU 3, (KATEGORIE 6)</t>
  </si>
  <si>
    <t>17261</t>
  </si>
  <si>
    <t>SPECIALIZOVANÉ ECHOKARDIOGRAFICKÉ VYŠETŘENÍ</t>
  </si>
  <si>
    <t>00880</t>
  </si>
  <si>
    <t>ROZLIŠENÍ VYKÁZANÉ HOSPITALIZACE JAKO: = NOVÁ HOSP</t>
  </si>
  <si>
    <t>00881</t>
  </si>
  <si>
    <t>ROZLIŠENÍ VYKÁZANÉ HOSPITALIZACE JAKO: = POKRAČOVÁ</t>
  </si>
  <si>
    <t>34454</t>
  </si>
  <si>
    <t>(VZP) PORODNÍ VÁHA NOVOROZENCE OD 2000 DO 2499 GRA</t>
  </si>
  <si>
    <t>34455</t>
  </si>
  <si>
    <t>(VZP) PORODNÍ VÁHA NOVOROZENCE NAD 2499 GRAMŮ</t>
  </si>
  <si>
    <t>09135</t>
  </si>
  <si>
    <t>UZ VYŠETŘENÍ POUZE JEDNOHO ORGÁNU V NĚKOLIKA ROVIN</t>
  </si>
  <si>
    <t>99999</t>
  </si>
  <si>
    <t>Nespecifikovany vykon</t>
  </si>
  <si>
    <t>51386</t>
  </si>
  <si>
    <t>SUTURA EV. EXCIZE A SUTURA LÉZE STĚNY ŽALUDKU NEBO</t>
  </si>
  <si>
    <t>66031</t>
  </si>
  <si>
    <t>PREVENTIVNÍ VYŠETŘENÍ KYČELNÍCH KLOUBŮ U KOJENCE</t>
  </si>
  <si>
    <t>34453</t>
  </si>
  <si>
    <t>(VZP) PORODNÍ VÁHA NOVOROZENCE OD 1500 DO 1999 GRA</t>
  </si>
  <si>
    <t>31130</t>
  </si>
  <si>
    <t>PŘIJETÍ DOPROVODU DÍTĚTE</t>
  </si>
  <si>
    <t>00612</t>
  </si>
  <si>
    <t>OD TYPU 12 - PRO NEMOCNICE TYPU 3, (KATEGORIE 6)</t>
  </si>
  <si>
    <t>76365</t>
  </si>
  <si>
    <t>PUNKČNÍ EPICYSTOSTOMIE</t>
  </si>
  <si>
    <t>91905</t>
  </si>
  <si>
    <t>(DRG) GESTAČNÍ STÁŘÍ NOVOROZENCE OD 37. TÝDNE + 0.</t>
  </si>
  <si>
    <t>34046</t>
  </si>
  <si>
    <t>SCREENING VROZENÉ KATARAKTY</t>
  </si>
  <si>
    <t>91904</t>
  </si>
  <si>
    <t>(DRG) GESTAČNÍ STÁŘÍ NOVOROZENCE OD 34. TÝDNE + 0.</t>
  </si>
  <si>
    <t>91901</t>
  </si>
  <si>
    <t>(DRG) GESTAČNÍ STÁŘÍ NOVOROZENCE OD 25. TÝDNE + 0.</t>
  </si>
  <si>
    <t>91902</t>
  </si>
  <si>
    <t>(DRG) GESTAČNÍ STÁŘÍ NOVOROZENCE OD 28. TÝDNE + 0.</t>
  </si>
  <si>
    <t>3T4</t>
  </si>
  <si>
    <t>0003952</t>
  </si>
  <si>
    <t>AMIKIN 500 MG</t>
  </si>
  <si>
    <t>0011592</t>
  </si>
  <si>
    <t>0016600</t>
  </si>
  <si>
    <t>UNASYN</t>
  </si>
  <si>
    <t>0026039</t>
  </si>
  <si>
    <t>KIOVIG</t>
  </si>
  <si>
    <t>0042144</t>
  </si>
  <si>
    <t>HUMAN ALBUMIN GRIFOLS 20%</t>
  </si>
  <si>
    <t>0072972</t>
  </si>
  <si>
    <t>AMOKSIKLAV 1,2 G</t>
  </si>
  <si>
    <t>0087226</t>
  </si>
  <si>
    <t>0092289</t>
  </si>
  <si>
    <t>EDICIN</t>
  </si>
  <si>
    <t>0094176</t>
  </si>
  <si>
    <t>CEFOTAXIME LEK</t>
  </si>
  <si>
    <t>0131654</t>
  </si>
  <si>
    <t>CEFTAZIDIM KABI</t>
  </si>
  <si>
    <t>0137484</t>
  </si>
  <si>
    <t>ANBINEX</t>
  </si>
  <si>
    <t>0137499</t>
  </si>
  <si>
    <t>0164401</t>
  </si>
  <si>
    <t>FLUCONAZOL KABI</t>
  </si>
  <si>
    <t>0500720</t>
  </si>
  <si>
    <t>MYCAMINE</t>
  </si>
  <si>
    <t>0129056</t>
  </si>
  <si>
    <t>0141836</t>
  </si>
  <si>
    <t>AMIKACIN B. BRAUN</t>
  </si>
  <si>
    <t>0195147</t>
  </si>
  <si>
    <t>0183812</t>
  </si>
  <si>
    <t>0183817</t>
  </si>
  <si>
    <t>0025670</t>
  </si>
  <si>
    <t>INOMAX</t>
  </si>
  <si>
    <t>0007955</t>
  </si>
  <si>
    <t>0107960</t>
  </si>
  <si>
    <t>0207921</t>
  </si>
  <si>
    <t>Plazma čerstvá zmrazená</t>
  </si>
  <si>
    <t>0207922</t>
  </si>
  <si>
    <t>Plazma patogen-inaktivovaná</t>
  </si>
  <si>
    <t>0012996</t>
  </si>
  <si>
    <t>ZÁSOBNÍK PRO STAPLER LIN. S NOŽEM - TCR,TVR,TRT 55</t>
  </si>
  <si>
    <t>0012999</t>
  </si>
  <si>
    <t>STAPLER LINEÁRNÍ S NOŽEM - TCT55; TLC55 (S PZT 001</t>
  </si>
  <si>
    <t>0029784</t>
  </si>
  <si>
    <t>SOUPRAVA K SUPRAPUBICKÉ DRENÁŽI 4441036</t>
  </si>
  <si>
    <t>0068197</t>
  </si>
  <si>
    <t>SYSTÉM HYDROCEPHALNÍ DRENÁŽNÍ</t>
  </si>
  <si>
    <t>0069500</t>
  </si>
  <si>
    <t>KANYLA TRACHEOSTOMICKÁ S NÍZKOTLAKOU MANŽETOU</t>
  </si>
  <si>
    <t>0069598</t>
  </si>
  <si>
    <t>SYSTÉM HYDROCEPHALNÍ DRENÁŽNÍ-SHUNT</t>
  </si>
  <si>
    <t>0055779</t>
  </si>
  <si>
    <t>KATETR BROVIAC JEDNOLUMENOVÝ ZAVÁDĚCÍ SET 0600520</t>
  </si>
  <si>
    <t>00671</t>
  </si>
  <si>
    <t>OD TYPU 71 - PRO NEMOCNICE TYPU 3, (KATEGORIE 6) -</t>
  </si>
  <si>
    <t>00675</t>
  </si>
  <si>
    <t>OD TYPU 75 - PRO NEMOCNICE TYPU 3, (KATEGORIE 6) -</t>
  </si>
  <si>
    <t>90901</t>
  </si>
  <si>
    <t>(DRG) DOBA TRVÁNÍ UMĚLÉ PLICNÍ VENTILACE DO 24 HOD</t>
  </si>
  <si>
    <t>90902</t>
  </si>
  <si>
    <t xml:space="preserve">(DRG) DOBA TRVÁNÍ UMĚLÉ PLICNÍ VENTILACE VÍCE NEŽ </t>
  </si>
  <si>
    <t>34450</t>
  </si>
  <si>
    <t>(VZP) PORODNÍ VÁHA NOVOROZENCE POD 750 GRAMŮ</t>
  </si>
  <si>
    <t>90906</t>
  </si>
  <si>
    <t>90907</t>
  </si>
  <si>
    <t>90903</t>
  </si>
  <si>
    <t>90904</t>
  </si>
  <si>
    <t>00678</t>
  </si>
  <si>
    <t>OD TYPU 78 - PRO NEMOCNICE TYPU 3, (KATEGORIE 6) -</t>
  </si>
  <si>
    <t>00672</t>
  </si>
  <si>
    <t>OD TYPU 72 - PRO NEMOCNICE TYPU 3, (KATEGORIE 6) -</t>
  </si>
  <si>
    <t>34452</t>
  </si>
  <si>
    <t>(VZP) PORODNÍ VÁHA NOVOROZENCE OD 1000 DO 1499 GRA</t>
  </si>
  <si>
    <t>78310</t>
  </si>
  <si>
    <t xml:space="preserve">NEODKLADNÁ KARDIOPULMONÁLNÍ RESUSCITACE ROZŠÍŘENÁ </t>
  </si>
  <si>
    <t>90905</t>
  </si>
  <si>
    <t>34451</t>
  </si>
  <si>
    <t>(VZP) PORODNÍ VÁHA NOVOROZENCE OD 750 DO 999 GRAMŮ</t>
  </si>
  <si>
    <t>90955</t>
  </si>
  <si>
    <t>(DRG) VENTILAČNÍ PODPORA U NOVOROZENCŮ</t>
  </si>
  <si>
    <t>34320</t>
  </si>
  <si>
    <t>SELEKTIVNÍ PLICNÍ VAZODILATACE POMOCÍ OXIDU DUSNAT</t>
  </si>
  <si>
    <t>91903</t>
  </si>
  <si>
    <t>(DRG) GESTAČNÍ STÁŘÍ NOVOROZENCE OD 31. TÝDNE + 0.</t>
  </si>
  <si>
    <t>91900</t>
  </si>
  <si>
    <t>(DRG) GESTAČNÍ STÁŘÍ NOVOROZENCE DO 24. TÝDNE + 6.</t>
  </si>
  <si>
    <t>5F1</t>
  </si>
  <si>
    <t>32510</t>
  </si>
  <si>
    <t>ZAVEDENÍ DLOUHODOBÉ KANYLACE CENTRÁLNÍHO ŽILNÍHO S</t>
  </si>
  <si>
    <t>51353</t>
  </si>
  <si>
    <t>PUNKCE, ODSÁTÍ TENKÉHO STŘEVA, MANIPULACE SE STŘEV</t>
  </si>
  <si>
    <t>51359</t>
  </si>
  <si>
    <t>RESEKCE A ANASTOMÓZA TLUSTÉHO STŘEVA NEBO REKTOSIG</t>
  </si>
  <si>
    <t>51423</t>
  </si>
  <si>
    <t>MINIMÁLNÍ ANÁLNÍ VÝKON</t>
  </si>
  <si>
    <t>51623</t>
  </si>
  <si>
    <t>POUŽITÍ ULTRAZVUKOVÉHO SKALPELU</t>
  </si>
  <si>
    <t>63589</t>
  </si>
  <si>
    <t>SALPINGEKTOMIE NEBO ADNEXEKTOMIE A NEBO RESEKCE OV</t>
  </si>
  <si>
    <t>61125</t>
  </si>
  <si>
    <t>EXCIZE KOŽNÍ LÉZE NAD 10 CM^2, BEZ UZAVŘENÍ VZNIKL</t>
  </si>
  <si>
    <t>51367</t>
  </si>
  <si>
    <t>APENDEKTOMIE NEBO OPERAČNÍ DRENÁŽ PERIAPENDIKULÁRN</t>
  </si>
  <si>
    <t>51357</t>
  </si>
  <si>
    <t>JEJUNOSTOMIE, ILEOSTOMIE NEBO KOLOSTOMIE, ANTEPOZI</t>
  </si>
  <si>
    <t>52311</t>
  </si>
  <si>
    <t xml:space="preserve">OPERACE TŘÍSELNÉ NEBO FEMORÁLNÍ NEBO PUPEČNÍ KÝLY </t>
  </si>
  <si>
    <t>51355</t>
  </si>
  <si>
    <t>DVOJ - A VÍCENÁSOBNÁ RESEKCE A (NEBO) ANASTOMÓZA T</t>
  </si>
  <si>
    <t>52221</t>
  </si>
  <si>
    <t>ATRESIE TENKÉHO STŘEVA VČETNĚ DUODENA U NOVOROZENC</t>
  </si>
  <si>
    <t>51361</t>
  </si>
  <si>
    <t>KOLEKTOMIE SUBTOTÁLNÍ S ILEOSTOMIÍ A UZÁVĚREM REKT</t>
  </si>
  <si>
    <t>52231</t>
  </si>
  <si>
    <t>OPERACE OMFALOKÉLY NEBO GASTROSCHÍZY</t>
  </si>
  <si>
    <t>52239</t>
  </si>
  <si>
    <t>KOREKCE VYSOKÉ ANOREKTÁLNÍ MALFORMACE</t>
  </si>
  <si>
    <t>5F6</t>
  </si>
  <si>
    <t>56133</t>
  </si>
  <si>
    <t>VENTRIKULOSTOMIE III. - STOOCKEY- SCARFF</t>
  </si>
  <si>
    <t>56163</t>
  </si>
  <si>
    <t>ZEVNÍ KOMOROVÁ DRENÁŽ NEBO ZAVEDENÍ ČIDLA NA MĚŘEN</t>
  </si>
  <si>
    <t>56169</t>
  </si>
  <si>
    <t>VENTRIKULOSKOPIE</t>
  </si>
  <si>
    <t>56151</t>
  </si>
  <si>
    <t>TREPANACE PRO EXTRACEREBRÁLNÍ HEMATOM NEBO KRANIOT</t>
  </si>
  <si>
    <t>56167</t>
  </si>
  <si>
    <t>VENTRIKULÁRNÍ PUNKCE</t>
  </si>
  <si>
    <t>56125</t>
  </si>
  <si>
    <t>OPERAČNÍ REVIZE NEBO ZAVEDENÍ DRENÁŽE MOZKOMÍŠNÍHO</t>
  </si>
  <si>
    <t>91711</t>
  </si>
  <si>
    <t>(DRG) ENDOSKOPICKÁ VENTRIKULOCISTERNOSTOMIE</t>
  </si>
  <si>
    <t>606</t>
  </si>
  <si>
    <t>66021</t>
  </si>
  <si>
    <t>KOMPLEXNÍ VYŠETŘENÍ ORTOPEDEM</t>
  </si>
  <si>
    <t>702</t>
  </si>
  <si>
    <t>7F1</t>
  </si>
  <si>
    <t>71717</t>
  </si>
  <si>
    <t>TRACHEOTOMIE</t>
  </si>
  <si>
    <t>7F6</t>
  </si>
  <si>
    <t>10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</si>
  <si>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</si>
  <si>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</si>
  <si>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</si>
  <si>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S MCC                                       </t>
  </si>
  <si>
    <t>00051</t>
  </si>
  <si>
    <t xml:space="preserve">DLOUHODOBÁ MECHANICKÁ VENTILACE &gt; 96 HODIN (5-10 DNÍ) BEZ CC                                        </t>
  </si>
  <si>
    <t>01412</t>
  </si>
  <si>
    <t xml:space="preserve">NETRAUMATICKÁ PORUCHA VĚDOMÍ A KÓMA S CC                                                            </t>
  </si>
  <si>
    <t>04411</t>
  </si>
  <si>
    <t xml:space="preserve">PŘÍZNAKY, SYMPTOMY A JINÉ DIAGNÓZY DÝCHACÍHO SYSTÉMU BEZ CC                                         </t>
  </si>
  <si>
    <t>05412</t>
  </si>
  <si>
    <t xml:space="preserve">VROZENÉ SRDEČNÍ A CHLOPENNÍ PORUCHY S CC                                                            </t>
  </si>
  <si>
    <t>05413</t>
  </si>
  <si>
    <t xml:space="preserve">VROZENÉ SRDEČNÍ A CHLOPENNÍ PORUCHY S MCC                                                           </t>
  </si>
  <si>
    <t>15601</t>
  </si>
  <si>
    <t xml:space="preserve">NOVOROZENEC, MRTVÝ NEBO PŘELOŽENÝ &lt;= 5 DNÍ BEZ CC                                                   </t>
  </si>
  <si>
    <t>15602</t>
  </si>
  <si>
    <t xml:space="preserve">NOVOROZENEC, MRTVÝ NEBO PŘELOŽENÝ &lt;= 5 DNÍ S CC                                                     </t>
  </si>
  <si>
    <t>15603</t>
  </si>
  <si>
    <t xml:space="preserve">NOVOROZENEC, MRTVÝ NEBO PŘELOŽENÝ &lt;= 5 DNÍ S MCC                                                    </t>
  </si>
  <si>
    <t>15623</t>
  </si>
  <si>
    <t>B</t>
  </si>
  <si>
    <t xml:space="preserve">NOVOROZENEC, VÁHA PŘI PORODU &lt;=1000G, SE ZÁKLADNÍM VÝKONEM S                                        </t>
  </si>
  <si>
    <t>15633</t>
  </si>
  <si>
    <t xml:space="preserve">NOVOROZENEC, VÁHA PŘI PORODU &lt;=1000G, BEZ ZÁKLADNÍHO VÝKONU S                                       </t>
  </si>
  <si>
    <t>15643</t>
  </si>
  <si>
    <t xml:space="preserve">NOVOROZENEC, VÁHA PŘI PORODU 1000-1499G, SE ZÁKLADNÍM VÝKONEM                                       </t>
  </si>
  <si>
    <t>15651</t>
  </si>
  <si>
    <t xml:space="preserve">NOVOROZENEC, VÁHA PŘI PORODU 1000-1499G, BEZ ZÁKLADNÍHO VÝKON                                       </t>
  </si>
  <si>
    <t>15652</t>
  </si>
  <si>
    <t>15653</t>
  </si>
  <si>
    <t>15662</t>
  </si>
  <si>
    <t xml:space="preserve">NOVOROZENEC, VÁHA PŘI PORODU 1500-1999G, SE ZÁKLADNÍM VÝKONEM                                       </t>
  </si>
  <si>
    <t>15663</t>
  </si>
  <si>
    <t>15671</t>
  </si>
  <si>
    <t xml:space="preserve">NOVOROZENEC, VÁHA PŘI PORODU 1500-1999G, BEZ ZÁKLADNÍHO VÝKON                                       </t>
  </si>
  <si>
    <t>15672</t>
  </si>
  <si>
    <t>15673</t>
  </si>
  <si>
    <t>15682</t>
  </si>
  <si>
    <t xml:space="preserve">NOVOROZENEC, VÁHA PŘI PORODU 2000-2499G, SE ZÁKLADNÍM VÝKONEM                                       </t>
  </si>
  <si>
    <t>15683</t>
  </si>
  <si>
    <t>15691</t>
  </si>
  <si>
    <t xml:space="preserve">NOVOROZENEC, VÁHA PŘI PORODU 2000-2499G, BEZ ZÁKLADNÍHO VÝKON                                       </t>
  </si>
  <si>
    <t>15692</t>
  </si>
  <si>
    <t>15693</t>
  </si>
  <si>
    <t>15701</t>
  </si>
  <si>
    <t xml:space="preserve">NOVOROZENEC, VÁHA PŘI PORODU &gt;2499G, SE ZÁKLADNÍM VÝKONEM BEZ                                       </t>
  </si>
  <si>
    <t>15702</t>
  </si>
  <si>
    <t xml:space="preserve">NOVOROZENEC, VÁHA PŘI PORODU &gt;2499G, SE ZÁKLADNÍM VÝKONEM S C                                       </t>
  </si>
  <si>
    <t>15703</t>
  </si>
  <si>
    <t xml:space="preserve">NOVOROZENEC, VÁHA PŘI PORODU &gt;2499G, SE ZÁKLADNÍM VÝKONEM S M                                       </t>
  </si>
  <si>
    <t>15711</t>
  </si>
  <si>
    <t xml:space="preserve">NOVOROZENEC, VÁHA PŘI PORODU &gt;2499G, S VÁŽNOU ANOMÁLIÍ NEBO D                                       </t>
  </si>
  <si>
    <t>15712</t>
  </si>
  <si>
    <t>15713</t>
  </si>
  <si>
    <t>15720</t>
  </si>
  <si>
    <t xml:space="preserve">NOVOROZENEC, VÁHA PŘI PORODU &gt; 2499G, SE SYNDROMEM DÝCHACÍCH                                        </t>
  </si>
  <si>
    <t>15733</t>
  </si>
  <si>
    <t xml:space="preserve">NOVOROZENEC, VÁHA PŘI PORODU &gt; 2499G, S ASPIRAČNÍM SYNDROMEM                                        </t>
  </si>
  <si>
    <t>15741</t>
  </si>
  <si>
    <t xml:space="preserve">NOVOROZENEC, VÁHA PŘI PORODU &gt; 2499G, S VROZENOU NEBO PERINAT                                       </t>
  </si>
  <si>
    <t>15742</t>
  </si>
  <si>
    <t>15743</t>
  </si>
  <si>
    <t>15751</t>
  </si>
  <si>
    <t xml:space="preserve">NOVOROZENEC, VÁHA PŘI PORODU &gt; 2499G, BEZ ZÁKLADNÍHO VÝKONU B                                       </t>
  </si>
  <si>
    <t>15752</t>
  </si>
  <si>
    <t xml:space="preserve">NOVOROZENEC, VÁHA PŘI PORODU &gt; 2499G, BEZ ZÁKLADNÍHO VÝKONU S                                       </t>
  </si>
  <si>
    <t>15753</t>
  </si>
  <si>
    <t>23321</t>
  </si>
  <si>
    <t xml:space="preserve">JINÉ FAKTORY OVLIVŇUJÍCÍ ZDRAVOTNÍ STAV BEZ CC                                                      </t>
  </si>
  <si>
    <t>99980</t>
  </si>
  <si>
    <t xml:space="preserve">HLAVNÍ DIAGNÓZA NEPLATNÁ JAKO PROPOUŠTĚCÍ DIAGNÓZA                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</si>
  <si>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</si>
  <si>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</si>
  <si>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</si>
  <si>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28 - GEN: Ústav lékařské genetiky</t>
  </si>
  <si>
    <t>32 - HOK: Hemato-onkologická klinika</t>
  </si>
  <si>
    <t>33 - OKB: Oddělení klinické biochemie</t>
  </si>
  <si>
    <t>34 - RTG: Radiologická klinika</t>
  </si>
  <si>
    <t>35 - TO: Transfuzní oddělení</t>
  </si>
  <si>
    <t>37 - PATOL: Ústav patologie</t>
  </si>
  <si>
    <t>40 - MIKRO: Ústav mikrobiologie</t>
  </si>
  <si>
    <t>41 - IMUNO: Ústav imunologie</t>
  </si>
  <si>
    <t>28</t>
  </si>
  <si>
    <t>816</t>
  </si>
  <si>
    <t>94181</t>
  </si>
  <si>
    <t>ZHOTOVENÍ KARYOTYPU Z JEDNÉ MITÓZY</t>
  </si>
  <si>
    <t>94115</t>
  </si>
  <si>
    <t>IN SITU HYBRIDIZACE LIDSKÉ DNA SE ZNAČENOU SONDOU</t>
  </si>
  <si>
    <t>94129</t>
  </si>
  <si>
    <t>RUTINNÍ VYŠETŘENÍ CHROMOZOMU Z PERIFERNÍ KRVE</t>
  </si>
  <si>
    <t>94225</t>
  </si>
  <si>
    <t>IZOLACE A BANKING LIDSKÝCH NUKLEOVÝCH KYSELIN (DNA</t>
  </si>
  <si>
    <t>94331</t>
  </si>
  <si>
    <t>ANALÝZA LIDSKÉHO GERMINÁLNÍHO GENOMU METODOU MLPA</t>
  </si>
  <si>
    <t>94237</t>
  </si>
  <si>
    <t>FRAGMENTAČNÍ ANALÝZA LIDSKÉHO GERMINÁLNÍHO GENOMU</t>
  </si>
  <si>
    <t>94967</t>
  </si>
  <si>
    <t>(VZP) ANEUPLOIDIE CHROMOZOMŮ 13,18,21, X A Y METOD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</si>
  <si>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</si>
  <si>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</si>
  <si>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</si>
  <si>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</si>
  <si>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</si>
  <si>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</si>
  <si>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</si>
  <si>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</si>
  <si>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96197</t>
  </si>
  <si>
    <t>FAKTOR XI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</si>
  <si>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</si>
  <si>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</si>
  <si>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</si>
  <si>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</si>
  <si>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</si>
  <si>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</si>
  <si>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</si>
  <si>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</si>
  <si>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96811</t>
  </si>
  <si>
    <t>PINK TEST</t>
  </si>
  <si>
    <t>96837</t>
  </si>
  <si>
    <t>ERYTROPOETIN - STANOVENÍ HLADINY V SÉRU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</si>
  <si>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</si>
  <si>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</si>
  <si>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</si>
  <si>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</si>
  <si>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</si>
  <si>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</si>
  <si>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</si>
  <si>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</si>
  <si>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</si>
  <si>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</si>
  <si>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96163</t>
  </si>
  <si>
    <t>KREVNÍ OBRAZ</t>
  </si>
  <si>
    <t>96623</t>
  </si>
  <si>
    <t>PROTROMBINOVÝ TEST</t>
  </si>
  <si>
    <t>96515</t>
  </si>
  <si>
    <t>FIBRIN DEGRADAČNÍ PRODUKTY KVANTITATIVNĚ</t>
  </si>
  <si>
    <t>96113</t>
  </si>
  <si>
    <t>PLAZMINOGEN - AKTIVITA</t>
  </si>
  <si>
    <t>96325</t>
  </si>
  <si>
    <t>FIBRINOGEN (SÉRIE)</t>
  </si>
  <si>
    <t>96613</t>
  </si>
  <si>
    <t>VYŠETŘENÍ NÁTĚRU NA SCHIZOCYTY</t>
  </si>
  <si>
    <t>96193</t>
  </si>
  <si>
    <t>FAKTOR IX - STANOVENÍ AKTIVITY</t>
  </si>
  <si>
    <t>96863</t>
  </si>
  <si>
    <t>STANOVENÍ POČTU ERYTROBLASTŮ NA AUTOMATICKÉM ANALY</t>
  </si>
  <si>
    <t>96185</t>
  </si>
  <si>
    <t>FAKTOR II. - STANOVENÍ AKTIVITY</t>
  </si>
  <si>
    <t>96199</t>
  </si>
  <si>
    <t>PROTEIN C - FUNKČNÍ AKTIVITA</t>
  </si>
  <si>
    <t>96215</t>
  </si>
  <si>
    <t>APC REZISTENCE</t>
  </si>
  <si>
    <t>96155</t>
  </si>
  <si>
    <t>VON WILLEBRANDŮV  FAKTOR KVANTITATIVNĚ</t>
  </si>
  <si>
    <t>96629</t>
  </si>
  <si>
    <t xml:space="preserve">VON WILLEBRANDOVŮV FAKTOR - RISTOCETIN KOFAKTOR - 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</si>
  <si>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</si>
  <si>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</si>
  <si>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</si>
  <si>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</si>
  <si>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</si>
  <si>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</si>
  <si>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</si>
  <si>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</si>
  <si>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</si>
  <si>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</si>
  <si>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</si>
  <si>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</si>
  <si>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</si>
  <si>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</si>
  <si>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</si>
  <si>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</si>
  <si>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</si>
  <si>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</si>
  <si>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81221</t>
  </si>
  <si>
    <t>POTNÍ TEST</t>
  </si>
  <si>
    <t>81231</t>
  </si>
  <si>
    <t>METHEMOGLOBIN - KVANTITATIVNÍ STANOVENÍ</t>
  </si>
  <si>
    <t>81237</t>
  </si>
  <si>
    <t>TROPONIN - T NEBO I ELISA</t>
  </si>
  <si>
    <t>81247</t>
  </si>
  <si>
    <t>BILIRUBIN NOVOROZENECKÝ</t>
  </si>
  <si>
    <t>81317</t>
  </si>
  <si>
    <t>INSULIN - LIKE GROWTH FACTOR - BINDING PROTEIN 3 (</t>
  </si>
  <si>
    <t>81341</t>
  </si>
  <si>
    <t>AMONIAK</t>
  </si>
  <si>
    <t>81351</t>
  </si>
  <si>
    <t>ANDROSTENDION</t>
  </si>
  <si>
    <t>81377</t>
  </si>
  <si>
    <t>SACHARIDY TENKOVRSTEVNOU CHROMATOGRAFIÍ V MOČI</t>
  </si>
  <si>
    <t>81391</t>
  </si>
  <si>
    <t>DISACHARIDY</t>
  </si>
  <si>
    <t>81397</t>
  </si>
  <si>
    <t>ELEKTROFORÉZA PROTEINŮ (SÉRUM)</t>
  </si>
  <si>
    <t>81427</t>
  </si>
  <si>
    <t>FOSFOR ANORGANICKÝ</t>
  </si>
  <si>
    <t>81461</t>
  </si>
  <si>
    <t>HOMOCYSTEIN CELKOVÝ</t>
  </si>
  <si>
    <t>81481</t>
  </si>
  <si>
    <t>AMYLÁZA PANKREATICKÁ</t>
  </si>
  <si>
    <t>81521</t>
  </si>
  <si>
    <t>LAKTÁT (KYSELINA MLÉČNÁ)</t>
  </si>
  <si>
    <t>81527</t>
  </si>
  <si>
    <t>CHOLESTEROL LDL</t>
  </si>
  <si>
    <t>81641</t>
  </si>
  <si>
    <t>ŽELEZO CELKOVÉ</t>
  </si>
  <si>
    <t>81651</t>
  </si>
  <si>
    <t xml:space="preserve">VYŠETŘENÍ DĚDIČNÝCH PORUCH METABOLISMU (DÁLE DPM) </t>
  </si>
  <si>
    <t>81681</t>
  </si>
  <si>
    <t>25-HYDROXYVITAMIN D (25 OHD)</t>
  </si>
  <si>
    <t>81707</t>
  </si>
  <si>
    <t>CHORIOGONADOTROPIN V SÉRU - VOLNÁ \BETA - PODJEDNO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</si>
  <si>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</si>
  <si>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</si>
  <si>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</si>
  <si>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</si>
  <si>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</si>
  <si>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</si>
  <si>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</si>
  <si>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</si>
  <si>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91137</t>
  </si>
  <si>
    <t>STANOVENÍ TRANSFERINU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</si>
  <si>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</si>
  <si>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</si>
  <si>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</si>
  <si>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</si>
  <si>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</si>
  <si>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</si>
  <si>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93137</t>
  </si>
  <si>
    <t>PROGESTERON</t>
  </si>
  <si>
    <t>93151</t>
  </si>
  <si>
    <t>FERRITIN</t>
  </si>
  <si>
    <t>93161</t>
  </si>
  <si>
    <t>INZULÍN</t>
  </si>
  <si>
    <t>93167</t>
  </si>
  <si>
    <t>NEURON - SPECIFICKÁ ENOLÁZA (NSE)</t>
  </si>
  <si>
    <t>93171</t>
  </si>
  <si>
    <t>PARATHORMON</t>
  </si>
  <si>
    <t>93181</t>
  </si>
  <si>
    <t>SOMATOTROPIN (STH, HGH)</t>
  </si>
  <si>
    <t>93191</t>
  </si>
  <si>
    <t>TESTOSTERON</t>
  </si>
  <si>
    <t>93217</t>
  </si>
  <si>
    <t>AUTOPROTILÁTKY PROTI MIKROSOMÁLNÍMU ANTIGENU</t>
  </si>
  <si>
    <t>93227</t>
  </si>
  <si>
    <t>ANTIGEN SQUAMÓZNÍCH NÁDOROVÝCH BUNĚK (SCC)</t>
  </si>
  <si>
    <t>93247</t>
  </si>
  <si>
    <t>OSTEÁZA (KOSTNÍ FRAKCE ALKALICKÉ FOSFATÁZY)</t>
  </si>
  <si>
    <t>93267</t>
  </si>
  <si>
    <t>VOLNÝ TESTOSTERON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</si>
  <si>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</si>
  <si>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</si>
  <si>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</si>
  <si>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</si>
  <si>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</si>
  <si>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</si>
  <si>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</si>
  <si>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</si>
  <si>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</si>
  <si>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</si>
  <si>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</si>
  <si>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</si>
  <si>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</si>
  <si>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</si>
  <si>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</si>
  <si>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</si>
  <si>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</si>
  <si>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</si>
  <si>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</si>
  <si>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</si>
  <si>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</si>
  <si>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</si>
  <si>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</si>
  <si>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</si>
  <si>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</si>
  <si>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</si>
  <si>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</si>
  <si>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</si>
  <si>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</si>
  <si>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</si>
  <si>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</si>
  <si>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</si>
  <si>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</si>
  <si>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</si>
  <si>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</si>
  <si>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</si>
  <si>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</si>
  <si>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</si>
  <si>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</si>
  <si>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</si>
  <si>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</si>
  <si>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</si>
  <si>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</si>
  <si>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</si>
  <si>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</si>
  <si>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</si>
  <si>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</si>
  <si>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</si>
  <si>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</si>
  <si>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</si>
  <si>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</si>
  <si>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</si>
  <si>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</si>
  <si>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</si>
  <si>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81729</t>
  </si>
  <si>
    <t>PAPP - A (TĚHOTENSKÝ PLASMATICKÝ PROTEIN - A)</t>
  </si>
  <si>
    <t>91129</t>
  </si>
  <si>
    <t>STANOVENÍ IgG</t>
  </si>
  <si>
    <t>81249</t>
  </si>
  <si>
    <t>CEA (MEIA)</t>
  </si>
  <si>
    <t>81703</t>
  </si>
  <si>
    <t>CYSTATIN C</t>
  </si>
  <si>
    <t>81139</t>
  </si>
  <si>
    <t>VÁPNÍK CELKOVÝ STATIM</t>
  </si>
  <si>
    <t>91143</t>
  </si>
  <si>
    <t>STANOVENÍ PREALBUMINU</t>
  </si>
  <si>
    <t>93149</t>
  </si>
  <si>
    <t>ESTRADIOL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</si>
  <si>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</si>
  <si>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</si>
  <si>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</si>
  <si>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</si>
  <si>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</si>
  <si>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</si>
  <si>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</si>
  <si>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</si>
  <si>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93159</t>
  </si>
  <si>
    <t>CHORIOGONADOTROPIN (HCG)</t>
  </si>
  <si>
    <t>91193</t>
  </si>
  <si>
    <t>STANOVENÍ B2 - MIKROGLOBULINU ELISA</t>
  </si>
  <si>
    <t>93133</t>
  </si>
  <si>
    <t>LUTROPIN (LH)</t>
  </si>
  <si>
    <t>81533</t>
  </si>
  <si>
    <t>LIPÁZA</t>
  </si>
  <si>
    <t>81339</t>
  </si>
  <si>
    <t>AMINOKYSELINY - STANOVENÍ CELKOVÉHO SPEKTRA V BIOL</t>
  </si>
  <si>
    <t>81629</t>
  </si>
  <si>
    <t>VAZEBNÁ KAPACITA ŽELEZA</t>
  </si>
  <si>
    <t>81369</t>
  </si>
  <si>
    <t>BÍLKOVINA KVANTITATIVNĚ (MOČ, MOZKOM. MOK, VÝPOTEK</t>
  </si>
  <si>
    <t>81265</t>
  </si>
  <si>
    <t>VYŠETŘENÍ DPM - STANOVENÍ AKTIVIT ENZYMŮ TECHNIKOU</t>
  </si>
  <si>
    <t>81125</t>
  </si>
  <si>
    <t>BÍLKOVINY CELKOVÉ (SÉRUM) STATIM</t>
  </si>
  <si>
    <t>81655</t>
  </si>
  <si>
    <t>VYŠETŘENÍ DP - FOTOMETRICKÉ ČI FLUORIMETRICKÉ VYŠ.</t>
  </si>
  <si>
    <t>93125</t>
  </si>
  <si>
    <t>ALDOSTERON</t>
  </si>
  <si>
    <t>81235</t>
  </si>
  <si>
    <t>TUMORMARKERY CA 19-9, CA 15-3, CA 72-4, CA 125</t>
  </si>
  <si>
    <t>94189</t>
  </si>
  <si>
    <t>HYBRIDIZACE DNA SE ZNAČENOU SONDOU</t>
  </si>
  <si>
    <t>93145</t>
  </si>
  <si>
    <t>C-PEPTID</t>
  </si>
  <si>
    <t>81665</t>
  </si>
  <si>
    <t>VYŠ. DPM - AKTIVITA LYZOSOMÁLNÍCH ENZYMŮ S NERADIO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</si>
  <si>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</si>
  <si>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</si>
  <si>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</si>
  <si>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</si>
  <si>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</si>
  <si>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</si>
  <si>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93135</t>
  </si>
  <si>
    <t>MYOGLOBIN V SÉRII</t>
  </si>
  <si>
    <t>94195</t>
  </si>
  <si>
    <t>SYNTÉZA cDNA REVERZNÍ TRANSKRIPCÍ</t>
  </si>
  <si>
    <t>81165</t>
  </si>
  <si>
    <t>KREATINKINÁZA (CK) STATIM</t>
  </si>
  <si>
    <t>81749</t>
  </si>
  <si>
    <t>81389</t>
  </si>
  <si>
    <t>DEHYDROEPIANDROSTERON SULFÁT (DHEA-S)</t>
  </si>
  <si>
    <t>81233</t>
  </si>
  <si>
    <t>KARBONYLHEMOGLOBIN KVANTITATIVNĚ</t>
  </si>
  <si>
    <t>81659</t>
  </si>
  <si>
    <t>VYŠETŘENÍ DPM, STANOVENÍ METABOLITU PLYNOVOU CHROM</t>
  </si>
  <si>
    <t>81129</t>
  </si>
  <si>
    <t>BÍLKOVINA KVANTITATIVNĚ (MOČ, VÝPOTEK, CSF) STATIM</t>
  </si>
  <si>
    <t>81433</t>
  </si>
  <si>
    <t>GALAKTOSA-1-FOSFÁTURIDYLTRANSFERÁZA</t>
  </si>
  <si>
    <t>93175</t>
  </si>
  <si>
    <t>17-HYDROXYPROGESTERON</t>
  </si>
  <si>
    <t>81489</t>
  </si>
  <si>
    <t>KATECHOLAMIN A JEHO METABOLITY</t>
  </si>
  <si>
    <t>93179</t>
  </si>
  <si>
    <t>PLAZMATICKÁ RENINOVÁ AKTIVITA (PRA)</t>
  </si>
  <si>
    <t>81679</t>
  </si>
  <si>
    <t>1,25-DIHYDROXYVITAMIN D (1,25 (OH)2D)</t>
  </si>
  <si>
    <t>93139</t>
  </si>
  <si>
    <t>ADRENOKORTIKOTROPIN (ACTH)</t>
  </si>
  <si>
    <t>81373</t>
  </si>
  <si>
    <t>KYSELINA CITRONOVÁ</t>
  </si>
  <si>
    <t>81725</t>
  </si>
  <si>
    <t>KVANTITATIVNÍ STANOVENÍ ELASTÁSY 1 (PANKREATICKÉHO</t>
  </si>
  <si>
    <t>91151</t>
  </si>
  <si>
    <t>STANOVENÍ OROSOMUKOIDU</t>
  </si>
  <si>
    <t>81687</t>
  </si>
  <si>
    <t>DIHYDROTESTOSTERON</t>
  </si>
  <si>
    <t>81773</t>
  </si>
  <si>
    <t>KREATINKINÁZA IZOENZYMY CK-MB MASS</t>
  </si>
  <si>
    <t>81775</t>
  </si>
  <si>
    <t>KVANTITATIVNÍ ANALÝZA MOCE</t>
  </si>
  <si>
    <t>81353</t>
  </si>
  <si>
    <t>ANGIOTENSIN</t>
  </si>
  <si>
    <t>81777</t>
  </si>
  <si>
    <t>PÍSEMNÁ INTERPRETACE SOUBORU BIOCHEMICKÝCH LABORAT</t>
  </si>
  <si>
    <t>81755</t>
  </si>
  <si>
    <t xml:space="preserve">VYŠETŘENÍ METABOLITŮ KAPALINOVOU CHROMATOGRAFIÍ S </t>
  </si>
  <si>
    <t>81753</t>
  </si>
  <si>
    <t>VYŠETŘENÍ AKTIVITY BIOTINIDÁZY V RÁMCI NOVOROZENEC</t>
  </si>
  <si>
    <t>81763</t>
  </si>
  <si>
    <t>STANOVENÍ NGAL V MOČI</t>
  </si>
  <si>
    <t>81757</t>
  </si>
  <si>
    <t>SEMIKVANTITATIVNÍ FLUORIMETRICKÉ STANOVENÍ BIOTINI</t>
  </si>
  <si>
    <t>81735</t>
  </si>
  <si>
    <t>STANOVENÍ PRESEPSINU (SUBTYP SOLUBILNÍHO CD 14)</t>
  </si>
  <si>
    <t>813</t>
  </si>
  <si>
    <t>91197</t>
  </si>
  <si>
    <t>STANOVENÍ CYTOKINU ELISA</t>
  </si>
  <si>
    <t>34</t>
  </si>
  <si>
    <t>809</t>
  </si>
  <si>
    <t>0017039</t>
  </si>
  <si>
    <t>VISIPAQUE</t>
  </si>
  <si>
    <t>0042433</t>
  </si>
  <si>
    <t>0045119</t>
  </si>
  <si>
    <t>0045123</t>
  </si>
  <si>
    <t>0065978</t>
  </si>
  <si>
    <t>DOTAREM</t>
  </si>
  <si>
    <t>0077018</t>
  </si>
  <si>
    <t>ULTRAVIST 370</t>
  </si>
  <si>
    <t>0077019</t>
  </si>
  <si>
    <t>0077024</t>
  </si>
  <si>
    <t>ULTRAVIST 300</t>
  </si>
  <si>
    <t>0093626</t>
  </si>
  <si>
    <t>0151208</t>
  </si>
  <si>
    <t>0224709</t>
  </si>
  <si>
    <t>0224696</t>
  </si>
  <si>
    <t>0224708</t>
  </si>
  <si>
    <t>0038462</t>
  </si>
  <si>
    <t>DRÁT VODÍCÍ GUIDE WIRE M</t>
  </si>
  <si>
    <t>0053563</t>
  </si>
  <si>
    <t>KATETR DIAGNOSTICKÝ TEMPO4F,5F</t>
  </si>
  <si>
    <t>0053643</t>
  </si>
  <si>
    <t>KATETR BALÓNKOVÝ PTA - QUADRIMATRIX/MARS</t>
  </si>
  <si>
    <t>0053925</t>
  </si>
  <si>
    <t>KATETR BALÓNKOVÝ PTA - SYMMETRY; MUSTANG</t>
  </si>
  <si>
    <t>0057823</t>
  </si>
  <si>
    <t>KATETR ANGIOGRAFICKÝ TORCON,PRŮMĚR 4.1 AŽ 7 FRENCH</t>
  </si>
  <si>
    <t>0059345</t>
  </si>
  <si>
    <t>INDEFLÁTOR - ZAŘÍZENÍ INSUFLAČNÍ - INFLATION DEVIC</t>
  </si>
  <si>
    <t>0092125</t>
  </si>
  <si>
    <t>MIKROKATETR PROGREAT PC2411-2813, PP27111-27131</t>
  </si>
  <si>
    <t>0047493</t>
  </si>
  <si>
    <t>DRÁT VODÍCÍ THRUWAY,JOURNEY</t>
  </si>
  <si>
    <t>89119</t>
  </si>
  <si>
    <t>RTG HRUDNÍ NEBO BEDERNÍ PÁTEŘE</t>
  </si>
  <si>
    <t>89127</t>
  </si>
  <si>
    <t>RTG KOSTÍ A KLOUBŮ KONČETIN</t>
  </si>
  <si>
    <t>89143</t>
  </si>
  <si>
    <t>RTG BŘICHA</t>
  </si>
  <si>
    <t>89147</t>
  </si>
  <si>
    <t>RTG ŽALUDKU A DUODENA</t>
  </si>
  <si>
    <t>89167</t>
  </si>
  <si>
    <t>CYSTOGRAFIE</t>
  </si>
  <si>
    <t>89198</t>
  </si>
  <si>
    <t>SKIASKOPIE</t>
  </si>
  <si>
    <t>89337</t>
  </si>
  <si>
    <t xml:space="preserve">DILATACE STENÓZ JÍCNU, GASTROINTESTINÁLNÍ TRUBICE </t>
  </si>
  <si>
    <t>89517</t>
  </si>
  <si>
    <t>UZ DUPLEXNÍ VYŠETŘENÍ DVOU A VÍCE CÉV, T. J. MORFO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</si>
  <si>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</si>
  <si>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</si>
  <si>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</si>
  <si>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</si>
  <si>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</si>
  <si>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</si>
  <si>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</si>
  <si>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</si>
  <si>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</si>
  <si>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</si>
  <si>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</si>
  <si>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</si>
  <si>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89169</t>
  </si>
  <si>
    <t>CYSTOURETROGRAFIE</t>
  </si>
  <si>
    <t>89111</t>
  </si>
  <si>
    <t>RTG PRSTŮ A ZÁPRSTNÍCH KŮSTEK RUKY NEBO NOHY</t>
  </si>
  <si>
    <t>89201</t>
  </si>
  <si>
    <t>SKIASKOPIE NA OPERAČNÍM ČI ZÁKROKOVÉM SÁLE MOBILNÍ</t>
  </si>
  <si>
    <t>89145</t>
  </si>
  <si>
    <t>RTG JÍCNU</t>
  </si>
  <si>
    <t>89161</t>
  </si>
  <si>
    <t>CHOLANGIOGRAFIE PEROPERAČNÍ NEBO T-DRÉNEM</t>
  </si>
  <si>
    <t>89611</t>
  </si>
  <si>
    <t>CT VYŠETŘENÍ HLAVY NEBO TĚLA NATIVNÍ A KONTRASTNÍ</t>
  </si>
  <si>
    <t>89155</t>
  </si>
  <si>
    <t>RTG VYŠETŘENÍ TLUSTÉHO STŘEVA</t>
  </si>
  <si>
    <t>89411</t>
  </si>
  <si>
    <t>PŘEHLEDNÁ  ČI SELEKTIVNÍ ANGIOGRAFIE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</si>
  <si>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</si>
  <si>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</si>
  <si>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</si>
  <si>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</si>
  <si>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</si>
  <si>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</si>
  <si>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</si>
  <si>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</si>
  <si>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</si>
  <si>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</si>
  <si>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</si>
  <si>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</si>
  <si>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</si>
  <si>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22319</t>
  </si>
  <si>
    <t>ELUCE ANTIERYTROCYTÁRNÍCH PROTILÁTEK METODOU MRAZO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</si>
  <si>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</si>
  <si>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</si>
  <si>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</si>
  <si>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</si>
  <si>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</si>
  <si>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</si>
  <si>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</si>
  <si>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CELKOVÝCH I IGM PROTI ANTIGEN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</si>
  <si>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</si>
  <si>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</si>
  <si>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</si>
  <si>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</si>
  <si>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</si>
  <si>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</si>
  <si>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</si>
  <si>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</si>
  <si>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(KROMĚ H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</si>
  <si>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</si>
  <si>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</si>
  <si>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</si>
  <si>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</si>
  <si>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</si>
  <si>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</si>
  <si>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</si>
  <si>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22113</t>
  </si>
  <si>
    <t>VYŠETŘENÍ KREVNÍ SKUPINY ABO RH (D) U NOVOROZENCE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</si>
  <si>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</si>
  <si>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</si>
  <si>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</si>
  <si>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</si>
  <si>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</si>
  <si>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</si>
  <si>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</si>
  <si>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</si>
  <si>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</si>
  <si>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</si>
  <si>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</si>
  <si>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</si>
  <si>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</si>
  <si>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</si>
  <si>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</si>
  <si>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</si>
  <si>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87413</t>
  </si>
  <si>
    <t>CYTOLOGICKÉ OTISKY A STĚRY -  ZA 1-3 PREPARÁTY</t>
  </si>
  <si>
    <t>87433</t>
  </si>
  <si>
    <t>STANDARDNÍ CYTOLOGICKÉ BARVENÍ,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</si>
  <si>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</si>
  <si>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</si>
  <si>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</si>
  <si>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</si>
  <si>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</si>
  <si>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</si>
  <si>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</si>
  <si>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</si>
  <si>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</si>
  <si>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</si>
  <si>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</si>
  <si>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</si>
  <si>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</si>
  <si>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</si>
  <si>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87411</t>
  </si>
  <si>
    <t>PEROPERAČNÍ CYTOLOGIE (TECHNICKÁ KOMPONENTA ZA KAŽ</t>
  </si>
  <si>
    <t>87611</t>
  </si>
  <si>
    <t>TECHNICKÁ KOMPONENTA MIKROSKOPICKÉHO VYŠETŘENÍ PIT</t>
  </si>
  <si>
    <t>87011</t>
  </si>
  <si>
    <t>KONZULTACE NÁLEZU PATOLOGEM CÍLENÁ NA ŽÁDOST OŠETŘ</t>
  </si>
  <si>
    <t>40</t>
  </si>
  <si>
    <t>802</t>
  </si>
  <si>
    <t>82001</t>
  </si>
  <si>
    <t>KONZULTACE K MIKROBIOLOGICKÉMU, PARAZITOLOGICKÉMU,</t>
  </si>
  <si>
    <t>82011</t>
  </si>
  <si>
    <t>ZÁKLADNÍ KULTIVAČNÍ VYŠETŘENÍ KLINICKÉHO MATERIÁLU</t>
  </si>
  <si>
    <t>82041</t>
  </si>
  <si>
    <t>AMPLIFIKACE EXTRAHUMÁNNÍHO GENOMU METODOU POLYMERÁ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</si>
  <si>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</si>
  <si>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</si>
  <si>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</si>
  <si>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</si>
  <si>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</si>
  <si>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A DALŠÍM VIRŮM (CMV</t>
  </si>
  <si>
    <t>82117</t>
  </si>
  <si>
    <t>PRŮKAZ ANTIGENU VIRU (MIMO VIRY HEPATITID), BAKTER</t>
  </si>
  <si>
    <t>82131</t>
  </si>
  <si>
    <t>IDENTIFIKACE BAKTERIÁLNÍHO KMENE V KULTUŘE (POMNOŽ</t>
  </si>
  <si>
    <t>82231</t>
  </si>
  <si>
    <t>KULTIVAČNÍ VYŠETŘENÍ MYKOPLASMAT A L-FOREM BAKTÉRI</t>
  </si>
  <si>
    <t>98111</t>
  </si>
  <si>
    <t>MYKOLOGICKÉ VYŠETŘENÍ KULTIVAČNÍ</t>
  </si>
  <si>
    <t>98117</t>
  </si>
  <si>
    <t>CÍLENÁ IDENTIFIKACE CANDIDA ALBICANS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</si>
  <si>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</si>
  <si>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</si>
  <si>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</si>
  <si>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</si>
  <si>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</si>
  <si>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</si>
  <si>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</si>
  <si>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</si>
  <si>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</si>
  <si>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</si>
  <si>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</si>
  <si>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</si>
  <si>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82049</t>
  </si>
  <si>
    <t xml:space="preserve">MIKROSKOPICKÉ VYŠETŘENÍ PO BĚŽNÉM OBARVENÍ (GRAM, </t>
  </si>
  <si>
    <t>82083</t>
  </si>
  <si>
    <t>PRŮKAZ BAKTERIÁLNÍHO TOXINU NEBO ANTIGENU</t>
  </si>
  <si>
    <t>82013</t>
  </si>
  <si>
    <t>ZÁKLADNÍ KULTIVAČNÍ VYŠETŘENÍ STOLICE</t>
  </si>
  <si>
    <t>82233</t>
  </si>
  <si>
    <t>IDENTIFIKACE MYKOPLASMAT</t>
  </si>
  <si>
    <t>82149</t>
  </si>
  <si>
    <t>SEROTYPIZACE STŘEVNÍCH A JINÝCH PATOGENŮ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</si>
  <si>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</si>
  <si>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</si>
  <si>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</si>
  <si>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</si>
  <si>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</si>
  <si>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</si>
  <si>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</si>
  <si>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</si>
  <si>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82060</t>
  </si>
  <si>
    <t>ANALÝZA HMOTOVÉHO SPEKTRA</t>
  </si>
  <si>
    <t>82066</t>
  </si>
  <si>
    <t>STANOVENÍ CITLIVOSTI NA ATB E-TESTEM</t>
  </si>
  <si>
    <t>41</t>
  </si>
  <si>
    <t>91237</t>
  </si>
  <si>
    <t>STANOVENÍ SPECIFICKÉHO IMUNOGLOBULINU E (IgE) PROT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</si>
  <si>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</si>
  <si>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</si>
  <si>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</si>
  <si>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</si>
  <si>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</si>
  <si>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</si>
  <si>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91277</t>
  </si>
  <si>
    <t>STANOVENÍ ANTI-MPO ELISA</t>
  </si>
  <si>
    <t>91567</t>
  </si>
  <si>
    <t>IMUNOANALYTICKÉ STANOVENÍ AUTOPROTILÁTEK</t>
  </si>
  <si>
    <t>94191</t>
  </si>
  <si>
    <t>FOTOGRAFIE GELU</t>
  </si>
  <si>
    <t>91323</t>
  </si>
  <si>
    <t>PRŮKAZ ANCA IF</t>
  </si>
  <si>
    <t>22321</t>
  </si>
  <si>
    <t>URČENÍ SPECIFITY TROMBOCYTÁRNÍ PROTILÁTKY</t>
  </si>
  <si>
    <t>91259</t>
  </si>
  <si>
    <t>STANOVENÍ ANTI NUKLEOHISTON Ab ELISA</t>
  </si>
  <si>
    <t>91189</t>
  </si>
  <si>
    <t>STANOVENÍ IgE</t>
  </si>
  <si>
    <t>91265</t>
  </si>
  <si>
    <t>STANOVENÍ ANTI SS-B/La Ab ELISA</t>
  </si>
  <si>
    <t>91263</t>
  </si>
  <si>
    <t>STANOVENÍ ANTI SS-A/Ro Ab ELISA</t>
  </si>
  <si>
    <t>94193</t>
  </si>
  <si>
    <t>ELEKTROFORÉZA NUKLEOVÝCH KYSELIN</t>
  </si>
  <si>
    <t>91279</t>
  </si>
  <si>
    <t>STANOVENÍ ANTI-PR3 ELISA</t>
  </si>
  <si>
    <t>91235</t>
  </si>
  <si>
    <t>STANOVENÍ SPECIFICKÉHO IgE PROTI JEDNOTLIVÝM ALERG</t>
  </si>
  <si>
    <t>91269</t>
  </si>
  <si>
    <t>STANOVENÍ ANTI U1-RNP Ab ELISA</t>
  </si>
  <si>
    <t>22217</t>
  </si>
  <si>
    <t xml:space="preserve">SCREENINGOVÉ VYŠETŘENÍ TROMBOCYTÁRNÍCH PROTILÁTEK </t>
  </si>
  <si>
    <t>91149</t>
  </si>
  <si>
    <t>STANOVENÍ A1 - ANTITRYPSINU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</si>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</sst>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1018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8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4" xfId="53" applyFont="1" applyFill="1" applyBorder="1" applyAlignment="1">
      <alignment horizontal="right"/>
    </xf>
    <xf numFmtId="164" fontId="33" fillId="0" borderId="79" xfId="53" applyNumberFormat="1" applyFont="1" applyFill="1" applyBorder="1"/>
    <xf numFmtId="164" fontId="33" fillId="0" borderId="80" xfId="53" applyNumberFormat="1" applyFont="1" applyFill="1" applyBorder="1"/>
    <xf numFmtId="9" fontId="33" fillId="0" borderId="81" xfId="83" applyNumberFormat="1" applyFont="1" applyFill="1" applyBorder="1"/>
    <xf numFmtId="3" fontId="33" fillId="0" borderId="81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5" xfId="26" applyNumberFormat="1" applyFont="1" applyFill="1" applyBorder="1"/>
    <xf numFmtId="3" fontId="31" fillId="7" borderId="65" xfId="26" applyNumberFormat="1" applyFont="1" applyFill="1" applyBorder="1"/>
    <xf numFmtId="167" fontId="33" fillId="7" borderId="73" xfId="86" applyNumberFormat="1" applyFont="1" applyFill="1" applyBorder="1" applyAlignment="1">
      <alignment horizontal="right"/>
    </xf>
    <xf numFmtId="3" fontId="31" fillId="7" borderId="86" xfId="26" applyNumberFormat="1" applyFont="1" applyFill="1" applyBorder="1"/>
    <xf numFmtId="167" fontId="33" fillId="7" borderId="73" xfId="86" applyNumberFormat="1" applyFont="1" applyFill="1" applyBorder="1"/>
    <xf numFmtId="3" fontId="31" fillId="0" borderId="85" xfId="26" applyNumberFormat="1" applyFont="1" applyFill="1" applyBorder="1" applyAlignment="1">
      <alignment horizontal="center"/>
    </xf>
    <xf numFmtId="3" fontId="31" fillId="0" borderId="73" xfId="26" applyNumberFormat="1" applyFont="1" applyFill="1" applyBorder="1" applyAlignment="1">
      <alignment horizontal="center"/>
    </xf>
    <xf numFmtId="3" fontId="31" fillId="7" borderId="85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6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7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4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4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1" xfId="74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9" xfId="53" applyNumberFormat="1" applyFont="1" applyFill="1" applyBorder="1"/>
    <xf numFmtId="3" fontId="33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9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8" xfId="26" applyNumberFormat="1" applyFont="1" applyFill="1" applyBorder="1"/>
    <xf numFmtId="167" fontId="31" fillId="7" borderId="115" xfId="26" applyNumberFormat="1" applyFont="1" applyFill="1" applyBorder="1"/>
    <xf numFmtId="0" fontId="27" fillId="4" borderId="9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8" xfId="0" applyFont="1" applyBorder="1"/>
    <xf numFmtId="0" fontId="33" fillId="2" borderId="88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4" xfId="26" applyNumberFormat="1" applyFont="1" applyFill="1" applyBorder="1"/>
    <xf numFmtId="3" fontId="33" fillId="7" borderId="97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3" xfId="0" applyNumberFormat="1" applyFont="1" applyBorder="1" applyAlignment="1">
      <alignment horizontal="right" vertical="center"/>
    </xf>
    <xf numFmtId="9" fontId="41" fillId="0" borderId="119" xfId="0" applyNumberFormat="1" applyFont="1" applyBorder="1" applyAlignment="1">
      <alignment horizontal="right" vertical="center"/>
    </xf>
    <xf numFmtId="173" fontId="41" fillId="0" borderId="119" xfId="0" applyNumberFormat="1" applyFont="1" applyBorder="1" applyAlignment="1">
      <alignment horizontal="right" vertical="center"/>
    </xf>
    <xf numFmtId="173" fontId="41" fillId="0" borderId="86" xfId="0" applyNumberFormat="1" applyFont="1" applyBorder="1" applyAlignment="1">
      <alignment horizontal="right" vertical="center"/>
    </xf>
    <xf numFmtId="173" fontId="41" fillId="0" borderId="88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86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4" fontId="41" fillId="0" borderId="122" xfId="0" applyNumberFormat="1" applyFont="1" applyBorder="1" applyAlignment="1">
      <alignment vertical="center"/>
    </xf>
    <xf numFmtId="174" fontId="41" fillId="0" borderId="119" xfId="0" applyNumberFormat="1" applyFont="1" applyBorder="1" applyAlignment="1">
      <alignment vertical="center"/>
    </xf>
    <xf numFmtId="174" fontId="41" fillId="0" borderId="86" xfId="0" applyNumberFormat="1" applyFont="1" applyBorder="1" applyAlignment="1">
      <alignment vertical="center"/>
    </xf>
    <xf numFmtId="168" fontId="41" fillId="0" borderId="112" xfId="0" applyNumberFormat="1" applyFont="1" applyBorder="1" applyAlignment="1">
      <alignment vertical="center"/>
    </xf>
    <xf numFmtId="0" fontId="34" fillId="0" borderId="120" xfId="0" applyFont="1" applyBorder="1" applyAlignment="1">
      <alignment horizontal="center" vertical="center"/>
    </xf>
    <xf numFmtId="166" fontId="41" fillId="2" borderId="86" xfId="0" applyNumberFormat="1" applyFont="1" applyFill="1" applyBorder="1" applyAlignment="1">
      <alignment horizontal="center" vertical="center"/>
    </xf>
    <xf numFmtId="173" fontId="41" fillId="0" borderId="95" xfId="0" applyNumberFormat="1" applyFont="1" applyBorder="1" applyAlignment="1">
      <alignment horizontal="right" vertical="center"/>
    </xf>
    <xf numFmtId="175" fontId="41" fillId="0" borderId="94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horizontal="right" vertical="center"/>
    </xf>
    <xf numFmtId="173" fontId="41" fillId="0" borderId="95" xfId="0" applyNumberFormat="1" applyFont="1" applyBorder="1" applyAlignment="1">
      <alignment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6" fontId="41" fillId="0" borderId="9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9" xfId="0" quotePrefix="1" applyFont="1" applyFill="1" applyBorder="1" applyAlignment="1">
      <alignment horizontal="center" vertical="center" wrapText="1"/>
    </xf>
    <xf numFmtId="0" fontId="42" fillId="11" borderId="99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8" xfId="0" applyNumberFormat="1" applyFont="1" applyFill="1" applyBorder="1"/>
    <xf numFmtId="3" fontId="0" fillId="8" borderId="87" xfId="0" applyNumberFormat="1" applyFont="1" applyFill="1" applyBorder="1"/>
    <xf numFmtId="0" fontId="0" fillId="0" borderId="129" xfId="0" applyNumberFormat="1" applyFont="1" applyBorder="1"/>
    <xf numFmtId="3" fontId="0" fillId="0" borderId="130" xfId="0" applyNumberFormat="1" applyFont="1" applyBorder="1"/>
    <xf numFmtId="0" fontId="0" fillId="8" borderId="129" xfId="0" applyNumberFormat="1" applyFont="1" applyFill="1" applyBorder="1"/>
    <xf numFmtId="3" fontId="0" fillId="8" borderId="130" xfId="0" applyNumberFormat="1" applyFont="1" applyFill="1" applyBorder="1"/>
    <xf numFmtId="0" fontId="59" fillId="9" borderId="129" xfId="0" applyNumberFormat="1" applyFont="1" applyFill="1" applyBorder="1"/>
    <xf numFmtId="3" fontId="59" fillId="9" borderId="130" xfId="0" applyNumberFormat="1" applyFont="1" applyFill="1" applyBorder="1"/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96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9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10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9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9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3" fontId="3" fillId="2" borderId="106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166" fontId="41" fillId="2" borderId="93" xfId="0" applyNumberFormat="1" applyFont="1" applyFill="1" applyBorder="1" applyAlignment="1">
      <alignment horizontal="center" vertical="center"/>
    </xf>
    <xf numFmtId="0" fontId="34" fillId="0" borderId="123" xfId="0" applyFont="1" applyBorder="1" applyAlignment="1">
      <alignment horizontal="center" vertical="center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24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6" xfId="0" applyNumberFormat="1" applyFont="1" applyFill="1" applyBorder="1" applyAlignment="1">
      <alignment horizontal="center" vertical="center" wrapText="1"/>
    </xf>
    <xf numFmtId="168" fontId="61" fillId="2" borderId="124" xfId="0" applyNumberFormat="1" applyFont="1" applyFill="1" applyBorder="1" applyAlignment="1">
      <alignment horizontal="center" vertical="center" wrapText="1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61" fillId="4" borderId="102" xfId="0" applyNumberFormat="1" applyFont="1" applyFill="1" applyBorder="1" applyAlignment="1">
      <alignment horizontal="center" vertical="center"/>
    </xf>
    <xf numFmtId="3" fontId="61" fillId="4" borderId="117" xfId="0" applyNumberFormat="1" applyFont="1" applyFill="1" applyBorder="1" applyAlignment="1">
      <alignment horizontal="center" vertical="center"/>
    </xf>
    <xf numFmtId="9" fontId="61" fillId="4" borderId="102" xfId="0" applyNumberFormat="1" applyFont="1" applyFill="1" applyBorder="1" applyAlignment="1">
      <alignment horizontal="center" vertical="center"/>
    </xf>
    <xf numFmtId="9" fontId="61" fillId="4" borderId="117" xfId="0" applyNumberFormat="1" applyFont="1" applyFill="1" applyBorder="1" applyAlignment="1">
      <alignment horizontal="center" vertical="center"/>
    </xf>
    <xf numFmtId="3" fontId="61" fillId="4" borderId="103" xfId="0" applyNumberFormat="1" applyFont="1" applyFill="1" applyBorder="1" applyAlignment="1">
      <alignment horizontal="center" vertical="center" wrapText="1"/>
    </xf>
    <xf numFmtId="3" fontId="61" fillId="4" borderId="118" xfId="0" applyNumberFormat="1" applyFont="1" applyFill="1" applyBorder="1" applyAlignment="1">
      <alignment horizontal="center" vertical="center" wrapText="1"/>
    </xf>
    <xf numFmtId="0" fontId="41" fillId="2" borderId="125" xfId="0" applyFont="1" applyFill="1" applyBorder="1" applyAlignment="1">
      <alignment horizontal="center" vertical="center" wrapText="1"/>
    </xf>
    <xf numFmtId="0" fontId="41" fillId="2" borderId="106" xfId="0" applyFont="1" applyFill="1" applyBorder="1" applyAlignment="1">
      <alignment horizontal="center" vertical="center" wrapText="1"/>
    </xf>
    <xf numFmtId="0" fontId="61" fillId="11" borderId="127" xfId="0" applyFont="1" applyFill="1" applyBorder="1" applyAlignment="1">
      <alignment horizontal="center"/>
    </xf>
    <xf numFmtId="0" fontId="61" fillId="11" borderId="126" xfId="0" applyFont="1" applyFill="1" applyBorder="1" applyAlignment="1">
      <alignment horizontal="center"/>
    </xf>
    <xf numFmtId="0" fontId="61" fillId="11" borderId="101" xfId="0" applyFont="1" applyFill="1" applyBorder="1" applyAlignment="1">
      <alignment horizontal="center"/>
    </xf>
    <xf numFmtId="0" fontId="41" fillId="4" borderId="112" xfId="0" applyFont="1" applyFill="1" applyBorder="1" applyAlignment="1">
      <alignment horizontal="center" vertical="center" wrapText="1"/>
    </xf>
    <xf numFmtId="0" fontId="41" fillId="4" borderId="89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9" xfId="0" applyFont="1" applyFill="1" applyBorder="1" applyAlignment="1">
      <alignment horizontal="center"/>
    </xf>
    <xf numFmtId="0" fontId="66" fillId="2" borderId="96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4" borderId="92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66" fillId="2" borderId="92" xfId="0" applyFont="1" applyFill="1" applyBorder="1" applyAlignment="1">
      <alignment horizont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7" xfId="0" applyFont="1" applyFill="1" applyBorder="1" applyAlignment="1">
      <alignment vertical="center"/>
    </xf>
    <xf numFmtId="3" fontId="33" fillId="2" borderId="69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7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2" xfId="26" applyNumberFormat="1" applyFont="1" applyFill="1" applyBorder="1" applyAlignment="1">
      <alignment horizontal="center"/>
    </xf>
    <xf numFmtId="3" fontId="33" fillId="2" borderId="8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9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8" xfId="0" applyNumberFormat="1" applyFont="1" applyFill="1" applyBorder="1" applyAlignment="1">
      <alignment horizontal="center" vertical="top"/>
    </xf>
    <xf numFmtId="0" fontId="33" fillId="2" borderId="88" xfId="0" applyFont="1" applyFill="1" applyBorder="1" applyAlignment="1">
      <alignment horizontal="center" vertical="top" wrapText="1"/>
    </xf>
    <xf numFmtId="0" fontId="33" fillId="2" borderId="69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 vertical="center"/>
    </xf>
    <xf numFmtId="3" fontId="33" fillId="2" borderId="68" xfId="26" applyNumberFormat="1" applyFont="1" applyFill="1" applyBorder="1" applyAlignment="1">
      <alignment horizontal="center" vertical="center"/>
    </xf>
    <xf numFmtId="3" fontId="33" fillId="0" borderId="55" xfId="26" applyNumberFormat="1" applyFont="1" applyFill="1" applyBorder="1" applyAlignment="1">
      <alignment horizontal="right" vertical="top"/>
    </xf>
    <xf numFmtId="3" fontId="33" fillId="0" borderId="107" xfId="26" applyNumberFormat="1" applyFont="1" applyFill="1" applyBorder="1" applyAlignment="1">
      <alignment horizontal="right" vertical="top"/>
    </xf>
    <xf numFmtId="3" fontId="33" fillId="3" borderId="88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 vertical="center" wrapText="1"/>
    </xf>
    <xf numFmtId="3" fontId="33" fillId="3" borderId="69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7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left"/>
    </xf>
    <xf numFmtId="0" fontId="34" fillId="0" borderId="55" xfId="0" applyFont="1" applyFill="1" applyBorder="1" applyAlignment="1">
      <alignment horizontal="right" vertical="top"/>
    </xf>
    <xf numFmtId="0" fontId="34" fillId="0" borderId="107" xfId="0" applyFont="1" applyFill="1" applyBorder="1" applyAlignment="1">
      <alignment horizontal="right" vertical="top"/>
    </xf>
    <xf numFmtId="3" fontId="33" fillId="10" borderId="88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 vertical="center" wrapText="1"/>
    </xf>
    <xf numFmtId="3" fontId="33" fillId="10" borderId="69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7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8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 vertical="center" wrapText="1"/>
    </xf>
    <xf numFmtId="3" fontId="33" fillId="4" borderId="69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7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2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32" xfId="0" applyNumberFormat="1" applyFont="1" applyFill="1" applyBorder="1" applyAlignment="1">
      <alignment horizontal="right" vertical="top"/>
    </xf>
    <xf numFmtId="3" fontId="35" fillId="12" borderId="133" xfId="0" applyNumberFormat="1" applyFont="1" applyFill="1" applyBorder="1" applyAlignment="1">
      <alignment horizontal="right" vertical="top"/>
    </xf>
    <xf numFmtId="177" fontId="35" fillId="12" borderId="134" xfId="0" applyNumberFormat="1" applyFont="1" applyFill="1" applyBorder="1" applyAlignment="1">
      <alignment horizontal="right" vertical="top"/>
    </xf>
    <xf numFmtId="3" fontId="35" fillId="0" borderId="132" xfId="0" applyNumberFormat="1" applyFont="1" applyBorder="1" applyAlignment="1">
      <alignment horizontal="right" vertical="top"/>
    </xf>
    <xf numFmtId="177" fontId="35" fillId="12" borderId="135" xfId="0" applyNumberFormat="1" applyFont="1" applyFill="1" applyBorder="1" applyAlignment="1">
      <alignment horizontal="right" vertical="top"/>
    </xf>
    <xf numFmtId="3" fontId="37" fillId="12" borderId="137" xfId="0" applyNumberFormat="1" applyFont="1" applyFill="1" applyBorder="1" applyAlignment="1">
      <alignment horizontal="right" vertical="top"/>
    </xf>
    <xf numFmtId="3" fontId="37" fillId="12" borderId="138" xfId="0" applyNumberFormat="1" applyFont="1" applyFill="1" applyBorder="1" applyAlignment="1">
      <alignment horizontal="right" vertical="top"/>
    </xf>
    <xf numFmtId="0" fontId="37" fillId="12" borderId="139" xfId="0" applyFont="1" applyFill="1" applyBorder="1" applyAlignment="1">
      <alignment horizontal="right" vertical="top"/>
    </xf>
    <xf numFmtId="3" fontId="37" fillId="0" borderId="137" xfId="0" applyNumberFormat="1" applyFont="1" applyBorder="1" applyAlignment="1">
      <alignment horizontal="right" vertical="top"/>
    </xf>
    <xf numFmtId="0" fontId="37" fillId="12" borderId="140" xfId="0" applyFont="1" applyFill="1" applyBorder="1" applyAlignment="1">
      <alignment horizontal="right" vertical="top"/>
    </xf>
    <xf numFmtId="0" fontId="35" fillId="12" borderId="134" xfId="0" applyFont="1" applyFill="1" applyBorder="1" applyAlignment="1">
      <alignment horizontal="right" vertical="top"/>
    </xf>
    <xf numFmtId="0" fontId="35" fillId="12" borderId="135" xfId="0" applyFont="1" applyFill="1" applyBorder="1" applyAlignment="1">
      <alignment horizontal="right" vertical="top"/>
    </xf>
    <xf numFmtId="177" fontId="37" fillId="12" borderId="139" xfId="0" applyNumberFormat="1" applyFont="1" applyFill="1" applyBorder="1" applyAlignment="1">
      <alignment horizontal="right" vertical="top"/>
    </xf>
    <xf numFmtId="177" fontId="37" fillId="12" borderId="140" xfId="0" applyNumberFormat="1" applyFont="1" applyFill="1" applyBorder="1" applyAlignment="1">
      <alignment horizontal="right" vertical="top"/>
    </xf>
    <xf numFmtId="3" fontId="37" fillId="0" borderId="141" xfId="0" applyNumberFormat="1" applyFont="1" applyBorder="1" applyAlignment="1">
      <alignment horizontal="right" vertical="top"/>
    </xf>
    <xf numFmtId="3" fontId="37" fillId="0" borderId="142" xfId="0" applyNumberFormat="1" applyFont="1" applyBorder="1" applyAlignment="1">
      <alignment horizontal="right" vertical="top"/>
    </xf>
    <xf numFmtId="0" fontId="37" fillId="0" borderId="143" xfId="0" applyFont="1" applyBorder="1" applyAlignment="1">
      <alignment horizontal="right" vertical="top"/>
    </xf>
    <xf numFmtId="177" fontId="37" fillId="12" borderId="144" xfId="0" applyNumberFormat="1" applyFont="1" applyFill="1" applyBorder="1" applyAlignment="1">
      <alignment horizontal="right" vertical="top"/>
    </xf>
    <xf numFmtId="0" fontId="39" fillId="13" borderId="131" xfId="0" applyFont="1" applyFill="1" applyBorder="1" applyAlignment="1">
      <alignment vertical="top"/>
    </xf>
    <xf numFmtId="0" fontId="39" fillId="13" borderId="131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4"/>
    </xf>
    <xf numFmtId="0" fontId="40" fillId="13" borderId="136" xfId="0" applyFont="1" applyFill="1" applyBorder="1" applyAlignment="1">
      <alignment vertical="top" indent="6"/>
    </xf>
    <xf numFmtId="0" fontId="39" fillId="13" borderId="131" xfId="0" applyFont="1" applyFill="1" applyBorder="1" applyAlignment="1">
      <alignment vertical="top" indent="8"/>
    </xf>
    <xf numFmtId="0" fontId="40" fillId="13" borderId="136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6"/>
    </xf>
    <xf numFmtId="0" fontId="40" fillId="13" borderId="136" xfId="0" applyFont="1" applyFill="1" applyBorder="1" applyAlignment="1">
      <alignment vertical="top" indent="4"/>
    </xf>
    <xf numFmtId="0" fontId="34" fillId="13" borderId="131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21" xfId="53" applyNumberFormat="1" applyFont="1" applyFill="1" applyBorder="1" applyAlignment="1">
      <alignment horizontal="left"/>
    </xf>
    <xf numFmtId="164" fontId="33" fillId="2" borderId="145" xfId="53" applyNumberFormat="1" applyFont="1" applyFill="1" applyBorder="1" applyAlignment="1">
      <alignment horizontal="left"/>
    </xf>
    <xf numFmtId="0" fontId="33" fillId="2" borderId="145" xfId="53" applyNumberFormat="1" applyFont="1" applyFill="1" applyBorder="1" applyAlignment="1">
      <alignment horizontal="left"/>
    </xf>
    <xf numFmtId="164" fontId="33" fillId="2" borderId="119" xfId="53" applyNumberFormat="1" applyFont="1" applyFill="1" applyBorder="1" applyAlignment="1">
      <alignment horizontal="left"/>
    </xf>
    <xf numFmtId="3" fontId="33" fillId="2" borderId="119" xfId="53" applyNumberFormat="1" applyFont="1" applyFill="1" applyBorder="1" applyAlignment="1">
      <alignment horizontal="left"/>
    </xf>
    <xf numFmtId="3" fontId="33" fillId="2" borderId="73" xfId="53" applyNumberFormat="1" applyFont="1" applyFill="1" applyBorder="1" applyAlignment="1">
      <alignment horizontal="left"/>
    </xf>
    <xf numFmtId="0" fontId="34" fillId="0" borderId="90" xfId="0" applyFont="1" applyFill="1" applyBorder="1"/>
    <xf numFmtId="0" fontId="34" fillId="0" borderId="91" xfId="0" applyFont="1" applyFill="1" applyBorder="1"/>
    <xf numFmtId="164" fontId="34" fillId="0" borderId="91" xfId="0" applyNumberFormat="1" applyFont="1" applyFill="1" applyBorder="1"/>
    <xf numFmtId="164" fontId="34" fillId="0" borderId="91" xfId="0" applyNumberFormat="1" applyFont="1" applyFill="1" applyBorder="1" applyAlignment="1">
      <alignment horizontal="right"/>
    </xf>
    <xf numFmtId="0" fontId="34" fillId="0" borderId="91" xfId="0" applyNumberFormat="1" applyFont="1" applyFill="1" applyBorder="1"/>
    <xf numFmtId="3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4" fontId="34" fillId="0" borderId="99" xfId="0" applyNumberFormat="1" applyFont="1" applyFill="1" applyBorder="1"/>
    <xf numFmtId="164" fontId="34" fillId="0" borderId="99" xfId="0" applyNumberFormat="1" applyFont="1" applyFill="1" applyBorder="1" applyAlignment="1">
      <alignment horizontal="right"/>
    </xf>
    <xf numFmtId="0" fontId="34" fillId="0" borderId="99" xfId="0" applyNumberFormat="1" applyFont="1" applyFill="1" applyBorder="1"/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3" xfId="0" applyFont="1" applyFill="1" applyBorder="1"/>
    <xf numFmtId="0" fontId="34" fillId="0" borderId="94" xfId="0" applyFont="1" applyFill="1" applyBorder="1"/>
    <xf numFmtId="164" fontId="34" fillId="0" borderId="94" xfId="0" applyNumberFormat="1" applyFont="1" applyFill="1" applyBorder="1"/>
    <xf numFmtId="164" fontId="34" fillId="0" borderId="94" xfId="0" applyNumberFormat="1" applyFont="1" applyFill="1" applyBorder="1" applyAlignment="1">
      <alignment horizontal="right"/>
    </xf>
    <xf numFmtId="0" fontId="34" fillId="0" borderId="94" xfId="0" applyNumberFormat="1" applyFont="1" applyFill="1" applyBorder="1"/>
    <xf numFmtId="3" fontId="34" fillId="0" borderId="94" xfId="0" applyNumberFormat="1" applyFont="1" applyFill="1" applyBorder="1"/>
    <xf numFmtId="3" fontId="34" fillId="0" borderId="95" xfId="0" applyNumberFormat="1" applyFont="1" applyFill="1" applyBorder="1"/>
    <xf numFmtId="0" fontId="41" fillId="2" borderId="121" xfId="0" applyFont="1" applyFill="1" applyBorder="1"/>
    <xf numFmtId="3" fontId="41" fillId="2" borderId="122" xfId="0" applyNumberFormat="1" applyFont="1" applyFill="1" applyBorder="1"/>
    <xf numFmtId="9" fontId="41" fillId="2" borderId="86" xfId="0" applyNumberFormat="1" applyFont="1" applyFill="1" applyBorder="1"/>
    <xf numFmtId="3" fontId="41" fillId="2" borderId="73" xfId="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3" fontId="34" fillId="0" borderId="102" xfId="0" applyNumberFormat="1" applyFont="1" applyFill="1" applyBorder="1"/>
    <xf numFmtId="9" fontId="34" fillId="0" borderId="102" xfId="0" applyNumberFormat="1" applyFont="1" applyFill="1" applyBorder="1"/>
    <xf numFmtId="3" fontId="34" fillId="0" borderId="103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90" xfId="0" applyFont="1" applyFill="1" applyBorder="1"/>
    <xf numFmtId="0" fontId="41" fillId="0" borderId="116" xfId="0" applyFont="1" applyFill="1" applyBorder="1"/>
    <xf numFmtId="0" fontId="34" fillId="5" borderId="12" xfId="0" applyFont="1" applyFill="1" applyBorder="1" applyAlignment="1">
      <alignment wrapText="1"/>
    </xf>
    <xf numFmtId="0" fontId="41" fillId="0" borderId="98" xfId="0" applyFont="1" applyFill="1" applyBorder="1"/>
    <xf numFmtId="0" fontId="41" fillId="2" borderId="145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1" xfId="79" applyFont="1" applyFill="1" applyBorder="1" applyAlignment="1">
      <alignment horizontal="left"/>
    </xf>
    <xf numFmtId="3" fontId="3" fillId="2" borderId="102" xfId="80" applyNumberFormat="1" applyFont="1" applyFill="1" applyBorder="1"/>
    <xf numFmtId="3" fontId="3" fillId="2" borderId="103" xfId="80" applyNumberFormat="1" applyFont="1" applyFill="1" applyBorder="1"/>
    <xf numFmtId="9" fontId="3" fillId="2" borderId="146" xfId="80" applyNumberFormat="1" applyFont="1" applyFill="1" applyBorder="1"/>
    <xf numFmtId="9" fontId="3" fillId="2" borderId="102" xfId="80" applyNumberFormat="1" applyFont="1" applyFill="1" applyBorder="1"/>
    <xf numFmtId="9" fontId="3" fillId="2" borderId="103" xfId="80" applyNumberFormat="1" applyFont="1" applyFill="1" applyBorder="1"/>
    <xf numFmtId="9" fontId="34" fillId="0" borderId="92" xfId="0" applyNumberFormat="1" applyFont="1" applyFill="1" applyBorder="1"/>
    <xf numFmtId="9" fontId="34" fillId="0" borderId="100" xfId="0" applyNumberFormat="1" applyFont="1" applyFill="1" applyBorder="1"/>
    <xf numFmtId="9" fontId="34" fillId="0" borderId="95" xfId="0" applyNumberFormat="1" applyFont="1" applyFill="1" applyBorder="1"/>
    <xf numFmtId="0" fontId="41" fillId="0" borderId="111" xfId="0" applyFont="1" applyFill="1" applyBorder="1"/>
    <xf numFmtId="0" fontId="41" fillId="0" borderId="127" xfId="0" applyFont="1" applyFill="1" applyBorder="1" applyAlignment="1">
      <alignment horizontal="left" indent="1"/>
    </xf>
    <xf numFmtId="0" fontId="41" fillId="0" borderId="110" xfId="0" applyFont="1" applyFill="1" applyBorder="1" applyAlignment="1">
      <alignment horizontal="left" indent="1"/>
    </xf>
    <xf numFmtId="9" fontId="34" fillId="0" borderId="147" xfId="0" applyNumberFormat="1" applyFont="1" applyFill="1" applyBorder="1"/>
    <xf numFmtId="9" fontId="34" fillId="0" borderId="101" xfId="0" applyNumberFormat="1" applyFont="1" applyFill="1" applyBorder="1"/>
    <xf numFmtId="9" fontId="34" fillId="0" borderId="105" xfId="0" applyNumberFormat="1" applyFont="1" applyFill="1" applyBorder="1"/>
    <xf numFmtId="3" fontId="34" fillId="0" borderId="90" xfId="0" applyNumberFormat="1" applyFont="1" applyFill="1" applyBorder="1"/>
    <xf numFmtId="3" fontId="34" fillId="0" borderId="98" xfId="0" applyNumberFormat="1" applyFont="1" applyFill="1" applyBorder="1"/>
    <xf numFmtId="3" fontId="34" fillId="0" borderId="93" xfId="0" applyNumberFormat="1" applyFont="1" applyFill="1" applyBorder="1"/>
    <xf numFmtId="9" fontId="34" fillId="0" borderId="148" xfId="0" applyNumberFormat="1" applyFont="1" applyFill="1" applyBorder="1"/>
    <xf numFmtId="9" fontId="34" fillId="0" borderId="108" xfId="0" applyNumberFormat="1" applyFont="1" applyFill="1" applyBorder="1"/>
    <xf numFmtId="9" fontId="34" fillId="0" borderId="123" xfId="0" applyNumberFormat="1" applyFont="1" applyFill="1" applyBorder="1"/>
    <xf numFmtId="9" fontId="31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1" fillId="13" borderId="111" xfId="0" applyFont="1" applyFill="1" applyBorder="1"/>
    <xf numFmtId="0" fontId="41" fillId="13" borderId="127" xfId="0" applyFont="1" applyFill="1" applyBorder="1"/>
    <xf numFmtId="0" fontId="41" fillId="13" borderId="110" xfId="0" applyFont="1" applyFill="1" applyBorder="1"/>
    <xf numFmtId="0" fontId="3" fillId="2" borderId="102" xfId="80" applyFont="1" applyFill="1" applyBorder="1"/>
    <xf numFmtId="3" fontId="34" fillId="0" borderId="148" xfId="0" applyNumberFormat="1" applyFont="1" applyFill="1" applyBorder="1"/>
    <xf numFmtId="3" fontId="34" fillId="0" borderId="108" xfId="0" applyNumberFormat="1" applyFont="1" applyFill="1" applyBorder="1"/>
    <xf numFmtId="3" fontId="34" fillId="0" borderId="123" xfId="0" applyNumberFormat="1" applyFont="1" applyFill="1" applyBorder="1"/>
    <xf numFmtId="0" fontId="34" fillId="0" borderId="111" xfId="0" applyFont="1" applyFill="1" applyBorder="1"/>
    <xf numFmtId="0" fontId="34" fillId="0" borderId="127" xfId="0" applyFont="1" applyFill="1" applyBorder="1"/>
    <xf numFmtId="0" fontId="34" fillId="0" borderId="110" xfId="0" applyFont="1" applyFill="1" applyBorder="1"/>
    <xf numFmtId="3" fontId="34" fillId="0" borderId="147" xfId="0" applyNumberFormat="1" applyFont="1" applyFill="1" applyBorder="1"/>
    <xf numFmtId="3" fontId="34" fillId="0" borderId="101" xfId="0" applyNumberFormat="1" applyFont="1" applyFill="1" applyBorder="1"/>
    <xf numFmtId="3" fontId="34" fillId="0" borderId="105" xfId="0" applyNumberFormat="1" applyFont="1" applyFill="1" applyBorder="1"/>
    <xf numFmtId="0" fontId="3" fillId="2" borderId="149" xfId="79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" fillId="2" borderId="151" xfId="80" applyFont="1" applyFill="1" applyBorder="1" applyAlignment="1">
      <alignment horizontal="left"/>
    </xf>
    <xf numFmtId="0" fontId="3" fillId="2" borderId="151" xfId="79" applyFont="1" applyFill="1" applyBorder="1" applyAlignment="1">
      <alignment horizontal="left"/>
    </xf>
    <xf numFmtId="0" fontId="3" fillId="2" borderId="152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53" xfId="0" applyFont="1" applyFill="1" applyBorder="1"/>
    <xf numFmtId="0" fontId="34" fillId="0" borderId="154" xfId="0" applyFont="1" applyFill="1" applyBorder="1"/>
    <xf numFmtId="0" fontId="34" fillId="0" borderId="154" xfId="0" applyFont="1" applyFill="1" applyBorder="1" applyAlignment="1">
      <alignment horizontal="right"/>
    </xf>
    <xf numFmtId="0" fontId="34" fillId="0" borderId="154" xfId="0" applyFont="1" applyFill="1" applyBorder="1" applyAlignment="1">
      <alignment horizontal="left"/>
    </xf>
    <xf numFmtId="164" fontId="34" fillId="0" borderId="154" xfId="0" applyNumberFormat="1" applyFont="1" applyFill="1" applyBorder="1"/>
    <xf numFmtId="165" fontId="34" fillId="0" borderId="154" xfId="0" applyNumberFormat="1" applyFont="1" applyFill="1" applyBorder="1"/>
    <xf numFmtId="9" fontId="34" fillId="0" borderId="154" xfId="0" applyNumberFormat="1" applyFont="1" applyFill="1" applyBorder="1"/>
    <xf numFmtId="9" fontId="34" fillId="0" borderId="155" xfId="0" applyNumberFormat="1" applyFont="1" applyFill="1" applyBorder="1"/>
    <xf numFmtId="0" fontId="34" fillId="0" borderId="156" xfId="0" applyFont="1" applyFill="1" applyBorder="1"/>
    <xf numFmtId="0" fontId="34" fillId="0" borderId="157" xfId="0" applyFont="1" applyFill="1" applyBorder="1"/>
    <xf numFmtId="0" fontId="34" fillId="0" borderId="157" xfId="0" applyFont="1" applyFill="1" applyBorder="1" applyAlignment="1">
      <alignment horizontal="right"/>
    </xf>
    <xf numFmtId="0" fontId="34" fillId="0" borderId="157" xfId="0" applyFont="1" applyFill="1" applyBorder="1" applyAlignment="1">
      <alignment horizontal="left"/>
    </xf>
    <xf numFmtId="164" fontId="34" fillId="0" borderId="157" xfId="0" applyNumberFormat="1" applyFont="1" applyFill="1" applyBorder="1"/>
    <xf numFmtId="165" fontId="34" fillId="0" borderId="157" xfId="0" applyNumberFormat="1" applyFont="1" applyFill="1" applyBorder="1"/>
    <xf numFmtId="9" fontId="34" fillId="0" borderId="157" xfId="0" applyNumberFormat="1" applyFont="1" applyFill="1" applyBorder="1"/>
    <xf numFmtId="9" fontId="34" fillId="0" borderId="158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4" xfId="0" applyNumberFormat="1" applyFont="1" applyFill="1" applyBorder="1"/>
    <xf numFmtId="3" fontId="34" fillId="0" borderId="155" xfId="0" applyNumberFormat="1" applyFont="1" applyFill="1" applyBorder="1"/>
    <xf numFmtId="3" fontId="34" fillId="0" borderId="157" xfId="0" applyNumberFormat="1" applyFont="1" applyFill="1" applyBorder="1"/>
    <xf numFmtId="3" fontId="34" fillId="0" borderId="158" xfId="0" applyNumberFormat="1" applyFont="1" applyFill="1" applyBorder="1"/>
    <xf numFmtId="3" fontId="34" fillId="0" borderId="160" xfId="0" applyNumberFormat="1" applyFont="1" applyFill="1" applyBorder="1"/>
    <xf numFmtId="9" fontId="34" fillId="0" borderId="160" xfId="0" applyNumberFormat="1" applyFont="1" applyFill="1" applyBorder="1"/>
    <xf numFmtId="3" fontId="34" fillId="0" borderId="161" xfId="0" applyNumberFormat="1" applyFont="1" applyFill="1" applyBorder="1"/>
    <xf numFmtId="0" fontId="41" fillId="0" borderId="27" xfId="0" applyFont="1" applyFill="1" applyBorder="1"/>
    <xf numFmtId="0" fontId="41" fillId="0" borderId="153" xfId="0" applyFont="1" applyFill="1" applyBorder="1"/>
    <xf numFmtId="0" fontId="41" fillId="0" borderId="159" xfId="0" applyFont="1" applyFill="1" applyBorder="1"/>
    <xf numFmtId="0" fontId="41" fillId="2" borderId="6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3" fillId="2" borderId="60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4" xfId="0" applyNumberFormat="1" applyFont="1" applyFill="1" applyBorder="1" applyAlignment="1">
      <alignment horizontal="right"/>
    </xf>
    <xf numFmtId="164" fontId="34" fillId="0" borderId="157" xfId="0" applyNumberFormat="1" applyFont="1" applyFill="1" applyBorder="1" applyAlignment="1">
      <alignment horizontal="right"/>
    </xf>
    <xf numFmtId="0" fontId="34" fillId="2" borderId="73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7" xfId="0" applyNumberFormat="1" applyBorder="1"/>
    <xf numFmtId="9" fontId="0" fillId="0" borderId="157" xfId="0" applyNumberFormat="1" applyBorder="1"/>
    <xf numFmtId="9" fontId="0" fillId="0" borderId="158" xfId="0" applyNumberFormat="1" applyBorder="1"/>
    <xf numFmtId="0" fontId="66" fillId="0" borderId="156" xfId="0" applyFont="1" applyBorder="1" applyAlignment="1">
      <alignment horizontal="left" indent="1"/>
    </xf>
    <xf numFmtId="169" fontId="0" fillId="0" borderId="154" xfId="0" applyNumberFormat="1" applyBorder="1"/>
    <xf numFmtId="9" fontId="0" fillId="0" borderId="154" xfId="0" applyNumberFormat="1" applyBorder="1"/>
    <xf numFmtId="9" fontId="0" fillId="0" borderId="155" xfId="0" applyNumberFormat="1" applyBorder="1"/>
    <xf numFmtId="0" fontId="66" fillId="0" borderId="153" xfId="0" applyFont="1" applyBorder="1" applyAlignment="1">
      <alignment horizontal="left" indent="1"/>
    </xf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4" xfId="0" applyNumberFormat="1" applyFont="1" applyFill="1" applyBorder="1"/>
    <xf numFmtId="169" fontId="34" fillId="0" borderId="155" xfId="0" applyNumberFormat="1" applyFont="1" applyFill="1" applyBorder="1"/>
    <xf numFmtId="169" fontId="34" fillId="0" borderId="157" xfId="0" applyNumberFormat="1" applyFont="1" applyFill="1" applyBorder="1"/>
    <xf numFmtId="169" fontId="34" fillId="0" borderId="158" xfId="0" applyNumberFormat="1" applyFont="1" applyFill="1" applyBorder="1"/>
    <xf numFmtId="0" fontId="41" fillId="0" borderId="156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166" fontId="5" fillId="0" borderId="164" xfId="0" applyNumberFormat="1" applyFont="1" applyBorder="1" applyAlignment="1">
      <alignment horizontal="right"/>
    </xf>
    <xf numFmtId="166" fontId="5" fillId="0" borderId="165" xfId="0" applyNumberFormat="1" applyFont="1" applyBorder="1" applyAlignment="1">
      <alignment horizontal="right"/>
    </xf>
    <xf numFmtId="3" fontId="69" fillId="0" borderId="164" xfId="0" applyNumberFormat="1" applyFont="1" applyBorder="1" applyAlignment="1">
      <alignment horizontal="right"/>
    </xf>
    <xf numFmtId="166" fontId="69" fillId="0" borderId="164" xfId="0" applyNumberFormat="1" applyFont="1" applyBorder="1" applyAlignment="1">
      <alignment horizontal="right"/>
    </xf>
    <xf numFmtId="166" fontId="69" fillId="0" borderId="165" xfId="0" applyNumberFormat="1" applyFont="1" applyBorder="1" applyAlignment="1">
      <alignment horizontal="right"/>
    </xf>
    <xf numFmtId="178" fontId="5" fillId="0" borderId="164" xfId="0" applyNumberFormat="1" applyFont="1" applyBorder="1" applyAlignment="1">
      <alignment horizontal="right"/>
    </xf>
    <xf numFmtId="3" fontId="5" fillId="0" borderId="164" xfId="0" applyNumberFormat="1" applyFont="1" applyBorder="1" applyAlignment="1">
      <alignment horizontal="right"/>
    </xf>
    <xf numFmtId="4" fontId="5" fillId="0" borderId="164" xfId="0" applyNumberFormat="1" applyFont="1" applyBorder="1" applyAlignment="1">
      <alignment horizontal="right"/>
    </xf>
    <xf numFmtId="3" fontId="5" fillId="0" borderId="164" xfId="0" applyNumberFormat="1" applyFont="1" applyBorder="1"/>
    <xf numFmtId="3" fontId="69" fillId="0" borderId="164" xfId="0" applyNumberFormat="1" applyFont="1" applyBorder="1"/>
    <xf numFmtId="166" fontId="69" fillId="0" borderId="164" xfId="0" applyNumberFormat="1" applyFont="1" applyBorder="1"/>
    <xf numFmtId="166" fontId="69" fillId="0" borderId="165" xfId="0" applyNumberFormat="1" applyFont="1" applyBorder="1"/>
    <xf numFmtId="166" fontId="69" fillId="0" borderId="19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166" fontId="69" fillId="0" borderId="19" xfId="0" applyNumberFormat="1" applyFont="1" applyBorder="1"/>
    <xf numFmtId="166" fontId="70" fillId="0" borderId="165" xfId="0" applyNumberFormat="1" applyFont="1" applyBorder="1" applyAlignment="1">
      <alignment horizontal="right"/>
    </xf>
    <xf numFmtId="166" fontId="70" fillId="0" borderId="19" xfId="0" applyNumberFormat="1" applyFont="1" applyBorder="1" applyAlignment="1">
      <alignment horizontal="right"/>
    </xf>
    <xf numFmtId="3" fontId="34" fillId="0" borderId="164" xfId="0" applyNumberFormat="1" applyFont="1" applyBorder="1"/>
    <xf numFmtId="166" fontId="34" fillId="0" borderId="164" xfId="0" applyNumberFormat="1" applyFont="1" applyBorder="1"/>
    <xf numFmtId="166" fontId="34" fillId="0" borderId="165" xfId="0" applyNumberFormat="1" applyFont="1" applyBorder="1"/>
    <xf numFmtId="3" fontId="34" fillId="0" borderId="164" xfId="0" applyNumberFormat="1" applyFont="1" applyBorder="1" applyAlignment="1">
      <alignment horizontal="right"/>
    </xf>
    <xf numFmtId="0" fontId="5" fillId="0" borderId="164" xfId="0" applyFont="1" applyBorder="1"/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69" fillId="0" borderId="0" xfId="0" applyNumberFormat="1" applyFont="1" applyBorder="1" applyAlignment="1">
      <alignment horizontal="right"/>
    </xf>
    <xf numFmtId="166" fontId="69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69" fillId="0" borderId="0" xfId="0" applyNumberFormat="1" applyFont="1" applyBorder="1"/>
    <xf numFmtId="166" fontId="69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49" fontId="3" fillId="0" borderId="166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55" xfId="0" applyNumberFormat="1" applyFont="1" applyBorder="1"/>
    <xf numFmtId="166" fontId="34" fillId="0" borderId="55" xfId="0" applyNumberFormat="1" applyFont="1" applyBorder="1"/>
    <xf numFmtId="166" fontId="34" fillId="0" borderId="56" xfId="0" applyNumberFormat="1" applyFont="1" applyBorder="1"/>
    <xf numFmtId="3" fontId="34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3" fontId="69" fillId="0" borderId="55" xfId="0" applyNumberFormat="1" applyFont="1" applyBorder="1" applyAlignment="1">
      <alignment horizontal="right"/>
    </xf>
    <xf numFmtId="166" fontId="69" fillId="0" borderId="55" xfId="0" applyNumberFormat="1" applyFont="1" applyBorder="1" applyAlignment="1">
      <alignment horizontal="right"/>
    </xf>
    <xf numFmtId="166" fontId="69" fillId="0" borderId="56" xfId="0" applyNumberFormat="1" applyFont="1" applyBorder="1" applyAlignment="1">
      <alignment horizontal="right"/>
    </xf>
    <xf numFmtId="178" fontId="5" fillId="0" borderId="55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162" xfId="0" applyNumberFormat="1" applyFont="1" applyBorder="1" applyAlignment="1">
      <alignment horizontal="center"/>
    </xf>
    <xf numFmtId="3" fontId="34" fillId="0" borderId="167" xfId="0" applyNumberFormat="1" applyFont="1" applyBorder="1"/>
    <xf numFmtId="166" fontId="34" fillId="0" borderId="167" xfId="0" applyNumberFormat="1" applyFont="1" applyBorder="1"/>
    <xf numFmtId="166" fontId="34" fillId="0" borderId="168" xfId="0" applyNumberFormat="1" applyFont="1" applyBorder="1"/>
    <xf numFmtId="3" fontId="34" fillId="0" borderId="167" xfId="0" applyNumberFormat="1" applyFont="1" applyBorder="1" applyAlignment="1">
      <alignment horizontal="right"/>
    </xf>
    <xf numFmtId="166" fontId="5" fillId="0" borderId="167" xfId="0" applyNumberFormat="1" applyFont="1" applyBorder="1" applyAlignment="1">
      <alignment horizontal="right"/>
    </xf>
    <xf numFmtId="166" fontId="5" fillId="0" borderId="168" xfId="0" applyNumberFormat="1" applyFont="1" applyBorder="1" applyAlignment="1">
      <alignment horizontal="right"/>
    </xf>
    <xf numFmtId="3" fontId="69" fillId="0" borderId="167" xfId="0" applyNumberFormat="1" applyFont="1" applyBorder="1" applyAlignment="1">
      <alignment horizontal="right"/>
    </xf>
    <xf numFmtId="166" fontId="69" fillId="0" borderId="167" xfId="0" applyNumberFormat="1" applyFont="1" applyBorder="1" applyAlignment="1">
      <alignment horizontal="right"/>
    </xf>
    <xf numFmtId="166" fontId="70" fillId="0" borderId="168" xfId="0" applyNumberFormat="1" applyFont="1" applyBorder="1" applyAlignment="1">
      <alignment horizontal="right"/>
    </xf>
    <xf numFmtId="178" fontId="5" fillId="0" borderId="167" xfId="0" applyNumberFormat="1" applyFont="1" applyBorder="1" applyAlignment="1">
      <alignment horizontal="right"/>
    </xf>
    <xf numFmtId="3" fontId="5" fillId="0" borderId="167" xfId="0" applyNumberFormat="1" applyFont="1" applyBorder="1" applyAlignment="1">
      <alignment horizontal="right"/>
    </xf>
    <xf numFmtId="4" fontId="5" fillId="0" borderId="167" xfId="0" applyNumberFormat="1" applyFont="1" applyBorder="1" applyAlignment="1">
      <alignment horizontal="right"/>
    </xf>
    <xf numFmtId="0" fontId="5" fillId="0" borderId="167" xfId="0" applyFont="1" applyBorder="1"/>
    <xf numFmtId="3" fontId="5" fillId="0" borderId="167" xfId="0" applyNumberFormat="1" applyFont="1" applyBorder="1"/>
    <xf numFmtId="3" fontId="5" fillId="0" borderId="56" xfId="0" applyNumberFormat="1" applyFont="1" applyBorder="1"/>
    <xf numFmtId="3" fontId="5" fillId="0" borderId="165" xfId="0" applyNumberFormat="1" applyFont="1" applyBorder="1"/>
    <xf numFmtId="3" fontId="5" fillId="0" borderId="19" xfId="0" applyNumberFormat="1" applyFont="1" applyBorder="1"/>
    <xf numFmtId="3" fontId="5" fillId="0" borderId="168" xfId="0" applyNumberFormat="1" applyFont="1" applyBorder="1"/>
    <xf numFmtId="3" fontId="11" fillId="0" borderId="166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64" xfId="0" applyNumberFormat="1" applyFont="1" applyBorder="1"/>
    <xf numFmtId="9" fontId="34" fillId="0" borderId="0" xfId="0" applyNumberFormat="1" applyFont="1" applyBorder="1"/>
    <xf numFmtId="3" fontId="34" fillId="0" borderId="163" xfId="0" applyNumberFormat="1" applyFont="1" applyBorder="1"/>
    <xf numFmtId="3" fontId="34" fillId="0" borderId="18" xfId="0" applyNumberFormat="1" applyFont="1" applyBorder="1"/>
    <xf numFmtId="3" fontId="34" fillId="0" borderId="69" xfId="0" applyNumberFormat="1" applyFont="1" applyBorder="1"/>
    <xf numFmtId="9" fontId="34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70" xfId="0" applyNumberFormat="1" applyFont="1" applyBorder="1"/>
    <xf numFmtId="9" fontId="34" fillId="0" borderId="167" xfId="0" applyNumberFormat="1" applyFont="1" applyBorder="1"/>
    <xf numFmtId="3" fontId="11" fillId="0" borderId="162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5" xfId="76" applyNumberFormat="1" applyFont="1" applyFill="1" applyBorder="1" applyAlignment="1">
      <alignment horizontal="center" vertical="center"/>
    </xf>
    <xf numFmtId="3" fontId="33" fillId="2" borderId="119" xfId="76" applyNumberFormat="1" applyFont="1" applyFill="1" applyBorder="1" applyAlignment="1">
      <alignment horizontal="center" vertical="center"/>
    </xf>
    <xf numFmtId="0" fontId="31" fillId="0" borderId="27" xfId="76" applyFont="1" applyFill="1" applyBorder="1"/>
    <xf numFmtId="0" fontId="31" fillId="0" borderId="153" xfId="76" applyFont="1" applyFill="1" applyBorder="1"/>
    <xf numFmtId="0" fontId="31" fillId="0" borderId="156" xfId="76" applyFont="1" applyFill="1" applyBorder="1"/>
    <xf numFmtId="0" fontId="31" fillId="0" borderId="63" xfId="76" applyFont="1" applyFill="1" applyBorder="1"/>
    <xf numFmtId="0" fontId="31" fillId="0" borderId="171" xfId="76" applyFont="1" applyFill="1" applyBorder="1"/>
    <xf numFmtId="0" fontId="31" fillId="0" borderId="172" xfId="76" applyFont="1" applyFill="1" applyBorder="1"/>
    <xf numFmtId="0" fontId="33" fillId="2" borderId="160" xfId="76" applyNumberFormat="1" applyFont="1" applyFill="1" applyBorder="1" applyAlignment="1">
      <alignment horizontal="left"/>
    </xf>
    <xf numFmtId="0" fontId="33" fillId="2" borderId="173" xfId="76" applyNumberFormat="1" applyFont="1" applyFill="1" applyBorder="1" applyAlignment="1">
      <alignment horizontal="left"/>
    </xf>
    <xf numFmtId="3" fontId="31" fillId="0" borderId="27" xfId="76" applyNumberFormat="1" applyFont="1" applyFill="1" applyBorder="1"/>
    <xf numFmtId="3" fontId="31" fillId="0" borderId="32" xfId="76" applyNumberFormat="1" applyFont="1" applyFill="1" applyBorder="1"/>
    <xf numFmtId="3" fontId="31" fillId="0" borderId="153" xfId="76" applyNumberFormat="1" applyFont="1" applyFill="1" applyBorder="1"/>
    <xf numFmtId="3" fontId="31" fillId="0" borderId="154" xfId="76" applyNumberFormat="1" applyFont="1" applyFill="1" applyBorder="1"/>
    <xf numFmtId="3" fontId="31" fillId="0" borderId="156" xfId="76" applyNumberFormat="1" applyFont="1" applyFill="1" applyBorder="1"/>
    <xf numFmtId="3" fontId="31" fillId="0" borderId="157" xfId="76" applyNumberFormat="1" applyFont="1" applyFill="1" applyBorder="1"/>
    <xf numFmtId="9" fontId="31" fillId="0" borderId="63" xfId="76" applyNumberFormat="1" applyFont="1" applyFill="1" applyBorder="1"/>
    <xf numFmtId="9" fontId="31" fillId="0" borderId="171" xfId="76" applyNumberFormat="1" applyFont="1" applyFill="1" applyBorder="1"/>
    <xf numFmtId="9" fontId="31" fillId="0" borderId="172" xfId="76" applyNumberFormat="1" applyFont="1" applyFill="1" applyBorder="1"/>
    <xf numFmtId="0" fontId="33" fillId="2" borderId="169" xfId="76" applyNumberFormat="1" applyFont="1" applyFill="1" applyBorder="1" applyAlignment="1">
      <alignment horizontal="left"/>
    </xf>
    <xf numFmtId="0" fontId="33" fillId="2" borderId="161" xfId="76" applyNumberFormat="1" applyFont="1" applyFill="1" applyBorder="1" applyAlignment="1">
      <alignment horizontal="left"/>
    </xf>
    <xf numFmtId="3" fontId="31" fillId="0" borderId="28" xfId="76" applyNumberFormat="1" applyFont="1" applyFill="1" applyBorder="1"/>
    <xf numFmtId="3" fontId="31" fillId="0" borderId="155" xfId="76" applyNumberFormat="1" applyFont="1" applyFill="1" applyBorder="1"/>
    <xf numFmtId="3" fontId="31" fillId="0" borderId="158" xfId="76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2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26"/>
      <tableStyleElement type="headerRow" dxfId="125"/>
      <tableStyleElement type="totalRow" dxfId="124"/>
      <tableStyleElement type="firstColumn" dxfId="123"/>
      <tableStyleElement type="lastColumn" dxfId="122"/>
      <tableStyleElement type="firstRowStripe" dxfId="121"/>
      <tableStyleElement type="firstColumnStripe" dxfId="120"/>
    </tableStyle>
    <tableStyle name="TableStyleMedium2 2" pivot="0" count="7" xr9:uid="{00000000-0011-0000-FFFF-FFFF01000000}">
      <tableStyleElement type="wholeTable" dxfId="119"/>
      <tableStyleElement type="headerRow" dxfId="118"/>
      <tableStyleElement type="totalRow" dxfId="117"/>
      <tableStyleElement type="firstColumn" dxfId="116"/>
      <tableStyleElement type="lastColumn" dxfId="115"/>
      <tableStyleElement type="firstRowStripe" dxfId="114"/>
      <tableStyleElement type="firstColumnStripe" dxfId="11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0.83298372832713019</c:v>
                </c:pt>
                <c:pt idx="1">
                  <c:v>0.89849223446322113</c:v>
                </c:pt>
                <c:pt idx="2">
                  <c:v>1.0012377306327267</c:v>
                </c:pt>
                <c:pt idx="3">
                  <c:v>0.86779620731437235</c:v>
                </c:pt>
                <c:pt idx="4">
                  <c:v>0.77992280727655394</c:v>
                </c:pt>
                <c:pt idx="5">
                  <c:v>0.84000746407883997</c:v>
                </c:pt>
                <c:pt idx="6">
                  <c:v>0.85445292570539388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0.83049198554461856</c:v>
                </c:pt>
                <c:pt idx="1">
                  <c:v>0.83049198554461856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ALOS!$E$33:$E$39</c:f>
              <c:numCache>
                <c:formatCode>0%</c:formatCode>
                <c:ptCount val="7"/>
                <c:pt idx="0">
                  <c:v>0.89900662251655628</c:v>
                </c:pt>
                <c:pt idx="1">
                  <c:v>0.9206721375537319</c:v>
                </c:pt>
                <c:pt idx="2">
                  <c:v>0.91167355371900827</c:v>
                </c:pt>
                <c:pt idx="3">
                  <c:v>0.91517227483376995</c:v>
                </c:pt>
                <c:pt idx="4">
                  <c:v>0.89972942861690275</c:v>
                </c:pt>
                <c:pt idx="5">
                  <c:v>0.9029262086513995</c:v>
                </c:pt>
                <c:pt idx="6">
                  <c:v>0.90743034055727556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2" totalsRowShown="0" headerRowDxfId="112" tableBorderDxfId="111">
  <autoFilter ref="A7:S22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110"/>
    <tableColumn id="2" xr3:uid="{00000000-0010-0000-0000-000002000000}" name="popis" dataDxfId="109"/>
    <tableColumn id="3" xr3:uid="{00000000-0010-0000-0000-000003000000}" name="01 uv_sk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93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9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05" totalsRowShown="0">
  <autoFilter ref="C3:S105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247" bestFit="1" customWidth="1"/>
    <col min="2" max="2" width="102.28515625" style="247" bestFit="1" customWidth="1"/>
    <col min="3" max="3" width="16.140625" style="51" hidden="1" customWidth="1"/>
    <col min="4" max="16384" width="8.85546875" style="247"/>
  </cols>
  <sheetData>
    <row r="1" spans="1:3" ht="18.600000000000001" customHeight="1" thickBot="1" x14ac:dyDescent="0.35">
      <c r="A1" s="512" t="s">
        <v>131</v>
      </c>
      <c r="B1" s="512"/>
    </row>
    <row r="2" spans="1:3" ht="14.45" customHeight="1" thickBot="1" x14ac:dyDescent="0.25">
      <c r="A2" s="371" t="s">
        <v>328</v>
      </c>
      <c r="B2" s="50"/>
    </row>
    <row r="3" spans="1:3" ht="14.45" customHeight="1" thickBot="1" x14ac:dyDescent="0.25">
      <c r="A3" s="508" t="s">
        <v>181</v>
      </c>
      <c r="B3" s="509"/>
    </row>
    <row r="4" spans="1:3" ht="14.45" customHeight="1" x14ac:dyDescent="0.2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5" customHeight="1" x14ac:dyDescent="0.2">
      <c r="A5" s="265" t="str">
        <f t="shared" si="0"/>
        <v>HI</v>
      </c>
      <c r="B5" s="179" t="s">
        <v>174</v>
      </c>
      <c r="C5" s="51" t="s">
        <v>135</v>
      </c>
    </row>
    <row r="6" spans="1:3" ht="14.45" customHeight="1" x14ac:dyDescent="0.2">
      <c r="A6" s="266" t="str">
        <f t="shared" si="0"/>
        <v>HI Graf</v>
      </c>
      <c r="B6" s="180" t="s">
        <v>127</v>
      </c>
      <c r="C6" s="51" t="s">
        <v>136</v>
      </c>
    </row>
    <row r="7" spans="1:3" ht="14.45" customHeight="1" x14ac:dyDescent="0.2">
      <c r="A7" s="266" t="str">
        <f t="shared" si="0"/>
        <v>Man Tab</v>
      </c>
      <c r="B7" s="180" t="s">
        <v>330</v>
      </c>
      <c r="C7" s="51" t="s">
        <v>137</v>
      </c>
    </row>
    <row r="8" spans="1:3" ht="14.45" customHeight="1" thickBot="1" x14ac:dyDescent="0.25">
      <c r="A8" s="267" t="str">
        <f t="shared" si="0"/>
        <v>HV</v>
      </c>
      <c r="B8" s="181" t="s">
        <v>61</v>
      </c>
      <c r="C8" s="51" t="s">
        <v>66</v>
      </c>
    </row>
    <row r="9" spans="1:3" ht="14.45" customHeight="1" thickBot="1" x14ac:dyDescent="0.25">
      <c r="A9" s="182"/>
      <c r="B9" s="182"/>
    </row>
    <row r="10" spans="1:3" ht="14.45" customHeight="1" thickBot="1" x14ac:dyDescent="0.25">
      <c r="A10" s="510" t="s">
        <v>132</v>
      </c>
      <c r="B10" s="509"/>
    </row>
    <row r="11" spans="1:3" ht="14.45" customHeight="1" x14ac:dyDescent="0.2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5" customHeight="1" x14ac:dyDescent="0.2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9" customHeight="1" x14ac:dyDescent="0.2">
      <c r="A13" s="266" t="str">
        <f t="shared" si="2"/>
        <v>LŽ PL</v>
      </c>
      <c r="B13" s="777" t="s">
        <v>205</v>
      </c>
      <c r="C13" s="51" t="s">
        <v>185</v>
      </c>
    </row>
    <row r="14" spans="1:3" ht="14.45" customHeight="1" x14ac:dyDescent="0.2">
      <c r="A14" s="266" t="str">
        <f t="shared" si="2"/>
        <v>LŽ PL Detail</v>
      </c>
      <c r="B14" s="180" t="s">
        <v>970</v>
      </c>
      <c r="C14" s="51" t="s">
        <v>187</v>
      </c>
    </row>
    <row r="15" spans="1:3" ht="14.45" customHeight="1" x14ac:dyDescent="0.2">
      <c r="A15" s="266" t="str">
        <f t="shared" si="2"/>
        <v>LŽ Statim</v>
      </c>
      <c r="B15" s="398" t="s">
        <v>241</v>
      </c>
      <c r="C15" s="51" t="s">
        <v>251</v>
      </c>
    </row>
    <row r="16" spans="1:3" ht="14.45" customHeight="1" x14ac:dyDescent="0.2">
      <c r="A16" s="266" t="str">
        <f t="shared" si="2"/>
        <v>Léky Recepty</v>
      </c>
      <c r="B16" s="180" t="s">
        <v>176</v>
      </c>
      <c r="C16" s="51" t="s">
        <v>140</v>
      </c>
    </row>
    <row r="17" spans="1:3" ht="14.45" customHeight="1" x14ac:dyDescent="0.2">
      <c r="A17" s="266" t="str">
        <f t="shared" si="2"/>
        <v>LRp Lékaři</v>
      </c>
      <c r="B17" s="180" t="s">
        <v>190</v>
      </c>
      <c r="C17" s="51" t="s">
        <v>191</v>
      </c>
    </row>
    <row r="18" spans="1:3" ht="14.45" customHeight="1" x14ac:dyDescent="0.2">
      <c r="A18" s="266" t="str">
        <f t="shared" si="2"/>
        <v>LRp Detail</v>
      </c>
      <c r="B18" s="180" t="s">
        <v>1437</v>
      </c>
      <c r="C18" s="51" t="s">
        <v>141</v>
      </c>
    </row>
    <row r="19" spans="1:3" ht="28.9" customHeight="1" x14ac:dyDescent="0.2">
      <c r="A19" s="266" t="str">
        <f t="shared" si="2"/>
        <v>LRp PL</v>
      </c>
      <c r="B19" s="777" t="s">
        <v>1438</v>
      </c>
      <c r="C19" s="51" t="s">
        <v>186</v>
      </c>
    </row>
    <row r="20" spans="1:3" ht="14.45" customHeight="1" x14ac:dyDescent="0.2">
      <c r="A20" s="266" t="str">
        <f>HYPERLINK("#'"&amp;C20&amp;"'!A1",C20)</f>
        <v>LRp PL Detail</v>
      </c>
      <c r="B20" s="180" t="s">
        <v>1471</v>
      </c>
      <c r="C20" s="51" t="s">
        <v>188</v>
      </c>
    </row>
    <row r="21" spans="1:3" ht="14.45" customHeight="1" x14ac:dyDescent="0.2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5" customHeight="1" x14ac:dyDescent="0.2">
      <c r="A22" s="266" t="str">
        <f t="shared" si="2"/>
        <v>MŽ Detail</v>
      </c>
      <c r="B22" s="180" t="s">
        <v>2076</v>
      </c>
      <c r="C22" s="51" t="s">
        <v>143</v>
      </c>
    </row>
    <row r="23" spans="1:3" ht="14.45" customHeight="1" thickBot="1" x14ac:dyDescent="0.2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5" customHeight="1" thickBot="1" x14ac:dyDescent="0.25">
      <c r="A24" s="183"/>
      <c r="B24" s="183"/>
    </row>
    <row r="25" spans="1:3" ht="14.45" customHeight="1" thickBot="1" x14ac:dyDescent="0.25">
      <c r="A25" s="511" t="s">
        <v>133</v>
      </c>
      <c r="B25" s="509"/>
    </row>
    <row r="26" spans="1:3" ht="14.45" customHeight="1" x14ac:dyDescent="0.2">
      <c r="A26" s="269" t="str">
        <f t="shared" ref="A26:A37" si="4">HYPERLINK("#'"&amp;C26&amp;"'!A1",C26)</f>
        <v>ZV Vykáz.-A</v>
      </c>
      <c r="B26" s="179" t="s">
        <v>2101</v>
      </c>
      <c r="C26" s="51" t="s">
        <v>152</v>
      </c>
    </row>
    <row r="27" spans="1:3" ht="14.45" customHeight="1" x14ac:dyDescent="0.2">
      <c r="A27" s="266" t="str">
        <f t="shared" ref="A27" si="5">HYPERLINK("#'"&amp;C27&amp;"'!A1",C27)</f>
        <v>ZV Vykáz.-A Lékaři</v>
      </c>
      <c r="B27" s="180" t="s">
        <v>2107</v>
      </c>
      <c r="C27" s="51" t="s">
        <v>254</v>
      </c>
    </row>
    <row r="28" spans="1:3" ht="14.45" customHeight="1" x14ac:dyDescent="0.2">
      <c r="A28" s="266" t="str">
        <f t="shared" si="4"/>
        <v>ZV Vykáz.-A Detail</v>
      </c>
      <c r="B28" s="180" t="s">
        <v>2149</v>
      </c>
      <c r="C28" s="51" t="s">
        <v>153</v>
      </c>
    </row>
    <row r="29" spans="1:3" ht="14.45" customHeight="1" x14ac:dyDescent="0.25">
      <c r="A29" s="432" t="str">
        <f>HYPERLINK("#'"&amp;C29&amp;"'!A1",C29)</f>
        <v>ZV Vykáz.-A Det.Lék.</v>
      </c>
      <c r="B29" s="180" t="s">
        <v>2150</v>
      </c>
      <c r="C29" s="51" t="s">
        <v>262</v>
      </c>
    </row>
    <row r="30" spans="1:3" ht="14.45" customHeight="1" x14ac:dyDescent="0.2">
      <c r="A30" s="266" t="str">
        <f t="shared" si="4"/>
        <v>ZV Vykáz.-H</v>
      </c>
      <c r="B30" s="180" t="s">
        <v>156</v>
      </c>
      <c r="C30" s="51" t="s">
        <v>154</v>
      </c>
    </row>
    <row r="31" spans="1:3" ht="14.45" customHeight="1" x14ac:dyDescent="0.2">
      <c r="A31" s="266" t="str">
        <f t="shared" si="4"/>
        <v>ZV Vykáz.-H Detail</v>
      </c>
      <c r="B31" s="180" t="s">
        <v>2363</v>
      </c>
      <c r="C31" s="51" t="s">
        <v>155</v>
      </c>
    </row>
    <row r="32" spans="1:3" ht="14.45" customHeight="1" x14ac:dyDescent="0.2">
      <c r="A32" s="269" t="str">
        <f t="shared" si="4"/>
        <v>CaseMix</v>
      </c>
      <c r="B32" s="180" t="s">
        <v>134</v>
      </c>
      <c r="C32" s="51" t="s">
        <v>145</v>
      </c>
    </row>
    <row r="33" spans="1:3" ht="14.45" customHeight="1" x14ac:dyDescent="0.3">
      <c r="A33" s="266" t="str">
        <f t="shared" si="4"/>
        <v>ALOS</v>
      </c>
      <c r="B33" s="180" t="s">
        <v>114</v>
      </c>
      <c r="C33" s="51" t="s">
        <v>85</v>
      </c>
    </row>
    <row r="34" spans="1:3" ht="14.45" customHeight="1" x14ac:dyDescent="0.2">
      <c r="A34" s="266" t="str">
        <f t="shared" si="4"/>
        <v>Total</v>
      </c>
      <c r="B34" s="180" t="s">
        <v>2437</v>
      </c>
      <c r="C34" s="51" t="s">
        <v>146</v>
      </c>
    </row>
    <row r="35" spans="1:3" ht="14.45" customHeight="1" x14ac:dyDescent="0.2">
      <c r="A35" s="266" t="str">
        <f t="shared" si="4"/>
        <v>ZV Vyžád.</v>
      </c>
      <c r="B35" s="180" t="s">
        <v>157</v>
      </c>
      <c r="C35" s="51" t="s">
        <v>149</v>
      </c>
    </row>
    <row r="36" spans="1:3" ht="14.45" customHeight="1" x14ac:dyDescent="0.2">
      <c r="A36" s="266" t="str">
        <f t="shared" si="4"/>
        <v>ZV Vyžád. Detail</v>
      </c>
      <c r="B36" s="180" t="s">
        <v>3039</v>
      </c>
      <c r="C36" s="51" t="s">
        <v>148</v>
      </c>
    </row>
    <row r="37" spans="1:3" ht="14.45" customHeight="1" x14ac:dyDescent="0.2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B5AB8ADA-4FF9-44E8-9506-777E5C853CDD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2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247" bestFit="1" customWidth="1"/>
    <col min="2" max="2" width="8.85546875" style="247" bestFit="1" customWidth="1"/>
    <col min="3" max="3" width="7" style="247" bestFit="1" customWidth="1"/>
    <col min="4" max="4" width="53.42578125" style="247" bestFit="1" customWidth="1"/>
    <col min="5" max="5" width="28.42578125" style="247" bestFit="1" customWidth="1"/>
    <col min="6" max="6" width="6.7109375" style="329" customWidth="1"/>
    <col min="7" max="7" width="10" style="329" customWidth="1"/>
    <col min="8" max="8" width="6.7109375" style="332" bestFit="1" customWidth="1"/>
    <col min="9" max="9" width="6.7109375" style="329" customWidth="1"/>
    <col min="10" max="10" width="10.85546875" style="329" customWidth="1"/>
    <col min="11" max="11" width="6.7109375" style="332" bestFit="1" customWidth="1"/>
    <col min="12" max="12" width="6.7109375" style="329" customWidth="1"/>
    <col min="13" max="13" width="10.85546875" style="329" customWidth="1"/>
    <col min="14" max="16384" width="8.85546875" style="247"/>
  </cols>
  <sheetData>
    <row r="1" spans="1:13" ht="18.600000000000001" customHeight="1" thickBot="1" x14ac:dyDescent="0.35">
      <c r="A1" s="551" t="s">
        <v>970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5" customHeight="1" thickBot="1" x14ac:dyDescent="0.2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5" customHeight="1" thickBot="1" x14ac:dyDescent="0.25">
      <c r="E3" s="104" t="s">
        <v>158</v>
      </c>
      <c r="F3" s="47">
        <f>SUBTOTAL(9,F6:F1048576)</f>
        <v>46</v>
      </c>
      <c r="G3" s="47">
        <f>SUBTOTAL(9,G6:G1048576)</f>
        <v>7848.64</v>
      </c>
      <c r="H3" s="48">
        <f>IF(M3=0,0,G3/M3)</f>
        <v>0.42359219440237061</v>
      </c>
      <c r="I3" s="47">
        <f>SUBTOTAL(9,I6:I1048576)</f>
        <v>62.1</v>
      </c>
      <c r="J3" s="47">
        <f>SUBTOTAL(9,J6:J1048576)</f>
        <v>10680.124466666668</v>
      </c>
      <c r="K3" s="48">
        <f>IF(M3=0,0,J3/M3)</f>
        <v>0.57640780559762983</v>
      </c>
      <c r="L3" s="47">
        <f>SUBTOTAL(9,L6:L1048576)</f>
        <v>108.1</v>
      </c>
      <c r="M3" s="49">
        <f>SUBTOTAL(9,M6:M1048576)</f>
        <v>18528.76446666666</v>
      </c>
    </row>
    <row r="4" spans="1:13" ht="14.45" customHeight="1" thickBot="1" x14ac:dyDescent="0.2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5" customHeight="1" thickBot="1" x14ac:dyDescent="0.25">
      <c r="A5" s="761" t="s">
        <v>161</v>
      </c>
      <c r="B5" s="779" t="s">
        <v>162</v>
      </c>
      <c r="C5" s="779" t="s">
        <v>89</v>
      </c>
      <c r="D5" s="779" t="s">
        <v>163</v>
      </c>
      <c r="E5" s="77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5" customHeight="1" x14ac:dyDescent="0.2">
      <c r="A6" s="740" t="s">
        <v>589</v>
      </c>
      <c r="B6" s="741" t="s">
        <v>904</v>
      </c>
      <c r="C6" s="741" t="s">
        <v>905</v>
      </c>
      <c r="D6" s="741" t="s">
        <v>906</v>
      </c>
      <c r="E6" s="741" t="s">
        <v>907</v>
      </c>
      <c r="F6" s="745">
        <v>1</v>
      </c>
      <c r="G6" s="745">
        <v>1116.4999999999998</v>
      </c>
      <c r="H6" s="765">
        <v>1</v>
      </c>
      <c r="I6" s="745"/>
      <c r="J6" s="745"/>
      <c r="K6" s="765">
        <v>0</v>
      </c>
      <c r="L6" s="745">
        <v>1</v>
      </c>
      <c r="M6" s="746">
        <v>1116.4999999999998</v>
      </c>
    </row>
    <row r="7" spans="1:13" ht="14.45" customHeight="1" x14ac:dyDescent="0.2">
      <c r="A7" s="747" t="s">
        <v>595</v>
      </c>
      <c r="B7" s="748" t="s">
        <v>908</v>
      </c>
      <c r="C7" s="748" t="s">
        <v>909</v>
      </c>
      <c r="D7" s="748" t="s">
        <v>910</v>
      </c>
      <c r="E7" s="748" t="s">
        <v>911</v>
      </c>
      <c r="F7" s="752">
        <v>14</v>
      </c>
      <c r="G7" s="752">
        <v>1008</v>
      </c>
      <c r="H7" s="766">
        <v>1</v>
      </c>
      <c r="I7" s="752"/>
      <c r="J7" s="752"/>
      <c r="K7" s="766">
        <v>0</v>
      </c>
      <c r="L7" s="752">
        <v>14</v>
      </c>
      <c r="M7" s="753">
        <v>1008</v>
      </c>
    </row>
    <row r="8" spans="1:13" ht="14.45" customHeight="1" x14ac:dyDescent="0.2">
      <c r="A8" s="747" t="s">
        <v>595</v>
      </c>
      <c r="B8" s="748" t="s">
        <v>912</v>
      </c>
      <c r="C8" s="748" t="s">
        <v>913</v>
      </c>
      <c r="D8" s="748" t="s">
        <v>712</v>
      </c>
      <c r="E8" s="748" t="s">
        <v>713</v>
      </c>
      <c r="F8" s="752"/>
      <c r="G8" s="752"/>
      <c r="H8" s="766">
        <v>0</v>
      </c>
      <c r="I8" s="752">
        <v>2</v>
      </c>
      <c r="J8" s="752">
        <v>80.739999999999981</v>
      </c>
      <c r="K8" s="766">
        <v>1</v>
      </c>
      <c r="L8" s="752">
        <v>2</v>
      </c>
      <c r="M8" s="753">
        <v>80.739999999999981</v>
      </c>
    </row>
    <row r="9" spans="1:13" ht="14.45" customHeight="1" x14ac:dyDescent="0.2">
      <c r="A9" s="747" t="s">
        <v>595</v>
      </c>
      <c r="B9" s="748" t="s">
        <v>914</v>
      </c>
      <c r="C9" s="748" t="s">
        <v>915</v>
      </c>
      <c r="D9" s="748" t="s">
        <v>916</v>
      </c>
      <c r="E9" s="748" t="s">
        <v>917</v>
      </c>
      <c r="F9" s="752">
        <v>6</v>
      </c>
      <c r="G9" s="752">
        <v>440.86999999999995</v>
      </c>
      <c r="H9" s="766">
        <v>1</v>
      </c>
      <c r="I9" s="752"/>
      <c r="J9" s="752"/>
      <c r="K9" s="766">
        <v>0</v>
      </c>
      <c r="L9" s="752">
        <v>6</v>
      </c>
      <c r="M9" s="753">
        <v>440.86999999999995</v>
      </c>
    </row>
    <row r="10" spans="1:13" ht="14.45" customHeight="1" x14ac:dyDescent="0.2">
      <c r="A10" s="747" t="s">
        <v>595</v>
      </c>
      <c r="B10" s="748" t="s">
        <v>918</v>
      </c>
      <c r="C10" s="748" t="s">
        <v>919</v>
      </c>
      <c r="D10" s="748" t="s">
        <v>920</v>
      </c>
      <c r="E10" s="748" t="s">
        <v>921</v>
      </c>
      <c r="F10" s="752">
        <v>10</v>
      </c>
      <c r="G10" s="752">
        <v>362.80000000000007</v>
      </c>
      <c r="H10" s="766">
        <v>1</v>
      </c>
      <c r="I10" s="752"/>
      <c r="J10" s="752"/>
      <c r="K10" s="766">
        <v>0</v>
      </c>
      <c r="L10" s="752">
        <v>10</v>
      </c>
      <c r="M10" s="753">
        <v>362.80000000000007</v>
      </c>
    </row>
    <row r="11" spans="1:13" ht="14.45" customHeight="1" x14ac:dyDescent="0.2">
      <c r="A11" s="747" t="s">
        <v>595</v>
      </c>
      <c r="B11" s="748" t="s">
        <v>922</v>
      </c>
      <c r="C11" s="748" t="s">
        <v>923</v>
      </c>
      <c r="D11" s="748" t="s">
        <v>924</v>
      </c>
      <c r="E11" s="748" t="s">
        <v>925</v>
      </c>
      <c r="F11" s="752"/>
      <c r="G11" s="752"/>
      <c r="H11" s="766">
        <v>0</v>
      </c>
      <c r="I11" s="752">
        <v>1</v>
      </c>
      <c r="J11" s="752">
        <v>458.7</v>
      </c>
      <c r="K11" s="766">
        <v>1</v>
      </c>
      <c r="L11" s="752">
        <v>1</v>
      </c>
      <c r="M11" s="753">
        <v>458.7</v>
      </c>
    </row>
    <row r="12" spans="1:13" ht="14.45" customHeight="1" x14ac:dyDescent="0.2">
      <c r="A12" s="747" t="s">
        <v>595</v>
      </c>
      <c r="B12" s="748" t="s">
        <v>926</v>
      </c>
      <c r="C12" s="748" t="s">
        <v>927</v>
      </c>
      <c r="D12" s="748" t="s">
        <v>928</v>
      </c>
      <c r="E12" s="748" t="s">
        <v>929</v>
      </c>
      <c r="F12" s="752">
        <v>10</v>
      </c>
      <c r="G12" s="752">
        <v>266.10000000000002</v>
      </c>
      <c r="H12" s="766">
        <v>1</v>
      </c>
      <c r="I12" s="752"/>
      <c r="J12" s="752"/>
      <c r="K12" s="766">
        <v>0</v>
      </c>
      <c r="L12" s="752">
        <v>10</v>
      </c>
      <c r="M12" s="753">
        <v>266.10000000000002</v>
      </c>
    </row>
    <row r="13" spans="1:13" ht="14.45" customHeight="1" x14ac:dyDescent="0.2">
      <c r="A13" s="747" t="s">
        <v>595</v>
      </c>
      <c r="B13" s="748" t="s">
        <v>904</v>
      </c>
      <c r="C13" s="748" t="s">
        <v>905</v>
      </c>
      <c r="D13" s="748" t="s">
        <v>906</v>
      </c>
      <c r="E13" s="748" t="s">
        <v>907</v>
      </c>
      <c r="F13" s="752">
        <v>4</v>
      </c>
      <c r="G13" s="752">
        <v>4466</v>
      </c>
      <c r="H13" s="766">
        <v>1</v>
      </c>
      <c r="I13" s="752"/>
      <c r="J13" s="752"/>
      <c r="K13" s="766">
        <v>0</v>
      </c>
      <c r="L13" s="752">
        <v>4</v>
      </c>
      <c r="M13" s="753">
        <v>4466</v>
      </c>
    </row>
    <row r="14" spans="1:13" ht="14.45" customHeight="1" x14ac:dyDescent="0.2">
      <c r="A14" s="747" t="s">
        <v>595</v>
      </c>
      <c r="B14" s="748" t="s">
        <v>904</v>
      </c>
      <c r="C14" s="748" t="s">
        <v>930</v>
      </c>
      <c r="D14" s="748" t="s">
        <v>931</v>
      </c>
      <c r="E14" s="748" t="s">
        <v>907</v>
      </c>
      <c r="F14" s="752"/>
      <c r="G14" s="752"/>
      <c r="H14" s="766">
        <v>0</v>
      </c>
      <c r="I14" s="752">
        <v>3</v>
      </c>
      <c r="J14" s="752">
        <v>3965.23</v>
      </c>
      <c r="K14" s="766">
        <v>1</v>
      </c>
      <c r="L14" s="752">
        <v>3</v>
      </c>
      <c r="M14" s="753">
        <v>3965.23</v>
      </c>
    </row>
    <row r="15" spans="1:13" ht="14.45" customHeight="1" x14ac:dyDescent="0.2">
      <c r="A15" s="747" t="s">
        <v>595</v>
      </c>
      <c r="B15" s="748" t="s">
        <v>932</v>
      </c>
      <c r="C15" s="748" t="s">
        <v>933</v>
      </c>
      <c r="D15" s="748" t="s">
        <v>934</v>
      </c>
      <c r="E15" s="748" t="s">
        <v>935</v>
      </c>
      <c r="F15" s="752"/>
      <c r="G15" s="752"/>
      <c r="H15" s="766">
        <v>0</v>
      </c>
      <c r="I15" s="752">
        <v>2</v>
      </c>
      <c r="J15" s="752">
        <v>1123.02</v>
      </c>
      <c r="K15" s="766">
        <v>1</v>
      </c>
      <c r="L15" s="752">
        <v>2</v>
      </c>
      <c r="M15" s="753">
        <v>1123.02</v>
      </c>
    </row>
    <row r="16" spans="1:13" ht="14.45" customHeight="1" x14ac:dyDescent="0.2">
      <c r="A16" s="747" t="s">
        <v>595</v>
      </c>
      <c r="B16" s="748" t="s">
        <v>936</v>
      </c>
      <c r="C16" s="748" t="s">
        <v>937</v>
      </c>
      <c r="D16" s="748" t="s">
        <v>938</v>
      </c>
      <c r="E16" s="748" t="s">
        <v>939</v>
      </c>
      <c r="F16" s="752"/>
      <c r="G16" s="752"/>
      <c r="H16" s="766">
        <v>0</v>
      </c>
      <c r="I16" s="752">
        <v>10</v>
      </c>
      <c r="J16" s="752">
        <v>333.9</v>
      </c>
      <c r="K16" s="766">
        <v>1</v>
      </c>
      <c r="L16" s="752">
        <v>10</v>
      </c>
      <c r="M16" s="753">
        <v>333.9</v>
      </c>
    </row>
    <row r="17" spans="1:13" ht="14.45" customHeight="1" x14ac:dyDescent="0.2">
      <c r="A17" s="747" t="s">
        <v>595</v>
      </c>
      <c r="B17" s="748" t="s">
        <v>940</v>
      </c>
      <c r="C17" s="748" t="s">
        <v>941</v>
      </c>
      <c r="D17" s="748" t="s">
        <v>942</v>
      </c>
      <c r="E17" s="748" t="s">
        <v>943</v>
      </c>
      <c r="F17" s="752"/>
      <c r="G17" s="752"/>
      <c r="H17" s="766">
        <v>0</v>
      </c>
      <c r="I17" s="752">
        <v>2.0999999999999996</v>
      </c>
      <c r="J17" s="752">
        <v>788.22446666666667</v>
      </c>
      <c r="K17" s="766">
        <v>1</v>
      </c>
      <c r="L17" s="752">
        <v>2.0999999999999996</v>
      </c>
      <c r="M17" s="753">
        <v>788.22446666666667</v>
      </c>
    </row>
    <row r="18" spans="1:13" ht="14.45" customHeight="1" x14ac:dyDescent="0.2">
      <c r="A18" s="747" t="s">
        <v>595</v>
      </c>
      <c r="B18" s="748" t="s">
        <v>944</v>
      </c>
      <c r="C18" s="748" t="s">
        <v>945</v>
      </c>
      <c r="D18" s="748" t="s">
        <v>782</v>
      </c>
      <c r="E18" s="748" t="s">
        <v>783</v>
      </c>
      <c r="F18" s="752"/>
      <c r="G18" s="752"/>
      <c r="H18" s="766">
        <v>0</v>
      </c>
      <c r="I18" s="752">
        <v>1</v>
      </c>
      <c r="J18" s="752">
        <v>226.68</v>
      </c>
      <c r="K18" s="766">
        <v>1</v>
      </c>
      <c r="L18" s="752">
        <v>1</v>
      </c>
      <c r="M18" s="753">
        <v>226.68</v>
      </c>
    </row>
    <row r="19" spans="1:13" ht="14.45" customHeight="1" x14ac:dyDescent="0.2">
      <c r="A19" s="747" t="s">
        <v>595</v>
      </c>
      <c r="B19" s="748" t="s">
        <v>946</v>
      </c>
      <c r="C19" s="748" t="s">
        <v>947</v>
      </c>
      <c r="D19" s="748" t="s">
        <v>948</v>
      </c>
      <c r="E19" s="748" t="s">
        <v>949</v>
      </c>
      <c r="F19" s="752"/>
      <c r="G19" s="752"/>
      <c r="H19" s="766">
        <v>0</v>
      </c>
      <c r="I19" s="752">
        <v>20</v>
      </c>
      <c r="J19" s="752">
        <v>1642.4</v>
      </c>
      <c r="K19" s="766">
        <v>1</v>
      </c>
      <c r="L19" s="752">
        <v>20</v>
      </c>
      <c r="M19" s="753">
        <v>1642.4</v>
      </c>
    </row>
    <row r="20" spans="1:13" ht="14.45" customHeight="1" x14ac:dyDescent="0.2">
      <c r="A20" s="747" t="s">
        <v>595</v>
      </c>
      <c r="B20" s="748" t="s">
        <v>950</v>
      </c>
      <c r="C20" s="748" t="s">
        <v>951</v>
      </c>
      <c r="D20" s="748" t="s">
        <v>952</v>
      </c>
      <c r="E20" s="748" t="s">
        <v>953</v>
      </c>
      <c r="F20" s="752"/>
      <c r="G20" s="752"/>
      <c r="H20" s="766">
        <v>0</v>
      </c>
      <c r="I20" s="752">
        <v>5</v>
      </c>
      <c r="J20" s="752">
        <v>842.6</v>
      </c>
      <c r="K20" s="766">
        <v>1</v>
      </c>
      <c r="L20" s="752">
        <v>5</v>
      </c>
      <c r="M20" s="753">
        <v>842.6</v>
      </c>
    </row>
    <row r="21" spans="1:13" ht="14.45" customHeight="1" x14ac:dyDescent="0.2">
      <c r="A21" s="747" t="s">
        <v>595</v>
      </c>
      <c r="B21" s="748" t="s">
        <v>954</v>
      </c>
      <c r="C21" s="748" t="s">
        <v>955</v>
      </c>
      <c r="D21" s="748" t="s">
        <v>956</v>
      </c>
      <c r="E21" s="748" t="s">
        <v>957</v>
      </c>
      <c r="F21" s="752"/>
      <c r="G21" s="752"/>
      <c r="H21" s="766">
        <v>0</v>
      </c>
      <c r="I21" s="752">
        <v>1</v>
      </c>
      <c r="J21" s="752">
        <v>67.320000000000007</v>
      </c>
      <c r="K21" s="766">
        <v>1</v>
      </c>
      <c r="L21" s="752">
        <v>1</v>
      </c>
      <c r="M21" s="753">
        <v>67.320000000000007</v>
      </c>
    </row>
    <row r="22" spans="1:13" ht="14.45" customHeight="1" x14ac:dyDescent="0.2">
      <c r="A22" s="747" t="s">
        <v>595</v>
      </c>
      <c r="B22" s="748" t="s">
        <v>954</v>
      </c>
      <c r="C22" s="748" t="s">
        <v>958</v>
      </c>
      <c r="D22" s="748" t="s">
        <v>956</v>
      </c>
      <c r="E22" s="748" t="s">
        <v>959</v>
      </c>
      <c r="F22" s="752"/>
      <c r="G22" s="752"/>
      <c r="H22" s="766">
        <v>0</v>
      </c>
      <c r="I22" s="752">
        <v>8</v>
      </c>
      <c r="J22" s="752">
        <v>762.92</v>
      </c>
      <c r="K22" s="766">
        <v>1</v>
      </c>
      <c r="L22" s="752">
        <v>8</v>
      </c>
      <c r="M22" s="753">
        <v>762.92</v>
      </c>
    </row>
    <row r="23" spans="1:13" ht="14.45" customHeight="1" x14ac:dyDescent="0.2">
      <c r="A23" s="747" t="s">
        <v>595</v>
      </c>
      <c r="B23" s="748" t="s">
        <v>960</v>
      </c>
      <c r="C23" s="748" t="s">
        <v>961</v>
      </c>
      <c r="D23" s="748" t="s">
        <v>819</v>
      </c>
      <c r="E23" s="748" t="s">
        <v>962</v>
      </c>
      <c r="F23" s="752"/>
      <c r="G23" s="752"/>
      <c r="H23" s="766">
        <v>0</v>
      </c>
      <c r="I23" s="752">
        <v>6</v>
      </c>
      <c r="J23" s="752">
        <v>298.94000000000005</v>
      </c>
      <c r="K23" s="766">
        <v>1</v>
      </c>
      <c r="L23" s="752">
        <v>6</v>
      </c>
      <c r="M23" s="753">
        <v>298.94000000000005</v>
      </c>
    </row>
    <row r="24" spans="1:13" ht="14.45" customHeight="1" x14ac:dyDescent="0.2">
      <c r="A24" s="747" t="s">
        <v>595</v>
      </c>
      <c r="B24" s="748" t="s">
        <v>963</v>
      </c>
      <c r="C24" s="748" t="s">
        <v>964</v>
      </c>
      <c r="D24" s="748" t="s">
        <v>706</v>
      </c>
      <c r="E24" s="748" t="s">
        <v>965</v>
      </c>
      <c r="F24" s="752"/>
      <c r="G24" s="752"/>
      <c r="H24" s="766">
        <v>0</v>
      </c>
      <c r="I24" s="752">
        <v>1</v>
      </c>
      <c r="J24" s="752">
        <v>89.449999999999989</v>
      </c>
      <c r="K24" s="766">
        <v>1</v>
      </c>
      <c r="L24" s="752">
        <v>1</v>
      </c>
      <c r="M24" s="753">
        <v>89.449999999999989</v>
      </c>
    </row>
    <row r="25" spans="1:13" ht="14.45" customHeight="1" thickBot="1" x14ac:dyDescent="0.25">
      <c r="A25" s="754" t="s">
        <v>595</v>
      </c>
      <c r="B25" s="755" t="s">
        <v>966</v>
      </c>
      <c r="C25" s="755" t="s">
        <v>967</v>
      </c>
      <c r="D25" s="755" t="s">
        <v>968</v>
      </c>
      <c r="E25" s="755" t="s">
        <v>969</v>
      </c>
      <c r="F25" s="759">
        <v>1</v>
      </c>
      <c r="G25" s="759">
        <v>188.37000000000003</v>
      </c>
      <c r="H25" s="767">
        <v>1</v>
      </c>
      <c r="I25" s="759"/>
      <c r="J25" s="759"/>
      <c r="K25" s="767">
        <v>0</v>
      </c>
      <c r="L25" s="759">
        <v>1</v>
      </c>
      <c r="M25" s="760">
        <v>188.37000000000003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 xr:uid="{2431C901-91E0-478C-8ED6-DDE1228CAECA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402" customWidth="1"/>
    <col min="2" max="2" width="5.42578125" style="329" bestFit="1" customWidth="1"/>
    <col min="3" max="3" width="6.140625" style="329" bestFit="1" customWidth="1"/>
    <col min="4" max="4" width="7.42578125" style="329" bestFit="1" customWidth="1"/>
    <col min="5" max="5" width="6.28515625" style="329" bestFit="1" customWidth="1"/>
    <col min="6" max="6" width="6.28515625" style="332" bestFit="1" customWidth="1"/>
    <col min="7" max="7" width="6.140625" style="332" bestFit="1" customWidth="1"/>
    <col min="8" max="8" width="7.42578125" style="332" bestFit="1" customWidth="1"/>
    <col min="9" max="9" width="6.28515625" style="332" bestFit="1" customWidth="1"/>
    <col min="10" max="10" width="5.42578125" style="329" bestFit="1" customWidth="1"/>
    <col min="11" max="11" width="6.140625" style="329" bestFit="1" customWidth="1"/>
    <col min="12" max="12" width="7.42578125" style="329" bestFit="1" customWidth="1"/>
    <col min="13" max="13" width="6.28515625" style="329" bestFit="1" customWidth="1"/>
    <col min="14" max="14" width="5.28515625" style="332" bestFit="1" customWidth="1"/>
    <col min="15" max="15" width="6.140625" style="332" bestFit="1" customWidth="1"/>
    <col min="16" max="16" width="7.42578125" style="332" bestFit="1" customWidth="1"/>
    <col min="17" max="17" width="6.28515625" style="332" bestFit="1" customWidth="1"/>
    <col min="18" max="16384" width="8.85546875" style="247"/>
  </cols>
  <sheetData>
    <row r="1" spans="1:17" ht="18.600000000000001" customHeight="1" thickBot="1" x14ac:dyDescent="0.35">
      <c r="A1" s="551" t="s">
        <v>241</v>
      </c>
      <c r="B1" s="551"/>
      <c r="C1" s="551"/>
      <c r="D1" s="551"/>
      <c r="E1" s="551"/>
      <c r="F1" s="513"/>
      <c r="G1" s="513"/>
      <c r="H1" s="513"/>
      <c r="I1" s="513"/>
      <c r="J1" s="544"/>
      <c r="K1" s="544"/>
      <c r="L1" s="544"/>
      <c r="M1" s="544"/>
      <c r="N1" s="544"/>
      <c r="O1" s="544"/>
      <c r="P1" s="544"/>
      <c r="Q1" s="544"/>
    </row>
    <row r="2" spans="1:17" ht="14.45" customHeight="1" thickBot="1" x14ac:dyDescent="0.25">
      <c r="A2" s="371" t="s">
        <v>328</v>
      </c>
      <c r="B2" s="336"/>
      <c r="C2" s="336"/>
      <c r="D2" s="336"/>
      <c r="E2" s="336"/>
    </row>
    <row r="3" spans="1:17" ht="14.45" customHeight="1" thickBot="1" x14ac:dyDescent="0.25">
      <c r="A3" s="391" t="s">
        <v>3</v>
      </c>
      <c r="B3" s="395">
        <f>SUM(B6:B1048576)</f>
        <v>1157</v>
      </c>
      <c r="C3" s="396">
        <f>SUM(C6:C1048576)</f>
        <v>321</v>
      </c>
      <c r="D3" s="396">
        <f>SUM(D6:D1048576)</f>
        <v>51</v>
      </c>
      <c r="E3" s="397">
        <f>SUM(E6:E1048576)</f>
        <v>2</v>
      </c>
      <c r="F3" s="394">
        <f>IF(SUM($B3:$E3)=0,"",B3/SUM($B3:$E3))</f>
        <v>0.75571521881123449</v>
      </c>
      <c r="G3" s="392">
        <f t="shared" ref="G3:I3" si="0">IF(SUM($B3:$E3)=0,"",C3/SUM($B3:$E3))</f>
        <v>0.20966688438928804</v>
      </c>
      <c r="H3" s="392">
        <f t="shared" si="0"/>
        <v>3.3311561071195296E-2</v>
      </c>
      <c r="I3" s="393">
        <f t="shared" si="0"/>
        <v>1.3063357282821686E-3</v>
      </c>
      <c r="J3" s="396">
        <f>SUM(J6:J1048576)</f>
        <v>220</v>
      </c>
      <c r="K3" s="396">
        <f>SUM(K6:K1048576)</f>
        <v>228</v>
      </c>
      <c r="L3" s="396">
        <f>SUM(L6:L1048576)</f>
        <v>51</v>
      </c>
      <c r="M3" s="397">
        <f>SUM(M6:M1048576)</f>
        <v>1</v>
      </c>
      <c r="N3" s="394">
        <f>IF(SUM($J3:$M3)=0,"",J3/SUM($J3:$M3))</f>
        <v>0.44</v>
      </c>
      <c r="O3" s="392">
        <f t="shared" ref="O3:Q3" si="1">IF(SUM($J3:$M3)=0,"",K3/SUM($J3:$M3))</f>
        <v>0.45600000000000002</v>
      </c>
      <c r="P3" s="392">
        <f t="shared" si="1"/>
        <v>0.10199999999999999</v>
      </c>
      <c r="Q3" s="393">
        <f t="shared" si="1"/>
        <v>2E-3</v>
      </c>
    </row>
    <row r="4" spans="1:17" ht="14.45" customHeight="1" thickBot="1" x14ac:dyDescent="0.25">
      <c r="A4" s="390"/>
      <c r="B4" s="564" t="s">
        <v>243</v>
      </c>
      <c r="C4" s="565"/>
      <c r="D4" s="565"/>
      <c r="E4" s="566"/>
      <c r="F4" s="561" t="s">
        <v>248</v>
      </c>
      <c r="G4" s="562"/>
      <c r="H4" s="562"/>
      <c r="I4" s="563"/>
      <c r="J4" s="564" t="s">
        <v>249</v>
      </c>
      <c r="K4" s="565"/>
      <c r="L4" s="565"/>
      <c r="M4" s="566"/>
      <c r="N4" s="561" t="s">
        <v>250</v>
      </c>
      <c r="O4" s="562"/>
      <c r="P4" s="562"/>
      <c r="Q4" s="563"/>
    </row>
    <row r="5" spans="1:17" ht="14.45" customHeight="1" thickBot="1" x14ac:dyDescent="0.25">
      <c r="A5" s="782" t="s">
        <v>242</v>
      </c>
      <c r="B5" s="783" t="s">
        <v>244</v>
      </c>
      <c r="C5" s="783" t="s">
        <v>245</v>
      </c>
      <c r="D5" s="783" t="s">
        <v>246</v>
      </c>
      <c r="E5" s="784" t="s">
        <v>247</v>
      </c>
      <c r="F5" s="785" t="s">
        <v>244</v>
      </c>
      <c r="G5" s="786" t="s">
        <v>245</v>
      </c>
      <c r="H5" s="786" t="s">
        <v>246</v>
      </c>
      <c r="I5" s="787" t="s">
        <v>247</v>
      </c>
      <c r="J5" s="783" t="s">
        <v>244</v>
      </c>
      <c r="K5" s="783" t="s">
        <v>245</v>
      </c>
      <c r="L5" s="783" t="s">
        <v>246</v>
      </c>
      <c r="M5" s="784" t="s">
        <v>247</v>
      </c>
      <c r="N5" s="785" t="s">
        <v>244</v>
      </c>
      <c r="O5" s="786" t="s">
        <v>245</v>
      </c>
      <c r="P5" s="786" t="s">
        <v>246</v>
      </c>
      <c r="Q5" s="787" t="s">
        <v>247</v>
      </c>
    </row>
    <row r="6" spans="1:17" ht="14.45" customHeight="1" x14ac:dyDescent="0.2">
      <c r="A6" s="791" t="s">
        <v>971</v>
      </c>
      <c r="B6" s="797"/>
      <c r="C6" s="745"/>
      <c r="D6" s="745"/>
      <c r="E6" s="746"/>
      <c r="F6" s="794"/>
      <c r="G6" s="765"/>
      <c r="H6" s="765"/>
      <c r="I6" s="800"/>
      <c r="J6" s="797"/>
      <c r="K6" s="745"/>
      <c r="L6" s="745"/>
      <c r="M6" s="746"/>
      <c r="N6" s="794"/>
      <c r="O6" s="765"/>
      <c r="P6" s="765"/>
      <c r="Q6" s="788"/>
    </row>
    <row r="7" spans="1:17" ht="14.45" customHeight="1" x14ac:dyDescent="0.2">
      <c r="A7" s="792" t="s">
        <v>972</v>
      </c>
      <c r="B7" s="798">
        <v>279</v>
      </c>
      <c r="C7" s="752">
        <v>17</v>
      </c>
      <c r="D7" s="752">
        <v>2</v>
      </c>
      <c r="E7" s="753"/>
      <c r="F7" s="795">
        <v>0.93624161073825507</v>
      </c>
      <c r="G7" s="766">
        <v>5.7046979865771813E-2</v>
      </c>
      <c r="H7" s="766">
        <v>6.7114093959731542E-3</v>
      </c>
      <c r="I7" s="801">
        <v>0</v>
      </c>
      <c r="J7" s="798">
        <v>84</v>
      </c>
      <c r="K7" s="752">
        <v>15</v>
      </c>
      <c r="L7" s="752">
        <v>2</v>
      </c>
      <c r="M7" s="753"/>
      <c r="N7" s="795">
        <v>0.83168316831683164</v>
      </c>
      <c r="O7" s="766">
        <v>0.14851485148514851</v>
      </c>
      <c r="P7" s="766">
        <v>1.9801980198019802E-2</v>
      </c>
      <c r="Q7" s="789">
        <v>0</v>
      </c>
    </row>
    <row r="8" spans="1:17" ht="14.45" customHeight="1" x14ac:dyDescent="0.2">
      <c r="A8" s="792" t="s">
        <v>885</v>
      </c>
      <c r="B8" s="798"/>
      <c r="C8" s="752"/>
      <c r="D8" s="752">
        <v>2</v>
      </c>
      <c r="E8" s="753"/>
      <c r="F8" s="795">
        <v>0</v>
      </c>
      <c r="G8" s="766">
        <v>0</v>
      </c>
      <c r="H8" s="766">
        <v>1</v>
      </c>
      <c r="I8" s="801">
        <v>0</v>
      </c>
      <c r="J8" s="798"/>
      <c r="K8" s="752"/>
      <c r="L8" s="752">
        <v>2</v>
      </c>
      <c r="M8" s="753"/>
      <c r="N8" s="795">
        <v>0</v>
      </c>
      <c r="O8" s="766">
        <v>0</v>
      </c>
      <c r="P8" s="766">
        <v>1</v>
      </c>
      <c r="Q8" s="789">
        <v>0</v>
      </c>
    </row>
    <row r="9" spans="1:17" ht="14.45" customHeight="1" x14ac:dyDescent="0.2">
      <c r="A9" s="792" t="s">
        <v>886</v>
      </c>
      <c r="B9" s="798">
        <v>878</v>
      </c>
      <c r="C9" s="752">
        <v>304</v>
      </c>
      <c r="D9" s="752">
        <v>47</v>
      </c>
      <c r="E9" s="753"/>
      <c r="F9" s="795">
        <v>0.71440195280716035</v>
      </c>
      <c r="G9" s="766">
        <v>0.24735557363710334</v>
      </c>
      <c r="H9" s="766">
        <v>3.8242473555736373E-2</v>
      </c>
      <c r="I9" s="801">
        <v>0</v>
      </c>
      <c r="J9" s="798">
        <v>136</v>
      </c>
      <c r="K9" s="752">
        <v>213</v>
      </c>
      <c r="L9" s="752">
        <v>47</v>
      </c>
      <c r="M9" s="753"/>
      <c r="N9" s="795">
        <v>0.34343434343434343</v>
      </c>
      <c r="O9" s="766">
        <v>0.53787878787878785</v>
      </c>
      <c r="P9" s="766">
        <v>0.11868686868686869</v>
      </c>
      <c r="Q9" s="789">
        <v>0</v>
      </c>
    </row>
    <row r="10" spans="1:17" ht="14.45" customHeight="1" thickBot="1" x14ac:dyDescent="0.25">
      <c r="A10" s="793" t="s">
        <v>973</v>
      </c>
      <c r="B10" s="799"/>
      <c r="C10" s="759"/>
      <c r="D10" s="759"/>
      <c r="E10" s="760">
        <v>2</v>
      </c>
      <c r="F10" s="796">
        <v>0</v>
      </c>
      <c r="G10" s="767">
        <v>0</v>
      </c>
      <c r="H10" s="767">
        <v>0</v>
      </c>
      <c r="I10" s="802">
        <v>1</v>
      </c>
      <c r="J10" s="799"/>
      <c r="K10" s="759"/>
      <c r="L10" s="759"/>
      <c r="M10" s="760">
        <v>1</v>
      </c>
      <c r="N10" s="796">
        <v>0</v>
      </c>
      <c r="O10" s="767">
        <v>0</v>
      </c>
      <c r="P10" s="767">
        <v>0</v>
      </c>
      <c r="Q10" s="790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 xr:uid="{DAADF649-A289-4E15-B751-0FA43B915254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24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247" customWidth="1"/>
    <col min="2" max="2" width="34.28515625" style="247" customWidth="1"/>
    <col min="3" max="3" width="11.140625" style="247" bestFit="1" customWidth="1"/>
    <col min="4" max="4" width="7.28515625" style="247" bestFit="1" customWidth="1"/>
    <col min="5" max="5" width="11.140625" style="247" bestFit="1" customWidth="1"/>
    <col min="6" max="6" width="5.28515625" style="247" customWidth="1"/>
    <col min="7" max="7" width="7.28515625" style="247" bestFit="1" customWidth="1"/>
    <col min="8" max="8" width="5.28515625" style="247" customWidth="1"/>
    <col min="9" max="9" width="11.140625" style="247" customWidth="1"/>
    <col min="10" max="10" width="5.28515625" style="247" customWidth="1"/>
    <col min="11" max="11" width="7.28515625" style="247" customWidth="1"/>
    <col min="12" max="12" width="5.28515625" style="247" customWidth="1"/>
    <col min="13" max="13" width="0" style="247" hidden="1" customWidth="1"/>
    <col min="14" max="16384" width="8.85546875" style="247"/>
  </cols>
  <sheetData>
    <row r="1" spans="1:14" ht="18.600000000000001" customHeight="1" thickBot="1" x14ac:dyDescent="0.35">
      <c r="A1" s="551" t="s">
        <v>176</v>
      </c>
      <c r="B1" s="551"/>
      <c r="C1" s="551"/>
      <c r="D1" s="551"/>
      <c r="E1" s="551"/>
      <c r="F1" s="551"/>
      <c r="G1" s="551"/>
      <c r="H1" s="551"/>
      <c r="I1" s="513"/>
      <c r="J1" s="513"/>
      <c r="K1" s="513"/>
      <c r="L1" s="513"/>
    </row>
    <row r="2" spans="1:14" ht="14.45" customHeight="1" thickBot="1" x14ac:dyDescent="0.25">
      <c r="A2" s="371" t="s">
        <v>328</v>
      </c>
      <c r="B2" s="328"/>
      <c r="C2" s="328"/>
      <c r="D2" s="328"/>
      <c r="E2" s="328"/>
      <c r="F2" s="328"/>
      <c r="G2" s="328"/>
      <c r="H2" s="328"/>
    </row>
    <row r="3" spans="1:14" ht="14.45" customHeight="1" thickBot="1" x14ac:dyDescent="0.25">
      <c r="A3" s="262"/>
      <c r="B3" s="262"/>
      <c r="C3" s="568" t="s">
        <v>15</v>
      </c>
      <c r="D3" s="567"/>
      <c r="E3" s="567" t="s">
        <v>16</v>
      </c>
      <c r="F3" s="567"/>
      <c r="G3" s="567"/>
      <c r="H3" s="567"/>
      <c r="I3" s="567" t="s">
        <v>189</v>
      </c>
      <c r="J3" s="567"/>
      <c r="K3" s="567"/>
      <c r="L3" s="569"/>
    </row>
    <row r="4" spans="1:14" ht="14.45" customHeight="1" thickBot="1" x14ac:dyDescent="0.2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5" customHeight="1" x14ac:dyDescent="0.2">
      <c r="A5" s="729">
        <v>9</v>
      </c>
      <c r="B5" s="730" t="s">
        <v>974</v>
      </c>
      <c r="C5" s="733">
        <v>686268.46999999974</v>
      </c>
      <c r="D5" s="733">
        <v>380</v>
      </c>
      <c r="E5" s="733">
        <v>319335.74</v>
      </c>
      <c r="F5" s="803">
        <v>0.46532188780288875</v>
      </c>
      <c r="G5" s="733">
        <v>185</v>
      </c>
      <c r="H5" s="803">
        <v>0.48684210526315791</v>
      </c>
      <c r="I5" s="733">
        <v>366932.72999999986</v>
      </c>
      <c r="J5" s="803">
        <v>0.53467811219711148</v>
      </c>
      <c r="K5" s="733">
        <v>195</v>
      </c>
      <c r="L5" s="803">
        <v>0.51315789473684215</v>
      </c>
      <c r="M5" s="733" t="s">
        <v>73</v>
      </c>
      <c r="N5" s="270"/>
    </row>
    <row r="6" spans="1:14" ht="14.45" customHeight="1" x14ac:dyDescent="0.2">
      <c r="A6" s="729">
        <v>9</v>
      </c>
      <c r="B6" s="730" t="s">
        <v>975</v>
      </c>
      <c r="C6" s="733">
        <v>651057.7899999998</v>
      </c>
      <c r="D6" s="733">
        <v>283</v>
      </c>
      <c r="E6" s="733">
        <v>319335.74</v>
      </c>
      <c r="F6" s="803">
        <v>0.49048754950002227</v>
      </c>
      <c r="G6" s="733">
        <v>157</v>
      </c>
      <c r="H6" s="803">
        <v>0.55477031802120136</v>
      </c>
      <c r="I6" s="733">
        <v>331722.04999999987</v>
      </c>
      <c r="J6" s="803">
        <v>0.50951245049997784</v>
      </c>
      <c r="K6" s="733">
        <v>126</v>
      </c>
      <c r="L6" s="803">
        <v>0.44522968197879859</v>
      </c>
      <c r="M6" s="733" t="s">
        <v>1</v>
      </c>
      <c r="N6" s="270"/>
    </row>
    <row r="7" spans="1:14" ht="14.45" customHeight="1" x14ac:dyDescent="0.2">
      <c r="A7" s="729">
        <v>9</v>
      </c>
      <c r="B7" s="730" t="s">
        <v>976</v>
      </c>
      <c r="C7" s="733">
        <v>0</v>
      </c>
      <c r="D7" s="733">
        <v>31</v>
      </c>
      <c r="E7" s="733">
        <v>0</v>
      </c>
      <c r="F7" s="803" t="s">
        <v>572</v>
      </c>
      <c r="G7" s="733">
        <v>28</v>
      </c>
      <c r="H7" s="803">
        <v>0.90322580645161288</v>
      </c>
      <c r="I7" s="733">
        <v>0</v>
      </c>
      <c r="J7" s="803" t="s">
        <v>572</v>
      </c>
      <c r="K7" s="733">
        <v>3</v>
      </c>
      <c r="L7" s="803">
        <v>9.6774193548387094E-2</v>
      </c>
      <c r="M7" s="733" t="s">
        <v>1</v>
      </c>
      <c r="N7" s="270"/>
    </row>
    <row r="8" spans="1:14" ht="14.45" customHeight="1" x14ac:dyDescent="0.2">
      <c r="A8" s="729">
        <v>9</v>
      </c>
      <c r="B8" s="730" t="s">
        <v>977</v>
      </c>
      <c r="C8" s="733">
        <v>35210.679999999993</v>
      </c>
      <c r="D8" s="733">
        <v>66</v>
      </c>
      <c r="E8" s="733" t="s">
        <v>572</v>
      </c>
      <c r="F8" s="803">
        <v>0</v>
      </c>
      <c r="G8" s="733" t="s">
        <v>572</v>
      </c>
      <c r="H8" s="803">
        <v>0</v>
      </c>
      <c r="I8" s="733">
        <v>35210.679999999993</v>
      </c>
      <c r="J8" s="803">
        <v>1</v>
      </c>
      <c r="K8" s="733">
        <v>66</v>
      </c>
      <c r="L8" s="803">
        <v>1</v>
      </c>
      <c r="M8" s="733" t="s">
        <v>1</v>
      </c>
      <c r="N8" s="270"/>
    </row>
    <row r="9" spans="1:14" ht="14.45" customHeight="1" x14ac:dyDescent="0.2">
      <c r="A9" s="729" t="s">
        <v>978</v>
      </c>
      <c r="B9" s="730" t="s">
        <v>3</v>
      </c>
      <c r="C9" s="733">
        <v>686268.46999999974</v>
      </c>
      <c r="D9" s="733">
        <v>380</v>
      </c>
      <c r="E9" s="733">
        <v>319335.74</v>
      </c>
      <c r="F9" s="803">
        <v>0.46532188780288875</v>
      </c>
      <c r="G9" s="733">
        <v>185</v>
      </c>
      <c r="H9" s="803">
        <v>0.48684210526315791</v>
      </c>
      <c r="I9" s="733">
        <v>366932.72999999986</v>
      </c>
      <c r="J9" s="803">
        <v>0.53467811219711148</v>
      </c>
      <c r="K9" s="733">
        <v>195</v>
      </c>
      <c r="L9" s="803">
        <v>0.51315789473684215</v>
      </c>
      <c r="M9" s="733" t="s">
        <v>583</v>
      </c>
      <c r="N9" s="270"/>
    </row>
    <row r="11" spans="1:14" ht="14.45" customHeight="1" x14ac:dyDescent="0.2">
      <c r="A11" s="729">
        <v>9</v>
      </c>
      <c r="B11" s="730" t="s">
        <v>974</v>
      </c>
      <c r="C11" s="733" t="s">
        <v>572</v>
      </c>
      <c r="D11" s="733" t="s">
        <v>572</v>
      </c>
      <c r="E11" s="733" t="s">
        <v>572</v>
      </c>
      <c r="F11" s="803" t="s">
        <v>572</v>
      </c>
      <c r="G11" s="733" t="s">
        <v>572</v>
      </c>
      <c r="H11" s="803" t="s">
        <v>572</v>
      </c>
      <c r="I11" s="733" t="s">
        <v>572</v>
      </c>
      <c r="J11" s="803" t="s">
        <v>572</v>
      </c>
      <c r="K11" s="733" t="s">
        <v>572</v>
      </c>
      <c r="L11" s="803" t="s">
        <v>572</v>
      </c>
      <c r="M11" s="733" t="s">
        <v>73</v>
      </c>
      <c r="N11" s="270"/>
    </row>
    <row r="12" spans="1:14" ht="14.45" customHeight="1" x14ac:dyDescent="0.2">
      <c r="A12" s="729" t="s">
        <v>979</v>
      </c>
      <c r="B12" s="730" t="s">
        <v>975</v>
      </c>
      <c r="C12" s="733">
        <v>596.2700000000001</v>
      </c>
      <c r="D12" s="733">
        <v>4</v>
      </c>
      <c r="E12" s="733">
        <v>596.2700000000001</v>
      </c>
      <c r="F12" s="803">
        <v>1</v>
      </c>
      <c r="G12" s="733">
        <v>4</v>
      </c>
      <c r="H12" s="803">
        <v>1</v>
      </c>
      <c r="I12" s="733" t="s">
        <v>572</v>
      </c>
      <c r="J12" s="803">
        <v>0</v>
      </c>
      <c r="K12" s="733" t="s">
        <v>572</v>
      </c>
      <c r="L12" s="803">
        <v>0</v>
      </c>
      <c r="M12" s="733" t="s">
        <v>1</v>
      </c>
      <c r="N12" s="270"/>
    </row>
    <row r="13" spans="1:14" ht="14.45" customHeight="1" x14ac:dyDescent="0.2">
      <c r="A13" s="729" t="s">
        <v>979</v>
      </c>
      <c r="B13" s="730" t="s">
        <v>976</v>
      </c>
      <c r="C13" s="733">
        <v>0</v>
      </c>
      <c r="D13" s="733">
        <v>1</v>
      </c>
      <c r="E13" s="733">
        <v>0</v>
      </c>
      <c r="F13" s="803" t="s">
        <v>572</v>
      </c>
      <c r="G13" s="733">
        <v>1</v>
      </c>
      <c r="H13" s="803">
        <v>1</v>
      </c>
      <c r="I13" s="733" t="s">
        <v>572</v>
      </c>
      <c r="J13" s="803" t="s">
        <v>572</v>
      </c>
      <c r="K13" s="733" t="s">
        <v>572</v>
      </c>
      <c r="L13" s="803">
        <v>0</v>
      </c>
      <c r="M13" s="733" t="s">
        <v>1</v>
      </c>
      <c r="N13" s="270"/>
    </row>
    <row r="14" spans="1:14" ht="14.45" customHeight="1" x14ac:dyDescent="0.2">
      <c r="A14" s="729" t="s">
        <v>979</v>
      </c>
      <c r="B14" s="730" t="s">
        <v>980</v>
      </c>
      <c r="C14" s="733">
        <v>596.2700000000001</v>
      </c>
      <c r="D14" s="733">
        <v>5</v>
      </c>
      <c r="E14" s="733">
        <v>596.2700000000001</v>
      </c>
      <c r="F14" s="803">
        <v>1</v>
      </c>
      <c r="G14" s="733">
        <v>5</v>
      </c>
      <c r="H14" s="803">
        <v>1</v>
      </c>
      <c r="I14" s="733" t="s">
        <v>572</v>
      </c>
      <c r="J14" s="803">
        <v>0</v>
      </c>
      <c r="K14" s="733" t="s">
        <v>572</v>
      </c>
      <c r="L14" s="803">
        <v>0</v>
      </c>
      <c r="M14" s="733" t="s">
        <v>587</v>
      </c>
      <c r="N14" s="270"/>
    </row>
    <row r="15" spans="1:14" ht="14.45" customHeight="1" x14ac:dyDescent="0.2">
      <c r="A15" s="729" t="s">
        <v>572</v>
      </c>
      <c r="B15" s="730" t="s">
        <v>572</v>
      </c>
      <c r="C15" s="733" t="s">
        <v>572</v>
      </c>
      <c r="D15" s="733" t="s">
        <v>572</v>
      </c>
      <c r="E15" s="733" t="s">
        <v>572</v>
      </c>
      <c r="F15" s="803" t="s">
        <v>572</v>
      </c>
      <c r="G15" s="733" t="s">
        <v>572</v>
      </c>
      <c r="H15" s="803" t="s">
        <v>572</v>
      </c>
      <c r="I15" s="733" t="s">
        <v>572</v>
      </c>
      <c r="J15" s="803" t="s">
        <v>572</v>
      </c>
      <c r="K15" s="733" t="s">
        <v>572</v>
      </c>
      <c r="L15" s="803" t="s">
        <v>572</v>
      </c>
      <c r="M15" s="733" t="s">
        <v>588</v>
      </c>
      <c r="N15" s="270"/>
    </row>
    <row r="16" spans="1:14" ht="14.45" customHeight="1" x14ac:dyDescent="0.2">
      <c r="A16" s="729" t="s">
        <v>981</v>
      </c>
      <c r="B16" s="730" t="s">
        <v>975</v>
      </c>
      <c r="C16" s="733">
        <v>650461.51999999979</v>
      </c>
      <c r="D16" s="733">
        <v>279</v>
      </c>
      <c r="E16" s="733">
        <v>318739.46999999997</v>
      </c>
      <c r="F16" s="803">
        <v>0.49002048576217094</v>
      </c>
      <c r="G16" s="733">
        <v>153</v>
      </c>
      <c r="H16" s="803">
        <v>0.54838709677419351</v>
      </c>
      <c r="I16" s="733">
        <v>331722.04999999987</v>
      </c>
      <c r="J16" s="803">
        <v>0.50997951423782917</v>
      </c>
      <c r="K16" s="733">
        <v>126</v>
      </c>
      <c r="L16" s="803">
        <v>0.45161290322580644</v>
      </c>
      <c r="M16" s="733" t="s">
        <v>1</v>
      </c>
      <c r="N16" s="270"/>
    </row>
    <row r="17" spans="1:14" ht="14.45" customHeight="1" x14ac:dyDescent="0.2">
      <c r="A17" s="729" t="s">
        <v>981</v>
      </c>
      <c r="B17" s="730" t="s">
        <v>976</v>
      </c>
      <c r="C17" s="733">
        <v>0</v>
      </c>
      <c r="D17" s="733">
        <v>30</v>
      </c>
      <c r="E17" s="733">
        <v>0</v>
      </c>
      <c r="F17" s="803" t="s">
        <v>572</v>
      </c>
      <c r="G17" s="733">
        <v>27</v>
      </c>
      <c r="H17" s="803">
        <v>0.9</v>
      </c>
      <c r="I17" s="733">
        <v>0</v>
      </c>
      <c r="J17" s="803" t="s">
        <v>572</v>
      </c>
      <c r="K17" s="733">
        <v>3</v>
      </c>
      <c r="L17" s="803">
        <v>0.1</v>
      </c>
      <c r="M17" s="733" t="s">
        <v>1</v>
      </c>
      <c r="N17" s="270"/>
    </row>
    <row r="18" spans="1:14" ht="14.45" customHeight="1" x14ac:dyDescent="0.2">
      <c r="A18" s="729" t="s">
        <v>981</v>
      </c>
      <c r="B18" s="730" t="s">
        <v>977</v>
      </c>
      <c r="C18" s="733">
        <v>35210.679999999993</v>
      </c>
      <c r="D18" s="733">
        <v>66</v>
      </c>
      <c r="E18" s="733" t="s">
        <v>572</v>
      </c>
      <c r="F18" s="803">
        <v>0</v>
      </c>
      <c r="G18" s="733" t="s">
        <v>572</v>
      </c>
      <c r="H18" s="803">
        <v>0</v>
      </c>
      <c r="I18" s="733">
        <v>35210.679999999993</v>
      </c>
      <c r="J18" s="803">
        <v>1</v>
      </c>
      <c r="K18" s="733">
        <v>66</v>
      </c>
      <c r="L18" s="803">
        <v>1</v>
      </c>
      <c r="M18" s="733" t="s">
        <v>1</v>
      </c>
      <c r="N18" s="270"/>
    </row>
    <row r="19" spans="1:14" ht="14.45" customHeight="1" x14ac:dyDescent="0.2">
      <c r="A19" s="729" t="s">
        <v>981</v>
      </c>
      <c r="B19" s="730" t="s">
        <v>982</v>
      </c>
      <c r="C19" s="733">
        <v>685672.19999999972</v>
      </c>
      <c r="D19" s="733">
        <v>375</v>
      </c>
      <c r="E19" s="733">
        <v>318739.46999999997</v>
      </c>
      <c r="F19" s="803">
        <v>0.46485692434373177</v>
      </c>
      <c r="G19" s="733">
        <v>180</v>
      </c>
      <c r="H19" s="803">
        <v>0.48</v>
      </c>
      <c r="I19" s="733">
        <v>366932.72999999986</v>
      </c>
      <c r="J19" s="803">
        <v>0.5351430756562684</v>
      </c>
      <c r="K19" s="733">
        <v>195</v>
      </c>
      <c r="L19" s="803">
        <v>0.52</v>
      </c>
      <c r="M19" s="733" t="s">
        <v>587</v>
      </c>
      <c r="N19" s="270"/>
    </row>
    <row r="20" spans="1:14" ht="14.45" customHeight="1" x14ac:dyDescent="0.2">
      <c r="A20" s="729" t="s">
        <v>572</v>
      </c>
      <c r="B20" s="730" t="s">
        <v>572</v>
      </c>
      <c r="C20" s="733" t="s">
        <v>572</v>
      </c>
      <c r="D20" s="733" t="s">
        <v>572</v>
      </c>
      <c r="E20" s="733" t="s">
        <v>572</v>
      </c>
      <c r="F20" s="803" t="s">
        <v>572</v>
      </c>
      <c r="G20" s="733" t="s">
        <v>572</v>
      </c>
      <c r="H20" s="803" t="s">
        <v>572</v>
      </c>
      <c r="I20" s="733" t="s">
        <v>572</v>
      </c>
      <c r="J20" s="803" t="s">
        <v>572</v>
      </c>
      <c r="K20" s="733" t="s">
        <v>572</v>
      </c>
      <c r="L20" s="803" t="s">
        <v>572</v>
      </c>
      <c r="M20" s="733" t="s">
        <v>588</v>
      </c>
      <c r="N20" s="270"/>
    </row>
    <row r="21" spans="1:14" ht="14.45" customHeight="1" x14ac:dyDescent="0.2">
      <c r="A21" s="729" t="s">
        <v>978</v>
      </c>
      <c r="B21" s="730" t="s">
        <v>983</v>
      </c>
      <c r="C21" s="733">
        <v>686268.46999999974</v>
      </c>
      <c r="D21" s="733">
        <v>380</v>
      </c>
      <c r="E21" s="733">
        <v>319335.74</v>
      </c>
      <c r="F21" s="803">
        <v>0.46532188780288875</v>
      </c>
      <c r="G21" s="733">
        <v>185</v>
      </c>
      <c r="H21" s="803">
        <v>0.48684210526315791</v>
      </c>
      <c r="I21" s="733">
        <v>366932.72999999986</v>
      </c>
      <c r="J21" s="803">
        <v>0.53467811219711148</v>
      </c>
      <c r="K21" s="733">
        <v>195</v>
      </c>
      <c r="L21" s="803">
        <v>0.51315789473684215</v>
      </c>
      <c r="M21" s="733" t="s">
        <v>583</v>
      </c>
      <c r="N21" s="270"/>
    </row>
    <row r="22" spans="1:14" ht="14.45" customHeight="1" x14ac:dyDescent="0.2">
      <c r="A22" s="804" t="s">
        <v>301</v>
      </c>
    </row>
    <row r="23" spans="1:14" ht="14.45" customHeight="1" x14ac:dyDescent="0.2">
      <c r="A23" s="805" t="s">
        <v>984</v>
      </c>
    </row>
    <row r="24" spans="1:14" ht="14.45" customHeight="1" x14ac:dyDescent="0.2">
      <c r="A24" s="804" t="s">
        <v>985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10 F22:F1048576">
    <cfRule type="cellIs" dxfId="56" priority="15" stopIfTrue="1" operator="lessThan">
      <formula>0.6</formula>
    </cfRule>
  </conditionalFormatting>
  <conditionalFormatting sqref="B5:B9">
    <cfRule type="expression" dxfId="55" priority="10">
      <formula>AND(LEFT(M5,6)&lt;&gt;"mezera",M5&lt;&gt;"")</formula>
    </cfRule>
  </conditionalFormatting>
  <conditionalFormatting sqref="A5:A9">
    <cfRule type="expression" dxfId="54" priority="8">
      <formula>AND(M5&lt;&gt;"",M5&lt;&gt;"mezeraKL")</formula>
    </cfRule>
  </conditionalFormatting>
  <conditionalFormatting sqref="F5:F9">
    <cfRule type="cellIs" dxfId="53" priority="7" operator="lessThan">
      <formula>0.6</formula>
    </cfRule>
  </conditionalFormatting>
  <conditionalFormatting sqref="B5:L9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9">
    <cfRule type="expression" dxfId="50" priority="12">
      <formula>$M5&lt;&gt;""</formula>
    </cfRule>
  </conditionalFormatting>
  <conditionalFormatting sqref="B11:B21">
    <cfRule type="expression" dxfId="49" priority="4">
      <formula>AND(LEFT(M11,6)&lt;&gt;"mezera",M11&lt;&gt;"")</formula>
    </cfRule>
  </conditionalFormatting>
  <conditionalFormatting sqref="A11:A21">
    <cfRule type="expression" dxfId="48" priority="2">
      <formula>AND(M11&lt;&gt;"",M11&lt;&gt;"mezeraKL")</formula>
    </cfRule>
  </conditionalFormatting>
  <conditionalFormatting sqref="F11:F21">
    <cfRule type="cellIs" dxfId="47" priority="1" operator="lessThan">
      <formula>0.6</formula>
    </cfRule>
  </conditionalFormatting>
  <conditionalFormatting sqref="B11:L21">
    <cfRule type="expression" dxfId="46" priority="3">
      <formula>OR($M11="KL",$M11="SumaKL")</formula>
    </cfRule>
    <cfRule type="expression" dxfId="45" priority="5">
      <formula>$M11="SumaNS"</formula>
    </cfRule>
  </conditionalFormatting>
  <conditionalFormatting sqref="A11:L21">
    <cfRule type="expression" dxfId="44" priority="6">
      <formula>$M11&lt;&gt;""</formula>
    </cfRule>
  </conditionalFormatting>
  <hyperlinks>
    <hyperlink ref="A2" location="Obsah!A1" display="Zpět na Obsah  KL 01  1.-4.měsíc" xr:uid="{20F67E34-0424-4DB4-9522-9C294CD8FEC4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247" customWidth="1"/>
    <col min="2" max="2" width="11.140625" style="329" bestFit="1" customWidth="1"/>
    <col min="3" max="3" width="11.140625" style="247" hidden="1" customWidth="1"/>
    <col min="4" max="4" width="7.28515625" style="329" bestFit="1" customWidth="1"/>
    <col min="5" max="5" width="7.28515625" style="247" hidden="1" customWidth="1"/>
    <col min="6" max="6" width="11.140625" style="329" bestFit="1" customWidth="1"/>
    <col min="7" max="7" width="5.28515625" style="332" customWidth="1"/>
    <col min="8" max="8" width="7.28515625" style="329" bestFit="1" customWidth="1"/>
    <col min="9" max="9" width="5.28515625" style="332" customWidth="1"/>
    <col min="10" max="10" width="11.140625" style="329" customWidth="1"/>
    <col min="11" max="11" width="5.28515625" style="332" customWidth="1"/>
    <col min="12" max="12" width="7.28515625" style="329" customWidth="1"/>
    <col min="13" max="13" width="5.28515625" style="332" customWidth="1"/>
    <col min="14" max="14" width="0" style="247" hidden="1" customWidth="1"/>
    <col min="15" max="16384" width="8.85546875" style="247"/>
  </cols>
  <sheetData>
    <row r="1" spans="1:13" ht="18.600000000000001" customHeight="1" thickBot="1" x14ac:dyDescent="0.35">
      <c r="A1" s="551" t="s">
        <v>190</v>
      </c>
      <c r="B1" s="551"/>
      <c r="C1" s="551"/>
      <c r="D1" s="551"/>
      <c r="E1" s="551"/>
      <c r="F1" s="551"/>
      <c r="G1" s="551"/>
      <c r="H1" s="551"/>
      <c r="I1" s="551"/>
      <c r="J1" s="513"/>
      <c r="K1" s="513"/>
      <c r="L1" s="513"/>
      <c r="M1" s="513"/>
    </row>
    <row r="2" spans="1:13" ht="14.45" customHeight="1" thickBot="1" x14ac:dyDescent="0.25">
      <c r="A2" s="371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5" customHeight="1" thickBot="1" x14ac:dyDescent="0.25">
      <c r="A3" s="262"/>
      <c r="B3" s="568" t="s">
        <v>15</v>
      </c>
      <c r="C3" s="570"/>
      <c r="D3" s="567"/>
      <c r="E3" s="261"/>
      <c r="F3" s="567" t="s">
        <v>16</v>
      </c>
      <c r="G3" s="567"/>
      <c r="H3" s="567"/>
      <c r="I3" s="567"/>
      <c r="J3" s="567" t="s">
        <v>189</v>
      </c>
      <c r="K3" s="567"/>
      <c r="L3" s="567"/>
      <c r="M3" s="569"/>
    </row>
    <row r="4" spans="1:13" ht="14.45" customHeight="1" thickBot="1" x14ac:dyDescent="0.25">
      <c r="A4" s="782" t="s">
        <v>166</v>
      </c>
      <c r="B4" s="783" t="s">
        <v>19</v>
      </c>
      <c r="C4" s="809"/>
      <c r="D4" s="783" t="s">
        <v>20</v>
      </c>
      <c r="E4" s="809"/>
      <c r="F4" s="783" t="s">
        <v>19</v>
      </c>
      <c r="G4" s="786" t="s">
        <v>2</v>
      </c>
      <c r="H4" s="783" t="s">
        <v>20</v>
      </c>
      <c r="I4" s="786" t="s">
        <v>2</v>
      </c>
      <c r="J4" s="783" t="s">
        <v>19</v>
      </c>
      <c r="K4" s="786" t="s">
        <v>2</v>
      </c>
      <c r="L4" s="783" t="s">
        <v>20</v>
      </c>
      <c r="M4" s="787" t="s">
        <v>2</v>
      </c>
    </row>
    <row r="5" spans="1:13" ht="14.45" customHeight="1" x14ac:dyDescent="0.2">
      <c r="A5" s="806" t="s">
        <v>986</v>
      </c>
      <c r="B5" s="797">
        <v>39808.019999999997</v>
      </c>
      <c r="C5" s="741">
        <v>1</v>
      </c>
      <c r="D5" s="810">
        <v>77</v>
      </c>
      <c r="E5" s="813" t="s">
        <v>986</v>
      </c>
      <c r="F5" s="797">
        <v>3533.62</v>
      </c>
      <c r="G5" s="765">
        <v>8.8766534984658876E-2</v>
      </c>
      <c r="H5" s="745">
        <v>11</v>
      </c>
      <c r="I5" s="788">
        <v>0.14285714285714285</v>
      </c>
      <c r="J5" s="816">
        <v>36274.399999999994</v>
      </c>
      <c r="K5" s="765">
        <v>0.91123346501534108</v>
      </c>
      <c r="L5" s="745">
        <v>66</v>
      </c>
      <c r="M5" s="788">
        <v>0.8571428571428571</v>
      </c>
    </row>
    <row r="6" spans="1:13" ht="14.45" customHeight="1" x14ac:dyDescent="0.2">
      <c r="A6" s="807" t="s">
        <v>987</v>
      </c>
      <c r="B6" s="798">
        <v>572.27</v>
      </c>
      <c r="C6" s="748">
        <v>1</v>
      </c>
      <c r="D6" s="811">
        <v>3</v>
      </c>
      <c r="E6" s="814" t="s">
        <v>987</v>
      </c>
      <c r="F6" s="798">
        <v>450.51</v>
      </c>
      <c r="G6" s="766">
        <v>0.78723329896727068</v>
      </c>
      <c r="H6" s="752">
        <v>2</v>
      </c>
      <c r="I6" s="789">
        <v>0.66666666666666663</v>
      </c>
      <c r="J6" s="817">
        <v>121.76</v>
      </c>
      <c r="K6" s="766">
        <v>0.21276670103272932</v>
      </c>
      <c r="L6" s="752">
        <v>1</v>
      </c>
      <c r="M6" s="789">
        <v>0.33333333333333331</v>
      </c>
    </row>
    <row r="7" spans="1:13" ht="14.45" customHeight="1" x14ac:dyDescent="0.2">
      <c r="A7" s="807" t="s">
        <v>988</v>
      </c>
      <c r="B7" s="798">
        <v>2939.47</v>
      </c>
      <c r="C7" s="748">
        <v>1</v>
      </c>
      <c r="D7" s="811">
        <v>16</v>
      </c>
      <c r="E7" s="814" t="s">
        <v>988</v>
      </c>
      <c r="F7" s="798">
        <v>1810.5199999999998</v>
      </c>
      <c r="G7" s="766">
        <v>0.6159341650025344</v>
      </c>
      <c r="H7" s="752">
        <v>9</v>
      </c>
      <c r="I7" s="789">
        <v>0.5625</v>
      </c>
      <c r="J7" s="817">
        <v>1128.95</v>
      </c>
      <c r="K7" s="766">
        <v>0.38406583499746555</v>
      </c>
      <c r="L7" s="752">
        <v>7</v>
      </c>
      <c r="M7" s="789">
        <v>0.4375</v>
      </c>
    </row>
    <row r="8" spans="1:13" ht="14.45" customHeight="1" x14ac:dyDescent="0.2">
      <c r="A8" s="807" t="s">
        <v>989</v>
      </c>
      <c r="B8" s="798">
        <v>61.97</v>
      </c>
      <c r="C8" s="748">
        <v>1</v>
      </c>
      <c r="D8" s="811">
        <v>1</v>
      </c>
      <c r="E8" s="814" t="s">
        <v>989</v>
      </c>
      <c r="F8" s="798"/>
      <c r="G8" s="766">
        <v>0</v>
      </c>
      <c r="H8" s="752"/>
      <c r="I8" s="789">
        <v>0</v>
      </c>
      <c r="J8" s="817">
        <v>61.97</v>
      </c>
      <c r="K8" s="766">
        <v>1</v>
      </c>
      <c r="L8" s="752">
        <v>1</v>
      </c>
      <c r="M8" s="789">
        <v>1</v>
      </c>
    </row>
    <row r="9" spans="1:13" ht="14.45" customHeight="1" x14ac:dyDescent="0.2">
      <c r="A9" s="807" t="s">
        <v>990</v>
      </c>
      <c r="B9" s="798">
        <v>185837.18</v>
      </c>
      <c r="C9" s="748">
        <v>1</v>
      </c>
      <c r="D9" s="811">
        <v>58</v>
      </c>
      <c r="E9" s="814" t="s">
        <v>990</v>
      </c>
      <c r="F9" s="798">
        <v>81554.239999999991</v>
      </c>
      <c r="G9" s="766">
        <v>0.43884781290805208</v>
      </c>
      <c r="H9" s="752">
        <v>23</v>
      </c>
      <c r="I9" s="789">
        <v>0.39655172413793105</v>
      </c>
      <c r="J9" s="817">
        <v>104282.94</v>
      </c>
      <c r="K9" s="766">
        <v>0.56115218709194792</v>
      </c>
      <c r="L9" s="752">
        <v>35</v>
      </c>
      <c r="M9" s="789">
        <v>0.60344827586206895</v>
      </c>
    </row>
    <row r="10" spans="1:13" ht="14.45" customHeight="1" x14ac:dyDescent="0.2">
      <c r="A10" s="807" t="s">
        <v>991</v>
      </c>
      <c r="B10" s="798">
        <v>1228.08</v>
      </c>
      <c r="C10" s="748">
        <v>1</v>
      </c>
      <c r="D10" s="811">
        <v>8</v>
      </c>
      <c r="E10" s="814" t="s">
        <v>991</v>
      </c>
      <c r="F10" s="798">
        <v>638.46</v>
      </c>
      <c r="G10" s="766">
        <v>0.51988469806527271</v>
      </c>
      <c r="H10" s="752">
        <v>6</v>
      </c>
      <c r="I10" s="789">
        <v>0.75</v>
      </c>
      <c r="J10" s="817">
        <v>589.62</v>
      </c>
      <c r="K10" s="766">
        <v>0.4801153019347274</v>
      </c>
      <c r="L10" s="752">
        <v>2</v>
      </c>
      <c r="M10" s="789">
        <v>0.25</v>
      </c>
    </row>
    <row r="11" spans="1:13" ht="14.45" customHeight="1" x14ac:dyDescent="0.2">
      <c r="A11" s="807" t="s">
        <v>992</v>
      </c>
      <c r="B11" s="798">
        <v>2479.0300000000002</v>
      </c>
      <c r="C11" s="748">
        <v>1</v>
      </c>
      <c r="D11" s="811">
        <v>6</v>
      </c>
      <c r="E11" s="814" t="s">
        <v>992</v>
      </c>
      <c r="F11" s="798">
        <v>2064.3000000000002</v>
      </c>
      <c r="G11" s="766">
        <v>0.83270472725219136</v>
      </c>
      <c r="H11" s="752">
        <v>5</v>
      </c>
      <c r="I11" s="789">
        <v>0.83333333333333337</v>
      </c>
      <c r="J11" s="817">
        <v>414.73</v>
      </c>
      <c r="K11" s="766">
        <v>0.16729527274780862</v>
      </c>
      <c r="L11" s="752">
        <v>1</v>
      </c>
      <c r="M11" s="789">
        <v>0.16666666666666666</v>
      </c>
    </row>
    <row r="12" spans="1:13" ht="14.45" customHeight="1" x14ac:dyDescent="0.2">
      <c r="A12" s="807" t="s">
        <v>993</v>
      </c>
      <c r="B12" s="798">
        <v>1802.5700000000002</v>
      </c>
      <c r="C12" s="748">
        <v>1</v>
      </c>
      <c r="D12" s="811">
        <v>3</v>
      </c>
      <c r="E12" s="814" t="s">
        <v>993</v>
      </c>
      <c r="F12" s="798">
        <v>1768.8600000000001</v>
      </c>
      <c r="G12" s="766">
        <v>0.98129892320409196</v>
      </c>
      <c r="H12" s="752">
        <v>2</v>
      </c>
      <c r="I12" s="789">
        <v>0.66666666666666663</v>
      </c>
      <c r="J12" s="817">
        <v>33.71</v>
      </c>
      <c r="K12" s="766">
        <v>1.8701076795908062E-2</v>
      </c>
      <c r="L12" s="752">
        <v>1</v>
      </c>
      <c r="M12" s="789">
        <v>0.33333333333333331</v>
      </c>
    </row>
    <row r="13" spans="1:13" ht="14.45" customHeight="1" x14ac:dyDescent="0.2">
      <c r="A13" s="807" t="s">
        <v>994</v>
      </c>
      <c r="B13" s="798">
        <v>7056.1100000000006</v>
      </c>
      <c r="C13" s="748">
        <v>1</v>
      </c>
      <c r="D13" s="811">
        <v>25</v>
      </c>
      <c r="E13" s="814" t="s">
        <v>994</v>
      </c>
      <c r="F13" s="798">
        <v>2494.46</v>
      </c>
      <c r="G13" s="766">
        <v>0.35351773144126153</v>
      </c>
      <c r="H13" s="752">
        <v>12</v>
      </c>
      <c r="I13" s="789">
        <v>0.48</v>
      </c>
      <c r="J13" s="817">
        <v>4561.6500000000005</v>
      </c>
      <c r="K13" s="766">
        <v>0.64648226855873847</v>
      </c>
      <c r="L13" s="752">
        <v>13</v>
      </c>
      <c r="M13" s="789">
        <v>0.52</v>
      </c>
    </row>
    <row r="14" spans="1:13" ht="14.45" customHeight="1" x14ac:dyDescent="0.2">
      <c r="A14" s="807" t="s">
        <v>995</v>
      </c>
      <c r="B14" s="798">
        <v>265188.54000000004</v>
      </c>
      <c r="C14" s="748">
        <v>1</v>
      </c>
      <c r="D14" s="811">
        <v>98</v>
      </c>
      <c r="E14" s="814" t="s">
        <v>995</v>
      </c>
      <c r="F14" s="798">
        <v>151939.02000000002</v>
      </c>
      <c r="G14" s="766">
        <v>0.5729471567662765</v>
      </c>
      <c r="H14" s="752">
        <v>64</v>
      </c>
      <c r="I14" s="789">
        <v>0.65306122448979587</v>
      </c>
      <c r="J14" s="817">
        <v>113249.51999999999</v>
      </c>
      <c r="K14" s="766">
        <v>0.42705284323372333</v>
      </c>
      <c r="L14" s="752">
        <v>34</v>
      </c>
      <c r="M14" s="789">
        <v>0.34693877551020408</v>
      </c>
    </row>
    <row r="15" spans="1:13" ht="14.45" customHeight="1" x14ac:dyDescent="0.2">
      <c r="A15" s="807" t="s">
        <v>996</v>
      </c>
      <c r="B15" s="798">
        <v>19863.900000000001</v>
      </c>
      <c r="C15" s="748">
        <v>1</v>
      </c>
      <c r="D15" s="811">
        <v>19</v>
      </c>
      <c r="E15" s="814" t="s">
        <v>996</v>
      </c>
      <c r="F15" s="798">
        <v>17904</v>
      </c>
      <c r="G15" s="766">
        <v>0.90133357497772337</v>
      </c>
      <c r="H15" s="752">
        <v>12</v>
      </c>
      <c r="I15" s="789">
        <v>0.63157894736842102</v>
      </c>
      <c r="J15" s="817">
        <v>1959.9</v>
      </c>
      <c r="K15" s="766">
        <v>9.8666425022276585E-2</v>
      </c>
      <c r="L15" s="752">
        <v>7</v>
      </c>
      <c r="M15" s="789">
        <v>0.36842105263157893</v>
      </c>
    </row>
    <row r="16" spans="1:13" ht="14.45" customHeight="1" x14ac:dyDescent="0.2">
      <c r="A16" s="807" t="s">
        <v>997</v>
      </c>
      <c r="B16" s="798">
        <v>3085.1200000000003</v>
      </c>
      <c r="C16" s="748">
        <v>1</v>
      </c>
      <c r="D16" s="811">
        <v>8</v>
      </c>
      <c r="E16" s="814" t="s">
        <v>997</v>
      </c>
      <c r="F16" s="798">
        <v>2380.6800000000003</v>
      </c>
      <c r="G16" s="766">
        <v>0.77166528368426512</v>
      </c>
      <c r="H16" s="752">
        <v>5</v>
      </c>
      <c r="I16" s="789">
        <v>0.625</v>
      </c>
      <c r="J16" s="817">
        <v>704.44</v>
      </c>
      <c r="K16" s="766">
        <v>0.22833471631573488</v>
      </c>
      <c r="L16" s="752">
        <v>3</v>
      </c>
      <c r="M16" s="789">
        <v>0.375</v>
      </c>
    </row>
    <row r="17" spans="1:13" ht="14.45" customHeight="1" x14ac:dyDescent="0.2">
      <c r="A17" s="807" t="s">
        <v>998</v>
      </c>
      <c r="B17" s="798">
        <v>623.32999999999993</v>
      </c>
      <c r="C17" s="748">
        <v>1</v>
      </c>
      <c r="D17" s="811">
        <v>4</v>
      </c>
      <c r="E17" s="814" t="s">
        <v>998</v>
      </c>
      <c r="F17" s="798">
        <v>623.32999999999993</v>
      </c>
      <c r="G17" s="766">
        <v>1</v>
      </c>
      <c r="H17" s="752">
        <v>3</v>
      </c>
      <c r="I17" s="789">
        <v>0.75</v>
      </c>
      <c r="J17" s="817">
        <v>0</v>
      </c>
      <c r="K17" s="766">
        <v>0</v>
      </c>
      <c r="L17" s="752">
        <v>1</v>
      </c>
      <c r="M17" s="789">
        <v>0.25</v>
      </c>
    </row>
    <row r="18" spans="1:13" ht="14.45" customHeight="1" thickBot="1" x14ac:dyDescent="0.25">
      <c r="A18" s="808" t="s">
        <v>999</v>
      </c>
      <c r="B18" s="799">
        <v>155722.87999999998</v>
      </c>
      <c r="C18" s="755">
        <v>1</v>
      </c>
      <c r="D18" s="812">
        <v>54</v>
      </c>
      <c r="E18" s="815" t="s">
        <v>999</v>
      </c>
      <c r="F18" s="799">
        <v>52173.739999999983</v>
      </c>
      <c r="G18" s="767">
        <v>0.33504222372460613</v>
      </c>
      <c r="H18" s="759">
        <v>31</v>
      </c>
      <c r="I18" s="790">
        <v>0.57407407407407407</v>
      </c>
      <c r="J18" s="818">
        <v>103549.14</v>
      </c>
      <c r="K18" s="767">
        <v>0.66495777627539387</v>
      </c>
      <c r="L18" s="759">
        <v>23</v>
      </c>
      <c r="M18" s="790">
        <v>0.42592592592592593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E490BA09-FDBA-4DC7-972D-A179FF4C760D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23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247" hidden="1" customWidth="1" outlineLevel="1"/>
    <col min="2" max="2" width="28.28515625" style="247" hidden="1" customWidth="1" outlineLevel="1"/>
    <col min="3" max="3" width="9" style="247" customWidth="1" collapsed="1"/>
    <col min="4" max="4" width="18.7109375" style="340" customWidth="1"/>
    <col min="5" max="5" width="13.5703125" style="330" customWidth="1"/>
    <col min="6" max="6" width="6" style="247" bestFit="1" customWidth="1"/>
    <col min="7" max="7" width="8.7109375" style="247" customWidth="1"/>
    <col min="8" max="8" width="5" style="247" bestFit="1" customWidth="1"/>
    <col min="9" max="9" width="8.5703125" style="247" hidden="1" customWidth="1" outlineLevel="1"/>
    <col min="10" max="10" width="25.7109375" style="247" customWidth="1" collapsed="1"/>
    <col min="11" max="11" width="8.7109375" style="247" customWidth="1"/>
    <col min="12" max="12" width="7.7109375" style="331" customWidth="1"/>
    <col min="13" max="13" width="11.140625" style="331" customWidth="1"/>
    <col min="14" max="14" width="7.7109375" style="247" customWidth="1"/>
    <col min="15" max="15" width="7.7109375" style="341" customWidth="1"/>
    <col min="16" max="16" width="11.140625" style="331" customWidth="1"/>
    <col min="17" max="17" width="5.42578125" style="332" bestFit="1" customWidth="1"/>
    <col min="18" max="18" width="7.7109375" style="247" customWidth="1"/>
    <col min="19" max="19" width="5.42578125" style="332" bestFit="1" customWidth="1"/>
    <col min="20" max="20" width="7.7109375" style="341" customWidth="1"/>
    <col min="21" max="21" width="5.42578125" style="332" bestFit="1" customWidth="1"/>
    <col min="22" max="16384" width="8.85546875" style="247"/>
  </cols>
  <sheetData>
    <row r="1" spans="1:21" ht="18.600000000000001" customHeight="1" thickBot="1" x14ac:dyDescent="0.35">
      <c r="A1" s="542" t="s">
        <v>1437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</row>
    <row r="2" spans="1:21" ht="14.45" customHeight="1" thickBot="1" x14ac:dyDescent="0.25">
      <c r="A2" s="371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5" customHeight="1" thickBot="1" x14ac:dyDescent="0.25">
      <c r="A3" s="574"/>
      <c r="B3" s="575"/>
      <c r="C3" s="575"/>
      <c r="D3" s="575"/>
      <c r="E3" s="575"/>
      <c r="F3" s="575"/>
      <c r="G3" s="575"/>
      <c r="H3" s="575"/>
      <c r="I3" s="575"/>
      <c r="J3" s="575"/>
      <c r="K3" s="576" t="s">
        <v>158</v>
      </c>
      <c r="L3" s="577"/>
      <c r="M3" s="70">
        <f>SUBTOTAL(9,M7:M1048576)</f>
        <v>686268.47000000009</v>
      </c>
      <c r="N3" s="70">
        <f>SUBTOTAL(9,N7:N1048576)</f>
        <v>3724</v>
      </c>
      <c r="O3" s="70">
        <f>SUBTOTAL(9,O7:O1048576)</f>
        <v>380</v>
      </c>
      <c r="P3" s="70">
        <f>SUBTOTAL(9,P7:P1048576)</f>
        <v>319335.74000000017</v>
      </c>
      <c r="Q3" s="71">
        <f>IF(M3=0,0,P3/M3)</f>
        <v>0.46532188780288875</v>
      </c>
      <c r="R3" s="70">
        <f>SUBTOTAL(9,R7:R1048576)</f>
        <v>1820</v>
      </c>
      <c r="S3" s="71">
        <f>IF(N3=0,0,R3/N3)</f>
        <v>0.48872180451127817</v>
      </c>
      <c r="T3" s="70">
        <f>SUBTOTAL(9,T7:T1048576)</f>
        <v>185</v>
      </c>
      <c r="U3" s="72">
        <f>IF(O3=0,0,T3/O3)</f>
        <v>0.48684210526315791</v>
      </c>
    </row>
    <row r="4" spans="1:21" ht="14.45" customHeight="1" x14ac:dyDescent="0.2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78" t="s">
        <v>15</v>
      </c>
      <c r="N4" s="579"/>
      <c r="O4" s="579"/>
      <c r="P4" s="580" t="s">
        <v>21</v>
      </c>
      <c r="Q4" s="579"/>
      <c r="R4" s="579"/>
      <c r="S4" s="579"/>
      <c r="T4" s="579"/>
      <c r="U4" s="581"/>
    </row>
    <row r="5" spans="1:21" ht="14.45" customHeight="1" thickBot="1" x14ac:dyDescent="0.2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1" t="s">
        <v>22</v>
      </c>
      <c r="Q5" s="572"/>
      <c r="R5" s="571" t="s">
        <v>13</v>
      </c>
      <c r="S5" s="572"/>
      <c r="T5" s="571" t="s">
        <v>20</v>
      </c>
      <c r="U5" s="573"/>
    </row>
    <row r="6" spans="1:21" s="330" customFormat="1" ht="14.45" customHeight="1" thickBot="1" x14ac:dyDescent="0.25">
      <c r="A6" s="819" t="s">
        <v>23</v>
      </c>
      <c r="B6" s="820" t="s">
        <v>5</v>
      </c>
      <c r="C6" s="819" t="s">
        <v>24</v>
      </c>
      <c r="D6" s="820" t="s">
        <v>6</v>
      </c>
      <c r="E6" s="820" t="s">
        <v>192</v>
      </c>
      <c r="F6" s="820" t="s">
        <v>25</v>
      </c>
      <c r="G6" s="820" t="s">
        <v>26</v>
      </c>
      <c r="H6" s="820" t="s">
        <v>8</v>
      </c>
      <c r="I6" s="820" t="s">
        <v>10</v>
      </c>
      <c r="J6" s="820" t="s">
        <v>11</v>
      </c>
      <c r="K6" s="820" t="s">
        <v>12</v>
      </c>
      <c r="L6" s="820" t="s">
        <v>27</v>
      </c>
      <c r="M6" s="821" t="s">
        <v>14</v>
      </c>
      <c r="N6" s="822" t="s">
        <v>28</v>
      </c>
      <c r="O6" s="822" t="s">
        <v>28</v>
      </c>
      <c r="P6" s="822" t="s">
        <v>14</v>
      </c>
      <c r="Q6" s="822" t="s">
        <v>2</v>
      </c>
      <c r="R6" s="822" t="s">
        <v>28</v>
      </c>
      <c r="S6" s="822" t="s">
        <v>2</v>
      </c>
      <c r="T6" s="822" t="s">
        <v>28</v>
      </c>
      <c r="U6" s="823" t="s">
        <v>2</v>
      </c>
    </row>
    <row r="7" spans="1:21" ht="14.45" customHeight="1" x14ac:dyDescent="0.2">
      <c r="A7" s="824">
        <v>9</v>
      </c>
      <c r="B7" s="825" t="s">
        <v>974</v>
      </c>
      <c r="C7" s="825" t="s">
        <v>981</v>
      </c>
      <c r="D7" s="826" t="s">
        <v>1435</v>
      </c>
      <c r="E7" s="827" t="s">
        <v>988</v>
      </c>
      <c r="F7" s="825" t="s">
        <v>975</v>
      </c>
      <c r="G7" s="825" t="s">
        <v>1000</v>
      </c>
      <c r="H7" s="825" t="s">
        <v>572</v>
      </c>
      <c r="I7" s="825" t="s">
        <v>1001</v>
      </c>
      <c r="J7" s="825" t="s">
        <v>1002</v>
      </c>
      <c r="K7" s="825" t="s">
        <v>1003</v>
      </c>
      <c r="L7" s="828">
        <v>247.17</v>
      </c>
      <c r="M7" s="828">
        <v>247.17</v>
      </c>
      <c r="N7" s="825">
        <v>1</v>
      </c>
      <c r="O7" s="829">
        <v>0.5</v>
      </c>
      <c r="P7" s="828">
        <v>247.17</v>
      </c>
      <c r="Q7" s="830">
        <v>1</v>
      </c>
      <c r="R7" s="825">
        <v>1</v>
      </c>
      <c r="S7" s="830">
        <v>1</v>
      </c>
      <c r="T7" s="829">
        <v>0.5</v>
      </c>
      <c r="U7" s="231">
        <v>1</v>
      </c>
    </row>
    <row r="8" spans="1:21" ht="14.45" customHeight="1" x14ac:dyDescent="0.2">
      <c r="A8" s="831">
        <v>9</v>
      </c>
      <c r="B8" s="832" t="s">
        <v>974</v>
      </c>
      <c r="C8" s="832" t="s">
        <v>981</v>
      </c>
      <c r="D8" s="833" t="s">
        <v>1435</v>
      </c>
      <c r="E8" s="834" t="s">
        <v>988</v>
      </c>
      <c r="F8" s="832" t="s">
        <v>975</v>
      </c>
      <c r="G8" s="832" t="s">
        <v>1004</v>
      </c>
      <c r="H8" s="832" t="s">
        <v>572</v>
      </c>
      <c r="I8" s="832" t="s">
        <v>1005</v>
      </c>
      <c r="J8" s="832" t="s">
        <v>1006</v>
      </c>
      <c r="K8" s="832" t="s">
        <v>1007</v>
      </c>
      <c r="L8" s="835">
        <v>168.77</v>
      </c>
      <c r="M8" s="835">
        <v>506.31000000000006</v>
      </c>
      <c r="N8" s="832">
        <v>3</v>
      </c>
      <c r="O8" s="836">
        <v>1.5</v>
      </c>
      <c r="P8" s="835">
        <v>506.31000000000006</v>
      </c>
      <c r="Q8" s="837">
        <v>1</v>
      </c>
      <c r="R8" s="832">
        <v>3</v>
      </c>
      <c r="S8" s="837">
        <v>1</v>
      </c>
      <c r="T8" s="836">
        <v>1.5</v>
      </c>
      <c r="U8" s="838">
        <v>1</v>
      </c>
    </row>
    <row r="9" spans="1:21" ht="14.45" customHeight="1" x14ac:dyDescent="0.2">
      <c r="A9" s="831">
        <v>9</v>
      </c>
      <c r="B9" s="832" t="s">
        <v>974</v>
      </c>
      <c r="C9" s="832" t="s">
        <v>981</v>
      </c>
      <c r="D9" s="833" t="s">
        <v>1435</v>
      </c>
      <c r="E9" s="834" t="s">
        <v>988</v>
      </c>
      <c r="F9" s="832" t="s">
        <v>975</v>
      </c>
      <c r="G9" s="832" t="s">
        <v>1008</v>
      </c>
      <c r="H9" s="832" t="s">
        <v>572</v>
      </c>
      <c r="I9" s="832" t="s">
        <v>1009</v>
      </c>
      <c r="J9" s="832" t="s">
        <v>1010</v>
      </c>
      <c r="K9" s="832" t="s">
        <v>1011</v>
      </c>
      <c r="L9" s="835">
        <v>170.52</v>
      </c>
      <c r="M9" s="835">
        <v>682.08</v>
      </c>
      <c r="N9" s="832">
        <v>4</v>
      </c>
      <c r="O9" s="836">
        <v>1.5</v>
      </c>
      <c r="P9" s="835">
        <v>341.04</v>
      </c>
      <c r="Q9" s="837">
        <v>0.5</v>
      </c>
      <c r="R9" s="832">
        <v>2</v>
      </c>
      <c r="S9" s="837">
        <v>0.5</v>
      </c>
      <c r="T9" s="836">
        <v>0.5</v>
      </c>
      <c r="U9" s="838">
        <v>0.33333333333333331</v>
      </c>
    </row>
    <row r="10" spans="1:21" ht="14.45" customHeight="1" x14ac:dyDescent="0.2">
      <c r="A10" s="831">
        <v>9</v>
      </c>
      <c r="B10" s="832" t="s">
        <v>974</v>
      </c>
      <c r="C10" s="832" t="s">
        <v>981</v>
      </c>
      <c r="D10" s="833" t="s">
        <v>1435</v>
      </c>
      <c r="E10" s="834" t="s">
        <v>988</v>
      </c>
      <c r="F10" s="832" t="s">
        <v>975</v>
      </c>
      <c r="G10" s="832" t="s">
        <v>1012</v>
      </c>
      <c r="H10" s="832" t="s">
        <v>705</v>
      </c>
      <c r="I10" s="832" t="s">
        <v>1013</v>
      </c>
      <c r="J10" s="832" t="s">
        <v>1014</v>
      </c>
      <c r="K10" s="832" t="s">
        <v>1015</v>
      </c>
      <c r="L10" s="835">
        <v>176.32</v>
      </c>
      <c r="M10" s="835">
        <v>176.32</v>
      </c>
      <c r="N10" s="832">
        <v>1</v>
      </c>
      <c r="O10" s="836">
        <v>1</v>
      </c>
      <c r="P10" s="835"/>
      <c r="Q10" s="837">
        <v>0</v>
      </c>
      <c r="R10" s="832"/>
      <c r="S10" s="837">
        <v>0</v>
      </c>
      <c r="T10" s="836"/>
      <c r="U10" s="838">
        <v>0</v>
      </c>
    </row>
    <row r="11" spans="1:21" ht="14.45" customHeight="1" x14ac:dyDescent="0.2">
      <c r="A11" s="831">
        <v>9</v>
      </c>
      <c r="B11" s="832" t="s">
        <v>974</v>
      </c>
      <c r="C11" s="832" t="s">
        <v>981</v>
      </c>
      <c r="D11" s="833" t="s">
        <v>1435</v>
      </c>
      <c r="E11" s="834" t="s">
        <v>988</v>
      </c>
      <c r="F11" s="832" t="s">
        <v>975</v>
      </c>
      <c r="G11" s="832" t="s">
        <v>1016</v>
      </c>
      <c r="H11" s="832" t="s">
        <v>572</v>
      </c>
      <c r="I11" s="832" t="s">
        <v>1017</v>
      </c>
      <c r="J11" s="832" t="s">
        <v>1018</v>
      </c>
      <c r="K11" s="832" t="s">
        <v>1019</v>
      </c>
      <c r="L11" s="835">
        <v>611.59</v>
      </c>
      <c r="M11" s="835">
        <v>611.59</v>
      </c>
      <c r="N11" s="832">
        <v>1</v>
      </c>
      <c r="O11" s="836">
        <v>1</v>
      </c>
      <c r="P11" s="835"/>
      <c r="Q11" s="837">
        <v>0</v>
      </c>
      <c r="R11" s="832"/>
      <c r="S11" s="837">
        <v>0</v>
      </c>
      <c r="T11" s="836"/>
      <c r="U11" s="838">
        <v>0</v>
      </c>
    </row>
    <row r="12" spans="1:21" ht="14.45" customHeight="1" x14ac:dyDescent="0.2">
      <c r="A12" s="831">
        <v>9</v>
      </c>
      <c r="B12" s="832" t="s">
        <v>974</v>
      </c>
      <c r="C12" s="832" t="s">
        <v>981</v>
      </c>
      <c r="D12" s="833" t="s">
        <v>1435</v>
      </c>
      <c r="E12" s="834" t="s">
        <v>988</v>
      </c>
      <c r="F12" s="832" t="s">
        <v>975</v>
      </c>
      <c r="G12" s="832" t="s">
        <v>1020</v>
      </c>
      <c r="H12" s="832" t="s">
        <v>572</v>
      </c>
      <c r="I12" s="832" t="s">
        <v>1021</v>
      </c>
      <c r="J12" s="832" t="s">
        <v>1022</v>
      </c>
      <c r="K12" s="832" t="s">
        <v>1023</v>
      </c>
      <c r="L12" s="835">
        <v>0</v>
      </c>
      <c r="M12" s="835">
        <v>0</v>
      </c>
      <c r="N12" s="832">
        <v>3</v>
      </c>
      <c r="O12" s="836">
        <v>3</v>
      </c>
      <c r="P12" s="835"/>
      <c r="Q12" s="837"/>
      <c r="R12" s="832"/>
      <c r="S12" s="837">
        <v>0</v>
      </c>
      <c r="T12" s="836"/>
      <c r="U12" s="838">
        <v>0</v>
      </c>
    </row>
    <row r="13" spans="1:21" ht="14.45" customHeight="1" x14ac:dyDescent="0.2">
      <c r="A13" s="831">
        <v>9</v>
      </c>
      <c r="B13" s="832" t="s">
        <v>974</v>
      </c>
      <c r="C13" s="832" t="s">
        <v>981</v>
      </c>
      <c r="D13" s="833" t="s">
        <v>1435</v>
      </c>
      <c r="E13" s="834" t="s">
        <v>988</v>
      </c>
      <c r="F13" s="832" t="s">
        <v>975</v>
      </c>
      <c r="G13" s="832" t="s">
        <v>1024</v>
      </c>
      <c r="H13" s="832" t="s">
        <v>572</v>
      </c>
      <c r="I13" s="832" t="s">
        <v>1025</v>
      </c>
      <c r="J13" s="832" t="s">
        <v>1026</v>
      </c>
      <c r="K13" s="832" t="s">
        <v>1027</v>
      </c>
      <c r="L13" s="835">
        <v>69.59</v>
      </c>
      <c r="M13" s="835">
        <v>69.59</v>
      </c>
      <c r="N13" s="832">
        <v>1</v>
      </c>
      <c r="O13" s="836">
        <v>0.5</v>
      </c>
      <c r="P13" s="835">
        <v>69.59</v>
      </c>
      <c r="Q13" s="837">
        <v>1</v>
      </c>
      <c r="R13" s="832">
        <v>1</v>
      </c>
      <c r="S13" s="837">
        <v>1</v>
      </c>
      <c r="T13" s="836">
        <v>0.5</v>
      </c>
      <c r="U13" s="838">
        <v>1</v>
      </c>
    </row>
    <row r="14" spans="1:21" ht="14.45" customHeight="1" x14ac:dyDescent="0.2">
      <c r="A14" s="831">
        <v>9</v>
      </c>
      <c r="B14" s="832" t="s">
        <v>974</v>
      </c>
      <c r="C14" s="832" t="s">
        <v>981</v>
      </c>
      <c r="D14" s="833" t="s">
        <v>1435</v>
      </c>
      <c r="E14" s="834" t="s">
        <v>988</v>
      </c>
      <c r="F14" s="832" t="s">
        <v>975</v>
      </c>
      <c r="G14" s="832" t="s">
        <v>1028</v>
      </c>
      <c r="H14" s="832" t="s">
        <v>572</v>
      </c>
      <c r="I14" s="832" t="s">
        <v>1029</v>
      </c>
      <c r="J14" s="832" t="s">
        <v>1030</v>
      </c>
      <c r="K14" s="832" t="s">
        <v>1031</v>
      </c>
      <c r="L14" s="835">
        <v>176.32</v>
      </c>
      <c r="M14" s="835">
        <v>176.32</v>
      </c>
      <c r="N14" s="832">
        <v>1</v>
      </c>
      <c r="O14" s="836">
        <v>1</v>
      </c>
      <c r="P14" s="835">
        <v>176.32</v>
      </c>
      <c r="Q14" s="837">
        <v>1</v>
      </c>
      <c r="R14" s="832">
        <v>1</v>
      </c>
      <c r="S14" s="837">
        <v>1</v>
      </c>
      <c r="T14" s="836">
        <v>1</v>
      </c>
      <c r="U14" s="838">
        <v>1</v>
      </c>
    </row>
    <row r="15" spans="1:21" ht="14.45" customHeight="1" x14ac:dyDescent="0.2">
      <c r="A15" s="831">
        <v>9</v>
      </c>
      <c r="B15" s="832" t="s">
        <v>974</v>
      </c>
      <c r="C15" s="832" t="s">
        <v>981</v>
      </c>
      <c r="D15" s="833" t="s">
        <v>1435</v>
      </c>
      <c r="E15" s="834" t="s">
        <v>988</v>
      </c>
      <c r="F15" s="832" t="s">
        <v>975</v>
      </c>
      <c r="G15" s="832" t="s">
        <v>1032</v>
      </c>
      <c r="H15" s="832" t="s">
        <v>572</v>
      </c>
      <c r="I15" s="832" t="s">
        <v>1033</v>
      </c>
      <c r="J15" s="832" t="s">
        <v>1034</v>
      </c>
      <c r="K15" s="832" t="s">
        <v>1035</v>
      </c>
      <c r="L15" s="835">
        <v>175.54</v>
      </c>
      <c r="M15" s="835">
        <v>175.54</v>
      </c>
      <c r="N15" s="832">
        <v>1</v>
      </c>
      <c r="O15" s="836">
        <v>0.5</v>
      </c>
      <c r="P15" s="835">
        <v>175.54</v>
      </c>
      <c r="Q15" s="837">
        <v>1</v>
      </c>
      <c r="R15" s="832">
        <v>1</v>
      </c>
      <c r="S15" s="837">
        <v>1</v>
      </c>
      <c r="T15" s="836">
        <v>0.5</v>
      </c>
      <c r="U15" s="838">
        <v>1</v>
      </c>
    </row>
    <row r="16" spans="1:21" ht="14.45" customHeight="1" x14ac:dyDescent="0.2">
      <c r="A16" s="831">
        <v>9</v>
      </c>
      <c r="B16" s="832" t="s">
        <v>974</v>
      </c>
      <c r="C16" s="832" t="s">
        <v>981</v>
      </c>
      <c r="D16" s="833" t="s">
        <v>1435</v>
      </c>
      <c r="E16" s="834" t="s">
        <v>988</v>
      </c>
      <c r="F16" s="832" t="s">
        <v>975</v>
      </c>
      <c r="G16" s="832" t="s">
        <v>1036</v>
      </c>
      <c r="H16" s="832" t="s">
        <v>572</v>
      </c>
      <c r="I16" s="832" t="s">
        <v>1037</v>
      </c>
      <c r="J16" s="832" t="s">
        <v>1038</v>
      </c>
      <c r="K16" s="832" t="s">
        <v>1039</v>
      </c>
      <c r="L16" s="835">
        <v>46.03</v>
      </c>
      <c r="M16" s="835">
        <v>46.03</v>
      </c>
      <c r="N16" s="832">
        <v>1</v>
      </c>
      <c r="O16" s="836">
        <v>1</v>
      </c>
      <c r="P16" s="835">
        <v>46.03</v>
      </c>
      <c r="Q16" s="837">
        <v>1</v>
      </c>
      <c r="R16" s="832">
        <v>1</v>
      </c>
      <c r="S16" s="837">
        <v>1</v>
      </c>
      <c r="T16" s="836">
        <v>1</v>
      </c>
      <c r="U16" s="838">
        <v>1</v>
      </c>
    </row>
    <row r="17" spans="1:21" ht="14.45" customHeight="1" x14ac:dyDescent="0.2">
      <c r="A17" s="831">
        <v>9</v>
      </c>
      <c r="B17" s="832" t="s">
        <v>974</v>
      </c>
      <c r="C17" s="832" t="s">
        <v>981</v>
      </c>
      <c r="D17" s="833" t="s">
        <v>1435</v>
      </c>
      <c r="E17" s="834" t="s">
        <v>988</v>
      </c>
      <c r="F17" s="832" t="s">
        <v>975</v>
      </c>
      <c r="G17" s="832" t="s">
        <v>1040</v>
      </c>
      <c r="H17" s="832" t="s">
        <v>705</v>
      </c>
      <c r="I17" s="832" t="s">
        <v>1041</v>
      </c>
      <c r="J17" s="832" t="s">
        <v>1042</v>
      </c>
      <c r="K17" s="832" t="s">
        <v>1043</v>
      </c>
      <c r="L17" s="835">
        <v>141.25</v>
      </c>
      <c r="M17" s="835">
        <v>141.25</v>
      </c>
      <c r="N17" s="832">
        <v>1</v>
      </c>
      <c r="O17" s="836">
        <v>0.5</v>
      </c>
      <c r="P17" s="835">
        <v>141.25</v>
      </c>
      <c r="Q17" s="837">
        <v>1</v>
      </c>
      <c r="R17" s="832">
        <v>1</v>
      </c>
      <c r="S17" s="837">
        <v>1</v>
      </c>
      <c r="T17" s="836">
        <v>0.5</v>
      </c>
      <c r="U17" s="838">
        <v>1</v>
      </c>
    </row>
    <row r="18" spans="1:21" ht="14.45" customHeight="1" x14ac:dyDescent="0.2">
      <c r="A18" s="831">
        <v>9</v>
      </c>
      <c r="B18" s="832" t="s">
        <v>974</v>
      </c>
      <c r="C18" s="832" t="s">
        <v>981</v>
      </c>
      <c r="D18" s="833" t="s">
        <v>1435</v>
      </c>
      <c r="E18" s="834" t="s">
        <v>988</v>
      </c>
      <c r="F18" s="832" t="s">
        <v>975</v>
      </c>
      <c r="G18" s="832" t="s">
        <v>1044</v>
      </c>
      <c r="H18" s="832" t="s">
        <v>572</v>
      </c>
      <c r="I18" s="832" t="s">
        <v>1045</v>
      </c>
      <c r="J18" s="832" t="s">
        <v>1046</v>
      </c>
      <c r="K18" s="832" t="s">
        <v>1047</v>
      </c>
      <c r="L18" s="835">
        <v>0</v>
      </c>
      <c r="M18" s="835">
        <v>0</v>
      </c>
      <c r="N18" s="832">
        <v>1</v>
      </c>
      <c r="O18" s="836">
        <v>0.5</v>
      </c>
      <c r="P18" s="835"/>
      <c r="Q18" s="837"/>
      <c r="R18" s="832"/>
      <c r="S18" s="837">
        <v>0</v>
      </c>
      <c r="T18" s="836"/>
      <c r="U18" s="838">
        <v>0</v>
      </c>
    </row>
    <row r="19" spans="1:21" ht="14.45" customHeight="1" x14ac:dyDescent="0.2">
      <c r="A19" s="831">
        <v>9</v>
      </c>
      <c r="B19" s="832" t="s">
        <v>974</v>
      </c>
      <c r="C19" s="832" t="s">
        <v>981</v>
      </c>
      <c r="D19" s="833" t="s">
        <v>1435</v>
      </c>
      <c r="E19" s="834" t="s">
        <v>988</v>
      </c>
      <c r="F19" s="832" t="s">
        <v>975</v>
      </c>
      <c r="G19" s="832" t="s">
        <v>1048</v>
      </c>
      <c r="H19" s="832" t="s">
        <v>572</v>
      </c>
      <c r="I19" s="832" t="s">
        <v>1049</v>
      </c>
      <c r="J19" s="832" t="s">
        <v>1050</v>
      </c>
      <c r="K19" s="832" t="s">
        <v>1051</v>
      </c>
      <c r="L19" s="835">
        <v>0</v>
      </c>
      <c r="M19" s="835">
        <v>0</v>
      </c>
      <c r="N19" s="832">
        <v>2</v>
      </c>
      <c r="O19" s="836">
        <v>0.5</v>
      </c>
      <c r="P19" s="835"/>
      <c r="Q19" s="837"/>
      <c r="R19" s="832"/>
      <c r="S19" s="837">
        <v>0</v>
      </c>
      <c r="T19" s="836"/>
      <c r="U19" s="838">
        <v>0</v>
      </c>
    </row>
    <row r="20" spans="1:21" ht="14.45" customHeight="1" x14ac:dyDescent="0.2">
      <c r="A20" s="831">
        <v>9</v>
      </c>
      <c r="B20" s="832" t="s">
        <v>974</v>
      </c>
      <c r="C20" s="832" t="s">
        <v>981</v>
      </c>
      <c r="D20" s="833" t="s">
        <v>1435</v>
      </c>
      <c r="E20" s="834" t="s">
        <v>988</v>
      </c>
      <c r="F20" s="832" t="s">
        <v>975</v>
      </c>
      <c r="G20" s="832" t="s">
        <v>1052</v>
      </c>
      <c r="H20" s="832" t="s">
        <v>572</v>
      </c>
      <c r="I20" s="832" t="s">
        <v>1053</v>
      </c>
      <c r="J20" s="832" t="s">
        <v>1054</v>
      </c>
      <c r="K20" s="832" t="s">
        <v>1055</v>
      </c>
      <c r="L20" s="835">
        <v>107.27</v>
      </c>
      <c r="M20" s="835">
        <v>107.27</v>
      </c>
      <c r="N20" s="832">
        <v>1</v>
      </c>
      <c r="O20" s="836">
        <v>1</v>
      </c>
      <c r="P20" s="835">
        <v>107.27</v>
      </c>
      <c r="Q20" s="837">
        <v>1</v>
      </c>
      <c r="R20" s="832">
        <v>1</v>
      </c>
      <c r="S20" s="837">
        <v>1</v>
      </c>
      <c r="T20" s="836">
        <v>1</v>
      </c>
      <c r="U20" s="838">
        <v>1</v>
      </c>
    </row>
    <row r="21" spans="1:21" ht="14.45" customHeight="1" x14ac:dyDescent="0.2">
      <c r="A21" s="831">
        <v>9</v>
      </c>
      <c r="B21" s="832" t="s">
        <v>974</v>
      </c>
      <c r="C21" s="832" t="s">
        <v>981</v>
      </c>
      <c r="D21" s="833" t="s">
        <v>1435</v>
      </c>
      <c r="E21" s="834" t="s">
        <v>988</v>
      </c>
      <c r="F21" s="832" t="s">
        <v>976</v>
      </c>
      <c r="G21" s="832" t="s">
        <v>1056</v>
      </c>
      <c r="H21" s="832" t="s">
        <v>572</v>
      </c>
      <c r="I21" s="832" t="s">
        <v>1057</v>
      </c>
      <c r="J21" s="832" t="s">
        <v>1058</v>
      </c>
      <c r="K21" s="832"/>
      <c r="L21" s="835">
        <v>0</v>
      </c>
      <c r="M21" s="835">
        <v>0</v>
      </c>
      <c r="N21" s="832">
        <v>2</v>
      </c>
      <c r="O21" s="836">
        <v>2</v>
      </c>
      <c r="P21" s="835">
        <v>0</v>
      </c>
      <c r="Q21" s="837"/>
      <c r="R21" s="832">
        <v>2</v>
      </c>
      <c r="S21" s="837">
        <v>1</v>
      </c>
      <c r="T21" s="836">
        <v>2</v>
      </c>
      <c r="U21" s="838">
        <v>1</v>
      </c>
    </row>
    <row r="22" spans="1:21" ht="14.45" customHeight="1" x14ac:dyDescent="0.2">
      <c r="A22" s="831">
        <v>9</v>
      </c>
      <c r="B22" s="832" t="s">
        <v>974</v>
      </c>
      <c r="C22" s="832" t="s">
        <v>981</v>
      </c>
      <c r="D22" s="833" t="s">
        <v>1435</v>
      </c>
      <c r="E22" s="834" t="s">
        <v>990</v>
      </c>
      <c r="F22" s="832" t="s">
        <v>975</v>
      </c>
      <c r="G22" s="832" t="s">
        <v>1059</v>
      </c>
      <c r="H22" s="832" t="s">
        <v>572</v>
      </c>
      <c r="I22" s="832" t="s">
        <v>1060</v>
      </c>
      <c r="J22" s="832" t="s">
        <v>1061</v>
      </c>
      <c r="K22" s="832" t="s">
        <v>1062</v>
      </c>
      <c r="L22" s="835">
        <v>119.7</v>
      </c>
      <c r="M22" s="835">
        <v>598.5</v>
      </c>
      <c r="N22" s="832">
        <v>5</v>
      </c>
      <c r="O22" s="836">
        <v>1</v>
      </c>
      <c r="P22" s="835"/>
      <c r="Q22" s="837">
        <v>0</v>
      </c>
      <c r="R22" s="832"/>
      <c r="S22" s="837">
        <v>0</v>
      </c>
      <c r="T22" s="836"/>
      <c r="U22" s="838">
        <v>0</v>
      </c>
    </row>
    <row r="23" spans="1:21" ht="14.45" customHeight="1" x14ac:dyDescent="0.2">
      <c r="A23" s="831">
        <v>9</v>
      </c>
      <c r="B23" s="832" t="s">
        <v>974</v>
      </c>
      <c r="C23" s="832" t="s">
        <v>981</v>
      </c>
      <c r="D23" s="833" t="s">
        <v>1435</v>
      </c>
      <c r="E23" s="834" t="s">
        <v>990</v>
      </c>
      <c r="F23" s="832" t="s">
        <v>975</v>
      </c>
      <c r="G23" s="832" t="s">
        <v>1063</v>
      </c>
      <c r="H23" s="832" t="s">
        <v>572</v>
      </c>
      <c r="I23" s="832" t="s">
        <v>1064</v>
      </c>
      <c r="J23" s="832" t="s">
        <v>1065</v>
      </c>
      <c r="K23" s="832" t="s">
        <v>1066</v>
      </c>
      <c r="L23" s="835">
        <v>88.31</v>
      </c>
      <c r="M23" s="835">
        <v>88.31</v>
      </c>
      <c r="N23" s="832">
        <v>1</v>
      </c>
      <c r="O23" s="836">
        <v>1</v>
      </c>
      <c r="P23" s="835"/>
      <c r="Q23" s="837">
        <v>0</v>
      </c>
      <c r="R23" s="832"/>
      <c r="S23" s="837">
        <v>0</v>
      </c>
      <c r="T23" s="836"/>
      <c r="U23" s="838">
        <v>0</v>
      </c>
    </row>
    <row r="24" spans="1:21" ht="14.45" customHeight="1" x14ac:dyDescent="0.2">
      <c r="A24" s="831">
        <v>9</v>
      </c>
      <c r="B24" s="832" t="s">
        <v>974</v>
      </c>
      <c r="C24" s="832" t="s">
        <v>981</v>
      </c>
      <c r="D24" s="833" t="s">
        <v>1435</v>
      </c>
      <c r="E24" s="834" t="s">
        <v>990</v>
      </c>
      <c r="F24" s="832" t="s">
        <v>975</v>
      </c>
      <c r="G24" s="832" t="s">
        <v>1067</v>
      </c>
      <c r="H24" s="832" t="s">
        <v>572</v>
      </c>
      <c r="I24" s="832" t="s">
        <v>1068</v>
      </c>
      <c r="J24" s="832" t="s">
        <v>646</v>
      </c>
      <c r="K24" s="832" t="s">
        <v>1069</v>
      </c>
      <c r="L24" s="835">
        <v>94.7</v>
      </c>
      <c r="M24" s="835">
        <v>189.4</v>
      </c>
      <c r="N24" s="832">
        <v>2</v>
      </c>
      <c r="O24" s="836">
        <v>1</v>
      </c>
      <c r="P24" s="835">
        <v>94.7</v>
      </c>
      <c r="Q24" s="837">
        <v>0.5</v>
      </c>
      <c r="R24" s="832">
        <v>1</v>
      </c>
      <c r="S24" s="837">
        <v>0.5</v>
      </c>
      <c r="T24" s="836">
        <v>0.5</v>
      </c>
      <c r="U24" s="838">
        <v>0.5</v>
      </c>
    </row>
    <row r="25" spans="1:21" ht="14.45" customHeight="1" x14ac:dyDescent="0.2">
      <c r="A25" s="831">
        <v>9</v>
      </c>
      <c r="B25" s="832" t="s">
        <v>974</v>
      </c>
      <c r="C25" s="832" t="s">
        <v>981</v>
      </c>
      <c r="D25" s="833" t="s">
        <v>1435</v>
      </c>
      <c r="E25" s="834" t="s">
        <v>990</v>
      </c>
      <c r="F25" s="832" t="s">
        <v>975</v>
      </c>
      <c r="G25" s="832" t="s">
        <v>1070</v>
      </c>
      <c r="H25" s="832" t="s">
        <v>572</v>
      </c>
      <c r="I25" s="832" t="s">
        <v>1071</v>
      </c>
      <c r="J25" s="832" t="s">
        <v>1072</v>
      </c>
      <c r="K25" s="832" t="s">
        <v>1073</v>
      </c>
      <c r="L25" s="835">
        <v>27.28</v>
      </c>
      <c r="M25" s="835">
        <v>54.56</v>
      </c>
      <c r="N25" s="832">
        <v>2</v>
      </c>
      <c r="O25" s="836">
        <v>1</v>
      </c>
      <c r="P25" s="835">
        <v>54.56</v>
      </c>
      <c r="Q25" s="837">
        <v>1</v>
      </c>
      <c r="R25" s="832">
        <v>2</v>
      </c>
      <c r="S25" s="837">
        <v>1</v>
      </c>
      <c r="T25" s="836">
        <v>1</v>
      </c>
      <c r="U25" s="838">
        <v>1</v>
      </c>
    </row>
    <row r="26" spans="1:21" ht="14.45" customHeight="1" x14ac:dyDescent="0.2">
      <c r="A26" s="831">
        <v>9</v>
      </c>
      <c r="B26" s="832" t="s">
        <v>974</v>
      </c>
      <c r="C26" s="832" t="s">
        <v>981</v>
      </c>
      <c r="D26" s="833" t="s">
        <v>1435</v>
      </c>
      <c r="E26" s="834" t="s">
        <v>990</v>
      </c>
      <c r="F26" s="832" t="s">
        <v>975</v>
      </c>
      <c r="G26" s="832" t="s">
        <v>1074</v>
      </c>
      <c r="H26" s="832" t="s">
        <v>572</v>
      </c>
      <c r="I26" s="832" t="s">
        <v>1075</v>
      </c>
      <c r="J26" s="832" t="s">
        <v>1076</v>
      </c>
      <c r="K26" s="832" t="s">
        <v>1077</v>
      </c>
      <c r="L26" s="835">
        <v>0</v>
      </c>
      <c r="M26" s="835">
        <v>0</v>
      </c>
      <c r="N26" s="832">
        <v>2</v>
      </c>
      <c r="O26" s="836">
        <v>1</v>
      </c>
      <c r="P26" s="835"/>
      <c r="Q26" s="837"/>
      <c r="R26" s="832"/>
      <c r="S26" s="837">
        <v>0</v>
      </c>
      <c r="T26" s="836"/>
      <c r="U26" s="838">
        <v>0</v>
      </c>
    </row>
    <row r="27" spans="1:21" ht="14.45" customHeight="1" x14ac:dyDescent="0.2">
      <c r="A27" s="831">
        <v>9</v>
      </c>
      <c r="B27" s="832" t="s">
        <v>974</v>
      </c>
      <c r="C27" s="832" t="s">
        <v>981</v>
      </c>
      <c r="D27" s="833" t="s">
        <v>1435</v>
      </c>
      <c r="E27" s="834" t="s">
        <v>990</v>
      </c>
      <c r="F27" s="832" t="s">
        <v>975</v>
      </c>
      <c r="G27" s="832" t="s">
        <v>1078</v>
      </c>
      <c r="H27" s="832" t="s">
        <v>572</v>
      </c>
      <c r="I27" s="832" t="s">
        <v>1079</v>
      </c>
      <c r="J27" s="832" t="s">
        <v>1080</v>
      </c>
      <c r="K27" s="832" t="s">
        <v>1081</v>
      </c>
      <c r="L27" s="835">
        <v>111.72</v>
      </c>
      <c r="M27" s="835">
        <v>223.44</v>
      </c>
      <c r="N27" s="832">
        <v>2</v>
      </c>
      <c r="O27" s="836">
        <v>1</v>
      </c>
      <c r="P27" s="835"/>
      <c r="Q27" s="837">
        <v>0</v>
      </c>
      <c r="R27" s="832"/>
      <c r="S27" s="837">
        <v>0</v>
      </c>
      <c r="T27" s="836"/>
      <c r="U27" s="838">
        <v>0</v>
      </c>
    </row>
    <row r="28" spans="1:21" ht="14.45" customHeight="1" x14ac:dyDescent="0.2">
      <c r="A28" s="831">
        <v>9</v>
      </c>
      <c r="B28" s="832" t="s">
        <v>974</v>
      </c>
      <c r="C28" s="832" t="s">
        <v>981</v>
      </c>
      <c r="D28" s="833" t="s">
        <v>1435</v>
      </c>
      <c r="E28" s="834" t="s">
        <v>990</v>
      </c>
      <c r="F28" s="832" t="s">
        <v>975</v>
      </c>
      <c r="G28" s="832" t="s">
        <v>1078</v>
      </c>
      <c r="H28" s="832" t="s">
        <v>572</v>
      </c>
      <c r="I28" s="832" t="s">
        <v>1082</v>
      </c>
      <c r="J28" s="832" t="s">
        <v>1080</v>
      </c>
      <c r="K28" s="832" t="s">
        <v>1081</v>
      </c>
      <c r="L28" s="835">
        <v>111.72</v>
      </c>
      <c r="M28" s="835">
        <v>111.72</v>
      </c>
      <c r="N28" s="832">
        <v>1</v>
      </c>
      <c r="O28" s="836">
        <v>1</v>
      </c>
      <c r="P28" s="835">
        <v>111.72</v>
      </c>
      <c r="Q28" s="837">
        <v>1</v>
      </c>
      <c r="R28" s="832">
        <v>1</v>
      </c>
      <c r="S28" s="837">
        <v>1</v>
      </c>
      <c r="T28" s="836">
        <v>1</v>
      </c>
      <c r="U28" s="838">
        <v>1</v>
      </c>
    </row>
    <row r="29" spans="1:21" ht="14.45" customHeight="1" x14ac:dyDescent="0.2">
      <c r="A29" s="831">
        <v>9</v>
      </c>
      <c r="B29" s="832" t="s">
        <v>974</v>
      </c>
      <c r="C29" s="832" t="s">
        <v>981</v>
      </c>
      <c r="D29" s="833" t="s">
        <v>1435</v>
      </c>
      <c r="E29" s="834" t="s">
        <v>990</v>
      </c>
      <c r="F29" s="832" t="s">
        <v>975</v>
      </c>
      <c r="G29" s="832" t="s">
        <v>1083</v>
      </c>
      <c r="H29" s="832" t="s">
        <v>572</v>
      </c>
      <c r="I29" s="832" t="s">
        <v>1084</v>
      </c>
      <c r="J29" s="832" t="s">
        <v>1085</v>
      </c>
      <c r="K29" s="832" t="s">
        <v>1086</v>
      </c>
      <c r="L29" s="835">
        <v>56.63</v>
      </c>
      <c r="M29" s="835">
        <v>339.78000000000003</v>
      </c>
      <c r="N29" s="832">
        <v>6</v>
      </c>
      <c r="O29" s="836">
        <v>0.5</v>
      </c>
      <c r="P29" s="835"/>
      <c r="Q29" s="837">
        <v>0</v>
      </c>
      <c r="R29" s="832"/>
      <c r="S29" s="837">
        <v>0</v>
      </c>
      <c r="T29" s="836"/>
      <c r="U29" s="838">
        <v>0</v>
      </c>
    </row>
    <row r="30" spans="1:21" ht="14.45" customHeight="1" x14ac:dyDescent="0.2">
      <c r="A30" s="831">
        <v>9</v>
      </c>
      <c r="B30" s="832" t="s">
        <v>974</v>
      </c>
      <c r="C30" s="832" t="s">
        <v>981</v>
      </c>
      <c r="D30" s="833" t="s">
        <v>1435</v>
      </c>
      <c r="E30" s="834" t="s">
        <v>990</v>
      </c>
      <c r="F30" s="832" t="s">
        <v>975</v>
      </c>
      <c r="G30" s="832" t="s">
        <v>1087</v>
      </c>
      <c r="H30" s="832" t="s">
        <v>572</v>
      </c>
      <c r="I30" s="832" t="s">
        <v>1088</v>
      </c>
      <c r="J30" s="832" t="s">
        <v>1089</v>
      </c>
      <c r="K30" s="832" t="s">
        <v>1090</v>
      </c>
      <c r="L30" s="835">
        <v>16.079999999999998</v>
      </c>
      <c r="M30" s="835">
        <v>16.079999999999998</v>
      </c>
      <c r="N30" s="832">
        <v>1</v>
      </c>
      <c r="O30" s="836">
        <v>1</v>
      </c>
      <c r="P30" s="835"/>
      <c r="Q30" s="837">
        <v>0</v>
      </c>
      <c r="R30" s="832"/>
      <c r="S30" s="837">
        <v>0</v>
      </c>
      <c r="T30" s="836"/>
      <c r="U30" s="838">
        <v>0</v>
      </c>
    </row>
    <row r="31" spans="1:21" ht="14.45" customHeight="1" x14ac:dyDescent="0.2">
      <c r="A31" s="831">
        <v>9</v>
      </c>
      <c r="B31" s="832" t="s">
        <v>974</v>
      </c>
      <c r="C31" s="832" t="s">
        <v>981</v>
      </c>
      <c r="D31" s="833" t="s">
        <v>1435</v>
      </c>
      <c r="E31" s="834" t="s">
        <v>990</v>
      </c>
      <c r="F31" s="832" t="s">
        <v>975</v>
      </c>
      <c r="G31" s="832" t="s">
        <v>1091</v>
      </c>
      <c r="H31" s="832" t="s">
        <v>572</v>
      </c>
      <c r="I31" s="832" t="s">
        <v>1092</v>
      </c>
      <c r="J31" s="832" t="s">
        <v>1093</v>
      </c>
      <c r="K31" s="832" t="s">
        <v>1094</v>
      </c>
      <c r="L31" s="835">
        <v>36.54</v>
      </c>
      <c r="M31" s="835">
        <v>36.54</v>
      </c>
      <c r="N31" s="832">
        <v>1</v>
      </c>
      <c r="O31" s="836">
        <v>0.5</v>
      </c>
      <c r="P31" s="835"/>
      <c r="Q31" s="837">
        <v>0</v>
      </c>
      <c r="R31" s="832"/>
      <c r="S31" s="837">
        <v>0</v>
      </c>
      <c r="T31" s="836"/>
      <c r="U31" s="838">
        <v>0</v>
      </c>
    </row>
    <row r="32" spans="1:21" ht="14.45" customHeight="1" x14ac:dyDescent="0.2">
      <c r="A32" s="831">
        <v>9</v>
      </c>
      <c r="B32" s="832" t="s">
        <v>974</v>
      </c>
      <c r="C32" s="832" t="s">
        <v>981</v>
      </c>
      <c r="D32" s="833" t="s">
        <v>1435</v>
      </c>
      <c r="E32" s="834" t="s">
        <v>990</v>
      </c>
      <c r="F32" s="832" t="s">
        <v>975</v>
      </c>
      <c r="G32" s="832" t="s">
        <v>1040</v>
      </c>
      <c r="H32" s="832" t="s">
        <v>705</v>
      </c>
      <c r="I32" s="832" t="s">
        <v>1041</v>
      </c>
      <c r="J32" s="832" t="s">
        <v>1042</v>
      </c>
      <c r="K32" s="832" t="s">
        <v>1043</v>
      </c>
      <c r="L32" s="835">
        <v>141.25</v>
      </c>
      <c r="M32" s="835">
        <v>282.5</v>
      </c>
      <c r="N32" s="832">
        <v>2</v>
      </c>
      <c r="O32" s="836">
        <v>1</v>
      </c>
      <c r="P32" s="835"/>
      <c r="Q32" s="837">
        <v>0</v>
      </c>
      <c r="R32" s="832"/>
      <c r="S32" s="837">
        <v>0</v>
      </c>
      <c r="T32" s="836"/>
      <c r="U32" s="838">
        <v>0</v>
      </c>
    </row>
    <row r="33" spans="1:21" ht="14.45" customHeight="1" x14ac:dyDescent="0.2">
      <c r="A33" s="831">
        <v>9</v>
      </c>
      <c r="B33" s="832" t="s">
        <v>974</v>
      </c>
      <c r="C33" s="832" t="s">
        <v>981</v>
      </c>
      <c r="D33" s="833" t="s">
        <v>1435</v>
      </c>
      <c r="E33" s="834" t="s">
        <v>990</v>
      </c>
      <c r="F33" s="832" t="s">
        <v>975</v>
      </c>
      <c r="G33" s="832" t="s">
        <v>1095</v>
      </c>
      <c r="H33" s="832" t="s">
        <v>572</v>
      </c>
      <c r="I33" s="832" t="s">
        <v>1096</v>
      </c>
      <c r="J33" s="832" t="s">
        <v>670</v>
      </c>
      <c r="K33" s="832" t="s">
        <v>1097</v>
      </c>
      <c r="L33" s="835">
        <v>33.71</v>
      </c>
      <c r="M33" s="835">
        <v>370.81</v>
      </c>
      <c r="N33" s="832">
        <v>11</v>
      </c>
      <c r="O33" s="836">
        <v>8.5</v>
      </c>
      <c r="P33" s="835">
        <v>134.84</v>
      </c>
      <c r="Q33" s="837">
        <v>0.36363636363636365</v>
      </c>
      <c r="R33" s="832">
        <v>4</v>
      </c>
      <c r="S33" s="837">
        <v>0.36363636363636365</v>
      </c>
      <c r="T33" s="836">
        <v>3</v>
      </c>
      <c r="U33" s="838">
        <v>0.35294117647058826</v>
      </c>
    </row>
    <row r="34" spans="1:21" ht="14.45" customHeight="1" x14ac:dyDescent="0.2">
      <c r="A34" s="831">
        <v>9</v>
      </c>
      <c r="B34" s="832" t="s">
        <v>974</v>
      </c>
      <c r="C34" s="832" t="s">
        <v>981</v>
      </c>
      <c r="D34" s="833" t="s">
        <v>1435</v>
      </c>
      <c r="E34" s="834" t="s">
        <v>990</v>
      </c>
      <c r="F34" s="832" t="s">
        <v>975</v>
      </c>
      <c r="G34" s="832" t="s">
        <v>1098</v>
      </c>
      <c r="H34" s="832" t="s">
        <v>572</v>
      </c>
      <c r="I34" s="832" t="s">
        <v>1099</v>
      </c>
      <c r="J34" s="832" t="s">
        <v>1100</v>
      </c>
      <c r="K34" s="832" t="s">
        <v>1101</v>
      </c>
      <c r="L34" s="835">
        <v>902.57</v>
      </c>
      <c r="M34" s="835">
        <v>902.57</v>
      </c>
      <c r="N34" s="832">
        <v>1</v>
      </c>
      <c r="O34" s="836">
        <v>1</v>
      </c>
      <c r="P34" s="835"/>
      <c r="Q34" s="837">
        <v>0</v>
      </c>
      <c r="R34" s="832"/>
      <c r="S34" s="837">
        <v>0</v>
      </c>
      <c r="T34" s="836"/>
      <c r="U34" s="838">
        <v>0</v>
      </c>
    </row>
    <row r="35" spans="1:21" ht="14.45" customHeight="1" x14ac:dyDescent="0.2">
      <c r="A35" s="831">
        <v>9</v>
      </c>
      <c r="B35" s="832" t="s">
        <v>974</v>
      </c>
      <c r="C35" s="832" t="s">
        <v>981</v>
      </c>
      <c r="D35" s="833" t="s">
        <v>1435</v>
      </c>
      <c r="E35" s="834" t="s">
        <v>990</v>
      </c>
      <c r="F35" s="832" t="s">
        <v>975</v>
      </c>
      <c r="G35" s="832" t="s">
        <v>1102</v>
      </c>
      <c r="H35" s="832" t="s">
        <v>572</v>
      </c>
      <c r="I35" s="832" t="s">
        <v>1103</v>
      </c>
      <c r="J35" s="832" t="s">
        <v>1104</v>
      </c>
      <c r="K35" s="832" t="s">
        <v>1105</v>
      </c>
      <c r="L35" s="835">
        <v>1274.5999999999999</v>
      </c>
      <c r="M35" s="835">
        <v>1274.5999999999999</v>
      </c>
      <c r="N35" s="832">
        <v>1</v>
      </c>
      <c r="O35" s="836">
        <v>1</v>
      </c>
      <c r="P35" s="835"/>
      <c r="Q35" s="837">
        <v>0</v>
      </c>
      <c r="R35" s="832"/>
      <c r="S35" s="837">
        <v>0</v>
      </c>
      <c r="T35" s="836"/>
      <c r="U35" s="838">
        <v>0</v>
      </c>
    </row>
    <row r="36" spans="1:21" ht="14.45" customHeight="1" x14ac:dyDescent="0.2">
      <c r="A36" s="831">
        <v>9</v>
      </c>
      <c r="B36" s="832" t="s">
        <v>974</v>
      </c>
      <c r="C36" s="832" t="s">
        <v>981</v>
      </c>
      <c r="D36" s="833" t="s">
        <v>1435</v>
      </c>
      <c r="E36" s="834" t="s">
        <v>990</v>
      </c>
      <c r="F36" s="832" t="s">
        <v>975</v>
      </c>
      <c r="G36" s="832" t="s">
        <v>1106</v>
      </c>
      <c r="H36" s="832" t="s">
        <v>705</v>
      </c>
      <c r="I36" s="832" t="s">
        <v>1107</v>
      </c>
      <c r="J36" s="832" t="s">
        <v>1108</v>
      </c>
      <c r="K36" s="832" t="s">
        <v>1109</v>
      </c>
      <c r="L36" s="835">
        <v>75.73</v>
      </c>
      <c r="M36" s="835">
        <v>75.73</v>
      </c>
      <c r="N36" s="832">
        <v>1</v>
      </c>
      <c r="O36" s="836">
        <v>0.5</v>
      </c>
      <c r="P36" s="835"/>
      <c r="Q36" s="837">
        <v>0</v>
      </c>
      <c r="R36" s="832"/>
      <c r="S36" s="837">
        <v>0</v>
      </c>
      <c r="T36" s="836"/>
      <c r="U36" s="838">
        <v>0</v>
      </c>
    </row>
    <row r="37" spans="1:21" ht="14.45" customHeight="1" x14ac:dyDescent="0.2">
      <c r="A37" s="831">
        <v>9</v>
      </c>
      <c r="B37" s="832" t="s">
        <v>974</v>
      </c>
      <c r="C37" s="832" t="s">
        <v>981</v>
      </c>
      <c r="D37" s="833" t="s">
        <v>1435</v>
      </c>
      <c r="E37" s="834" t="s">
        <v>990</v>
      </c>
      <c r="F37" s="832" t="s">
        <v>975</v>
      </c>
      <c r="G37" s="832" t="s">
        <v>1110</v>
      </c>
      <c r="H37" s="832" t="s">
        <v>705</v>
      </c>
      <c r="I37" s="832" t="s">
        <v>1111</v>
      </c>
      <c r="J37" s="832" t="s">
        <v>1112</v>
      </c>
      <c r="K37" s="832" t="s">
        <v>1113</v>
      </c>
      <c r="L37" s="835">
        <v>72.27</v>
      </c>
      <c r="M37" s="835">
        <v>20235.599999999999</v>
      </c>
      <c r="N37" s="832">
        <v>280</v>
      </c>
      <c r="O37" s="836">
        <v>4.5</v>
      </c>
      <c r="P37" s="835">
        <v>6937.92</v>
      </c>
      <c r="Q37" s="837">
        <v>0.34285714285714286</v>
      </c>
      <c r="R37" s="832">
        <v>96</v>
      </c>
      <c r="S37" s="837">
        <v>0.34285714285714286</v>
      </c>
      <c r="T37" s="836">
        <v>2</v>
      </c>
      <c r="U37" s="838">
        <v>0.44444444444444442</v>
      </c>
    </row>
    <row r="38" spans="1:21" ht="14.45" customHeight="1" x14ac:dyDescent="0.2">
      <c r="A38" s="831">
        <v>9</v>
      </c>
      <c r="B38" s="832" t="s">
        <v>974</v>
      </c>
      <c r="C38" s="832" t="s">
        <v>981</v>
      </c>
      <c r="D38" s="833" t="s">
        <v>1435</v>
      </c>
      <c r="E38" s="834" t="s">
        <v>990</v>
      </c>
      <c r="F38" s="832" t="s">
        <v>975</v>
      </c>
      <c r="G38" s="832" t="s">
        <v>1110</v>
      </c>
      <c r="H38" s="832" t="s">
        <v>705</v>
      </c>
      <c r="I38" s="832" t="s">
        <v>1114</v>
      </c>
      <c r="J38" s="832" t="s">
        <v>1115</v>
      </c>
      <c r="K38" s="832" t="s">
        <v>1113</v>
      </c>
      <c r="L38" s="835">
        <v>72.27</v>
      </c>
      <c r="M38" s="835">
        <v>867.24</v>
      </c>
      <c r="N38" s="832">
        <v>12</v>
      </c>
      <c r="O38" s="836">
        <v>0.5</v>
      </c>
      <c r="P38" s="835"/>
      <c r="Q38" s="837">
        <v>0</v>
      </c>
      <c r="R38" s="832"/>
      <c r="S38" s="837">
        <v>0</v>
      </c>
      <c r="T38" s="836"/>
      <c r="U38" s="838">
        <v>0</v>
      </c>
    </row>
    <row r="39" spans="1:21" ht="14.45" customHeight="1" x14ac:dyDescent="0.2">
      <c r="A39" s="831">
        <v>9</v>
      </c>
      <c r="B39" s="832" t="s">
        <v>974</v>
      </c>
      <c r="C39" s="832" t="s">
        <v>981</v>
      </c>
      <c r="D39" s="833" t="s">
        <v>1435</v>
      </c>
      <c r="E39" s="834" t="s">
        <v>990</v>
      </c>
      <c r="F39" s="832" t="s">
        <v>975</v>
      </c>
      <c r="G39" s="832" t="s">
        <v>1110</v>
      </c>
      <c r="H39" s="832" t="s">
        <v>705</v>
      </c>
      <c r="I39" s="832" t="s">
        <v>1116</v>
      </c>
      <c r="J39" s="832" t="s">
        <v>1117</v>
      </c>
      <c r="K39" s="832" t="s">
        <v>1113</v>
      </c>
      <c r="L39" s="835">
        <v>72.27</v>
      </c>
      <c r="M39" s="835">
        <v>867.24</v>
      </c>
      <c r="N39" s="832">
        <v>12</v>
      </c>
      <c r="O39" s="836">
        <v>1</v>
      </c>
      <c r="P39" s="835"/>
      <c r="Q39" s="837">
        <v>0</v>
      </c>
      <c r="R39" s="832"/>
      <c r="S39" s="837">
        <v>0</v>
      </c>
      <c r="T39" s="836"/>
      <c r="U39" s="838">
        <v>0</v>
      </c>
    </row>
    <row r="40" spans="1:21" ht="14.45" customHeight="1" x14ac:dyDescent="0.2">
      <c r="A40" s="831">
        <v>9</v>
      </c>
      <c r="B40" s="832" t="s">
        <v>974</v>
      </c>
      <c r="C40" s="832" t="s">
        <v>981</v>
      </c>
      <c r="D40" s="833" t="s">
        <v>1435</v>
      </c>
      <c r="E40" s="834" t="s">
        <v>990</v>
      </c>
      <c r="F40" s="832" t="s">
        <v>975</v>
      </c>
      <c r="G40" s="832" t="s">
        <v>1110</v>
      </c>
      <c r="H40" s="832" t="s">
        <v>705</v>
      </c>
      <c r="I40" s="832" t="s">
        <v>1118</v>
      </c>
      <c r="J40" s="832" t="s">
        <v>1119</v>
      </c>
      <c r="K40" s="832" t="s">
        <v>1113</v>
      </c>
      <c r="L40" s="835">
        <v>72.27</v>
      </c>
      <c r="M40" s="835">
        <v>867.24</v>
      </c>
      <c r="N40" s="832">
        <v>12</v>
      </c>
      <c r="O40" s="836">
        <v>0.5</v>
      </c>
      <c r="P40" s="835"/>
      <c r="Q40" s="837">
        <v>0</v>
      </c>
      <c r="R40" s="832"/>
      <c r="S40" s="837">
        <v>0</v>
      </c>
      <c r="T40" s="836"/>
      <c r="U40" s="838">
        <v>0</v>
      </c>
    </row>
    <row r="41" spans="1:21" ht="14.45" customHeight="1" x14ac:dyDescent="0.2">
      <c r="A41" s="831">
        <v>9</v>
      </c>
      <c r="B41" s="832" t="s">
        <v>974</v>
      </c>
      <c r="C41" s="832" t="s">
        <v>981</v>
      </c>
      <c r="D41" s="833" t="s">
        <v>1435</v>
      </c>
      <c r="E41" s="834" t="s">
        <v>990</v>
      </c>
      <c r="F41" s="832" t="s">
        <v>975</v>
      </c>
      <c r="G41" s="832" t="s">
        <v>1110</v>
      </c>
      <c r="H41" s="832" t="s">
        <v>705</v>
      </c>
      <c r="I41" s="832" t="s">
        <v>1120</v>
      </c>
      <c r="J41" s="832" t="s">
        <v>1121</v>
      </c>
      <c r="K41" s="832" t="s">
        <v>1113</v>
      </c>
      <c r="L41" s="835">
        <v>72.27</v>
      </c>
      <c r="M41" s="835">
        <v>867.24</v>
      </c>
      <c r="N41" s="832">
        <v>12</v>
      </c>
      <c r="O41" s="836">
        <v>0.5</v>
      </c>
      <c r="P41" s="835"/>
      <c r="Q41" s="837">
        <v>0</v>
      </c>
      <c r="R41" s="832"/>
      <c r="S41" s="837">
        <v>0</v>
      </c>
      <c r="T41" s="836"/>
      <c r="U41" s="838">
        <v>0</v>
      </c>
    </row>
    <row r="42" spans="1:21" ht="14.45" customHeight="1" x14ac:dyDescent="0.2">
      <c r="A42" s="831">
        <v>9</v>
      </c>
      <c r="B42" s="832" t="s">
        <v>974</v>
      </c>
      <c r="C42" s="832" t="s">
        <v>981</v>
      </c>
      <c r="D42" s="833" t="s">
        <v>1435</v>
      </c>
      <c r="E42" s="834" t="s">
        <v>990</v>
      </c>
      <c r="F42" s="832" t="s">
        <v>975</v>
      </c>
      <c r="G42" s="832" t="s">
        <v>1110</v>
      </c>
      <c r="H42" s="832" t="s">
        <v>705</v>
      </c>
      <c r="I42" s="832" t="s">
        <v>1122</v>
      </c>
      <c r="J42" s="832" t="s">
        <v>1123</v>
      </c>
      <c r="K42" s="832" t="s">
        <v>1124</v>
      </c>
      <c r="L42" s="835">
        <v>135.54</v>
      </c>
      <c r="M42" s="835">
        <v>1219.8599999999999</v>
      </c>
      <c r="N42" s="832">
        <v>9</v>
      </c>
      <c r="O42" s="836">
        <v>1.5</v>
      </c>
      <c r="P42" s="835">
        <v>1219.8599999999999</v>
      </c>
      <c r="Q42" s="837">
        <v>1</v>
      </c>
      <c r="R42" s="832">
        <v>9</v>
      </c>
      <c r="S42" s="837">
        <v>1</v>
      </c>
      <c r="T42" s="836">
        <v>1.5</v>
      </c>
      <c r="U42" s="838">
        <v>1</v>
      </c>
    </row>
    <row r="43" spans="1:21" ht="14.45" customHeight="1" x14ac:dyDescent="0.2">
      <c r="A43" s="831">
        <v>9</v>
      </c>
      <c r="B43" s="832" t="s">
        <v>974</v>
      </c>
      <c r="C43" s="832" t="s">
        <v>981</v>
      </c>
      <c r="D43" s="833" t="s">
        <v>1435</v>
      </c>
      <c r="E43" s="834" t="s">
        <v>990</v>
      </c>
      <c r="F43" s="832" t="s">
        <v>975</v>
      </c>
      <c r="G43" s="832" t="s">
        <v>1110</v>
      </c>
      <c r="H43" s="832" t="s">
        <v>705</v>
      </c>
      <c r="I43" s="832" t="s">
        <v>1125</v>
      </c>
      <c r="J43" s="832" t="s">
        <v>1126</v>
      </c>
      <c r="K43" s="832" t="s">
        <v>1124</v>
      </c>
      <c r="L43" s="835">
        <v>135.54</v>
      </c>
      <c r="M43" s="835">
        <v>1219.8599999999999</v>
      </c>
      <c r="N43" s="832">
        <v>9</v>
      </c>
      <c r="O43" s="836">
        <v>1</v>
      </c>
      <c r="P43" s="835">
        <v>1219.8599999999999</v>
      </c>
      <c r="Q43" s="837">
        <v>1</v>
      </c>
      <c r="R43" s="832">
        <v>9</v>
      </c>
      <c r="S43" s="837">
        <v>1</v>
      </c>
      <c r="T43" s="836">
        <v>1</v>
      </c>
      <c r="U43" s="838">
        <v>1</v>
      </c>
    </row>
    <row r="44" spans="1:21" ht="14.45" customHeight="1" x14ac:dyDescent="0.2">
      <c r="A44" s="831">
        <v>9</v>
      </c>
      <c r="B44" s="832" t="s">
        <v>974</v>
      </c>
      <c r="C44" s="832" t="s">
        <v>981</v>
      </c>
      <c r="D44" s="833" t="s">
        <v>1435</v>
      </c>
      <c r="E44" s="834" t="s">
        <v>990</v>
      </c>
      <c r="F44" s="832" t="s">
        <v>975</v>
      </c>
      <c r="G44" s="832" t="s">
        <v>1110</v>
      </c>
      <c r="H44" s="832" t="s">
        <v>705</v>
      </c>
      <c r="I44" s="832" t="s">
        <v>1127</v>
      </c>
      <c r="J44" s="832" t="s">
        <v>1128</v>
      </c>
      <c r="K44" s="832" t="s">
        <v>1129</v>
      </c>
      <c r="L44" s="835">
        <v>294.81</v>
      </c>
      <c r="M44" s="835">
        <v>8844.2999999999993</v>
      </c>
      <c r="N44" s="832">
        <v>30</v>
      </c>
      <c r="O44" s="836">
        <v>3.5</v>
      </c>
      <c r="P44" s="835">
        <v>4422.1499999999996</v>
      </c>
      <c r="Q44" s="837">
        <v>0.5</v>
      </c>
      <c r="R44" s="832">
        <v>15</v>
      </c>
      <c r="S44" s="837">
        <v>0.5</v>
      </c>
      <c r="T44" s="836">
        <v>2</v>
      </c>
      <c r="U44" s="838">
        <v>0.5714285714285714</v>
      </c>
    </row>
    <row r="45" spans="1:21" ht="14.45" customHeight="1" x14ac:dyDescent="0.2">
      <c r="A45" s="831">
        <v>9</v>
      </c>
      <c r="B45" s="832" t="s">
        <v>974</v>
      </c>
      <c r="C45" s="832" t="s">
        <v>981</v>
      </c>
      <c r="D45" s="833" t="s">
        <v>1435</v>
      </c>
      <c r="E45" s="834" t="s">
        <v>990</v>
      </c>
      <c r="F45" s="832" t="s">
        <v>975</v>
      </c>
      <c r="G45" s="832" t="s">
        <v>1110</v>
      </c>
      <c r="H45" s="832" t="s">
        <v>705</v>
      </c>
      <c r="I45" s="832" t="s">
        <v>1130</v>
      </c>
      <c r="J45" s="832" t="s">
        <v>1131</v>
      </c>
      <c r="K45" s="832" t="s">
        <v>1132</v>
      </c>
      <c r="L45" s="835">
        <v>2635.97</v>
      </c>
      <c r="M45" s="835">
        <v>84351.040000000008</v>
      </c>
      <c r="N45" s="832">
        <v>32</v>
      </c>
      <c r="O45" s="836">
        <v>9.5</v>
      </c>
      <c r="P45" s="835">
        <v>50083.43</v>
      </c>
      <c r="Q45" s="837">
        <v>0.59375</v>
      </c>
      <c r="R45" s="832">
        <v>19</v>
      </c>
      <c r="S45" s="837">
        <v>0.59375</v>
      </c>
      <c r="T45" s="836">
        <v>5.5</v>
      </c>
      <c r="U45" s="838">
        <v>0.57894736842105265</v>
      </c>
    </row>
    <row r="46" spans="1:21" ht="14.45" customHeight="1" x14ac:dyDescent="0.2">
      <c r="A46" s="831">
        <v>9</v>
      </c>
      <c r="B46" s="832" t="s">
        <v>974</v>
      </c>
      <c r="C46" s="832" t="s">
        <v>981</v>
      </c>
      <c r="D46" s="833" t="s">
        <v>1435</v>
      </c>
      <c r="E46" s="834" t="s">
        <v>990</v>
      </c>
      <c r="F46" s="832" t="s">
        <v>975</v>
      </c>
      <c r="G46" s="832" t="s">
        <v>1110</v>
      </c>
      <c r="H46" s="832" t="s">
        <v>572</v>
      </c>
      <c r="I46" s="832" t="s">
        <v>1133</v>
      </c>
      <c r="J46" s="832" t="s">
        <v>1134</v>
      </c>
      <c r="K46" s="832" t="s">
        <v>1135</v>
      </c>
      <c r="L46" s="835">
        <v>2844.97</v>
      </c>
      <c r="M46" s="835">
        <v>8534.91</v>
      </c>
      <c r="N46" s="832">
        <v>3</v>
      </c>
      <c r="O46" s="836">
        <v>1</v>
      </c>
      <c r="P46" s="835"/>
      <c r="Q46" s="837">
        <v>0</v>
      </c>
      <c r="R46" s="832"/>
      <c r="S46" s="837">
        <v>0</v>
      </c>
      <c r="T46" s="836"/>
      <c r="U46" s="838">
        <v>0</v>
      </c>
    </row>
    <row r="47" spans="1:21" ht="14.45" customHeight="1" x14ac:dyDescent="0.2">
      <c r="A47" s="831">
        <v>9</v>
      </c>
      <c r="B47" s="832" t="s">
        <v>974</v>
      </c>
      <c r="C47" s="832" t="s">
        <v>981</v>
      </c>
      <c r="D47" s="833" t="s">
        <v>1435</v>
      </c>
      <c r="E47" s="834" t="s">
        <v>990</v>
      </c>
      <c r="F47" s="832" t="s">
        <v>975</v>
      </c>
      <c r="G47" s="832" t="s">
        <v>1110</v>
      </c>
      <c r="H47" s="832" t="s">
        <v>572</v>
      </c>
      <c r="I47" s="832" t="s">
        <v>1136</v>
      </c>
      <c r="J47" s="832" t="s">
        <v>1137</v>
      </c>
      <c r="K47" s="832" t="s">
        <v>1138</v>
      </c>
      <c r="L47" s="835">
        <v>283.32</v>
      </c>
      <c r="M47" s="835">
        <v>849.96</v>
      </c>
      <c r="N47" s="832">
        <v>3</v>
      </c>
      <c r="O47" s="836">
        <v>0.5</v>
      </c>
      <c r="P47" s="835">
        <v>849.96</v>
      </c>
      <c r="Q47" s="837">
        <v>1</v>
      </c>
      <c r="R47" s="832">
        <v>3</v>
      </c>
      <c r="S47" s="837">
        <v>1</v>
      </c>
      <c r="T47" s="836">
        <v>0.5</v>
      </c>
      <c r="U47" s="838">
        <v>1</v>
      </c>
    </row>
    <row r="48" spans="1:21" ht="14.45" customHeight="1" x14ac:dyDescent="0.2">
      <c r="A48" s="831">
        <v>9</v>
      </c>
      <c r="B48" s="832" t="s">
        <v>974</v>
      </c>
      <c r="C48" s="832" t="s">
        <v>981</v>
      </c>
      <c r="D48" s="833" t="s">
        <v>1435</v>
      </c>
      <c r="E48" s="834" t="s">
        <v>990</v>
      </c>
      <c r="F48" s="832" t="s">
        <v>975</v>
      </c>
      <c r="G48" s="832" t="s">
        <v>1110</v>
      </c>
      <c r="H48" s="832" t="s">
        <v>572</v>
      </c>
      <c r="I48" s="832" t="s">
        <v>1139</v>
      </c>
      <c r="J48" s="832" t="s">
        <v>1140</v>
      </c>
      <c r="K48" s="832" t="s">
        <v>1138</v>
      </c>
      <c r="L48" s="835">
        <v>283.32</v>
      </c>
      <c r="M48" s="835">
        <v>849.96</v>
      </c>
      <c r="N48" s="832">
        <v>3</v>
      </c>
      <c r="O48" s="836">
        <v>0.5</v>
      </c>
      <c r="P48" s="835">
        <v>849.96</v>
      </c>
      <c r="Q48" s="837">
        <v>1</v>
      </c>
      <c r="R48" s="832">
        <v>3</v>
      </c>
      <c r="S48" s="837">
        <v>1</v>
      </c>
      <c r="T48" s="836">
        <v>0.5</v>
      </c>
      <c r="U48" s="838">
        <v>1</v>
      </c>
    </row>
    <row r="49" spans="1:21" ht="14.45" customHeight="1" x14ac:dyDescent="0.2">
      <c r="A49" s="831">
        <v>9</v>
      </c>
      <c r="B49" s="832" t="s">
        <v>974</v>
      </c>
      <c r="C49" s="832" t="s">
        <v>981</v>
      </c>
      <c r="D49" s="833" t="s">
        <v>1435</v>
      </c>
      <c r="E49" s="834" t="s">
        <v>990</v>
      </c>
      <c r="F49" s="832" t="s">
        <v>975</v>
      </c>
      <c r="G49" s="832" t="s">
        <v>1110</v>
      </c>
      <c r="H49" s="832" t="s">
        <v>572</v>
      </c>
      <c r="I49" s="832" t="s">
        <v>1141</v>
      </c>
      <c r="J49" s="832" t="s">
        <v>1142</v>
      </c>
      <c r="K49" s="832" t="s">
        <v>1138</v>
      </c>
      <c r="L49" s="835">
        <v>283.32</v>
      </c>
      <c r="M49" s="835">
        <v>849.96</v>
      </c>
      <c r="N49" s="832">
        <v>3</v>
      </c>
      <c r="O49" s="836">
        <v>0.5</v>
      </c>
      <c r="P49" s="835">
        <v>849.96</v>
      </c>
      <c r="Q49" s="837">
        <v>1</v>
      </c>
      <c r="R49" s="832">
        <v>3</v>
      </c>
      <c r="S49" s="837">
        <v>1</v>
      </c>
      <c r="T49" s="836">
        <v>0.5</v>
      </c>
      <c r="U49" s="838">
        <v>1</v>
      </c>
    </row>
    <row r="50" spans="1:21" ht="14.45" customHeight="1" x14ac:dyDescent="0.2">
      <c r="A50" s="831">
        <v>9</v>
      </c>
      <c r="B50" s="832" t="s">
        <v>974</v>
      </c>
      <c r="C50" s="832" t="s">
        <v>981</v>
      </c>
      <c r="D50" s="833" t="s">
        <v>1435</v>
      </c>
      <c r="E50" s="834" t="s">
        <v>990</v>
      </c>
      <c r="F50" s="832" t="s">
        <v>975</v>
      </c>
      <c r="G50" s="832" t="s">
        <v>1110</v>
      </c>
      <c r="H50" s="832" t="s">
        <v>572</v>
      </c>
      <c r="I50" s="832" t="s">
        <v>1143</v>
      </c>
      <c r="J50" s="832" t="s">
        <v>1144</v>
      </c>
      <c r="K50" s="832" t="s">
        <v>1138</v>
      </c>
      <c r="L50" s="835">
        <v>283.32</v>
      </c>
      <c r="M50" s="835">
        <v>849.96</v>
      </c>
      <c r="N50" s="832">
        <v>3</v>
      </c>
      <c r="O50" s="836">
        <v>0.5</v>
      </c>
      <c r="P50" s="835">
        <v>849.96</v>
      </c>
      <c r="Q50" s="837">
        <v>1</v>
      </c>
      <c r="R50" s="832">
        <v>3</v>
      </c>
      <c r="S50" s="837">
        <v>1</v>
      </c>
      <c r="T50" s="836">
        <v>0.5</v>
      </c>
      <c r="U50" s="838">
        <v>1</v>
      </c>
    </row>
    <row r="51" spans="1:21" ht="14.45" customHeight="1" x14ac:dyDescent="0.2">
      <c r="A51" s="831">
        <v>9</v>
      </c>
      <c r="B51" s="832" t="s">
        <v>974</v>
      </c>
      <c r="C51" s="832" t="s">
        <v>981</v>
      </c>
      <c r="D51" s="833" t="s">
        <v>1435</v>
      </c>
      <c r="E51" s="834" t="s">
        <v>990</v>
      </c>
      <c r="F51" s="832" t="s">
        <v>975</v>
      </c>
      <c r="G51" s="832" t="s">
        <v>1110</v>
      </c>
      <c r="H51" s="832" t="s">
        <v>572</v>
      </c>
      <c r="I51" s="832" t="s">
        <v>1145</v>
      </c>
      <c r="J51" s="832" t="s">
        <v>1112</v>
      </c>
      <c r="K51" s="832" t="s">
        <v>1138</v>
      </c>
      <c r="L51" s="835">
        <v>289.07</v>
      </c>
      <c r="M51" s="835">
        <v>37000.959999999999</v>
      </c>
      <c r="N51" s="832">
        <v>128</v>
      </c>
      <c r="O51" s="836">
        <v>4.5</v>
      </c>
      <c r="P51" s="835">
        <v>13875.36</v>
      </c>
      <c r="Q51" s="837">
        <v>0.375</v>
      </c>
      <c r="R51" s="832">
        <v>48</v>
      </c>
      <c r="S51" s="837">
        <v>0.375</v>
      </c>
      <c r="T51" s="836">
        <v>1.5</v>
      </c>
      <c r="U51" s="838">
        <v>0.33333333333333331</v>
      </c>
    </row>
    <row r="52" spans="1:21" ht="14.45" customHeight="1" x14ac:dyDescent="0.2">
      <c r="A52" s="831">
        <v>9</v>
      </c>
      <c r="B52" s="832" t="s">
        <v>974</v>
      </c>
      <c r="C52" s="832" t="s">
        <v>981</v>
      </c>
      <c r="D52" s="833" t="s">
        <v>1435</v>
      </c>
      <c r="E52" s="834" t="s">
        <v>990</v>
      </c>
      <c r="F52" s="832" t="s">
        <v>975</v>
      </c>
      <c r="G52" s="832" t="s">
        <v>1110</v>
      </c>
      <c r="H52" s="832" t="s">
        <v>705</v>
      </c>
      <c r="I52" s="832" t="s">
        <v>1146</v>
      </c>
      <c r="J52" s="832" t="s">
        <v>1147</v>
      </c>
      <c r="K52" s="832" t="s">
        <v>1129</v>
      </c>
      <c r="L52" s="835">
        <v>294.81</v>
      </c>
      <c r="M52" s="835">
        <v>2948.1</v>
      </c>
      <c r="N52" s="832">
        <v>10</v>
      </c>
      <c r="O52" s="836">
        <v>2</v>
      </c>
      <c r="P52" s="835"/>
      <c r="Q52" s="837">
        <v>0</v>
      </c>
      <c r="R52" s="832"/>
      <c r="S52" s="837">
        <v>0</v>
      </c>
      <c r="T52" s="836"/>
      <c r="U52" s="838">
        <v>0</v>
      </c>
    </row>
    <row r="53" spans="1:21" ht="14.45" customHeight="1" x14ac:dyDescent="0.2">
      <c r="A53" s="831">
        <v>9</v>
      </c>
      <c r="B53" s="832" t="s">
        <v>974</v>
      </c>
      <c r="C53" s="832" t="s">
        <v>981</v>
      </c>
      <c r="D53" s="833" t="s">
        <v>1435</v>
      </c>
      <c r="E53" s="834" t="s">
        <v>990</v>
      </c>
      <c r="F53" s="832" t="s">
        <v>975</v>
      </c>
      <c r="G53" s="832" t="s">
        <v>1110</v>
      </c>
      <c r="H53" s="832" t="s">
        <v>572</v>
      </c>
      <c r="I53" s="832" t="s">
        <v>1148</v>
      </c>
      <c r="J53" s="832" t="s">
        <v>1134</v>
      </c>
      <c r="K53" s="832" t="s">
        <v>1135</v>
      </c>
      <c r="L53" s="835">
        <v>2844.97</v>
      </c>
      <c r="M53" s="835">
        <v>8534.91</v>
      </c>
      <c r="N53" s="832">
        <v>3</v>
      </c>
      <c r="O53" s="836">
        <v>1</v>
      </c>
      <c r="P53" s="835"/>
      <c r="Q53" s="837">
        <v>0</v>
      </c>
      <c r="R53" s="832"/>
      <c r="S53" s="837">
        <v>0</v>
      </c>
      <c r="T53" s="836"/>
      <c r="U53" s="838">
        <v>0</v>
      </c>
    </row>
    <row r="54" spans="1:21" ht="14.45" customHeight="1" x14ac:dyDescent="0.2">
      <c r="A54" s="831">
        <v>9</v>
      </c>
      <c r="B54" s="832" t="s">
        <v>974</v>
      </c>
      <c r="C54" s="832" t="s">
        <v>981</v>
      </c>
      <c r="D54" s="833" t="s">
        <v>1435</v>
      </c>
      <c r="E54" s="834" t="s">
        <v>990</v>
      </c>
      <c r="F54" s="832" t="s">
        <v>976</v>
      </c>
      <c r="G54" s="832" t="s">
        <v>1056</v>
      </c>
      <c r="H54" s="832" t="s">
        <v>572</v>
      </c>
      <c r="I54" s="832" t="s">
        <v>1149</v>
      </c>
      <c r="J54" s="832" t="s">
        <v>1058</v>
      </c>
      <c r="K54" s="832"/>
      <c r="L54" s="835">
        <v>0</v>
      </c>
      <c r="M54" s="835">
        <v>0</v>
      </c>
      <c r="N54" s="832">
        <v>1</v>
      </c>
      <c r="O54" s="836">
        <v>1</v>
      </c>
      <c r="P54" s="835">
        <v>0</v>
      </c>
      <c r="Q54" s="837"/>
      <c r="R54" s="832">
        <v>1</v>
      </c>
      <c r="S54" s="837">
        <v>1</v>
      </c>
      <c r="T54" s="836">
        <v>1</v>
      </c>
      <c r="U54" s="838">
        <v>1</v>
      </c>
    </row>
    <row r="55" spans="1:21" ht="14.45" customHeight="1" x14ac:dyDescent="0.2">
      <c r="A55" s="831">
        <v>9</v>
      </c>
      <c r="B55" s="832" t="s">
        <v>974</v>
      </c>
      <c r="C55" s="832" t="s">
        <v>981</v>
      </c>
      <c r="D55" s="833" t="s">
        <v>1435</v>
      </c>
      <c r="E55" s="834" t="s">
        <v>990</v>
      </c>
      <c r="F55" s="832" t="s">
        <v>976</v>
      </c>
      <c r="G55" s="832" t="s">
        <v>1056</v>
      </c>
      <c r="H55" s="832" t="s">
        <v>572</v>
      </c>
      <c r="I55" s="832" t="s">
        <v>1150</v>
      </c>
      <c r="J55" s="832" t="s">
        <v>1058</v>
      </c>
      <c r="K55" s="832"/>
      <c r="L55" s="835">
        <v>0</v>
      </c>
      <c r="M55" s="835">
        <v>0</v>
      </c>
      <c r="N55" s="832">
        <v>1</v>
      </c>
      <c r="O55" s="836">
        <v>1</v>
      </c>
      <c r="P55" s="835">
        <v>0</v>
      </c>
      <c r="Q55" s="837"/>
      <c r="R55" s="832">
        <v>1</v>
      </c>
      <c r="S55" s="837">
        <v>1</v>
      </c>
      <c r="T55" s="836">
        <v>1</v>
      </c>
      <c r="U55" s="838">
        <v>1</v>
      </c>
    </row>
    <row r="56" spans="1:21" ht="14.45" customHeight="1" x14ac:dyDescent="0.2">
      <c r="A56" s="831">
        <v>9</v>
      </c>
      <c r="B56" s="832" t="s">
        <v>974</v>
      </c>
      <c r="C56" s="832" t="s">
        <v>981</v>
      </c>
      <c r="D56" s="833" t="s">
        <v>1435</v>
      </c>
      <c r="E56" s="834" t="s">
        <v>990</v>
      </c>
      <c r="F56" s="832" t="s">
        <v>977</v>
      </c>
      <c r="G56" s="832" t="s">
        <v>1151</v>
      </c>
      <c r="H56" s="832" t="s">
        <v>572</v>
      </c>
      <c r="I56" s="832" t="s">
        <v>1152</v>
      </c>
      <c r="J56" s="832" t="s">
        <v>1153</v>
      </c>
      <c r="K56" s="832" t="s">
        <v>1154</v>
      </c>
      <c r="L56" s="835">
        <v>29.3</v>
      </c>
      <c r="M56" s="835">
        <v>29.3</v>
      </c>
      <c r="N56" s="832">
        <v>1</v>
      </c>
      <c r="O56" s="836">
        <v>1</v>
      </c>
      <c r="P56" s="835"/>
      <c r="Q56" s="837">
        <v>0</v>
      </c>
      <c r="R56" s="832"/>
      <c r="S56" s="837">
        <v>0</v>
      </c>
      <c r="T56" s="836"/>
      <c r="U56" s="838">
        <v>0</v>
      </c>
    </row>
    <row r="57" spans="1:21" ht="14.45" customHeight="1" x14ac:dyDescent="0.2">
      <c r="A57" s="831">
        <v>9</v>
      </c>
      <c r="B57" s="832" t="s">
        <v>974</v>
      </c>
      <c r="C57" s="832" t="s">
        <v>981</v>
      </c>
      <c r="D57" s="833" t="s">
        <v>1435</v>
      </c>
      <c r="E57" s="834" t="s">
        <v>990</v>
      </c>
      <c r="F57" s="832" t="s">
        <v>977</v>
      </c>
      <c r="G57" s="832" t="s">
        <v>1155</v>
      </c>
      <c r="H57" s="832" t="s">
        <v>572</v>
      </c>
      <c r="I57" s="832" t="s">
        <v>1156</v>
      </c>
      <c r="J57" s="832" t="s">
        <v>1157</v>
      </c>
      <c r="K57" s="832" t="s">
        <v>1158</v>
      </c>
      <c r="L57" s="835">
        <v>1485</v>
      </c>
      <c r="M57" s="835">
        <v>1485</v>
      </c>
      <c r="N57" s="832">
        <v>1</v>
      </c>
      <c r="O57" s="836">
        <v>1</v>
      </c>
      <c r="P57" s="835"/>
      <c r="Q57" s="837">
        <v>0</v>
      </c>
      <c r="R57" s="832"/>
      <c r="S57" s="837">
        <v>0</v>
      </c>
      <c r="T57" s="836"/>
      <c r="U57" s="838">
        <v>0</v>
      </c>
    </row>
    <row r="58" spans="1:21" ht="14.45" customHeight="1" x14ac:dyDescent="0.2">
      <c r="A58" s="831">
        <v>9</v>
      </c>
      <c r="B58" s="832" t="s">
        <v>974</v>
      </c>
      <c r="C58" s="832" t="s">
        <v>981</v>
      </c>
      <c r="D58" s="833" t="s">
        <v>1435</v>
      </c>
      <c r="E58" s="834" t="s">
        <v>995</v>
      </c>
      <c r="F58" s="832" t="s">
        <v>975</v>
      </c>
      <c r="G58" s="832" t="s">
        <v>1159</v>
      </c>
      <c r="H58" s="832" t="s">
        <v>572</v>
      </c>
      <c r="I58" s="832" t="s">
        <v>1160</v>
      </c>
      <c r="J58" s="832" t="s">
        <v>1161</v>
      </c>
      <c r="K58" s="832" t="s">
        <v>1162</v>
      </c>
      <c r="L58" s="835">
        <v>29.39</v>
      </c>
      <c r="M58" s="835">
        <v>29.39</v>
      </c>
      <c r="N58" s="832">
        <v>1</v>
      </c>
      <c r="O58" s="836">
        <v>1</v>
      </c>
      <c r="P58" s="835">
        <v>29.39</v>
      </c>
      <c r="Q58" s="837">
        <v>1</v>
      </c>
      <c r="R58" s="832">
        <v>1</v>
      </c>
      <c r="S58" s="837">
        <v>1</v>
      </c>
      <c r="T58" s="836">
        <v>1</v>
      </c>
      <c r="U58" s="838">
        <v>1</v>
      </c>
    </row>
    <row r="59" spans="1:21" ht="14.45" customHeight="1" x14ac:dyDescent="0.2">
      <c r="A59" s="831">
        <v>9</v>
      </c>
      <c r="B59" s="832" t="s">
        <v>974</v>
      </c>
      <c r="C59" s="832" t="s">
        <v>981</v>
      </c>
      <c r="D59" s="833" t="s">
        <v>1435</v>
      </c>
      <c r="E59" s="834" t="s">
        <v>995</v>
      </c>
      <c r="F59" s="832" t="s">
        <v>975</v>
      </c>
      <c r="G59" s="832" t="s">
        <v>1163</v>
      </c>
      <c r="H59" s="832" t="s">
        <v>572</v>
      </c>
      <c r="I59" s="832" t="s">
        <v>1164</v>
      </c>
      <c r="J59" s="832" t="s">
        <v>624</v>
      </c>
      <c r="K59" s="832" t="s">
        <v>625</v>
      </c>
      <c r="L59" s="835">
        <v>105.63</v>
      </c>
      <c r="M59" s="835">
        <v>105.63</v>
      </c>
      <c r="N59" s="832">
        <v>1</v>
      </c>
      <c r="O59" s="836">
        <v>0.5</v>
      </c>
      <c r="P59" s="835">
        <v>105.63</v>
      </c>
      <c r="Q59" s="837">
        <v>1</v>
      </c>
      <c r="R59" s="832">
        <v>1</v>
      </c>
      <c r="S59" s="837">
        <v>1</v>
      </c>
      <c r="T59" s="836">
        <v>0.5</v>
      </c>
      <c r="U59" s="838">
        <v>1</v>
      </c>
    </row>
    <row r="60" spans="1:21" ht="14.45" customHeight="1" x14ac:dyDescent="0.2">
      <c r="A60" s="831">
        <v>9</v>
      </c>
      <c r="B60" s="832" t="s">
        <v>974</v>
      </c>
      <c r="C60" s="832" t="s">
        <v>981</v>
      </c>
      <c r="D60" s="833" t="s">
        <v>1435</v>
      </c>
      <c r="E60" s="834" t="s">
        <v>995</v>
      </c>
      <c r="F60" s="832" t="s">
        <v>975</v>
      </c>
      <c r="G60" s="832" t="s">
        <v>1067</v>
      </c>
      <c r="H60" s="832" t="s">
        <v>572</v>
      </c>
      <c r="I60" s="832" t="s">
        <v>1068</v>
      </c>
      <c r="J60" s="832" t="s">
        <v>646</v>
      </c>
      <c r="K60" s="832" t="s">
        <v>1069</v>
      </c>
      <c r="L60" s="835">
        <v>94.7</v>
      </c>
      <c r="M60" s="835">
        <v>568.20000000000005</v>
      </c>
      <c r="N60" s="832">
        <v>6</v>
      </c>
      <c r="O60" s="836">
        <v>4</v>
      </c>
      <c r="P60" s="835">
        <v>473.5</v>
      </c>
      <c r="Q60" s="837">
        <v>0.83333333333333326</v>
      </c>
      <c r="R60" s="832">
        <v>5</v>
      </c>
      <c r="S60" s="837">
        <v>0.83333333333333337</v>
      </c>
      <c r="T60" s="836">
        <v>3</v>
      </c>
      <c r="U60" s="838">
        <v>0.75</v>
      </c>
    </row>
    <row r="61" spans="1:21" ht="14.45" customHeight="1" x14ac:dyDescent="0.2">
      <c r="A61" s="831">
        <v>9</v>
      </c>
      <c r="B61" s="832" t="s">
        <v>974</v>
      </c>
      <c r="C61" s="832" t="s">
        <v>981</v>
      </c>
      <c r="D61" s="833" t="s">
        <v>1435</v>
      </c>
      <c r="E61" s="834" t="s">
        <v>995</v>
      </c>
      <c r="F61" s="832" t="s">
        <v>975</v>
      </c>
      <c r="G61" s="832" t="s">
        <v>1067</v>
      </c>
      <c r="H61" s="832" t="s">
        <v>572</v>
      </c>
      <c r="I61" s="832" t="s">
        <v>1165</v>
      </c>
      <c r="J61" s="832" t="s">
        <v>646</v>
      </c>
      <c r="K61" s="832" t="s">
        <v>1166</v>
      </c>
      <c r="L61" s="835">
        <v>94.7</v>
      </c>
      <c r="M61" s="835">
        <v>94.7</v>
      </c>
      <c r="N61" s="832">
        <v>1</v>
      </c>
      <c r="O61" s="836">
        <v>0.5</v>
      </c>
      <c r="P61" s="835">
        <v>94.7</v>
      </c>
      <c r="Q61" s="837">
        <v>1</v>
      </c>
      <c r="R61" s="832">
        <v>1</v>
      </c>
      <c r="S61" s="837">
        <v>1</v>
      </c>
      <c r="T61" s="836">
        <v>0.5</v>
      </c>
      <c r="U61" s="838">
        <v>1</v>
      </c>
    </row>
    <row r="62" spans="1:21" ht="14.45" customHeight="1" x14ac:dyDescent="0.2">
      <c r="A62" s="831">
        <v>9</v>
      </c>
      <c r="B62" s="832" t="s">
        <v>974</v>
      </c>
      <c r="C62" s="832" t="s">
        <v>981</v>
      </c>
      <c r="D62" s="833" t="s">
        <v>1435</v>
      </c>
      <c r="E62" s="834" t="s">
        <v>995</v>
      </c>
      <c r="F62" s="832" t="s">
        <v>975</v>
      </c>
      <c r="G62" s="832" t="s">
        <v>1167</v>
      </c>
      <c r="H62" s="832" t="s">
        <v>572</v>
      </c>
      <c r="I62" s="832" t="s">
        <v>1168</v>
      </c>
      <c r="J62" s="832" t="s">
        <v>653</v>
      </c>
      <c r="K62" s="832" t="s">
        <v>1169</v>
      </c>
      <c r="L62" s="835">
        <v>42.14</v>
      </c>
      <c r="M62" s="835">
        <v>42.14</v>
      </c>
      <c r="N62" s="832">
        <v>1</v>
      </c>
      <c r="O62" s="836">
        <v>1</v>
      </c>
      <c r="P62" s="835"/>
      <c r="Q62" s="837">
        <v>0</v>
      </c>
      <c r="R62" s="832"/>
      <c r="S62" s="837">
        <v>0</v>
      </c>
      <c r="T62" s="836"/>
      <c r="U62" s="838">
        <v>0</v>
      </c>
    </row>
    <row r="63" spans="1:21" ht="14.45" customHeight="1" x14ac:dyDescent="0.2">
      <c r="A63" s="831">
        <v>9</v>
      </c>
      <c r="B63" s="832" t="s">
        <v>974</v>
      </c>
      <c r="C63" s="832" t="s">
        <v>981</v>
      </c>
      <c r="D63" s="833" t="s">
        <v>1435</v>
      </c>
      <c r="E63" s="834" t="s">
        <v>995</v>
      </c>
      <c r="F63" s="832" t="s">
        <v>975</v>
      </c>
      <c r="G63" s="832" t="s">
        <v>1170</v>
      </c>
      <c r="H63" s="832" t="s">
        <v>572</v>
      </c>
      <c r="I63" s="832" t="s">
        <v>1171</v>
      </c>
      <c r="J63" s="832" t="s">
        <v>867</v>
      </c>
      <c r="K63" s="832" t="s">
        <v>1172</v>
      </c>
      <c r="L63" s="835">
        <v>61.97</v>
      </c>
      <c r="M63" s="835">
        <v>61.97</v>
      </c>
      <c r="N63" s="832">
        <v>1</v>
      </c>
      <c r="O63" s="836">
        <v>1</v>
      </c>
      <c r="P63" s="835"/>
      <c r="Q63" s="837">
        <v>0</v>
      </c>
      <c r="R63" s="832"/>
      <c r="S63" s="837">
        <v>0</v>
      </c>
      <c r="T63" s="836"/>
      <c r="U63" s="838">
        <v>0</v>
      </c>
    </row>
    <row r="64" spans="1:21" ht="14.45" customHeight="1" x14ac:dyDescent="0.2">
      <c r="A64" s="831">
        <v>9</v>
      </c>
      <c r="B64" s="832" t="s">
        <v>974</v>
      </c>
      <c r="C64" s="832" t="s">
        <v>981</v>
      </c>
      <c r="D64" s="833" t="s">
        <v>1435</v>
      </c>
      <c r="E64" s="834" t="s">
        <v>995</v>
      </c>
      <c r="F64" s="832" t="s">
        <v>975</v>
      </c>
      <c r="G64" s="832" t="s">
        <v>1091</v>
      </c>
      <c r="H64" s="832" t="s">
        <v>572</v>
      </c>
      <c r="I64" s="832" t="s">
        <v>1092</v>
      </c>
      <c r="J64" s="832" t="s">
        <v>1093</v>
      </c>
      <c r="K64" s="832" t="s">
        <v>1094</v>
      </c>
      <c r="L64" s="835">
        <v>36.54</v>
      </c>
      <c r="M64" s="835">
        <v>109.62</v>
      </c>
      <c r="N64" s="832">
        <v>3</v>
      </c>
      <c r="O64" s="836">
        <v>2</v>
      </c>
      <c r="P64" s="835"/>
      <c r="Q64" s="837">
        <v>0</v>
      </c>
      <c r="R64" s="832"/>
      <c r="S64" s="837">
        <v>0</v>
      </c>
      <c r="T64" s="836"/>
      <c r="U64" s="838">
        <v>0</v>
      </c>
    </row>
    <row r="65" spans="1:21" ht="14.45" customHeight="1" x14ac:dyDescent="0.2">
      <c r="A65" s="831">
        <v>9</v>
      </c>
      <c r="B65" s="832" t="s">
        <v>974</v>
      </c>
      <c r="C65" s="832" t="s">
        <v>981</v>
      </c>
      <c r="D65" s="833" t="s">
        <v>1435</v>
      </c>
      <c r="E65" s="834" t="s">
        <v>995</v>
      </c>
      <c r="F65" s="832" t="s">
        <v>975</v>
      </c>
      <c r="G65" s="832" t="s">
        <v>1173</v>
      </c>
      <c r="H65" s="832" t="s">
        <v>572</v>
      </c>
      <c r="I65" s="832" t="s">
        <v>1174</v>
      </c>
      <c r="J65" s="832" t="s">
        <v>1175</v>
      </c>
      <c r="K65" s="832" t="s">
        <v>1176</v>
      </c>
      <c r="L65" s="835">
        <v>163.54</v>
      </c>
      <c r="M65" s="835">
        <v>654.16</v>
      </c>
      <c r="N65" s="832">
        <v>4</v>
      </c>
      <c r="O65" s="836">
        <v>1.5</v>
      </c>
      <c r="P65" s="835">
        <v>654.16</v>
      </c>
      <c r="Q65" s="837">
        <v>1</v>
      </c>
      <c r="R65" s="832">
        <v>4</v>
      </c>
      <c r="S65" s="837">
        <v>1</v>
      </c>
      <c r="T65" s="836">
        <v>1.5</v>
      </c>
      <c r="U65" s="838">
        <v>1</v>
      </c>
    </row>
    <row r="66" spans="1:21" ht="14.45" customHeight="1" x14ac:dyDescent="0.2">
      <c r="A66" s="831">
        <v>9</v>
      </c>
      <c r="B66" s="832" t="s">
        <v>974</v>
      </c>
      <c r="C66" s="832" t="s">
        <v>981</v>
      </c>
      <c r="D66" s="833" t="s">
        <v>1435</v>
      </c>
      <c r="E66" s="834" t="s">
        <v>995</v>
      </c>
      <c r="F66" s="832" t="s">
        <v>975</v>
      </c>
      <c r="G66" s="832" t="s">
        <v>1028</v>
      </c>
      <c r="H66" s="832" t="s">
        <v>572</v>
      </c>
      <c r="I66" s="832" t="s">
        <v>1177</v>
      </c>
      <c r="J66" s="832" t="s">
        <v>1030</v>
      </c>
      <c r="K66" s="832" t="s">
        <v>1178</v>
      </c>
      <c r="L66" s="835">
        <v>58.77</v>
      </c>
      <c r="M66" s="835">
        <v>176.31</v>
      </c>
      <c r="N66" s="832">
        <v>3</v>
      </c>
      <c r="O66" s="836">
        <v>2</v>
      </c>
      <c r="P66" s="835">
        <v>176.31</v>
      </c>
      <c r="Q66" s="837">
        <v>1</v>
      </c>
      <c r="R66" s="832">
        <v>3</v>
      </c>
      <c r="S66" s="837">
        <v>1</v>
      </c>
      <c r="T66" s="836">
        <v>2</v>
      </c>
      <c r="U66" s="838">
        <v>1</v>
      </c>
    </row>
    <row r="67" spans="1:21" ht="14.45" customHeight="1" x14ac:dyDescent="0.2">
      <c r="A67" s="831">
        <v>9</v>
      </c>
      <c r="B67" s="832" t="s">
        <v>974</v>
      </c>
      <c r="C67" s="832" t="s">
        <v>981</v>
      </c>
      <c r="D67" s="833" t="s">
        <v>1435</v>
      </c>
      <c r="E67" s="834" t="s">
        <v>995</v>
      </c>
      <c r="F67" s="832" t="s">
        <v>975</v>
      </c>
      <c r="G67" s="832" t="s">
        <v>1040</v>
      </c>
      <c r="H67" s="832" t="s">
        <v>705</v>
      </c>
      <c r="I67" s="832" t="s">
        <v>1041</v>
      </c>
      <c r="J67" s="832" t="s">
        <v>1042</v>
      </c>
      <c r="K67" s="832" t="s">
        <v>1043</v>
      </c>
      <c r="L67" s="835">
        <v>141.25</v>
      </c>
      <c r="M67" s="835">
        <v>141.25</v>
      </c>
      <c r="N67" s="832">
        <v>1</v>
      </c>
      <c r="O67" s="836">
        <v>0.5</v>
      </c>
      <c r="P67" s="835">
        <v>141.25</v>
      </c>
      <c r="Q67" s="837">
        <v>1</v>
      </c>
      <c r="R67" s="832">
        <v>1</v>
      </c>
      <c r="S67" s="837">
        <v>1</v>
      </c>
      <c r="T67" s="836">
        <v>0.5</v>
      </c>
      <c r="U67" s="838">
        <v>1</v>
      </c>
    </row>
    <row r="68" spans="1:21" ht="14.45" customHeight="1" x14ac:dyDescent="0.2">
      <c r="A68" s="831">
        <v>9</v>
      </c>
      <c r="B68" s="832" t="s">
        <v>974</v>
      </c>
      <c r="C68" s="832" t="s">
        <v>981</v>
      </c>
      <c r="D68" s="833" t="s">
        <v>1435</v>
      </c>
      <c r="E68" s="834" t="s">
        <v>995</v>
      </c>
      <c r="F68" s="832" t="s">
        <v>975</v>
      </c>
      <c r="G68" s="832" t="s">
        <v>1179</v>
      </c>
      <c r="H68" s="832" t="s">
        <v>572</v>
      </c>
      <c r="I68" s="832" t="s">
        <v>1180</v>
      </c>
      <c r="J68" s="832" t="s">
        <v>1181</v>
      </c>
      <c r="K68" s="832" t="s">
        <v>1182</v>
      </c>
      <c r="L68" s="835">
        <v>60.88</v>
      </c>
      <c r="M68" s="835">
        <v>121.76</v>
      </c>
      <c r="N68" s="832">
        <v>2</v>
      </c>
      <c r="O68" s="836">
        <v>2</v>
      </c>
      <c r="P68" s="835">
        <v>121.76</v>
      </c>
      <c r="Q68" s="837">
        <v>1</v>
      </c>
      <c r="R68" s="832">
        <v>2</v>
      </c>
      <c r="S68" s="837">
        <v>1</v>
      </c>
      <c r="T68" s="836">
        <v>2</v>
      </c>
      <c r="U68" s="838">
        <v>1</v>
      </c>
    </row>
    <row r="69" spans="1:21" ht="14.45" customHeight="1" x14ac:dyDescent="0.2">
      <c r="A69" s="831">
        <v>9</v>
      </c>
      <c r="B69" s="832" t="s">
        <v>974</v>
      </c>
      <c r="C69" s="832" t="s">
        <v>981</v>
      </c>
      <c r="D69" s="833" t="s">
        <v>1435</v>
      </c>
      <c r="E69" s="834" t="s">
        <v>995</v>
      </c>
      <c r="F69" s="832" t="s">
        <v>975</v>
      </c>
      <c r="G69" s="832" t="s">
        <v>1183</v>
      </c>
      <c r="H69" s="832" t="s">
        <v>572</v>
      </c>
      <c r="I69" s="832" t="s">
        <v>1184</v>
      </c>
      <c r="J69" s="832" t="s">
        <v>1185</v>
      </c>
      <c r="K69" s="832" t="s">
        <v>1186</v>
      </c>
      <c r="L69" s="835">
        <v>218.41</v>
      </c>
      <c r="M69" s="835">
        <v>436.82</v>
      </c>
      <c r="N69" s="832">
        <v>2</v>
      </c>
      <c r="O69" s="836">
        <v>2</v>
      </c>
      <c r="P69" s="835">
        <v>436.82</v>
      </c>
      <c r="Q69" s="837">
        <v>1</v>
      </c>
      <c r="R69" s="832">
        <v>2</v>
      </c>
      <c r="S69" s="837">
        <v>1</v>
      </c>
      <c r="T69" s="836">
        <v>2</v>
      </c>
      <c r="U69" s="838">
        <v>1</v>
      </c>
    </row>
    <row r="70" spans="1:21" ht="14.45" customHeight="1" x14ac:dyDescent="0.2">
      <c r="A70" s="831">
        <v>9</v>
      </c>
      <c r="B70" s="832" t="s">
        <v>974</v>
      </c>
      <c r="C70" s="832" t="s">
        <v>981</v>
      </c>
      <c r="D70" s="833" t="s">
        <v>1435</v>
      </c>
      <c r="E70" s="834" t="s">
        <v>995</v>
      </c>
      <c r="F70" s="832" t="s">
        <v>975</v>
      </c>
      <c r="G70" s="832" t="s">
        <v>1095</v>
      </c>
      <c r="H70" s="832" t="s">
        <v>572</v>
      </c>
      <c r="I70" s="832" t="s">
        <v>1096</v>
      </c>
      <c r="J70" s="832" t="s">
        <v>670</v>
      </c>
      <c r="K70" s="832" t="s">
        <v>1097</v>
      </c>
      <c r="L70" s="835">
        <v>33.71</v>
      </c>
      <c r="M70" s="835">
        <v>370.81</v>
      </c>
      <c r="N70" s="832">
        <v>11</v>
      </c>
      <c r="O70" s="836">
        <v>8</v>
      </c>
      <c r="P70" s="835">
        <v>269.68</v>
      </c>
      <c r="Q70" s="837">
        <v>0.72727272727272729</v>
      </c>
      <c r="R70" s="832">
        <v>8</v>
      </c>
      <c r="S70" s="837">
        <v>0.72727272727272729</v>
      </c>
      <c r="T70" s="836">
        <v>5.5</v>
      </c>
      <c r="U70" s="838">
        <v>0.6875</v>
      </c>
    </row>
    <row r="71" spans="1:21" ht="14.45" customHeight="1" x14ac:dyDescent="0.2">
      <c r="A71" s="831">
        <v>9</v>
      </c>
      <c r="B71" s="832" t="s">
        <v>974</v>
      </c>
      <c r="C71" s="832" t="s">
        <v>981</v>
      </c>
      <c r="D71" s="833" t="s">
        <v>1435</v>
      </c>
      <c r="E71" s="834" t="s">
        <v>995</v>
      </c>
      <c r="F71" s="832" t="s">
        <v>975</v>
      </c>
      <c r="G71" s="832" t="s">
        <v>1187</v>
      </c>
      <c r="H71" s="832" t="s">
        <v>572</v>
      </c>
      <c r="I71" s="832" t="s">
        <v>1188</v>
      </c>
      <c r="J71" s="832" t="s">
        <v>1189</v>
      </c>
      <c r="K71" s="832" t="s">
        <v>1190</v>
      </c>
      <c r="L71" s="835">
        <v>277.70999999999998</v>
      </c>
      <c r="M71" s="835">
        <v>277.70999999999998</v>
      </c>
      <c r="N71" s="832">
        <v>1</v>
      </c>
      <c r="O71" s="836">
        <v>0.5</v>
      </c>
      <c r="P71" s="835">
        <v>277.70999999999998</v>
      </c>
      <c r="Q71" s="837">
        <v>1</v>
      </c>
      <c r="R71" s="832">
        <v>1</v>
      </c>
      <c r="S71" s="837">
        <v>1</v>
      </c>
      <c r="T71" s="836">
        <v>0.5</v>
      </c>
      <c r="U71" s="838">
        <v>1</v>
      </c>
    </row>
    <row r="72" spans="1:21" ht="14.45" customHeight="1" x14ac:dyDescent="0.2">
      <c r="A72" s="831">
        <v>9</v>
      </c>
      <c r="B72" s="832" t="s">
        <v>974</v>
      </c>
      <c r="C72" s="832" t="s">
        <v>981</v>
      </c>
      <c r="D72" s="833" t="s">
        <v>1435</v>
      </c>
      <c r="E72" s="834" t="s">
        <v>995</v>
      </c>
      <c r="F72" s="832" t="s">
        <v>975</v>
      </c>
      <c r="G72" s="832" t="s">
        <v>1110</v>
      </c>
      <c r="H72" s="832" t="s">
        <v>705</v>
      </c>
      <c r="I72" s="832" t="s">
        <v>1111</v>
      </c>
      <c r="J72" s="832" t="s">
        <v>1112</v>
      </c>
      <c r="K72" s="832" t="s">
        <v>1113</v>
      </c>
      <c r="L72" s="835">
        <v>72.27</v>
      </c>
      <c r="M72" s="835">
        <v>73932.209999999992</v>
      </c>
      <c r="N72" s="832">
        <v>1023</v>
      </c>
      <c r="O72" s="836">
        <v>13.5</v>
      </c>
      <c r="P72" s="835">
        <v>39098.069999999992</v>
      </c>
      <c r="Q72" s="837">
        <v>0.52883675464320623</v>
      </c>
      <c r="R72" s="832">
        <v>541</v>
      </c>
      <c r="S72" s="837">
        <v>0.52883675464320623</v>
      </c>
      <c r="T72" s="836">
        <v>6.5</v>
      </c>
      <c r="U72" s="838">
        <v>0.48148148148148145</v>
      </c>
    </row>
    <row r="73" spans="1:21" ht="14.45" customHeight="1" x14ac:dyDescent="0.2">
      <c r="A73" s="831">
        <v>9</v>
      </c>
      <c r="B73" s="832" t="s">
        <v>974</v>
      </c>
      <c r="C73" s="832" t="s">
        <v>981</v>
      </c>
      <c r="D73" s="833" t="s">
        <v>1435</v>
      </c>
      <c r="E73" s="834" t="s">
        <v>995</v>
      </c>
      <c r="F73" s="832" t="s">
        <v>975</v>
      </c>
      <c r="G73" s="832" t="s">
        <v>1110</v>
      </c>
      <c r="H73" s="832" t="s">
        <v>705</v>
      </c>
      <c r="I73" s="832" t="s">
        <v>1120</v>
      </c>
      <c r="J73" s="832" t="s">
        <v>1121</v>
      </c>
      <c r="K73" s="832" t="s">
        <v>1113</v>
      </c>
      <c r="L73" s="835">
        <v>72.27</v>
      </c>
      <c r="M73" s="835">
        <v>19079.28</v>
      </c>
      <c r="N73" s="832">
        <v>264</v>
      </c>
      <c r="O73" s="836">
        <v>4</v>
      </c>
      <c r="P73" s="835">
        <v>19079.28</v>
      </c>
      <c r="Q73" s="837">
        <v>1</v>
      </c>
      <c r="R73" s="832">
        <v>264</v>
      </c>
      <c r="S73" s="837">
        <v>1</v>
      </c>
      <c r="T73" s="836">
        <v>4</v>
      </c>
      <c r="U73" s="838">
        <v>1</v>
      </c>
    </row>
    <row r="74" spans="1:21" ht="14.45" customHeight="1" x14ac:dyDescent="0.2">
      <c r="A74" s="831">
        <v>9</v>
      </c>
      <c r="B74" s="832" t="s">
        <v>974</v>
      </c>
      <c r="C74" s="832" t="s">
        <v>981</v>
      </c>
      <c r="D74" s="833" t="s">
        <v>1435</v>
      </c>
      <c r="E74" s="834" t="s">
        <v>995</v>
      </c>
      <c r="F74" s="832" t="s">
        <v>975</v>
      </c>
      <c r="G74" s="832" t="s">
        <v>1110</v>
      </c>
      <c r="H74" s="832" t="s">
        <v>705</v>
      </c>
      <c r="I74" s="832" t="s">
        <v>1122</v>
      </c>
      <c r="J74" s="832" t="s">
        <v>1123</v>
      </c>
      <c r="K74" s="832" t="s">
        <v>1124</v>
      </c>
      <c r="L74" s="835">
        <v>135.54</v>
      </c>
      <c r="M74" s="835">
        <v>2439.7199999999998</v>
      </c>
      <c r="N74" s="832">
        <v>18</v>
      </c>
      <c r="O74" s="836">
        <v>2</v>
      </c>
      <c r="P74" s="835">
        <v>2439.7199999999998</v>
      </c>
      <c r="Q74" s="837">
        <v>1</v>
      </c>
      <c r="R74" s="832">
        <v>18</v>
      </c>
      <c r="S74" s="837">
        <v>1</v>
      </c>
      <c r="T74" s="836">
        <v>2</v>
      </c>
      <c r="U74" s="838">
        <v>1</v>
      </c>
    </row>
    <row r="75" spans="1:21" ht="14.45" customHeight="1" x14ac:dyDescent="0.2">
      <c r="A75" s="831">
        <v>9</v>
      </c>
      <c r="B75" s="832" t="s">
        <v>974</v>
      </c>
      <c r="C75" s="832" t="s">
        <v>981</v>
      </c>
      <c r="D75" s="833" t="s">
        <v>1435</v>
      </c>
      <c r="E75" s="834" t="s">
        <v>995</v>
      </c>
      <c r="F75" s="832" t="s">
        <v>975</v>
      </c>
      <c r="G75" s="832" t="s">
        <v>1110</v>
      </c>
      <c r="H75" s="832" t="s">
        <v>705</v>
      </c>
      <c r="I75" s="832" t="s">
        <v>1125</v>
      </c>
      <c r="J75" s="832" t="s">
        <v>1126</v>
      </c>
      <c r="K75" s="832" t="s">
        <v>1124</v>
      </c>
      <c r="L75" s="835">
        <v>135.54</v>
      </c>
      <c r="M75" s="835">
        <v>2439.7199999999998</v>
      </c>
      <c r="N75" s="832">
        <v>18</v>
      </c>
      <c r="O75" s="836">
        <v>1.5</v>
      </c>
      <c r="P75" s="835">
        <v>2439.7199999999998</v>
      </c>
      <c r="Q75" s="837">
        <v>1</v>
      </c>
      <c r="R75" s="832">
        <v>18</v>
      </c>
      <c r="S75" s="837">
        <v>1</v>
      </c>
      <c r="T75" s="836">
        <v>1.5</v>
      </c>
      <c r="U75" s="838">
        <v>1</v>
      </c>
    </row>
    <row r="76" spans="1:21" ht="14.45" customHeight="1" x14ac:dyDescent="0.2">
      <c r="A76" s="831">
        <v>9</v>
      </c>
      <c r="B76" s="832" t="s">
        <v>974</v>
      </c>
      <c r="C76" s="832" t="s">
        <v>981</v>
      </c>
      <c r="D76" s="833" t="s">
        <v>1435</v>
      </c>
      <c r="E76" s="834" t="s">
        <v>995</v>
      </c>
      <c r="F76" s="832" t="s">
        <v>975</v>
      </c>
      <c r="G76" s="832" t="s">
        <v>1110</v>
      </c>
      <c r="H76" s="832" t="s">
        <v>705</v>
      </c>
      <c r="I76" s="832" t="s">
        <v>1127</v>
      </c>
      <c r="J76" s="832" t="s">
        <v>1128</v>
      </c>
      <c r="K76" s="832" t="s">
        <v>1129</v>
      </c>
      <c r="L76" s="835">
        <v>294.81</v>
      </c>
      <c r="M76" s="835">
        <v>17393.79</v>
      </c>
      <c r="N76" s="832">
        <v>59</v>
      </c>
      <c r="O76" s="836">
        <v>9.5</v>
      </c>
      <c r="P76" s="835">
        <v>9433.92</v>
      </c>
      <c r="Q76" s="837">
        <v>0.5423728813559322</v>
      </c>
      <c r="R76" s="832">
        <v>32</v>
      </c>
      <c r="S76" s="837">
        <v>0.5423728813559322</v>
      </c>
      <c r="T76" s="836">
        <v>5.5</v>
      </c>
      <c r="U76" s="838">
        <v>0.57894736842105265</v>
      </c>
    </row>
    <row r="77" spans="1:21" ht="14.45" customHeight="1" x14ac:dyDescent="0.2">
      <c r="A77" s="831">
        <v>9</v>
      </c>
      <c r="B77" s="832" t="s">
        <v>974</v>
      </c>
      <c r="C77" s="832" t="s">
        <v>981</v>
      </c>
      <c r="D77" s="833" t="s">
        <v>1435</v>
      </c>
      <c r="E77" s="834" t="s">
        <v>995</v>
      </c>
      <c r="F77" s="832" t="s">
        <v>975</v>
      </c>
      <c r="G77" s="832" t="s">
        <v>1110</v>
      </c>
      <c r="H77" s="832" t="s">
        <v>705</v>
      </c>
      <c r="I77" s="832" t="s">
        <v>1130</v>
      </c>
      <c r="J77" s="832" t="s">
        <v>1131</v>
      </c>
      <c r="K77" s="832" t="s">
        <v>1132</v>
      </c>
      <c r="L77" s="835">
        <v>2635.97</v>
      </c>
      <c r="M77" s="835">
        <v>94894.919999999984</v>
      </c>
      <c r="N77" s="832">
        <v>36</v>
      </c>
      <c r="O77" s="836">
        <v>10.5</v>
      </c>
      <c r="P77" s="835">
        <v>39539.550000000003</v>
      </c>
      <c r="Q77" s="837">
        <v>0.4166666666666668</v>
      </c>
      <c r="R77" s="832">
        <v>15</v>
      </c>
      <c r="S77" s="837">
        <v>0.41666666666666669</v>
      </c>
      <c r="T77" s="836">
        <v>4</v>
      </c>
      <c r="U77" s="838">
        <v>0.38095238095238093</v>
      </c>
    </row>
    <row r="78" spans="1:21" ht="14.45" customHeight="1" x14ac:dyDescent="0.2">
      <c r="A78" s="831">
        <v>9</v>
      </c>
      <c r="B78" s="832" t="s">
        <v>974</v>
      </c>
      <c r="C78" s="832" t="s">
        <v>981</v>
      </c>
      <c r="D78" s="833" t="s">
        <v>1435</v>
      </c>
      <c r="E78" s="834" t="s">
        <v>995</v>
      </c>
      <c r="F78" s="832" t="s">
        <v>975</v>
      </c>
      <c r="G78" s="832" t="s">
        <v>1110</v>
      </c>
      <c r="H78" s="832" t="s">
        <v>572</v>
      </c>
      <c r="I78" s="832" t="s">
        <v>1191</v>
      </c>
      <c r="J78" s="832" t="s">
        <v>1192</v>
      </c>
      <c r="K78" s="832" t="s">
        <v>1129</v>
      </c>
      <c r="L78" s="835">
        <v>294.81</v>
      </c>
      <c r="M78" s="835">
        <v>294.81</v>
      </c>
      <c r="N78" s="832">
        <v>1</v>
      </c>
      <c r="O78" s="836">
        <v>1</v>
      </c>
      <c r="P78" s="835">
        <v>294.81</v>
      </c>
      <c r="Q78" s="837">
        <v>1</v>
      </c>
      <c r="R78" s="832">
        <v>1</v>
      </c>
      <c r="S78" s="837">
        <v>1</v>
      </c>
      <c r="T78" s="836">
        <v>1</v>
      </c>
      <c r="U78" s="838">
        <v>1</v>
      </c>
    </row>
    <row r="79" spans="1:21" ht="14.45" customHeight="1" x14ac:dyDescent="0.2">
      <c r="A79" s="831">
        <v>9</v>
      </c>
      <c r="B79" s="832" t="s">
        <v>974</v>
      </c>
      <c r="C79" s="832" t="s">
        <v>981</v>
      </c>
      <c r="D79" s="833" t="s">
        <v>1435</v>
      </c>
      <c r="E79" s="834" t="s">
        <v>995</v>
      </c>
      <c r="F79" s="832" t="s">
        <v>975</v>
      </c>
      <c r="G79" s="832" t="s">
        <v>1110</v>
      </c>
      <c r="H79" s="832" t="s">
        <v>572</v>
      </c>
      <c r="I79" s="832" t="s">
        <v>1133</v>
      </c>
      <c r="J79" s="832" t="s">
        <v>1134</v>
      </c>
      <c r="K79" s="832" t="s">
        <v>1135</v>
      </c>
      <c r="L79" s="835">
        <v>2844.97</v>
      </c>
      <c r="M79" s="835">
        <v>8534.91</v>
      </c>
      <c r="N79" s="832">
        <v>3</v>
      </c>
      <c r="O79" s="836">
        <v>1</v>
      </c>
      <c r="P79" s="835"/>
      <c r="Q79" s="837">
        <v>0</v>
      </c>
      <c r="R79" s="832"/>
      <c r="S79" s="837">
        <v>0</v>
      </c>
      <c r="T79" s="836"/>
      <c r="U79" s="838">
        <v>0</v>
      </c>
    </row>
    <row r="80" spans="1:21" ht="14.45" customHeight="1" x14ac:dyDescent="0.2">
      <c r="A80" s="831">
        <v>9</v>
      </c>
      <c r="B80" s="832" t="s">
        <v>974</v>
      </c>
      <c r="C80" s="832" t="s">
        <v>981</v>
      </c>
      <c r="D80" s="833" t="s">
        <v>1435</v>
      </c>
      <c r="E80" s="834" t="s">
        <v>995</v>
      </c>
      <c r="F80" s="832" t="s">
        <v>975</v>
      </c>
      <c r="G80" s="832" t="s">
        <v>1110</v>
      </c>
      <c r="H80" s="832" t="s">
        <v>572</v>
      </c>
      <c r="I80" s="832" t="s">
        <v>1136</v>
      </c>
      <c r="J80" s="832" t="s">
        <v>1137</v>
      </c>
      <c r="K80" s="832" t="s">
        <v>1138</v>
      </c>
      <c r="L80" s="835">
        <v>283.32</v>
      </c>
      <c r="M80" s="835">
        <v>1699.92</v>
      </c>
      <c r="N80" s="832">
        <v>6</v>
      </c>
      <c r="O80" s="836">
        <v>1</v>
      </c>
      <c r="P80" s="835">
        <v>1699.92</v>
      </c>
      <c r="Q80" s="837">
        <v>1</v>
      </c>
      <c r="R80" s="832">
        <v>6</v>
      </c>
      <c r="S80" s="837">
        <v>1</v>
      </c>
      <c r="T80" s="836">
        <v>1</v>
      </c>
      <c r="U80" s="838">
        <v>1</v>
      </c>
    </row>
    <row r="81" spans="1:21" ht="14.45" customHeight="1" x14ac:dyDescent="0.2">
      <c r="A81" s="831">
        <v>9</v>
      </c>
      <c r="B81" s="832" t="s">
        <v>974</v>
      </c>
      <c r="C81" s="832" t="s">
        <v>981</v>
      </c>
      <c r="D81" s="833" t="s">
        <v>1435</v>
      </c>
      <c r="E81" s="834" t="s">
        <v>995</v>
      </c>
      <c r="F81" s="832" t="s">
        <v>975</v>
      </c>
      <c r="G81" s="832" t="s">
        <v>1110</v>
      </c>
      <c r="H81" s="832" t="s">
        <v>572</v>
      </c>
      <c r="I81" s="832" t="s">
        <v>1139</v>
      </c>
      <c r="J81" s="832" t="s">
        <v>1140</v>
      </c>
      <c r="K81" s="832" t="s">
        <v>1138</v>
      </c>
      <c r="L81" s="835">
        <v>283.32</v>
      </c>
      <c r="M81" s="835">
        <v>1699.92</v>
      </c>
      <c r="N81" s="832">
        <v>6</v>
      </c>
      <c r="O81" s="836">
        <v>1</v>
      </c>
      <c r="P81" s="835">
        <v>1699.92</v>
      </c>
      <c r="Q81" s="837">
        <v>1</v>
      </c>
      <c r="R81" s="832">
        <v>6</v>
      </c>
      <c r="S81" s="837">
        <v>1</v>
      </c>
      <c r="T81" s="836">
        <v>1</v>
      </c>
      <c r="U81" s="838">
        <v>1</v>
      </c>
    </row>
    <row r="82" spans="1:21" ht="14.45" customHeight="1" x14ac:dyDescent="0.2">
      <c r="A82" s="831">
        <v>9</v>
      </c>
      <c r="B82" s="832" t="s">
        <v>974</v>
      </c>
      <c r="C82" s="832" t="s">
        <v>981</v>
      </c>
      <c r="D82" s="833" t="s">
        <v>1435</v>
      </c>
      <c r="E82" s="834" t="s">
        <v>995</v>
      </c>
      <c r="F82" s="832" t="s">
        <v>975</v>
      </c>
      <c r="G82" s="832" t="s">
        <v>1110</v>
      </c>
      <c r="H82" s="832" t="s">
        <v>572</v>
      </c>
      <c r="I82" s="832" t="s">
        <v>1141</v>
      </c>
      <c r="J82" s="832" t="s">
        <v>1142</v>
      </c>
      <c r="K82" s="832" t="s">
        <v>1138</v>
      </c>
      <c r="L82" s="835">
        <v>283.32</v>
      </c>
      <c r="M82" s="835">
        <v>1699.92</v>
      </c>
      <c r="N82" s="832">
        <v>6</v>
      </c>
      <c r="O82" s="836">
        <v>1</v>
      </c>
      <c r="P82" s="835">
        <v>1699.92</v>
      </c>
      <c r="Q82" s="837">
        <v>1</v>
      </c>
      <c r="R82" s="832">
        <v>6</v>
      </c>
      <c r="S82" s="837">
        <v>1</v>
      </c>
      <c r="T82" s="836">
        <v>1</v>
      </c>
      <c r="U82" s="838">
        <v>1</v>
      </c>
    </row>
    <row r="83" spans="1:21" ht="14.45" customHeight="1" x14ac:dyDescent="0.2">
      <c r="A83" s="831">
        <v>9</v>
      </c>
      <c r="B83" s="832" t="s">
        <v>974</v>
      </c>
      <c r="C83" s="832" t="s">
        <v>981</v>
      </c>
      <c r="D83" s="833" t="s">
        <v>1435</v>
      </c>
      <c r="E83" s="834" t="s">
        <v>995</v>
      </c>
      <c r="F83" s="832" t="s">
        <v>975</v>
      </c>
      <c r="G83" s="832" t="s">
        <v>1110</v>
      </c>
      <c r="H83" s="832" t="s">
        <v>572</v>
      </c>
      <c r="I83" s="832" t="s">
        <v>1143</v>
      </c>
      <c r="J83" s="832" t="s">
        <v>1144</v>
      </c>
      <c r="K83" s="832" t="s">
        <v>1138</v>
      </c>
      <c r="L83" s="835">
        <v>283.32</v>
      </c>
      <c r="M83" s="835">
        <v>1699.92</v>
      </c>
      <c r="N83" s="832">
        <v>6</v>
      </c>
      <c r="O83" s="836">
        <v>1</v>
      </c>
      <c r="P83" s="835">
        <v>1699.92</v>
      </c>
      <c r="Q83" s="837">
        <v>1</v>
      </c>
      <c r="R83" s="832">
        <v>6</v>
      </c>
      <c r="S83" s="837">
        <v>1</v>
      </c>
      <c r="T83" s="836">
        <v>1</v>
      </c>
      <c r="U83" s="838">
        <v>1</v>
      </c>
    </row>
    <row r="84" spans="1:21" ht="14.45" customHeight="1" x14ac:dyDescent="0.2">
      <c r="A84" s="831">
        <v>9</v>
      </c>
      <c r="B84" s="832" t="s">
        <v>974</v>
      </c>
      <c r="C84" s="832" t="s">
        <v>981</v>
      </c>
      <c r="D84" s="833" t="s">
        <v>1435</v>
      </c>
      <c r="E84" s="834" t="s">
        <v>995</v>
      </c>
      <c r="F84" s="832" t="s">
        <v>975</v>
      </c>
      <c r="G84" s="832" t="s">
        <v>1110</v>
      </c>
      <c r="H84" s="832" t="s">
        <v>572</v>
      </c>
      <c r="I84" s="832" t="s">
        <v>1145</v>
      </c>
      <c r="J84" s="832" t="s">
        <v>1112</v>
      </c>
      <c r="K84" s="832" t="s">
        <v>1138</v>
      </c>
      <c r="L84" s="835">
        <v>289.07</v>
      </c>
      <c r="M84" s="835">
        <v>20813.04</v>
      </c>
      <c r="N84" s="832">
        <v>72</v>
      </c>
      <c r="O84" s="836">
        <v>4</v>
      </c>
      <c r="P84" s="835">
        <v>17922.34</v>
      </c>
      <c r="Q84" s="837">
        <v>0.86111111111111105</v>
      </c>
      <c r="R84" s="832">
        <v>62</v>
      </c>
      <c r="S84" s="837">
        <v>0.86111111111111116</v>
      </c>
      <c r="T84" s="836">
        <v>3</v>
      </c>
      <c r="U84" s="838">
        <v>0.75</v>
      </c>
    </row>
    <row r="85" spans="1:21" ht="14.45" customHeight="1" x14ac:dyDescent="0.2">
      <c r="A85" s="831">
        <v>9</v>
      </c>
      <c r="B85" s="832" t="s">
        <v>974</v>
      </c>
      <c r="C85" s="832" t="s">
        <v>981</v>
      </c>
      <c r="D85" s="833" t="s">
        <v>1435</v>
      </c>
      <c r="E85" s="834" t="s">
        <v>995</v>
      </c>
      <c r="F85" s="832" t="s">
        <v>975</v>
      </c>
      <c r="G85" s="832" t="s">
        <v>1110</v>
      </c>
      <c r="H85" s="832" t="s">
        <v>572</v>
      </c>
      <c r="I85" s="832" t="s">
        <v>1193</v>
      </c>
      <c r="J85" s="832" t="s">
        <v>1121</v>
      </c>
      <c r="K85" s="832" t="s">
        <v>1138</v>
      </c>
      <c r="L85" s="835">
        <v>289.07</v>
      </c>
      <c r="M85" s="835">
        <v>3468.84</v>
      </c>
      <c r="N85" s="832">
        <v>12</v>
      </c>
      <c r="O85" s="836">
        <v>1</v>
      </c>
      <c r="P85" s="835">
        <v>3468.84</v>
      </c>
      <c r="Q85" s="837">
        <v>1</v>
      </c>
      <c r="R85" s="832">
        <v>12</v>
      </c>
      <c r="S85" s="837">
        <v>1</v>
      </c>
      <c r="T85" s="836">
        <v>1</v>
      </c>
      <c r="U85" s="838">
        <v>1</v>
      </c>
    </row>
    <row r="86" spans="1:21" ht="14.45" customHeight="1" x14ac:dyDescent="0.2">
      <c r="A86" s="831">
        <v>9</v>
      </c>
      <c r="B86" s="832" t="s">
        <v>974</v>
      </c>
      <c r="C86" s="832" t="s">
        <v>981</v>
      </c>
      <c r="D86" s="833" t="s">
        <v>1435</v>
      </c>
      <c r="E86" s="834" t="s">
        <v>995</v>
      </c>
      <c r="F86" s="832" t="s">
        <v>975</v>
      </c>
      <c r="G86" s="832" t="s">
        <v>1110</v>
      </c>
      <c r="H86" s="832" t="s">
        <v>572</v>
      </c>
      <c r="I86" s="832" t="s">
        <v>1148</v>
      </c>
      <c r="J86" s="832" t="s">
        <v>1134</v>
      </c>
      <c r="K86" s="832" t="s">
        <v>1135</v>
      </c>
      <c r="L86" s="835">
        <v>2844.97</v>
      </c>
      <c r="M86" s="835">
        <v>11379.88</v>
      </c>
      <c r="N86" s="832">
        <v>4</v>
      </c>
      <c r="O86" s="836">
        <v>3</v>
      </c>
      <c r="P86" s="835">
        <v>8534.91</v>
      </c>
      <c r="Q86" s="837">
        <v>0.75</v>
      </c>
      <c r="R86" s="832">
        <v>3</v>
      </c>
      <c r="S86" s="837">
        <v>0.75</v>
      </c>
      <c r="T86" s="836">
        <v>2</v>
      </c>
      <c r="U86" s="838">
        <v>0.66666666666666663</v>
      </c>
    </row>
    <row r="87" spans="1:21" ht="14.45" customHeight="1" x14ac:dyDescent="0.2">
      <c r="A87" s="831">
        <v>9</v>
      </c>
      <c r="B87" s="832" t="s">
        <v>974</v>
      </c>
      <c r="C87" s="832" t="s">
        <v>981</v>
      </c>
      <c r="D87" s="833" t="s">
        <v>1435</v>
      </c>
      <c r="E87" s="834" t="s">
        <v>995</v>
      </c>
      <c r="F87" s="832" t="s">
        <v>975</v>
      </c>
      <c r="G87" s="832" t="s">
        <v>1052</v>
      </c>
      <c r="H87" s="832" t="s">
        <v>572</v>
      </c>
      <c r="I87" s="832" t="s">
        <v>1053</v>
      </c>
      <c r="J87" s="832" t="s">
        <v>1054</v>
      </c>
      <c r="K87" s="832" t="s">
        <v>1055</v>
      </c>
      <c r="L87" s="835">
        <v>107.27</v>
      </c>
      <c r="M87" s="835">
        <v>107.27</v>
      </c>
      <c r="N87" s="832">
        <v>1</v>
      </c>
      <c r="O87" s="836">
        <v>0.5</v>
      </c>
      <c r="P87" s="835">
        <v>107.27</v>
      </c>
      <c r="Q87" s="837">
        <v>1</v>
      </c>
      <c r="R87" s="832">
        <v>1</v>
      </c>
      <c r="S87" s="837">
        <v>1</v>
      </c>
      <c r="T87" s="836">
        <v>0.5</v>
      </c>
      <c r="U87" s="838">
        <v>1</v>
      </c>
    </row>
    <row r="88" spans="1:21" ht="14.45" customHeight="1" x14ac:dyDescent="0.2">
      <c r="A88" s="831">
        <v>9</v>
      </c>
      <c r="B88" s="832" t="s">
        <v>974</v>
      </c>
      <c r="C88" s="832" t="s">
        <v>981</v>
      </c>
      <c r="D88" s="833" t="s">
        <v>1435</v>
      </c>
      <c r="E88" s="834" t="s">
        <v>995</v>
      </c>
      <c r="F88" s="832" t="s">
        <v>976</v>
      </c>
      <c r="G88" s="832" t="s">
        <v>1056</v>
      </c>
      <c r="H88" s="832" t="s">
        <v>572</v>
      </c>
      <c r="I88" s="832" t="s">
        <v>1150</v>
      </c>
      <c r="J88" s="832" t="s">
        <v>1058</v>
      </c>
      <c r="K88" s="832"/>
      <c r="L88" s="835">
        <v>0</v>
      </c>
      <c r="M88" s="835">
        <v>0</v>
      </c>
      <c r="N88" s="832">
        <v>2</v>
      </c>
      <c r="O88" s="836">
        <v>2</v>
      </c>
      <c r="P88" s="835">
        <v>0</v>
      </c>
      <c r="Q88" s="837"/>
      <c r="R88" s="832">
        <v>1</v>
      </c>
      <c r="S88" s="837">
        <v>0.5</v>
      </c>
      <c r="T88" s="836">
        <v>1</v>
      </c>
      <c r="U88" s="838">
        <v>0.5</v>
      </c>
    </row>
    <row r="89" spans="1:21" ht="14.45" customHeight="1" x14ac:dyDescent="0.2">
      <c r="A89" s="831">
        <v>9</v>
      </c>
      <c r="B89" s="832" t="s">
        <v>974</v>
      </c>
      <c r="C89" s="832" t="s">
        <v>981</v>
      </c>
      <c r="D89" s="833" t="s">
        <v>1435</v>
      </c>
      <c r="E89" s="834" t="s">
        <v>995</v>
      </c>
      <c r="F89" s="832" t="s">
        <v>976</v>
      </c>
      <c r="G89" s="832" t="s">
        <v>1056</v>
      </c>
      <c r="H89" s="832" t="s">
        <v>572</v>
      </c>
      <c r="I89" s="832" t="s">
        <v>1194</v>
      </c>
      <c r="J89" s="832" t="s">
        <v>1058</v>
      </c>
      <c r="K89" s="832"/>
      <c r="L89" s="835">
        <v>0</v>
      </c>
      <c r="M89" s="835">
        <v>0</v>
      </c>
      <c r="N89" s="832">
        <v>4</v>
      </c>
      <c r="O89" s="836">
        <v>4</v>
      </c>
      <c r="P89" s="835">
        <v>0</v>
      </c>
      <c r="Q89" s="837"/>
      <c r="R89" s="832">
        <v>4</v>
      </c>
      <c r="S89" s="837">
        <v>1</v>
      </c>
      <c r="T89" s="836">
        <v>4</v>
      </c>
      <c r="U89" s="838">
        <v>1</v>
      </c>
    </row>
    <row r="90" spans="1:21" ht="14.45" customHeight="1" x14ac:dyDescent="0.2">
      <c r="A90" s="831">
        <v>9</v>
      </c>
      <c r="B90" s="832" t="s">
        <v>974</v>
      </c>
      <c r="C90" s="832" t="s">
        <v>981</v>
      </c>
      <c r="D90" s="833" t="s">
        <v>1435</v>
      </c>
      <c r="E90" s="834" t="s">
        <v>995</v>
      </c>
      <c r="F90" s="832" t="s">
        <v>976</v>
      </c>
      <c r="G90" s="832" t="s">
        <v>1056</v>
      </c>
      <c r="H90" s="832" t="s">
        <v>572</v>
      </c>
      <c r="I90" s="832" t="s">
        <v>1195</v>
      </c>
      <c r="J90" s="832" t="s">
        <v>1058</v>
      </c>
      <c r="K90" s="832"/>
      <c r="L90" s="835">
        <v>0</v>
      </c>
      <c r="M90" s="835">
        <v>0</v>
      </c>
      <c r="N90" s="832">
        <v>1</v>
      </c>
      <c r="O90" s="836">
        <v>1</v>
      </c>
      <c r="P90" s="835">
        <v>0</v>
      </c>
      <c r="Q90" s="837"/>
      <c r="R90" s="832">
        <v>1</v>
      </c>
      <c r="S90" s="837">
        <v>1</v>
      </c>
      <c r="T90" s="836">
        <v>1</v>
      </c>
      <c r="U90" s="838">
        <v>1</v>
      </c>
    </row>
    <row r="91" spans="1:21" ht="14.45" customHeight="1" x14ac:dyDescent="0.2">
      <c r="A91" s="831">
        <v>9</v>
      </c>
      <c r="B91" s="832" t="s">
        <v>974</v>
      </c>
      <c r="C91" s="832" t="s">
        <v>981</v>
      </c>
      <c r="D91" s="833" t="s">
        <v>1435</v>
      </c>
      <c r="E91" s="834" t="s">
        <v>995</v>
      </c>
      <c r="F91" s="832" t="s">
        <v>976</v>
      </c>
      <c r="G91" s="832" t="s">
        <v>1056</v>
      </c>
      <c r="H91" s="832" t="s">
        <v>572</v>
      </c>
      <c r="I91" s="832" t="s">
        <v>1196</v>
      </c>
      <c r="J91" s="832" t="s">
        <v>1058</v>
      </c>
      <c r="K91" s="832"/>
      <c r="L91" s="835">
        <v>0</v>
      </c>
      <c r="M91" s="835">
        <v>0</v>
      </c>
      <c r="N91" s="832">
        <v>2</v>
      </c>
      <c r="O91" s="836">
        <v>2</v>
      </c>
      <c r="P91" s="835">
        <v>0</v>
      </c>
      <c r="Q91" s="837"/>
      <c r="R91" s="832">
        <v>2</v>
      </c>
      <c r="S91" s="837">
        <v>1</v>
      </c>
      <c r="T91" s="836">
        <v>2</v>
      </c>
      <c r="U91" s="838">
        <v>1</v>
      </c>
    </row>
    <row r="92" spans="1:21" ht="14.45" customHeight="1" x14ac:dyDescent="0.2">
      <c r="A92" s="831">
        <v>9</v>
      </c>
      <c r="B92" s="832" t="s">
        <v>974</v>
      </c>
      <c r="C92" s="832" t="s">
        <v>981</v>
      </c>
      <c r="D92" s="833" t="s">
        <v>1435</v>
      </c>
      <c r="E92" s="834" t="s">
        <v>995</v>
      </c>
      <c r="F92" s="832" t="s">
        <v>976</v>
      </c>
      <c r="G92" s="832" t="s">
        <v>1056</v>
      </c>
      <c r="H92" s="832" t="s">
        <v>572</v>
      </c>
      <c r="I92" s="832" t="s">
        <v>1197</v>
      </c>
      <c r="J92" s="832" t="s">
        <v>1058</v>
      </c>
      <c r="K92" s="832"/>
      <c r="L92" s="835">
        <v>0</v>
      </c>
      <c r="M92" s="835">
        <v>0</v>
      </c>
      <c r="N92" s="832">
        <v>1</v>
      </c>
      <c r="O92" s="836">
        <v>1</v>
      </c>
      <c r="P92" s="835">
        <v>0</v>
      </c>
      <c r="Q92" s="837"/>
      <c r="R92" s="832">
        <v>1</v>
      </c>
      <c r="S92" s="837">
        <v>1</v>
      </c>
      <c r="T92" s="836">
        <v>1</v>
      </c>
      <c r="U92" s="838">
        <v>1</v>
      </c>
    </row>
    <row r="93" spans="1:21" ht="14.45" customHeight="1" x14ac:dyDescent="0.2">
      <c r="A93" s="831">
        <v>9</v>
      </c>
      <c r="B93" s="832" t="s">
        <v>974</v>
      </c>
      <c r="C93" s="832" t="s">
        <v>981</v>
      </c>
      <c r="D93" s="833" t="s">
        <v>1435</v>
      </c>
      <c r="E93" s="834" t="s">
        <v>995</v>
      </c>
      <c r="F93" s="832" t="s">
        <v>976</v>
      </c>
      <c r="G93" s="832" t="s">
        <v>1056</v>
      </c>
      <c r="H93" s="832" t="s">
        <v>572</v>
      </c>
      <c r="I93" s="832" t="s">
        <v>1198</v>
      </c>
      <c r="J93" s="832" t="s">
        <v>1058</v>
      </c>
      <c r="K93" s="832"/>
      <c r="L93" s="835">
        <v>0</v>
      </c>
      <c r="M93" s="835">
        <v>0</v>
      </c>
      <c r="N93" s="832">
        <v>1</v>
      </c>
      <c r="O93" s="836">
        <v>1</v>
      </c>
      <c r="P93" s="835">
        <v>0</v>
      </c>
      <c r="Q93" s="837"/>
      <c r="R93" s="832">
        <v>1</v>
      </c>
      <c r="S93" s="837">
        <v>1</v>
      </c>
      <c r="T93" s="836">
        <v>1</v>
      </c>
      <c r="U93" s="838">
        <v>1</v>
      </c>
    </row>
    <row r="94" spans="1:21" ht="14.45" customHeight="1" x14ac:dyDescent="0.2">
      <c r="A94" s="831">
        <v>9</v>
      </c>
      <c r="B94" s="832" t="s">
        <v>974</v>
      </c>
      <c r="C94" s="832" t="s">
        <v>981</v>
      </c>
      <c r="D94" s="833" t="s">
        <v>1435</v>
      </c>
      <c r="E94" s="834" t="s">
        <v>995</v>
      </c>
      <c r="F94" s="832" t="s">
        <v>977</v>
      </c>
      <c r="G94" s="832" t="s">
        <v>1056</v>
      </c>
      <c r="H94" s="832" t="s">
        <v>572</v>
      </c>
      <c r="I94" s="832" t="s">
        <v>1199</v>
      </c>
      <c r="J94" s="832" t="s">
        <v>1058</v>
      </c>
      <c r="K94" s="832"/>
      <c r="L94" s="835">
        <v>0</v>
      </c>
      <c r="M94" s="835">
        <v>0</v>
      </c>
      <c r="N94" s="832">
        <v>1</v>
      </c>
      <c r="O94" s="836">
        <v>1</v>
      </c>
      <c r="P94" s="835"/>
      <c r="Q94" s="837"/>
      <c r="R94" s="832"/>
      <c r="S94" s="837">
        <v>0</v>
      </c>
      <c r="T94" s="836"/>
      <c r="U94" s="838">
        <v>0</v>
      </c>
    </row>
    <row r="95" spans="1:21" ht="14.45" customHeight="1" x14ac:dyDescent="0.2">
      <c r="A95" s="831">
        <v>9</v>
      </c>
      <c r="B95" s="832" t="s">
        <v>974</v>
      </c>
      <c r="C95" s="832" t="s">
        <v>981</v>
      </c>
      <c r="D95" s="833" t="s">
        <v>1435</v>
      </c>
      <c r="E95" s="834" t="s">
        <v>995</v>
      </c>
      <c r="F95" s="832" t="s">
        <v>977</v>
      </c>
      <c r="G95" s="832" t="s">
        <v>1200</v>
      </c>
      <c r="H95" s="832" t="s">
        <v>572</v>
      </c>
      <c r="I95" s="832" t="s">
        <v>1201</v>
      </c>
      <c r="J95" s="832" t="s">
        <v>1202</v>
      </c>
      <c r="K95" s="832" t="s">
        <v>1203</v>
      </c>
      <c r="L95" s="835">
        <v>150</v>
      </c>
      <c r="M95" s="835">
        <v>300</v>
      </c>
      <c r="N95" s="832">
        <v>2</v>
      </c>
      <c r="O95" s="836">
        <v>2</v>
      </c>
      <c r="P95" s="835"/>
      <c r="Q95" s="837">
        <v>0</v>
      </c>
      <c r="R95" s="832"/>
      <c r="S95" s="837">
        <v>0</v>
      </c>
      <c r="T95" s="836"/>
      <c r="U95" s="838">
        <v>0</v>
      </c>
    </row>
    <row r="96" spans="1:21" ht="14.45" customHeight="1" x14ac:dyDescent="0.2">
      <c r="A96" s="831">
        <v>9</v>
      </c>
      <c r="B96" s="832" t="s">
        <v>974</v>
      </c>
      <c r="C96" s="832" t="s">
        <v>981</v>
      </c>
      <c r="D96" s="833" t="s">
        <v>1435</v>
      </c>
      <c r="E96" s="834" t="s">
        <v>995</v>
      </c>
      <c r="F96" s="832" t="s">
        <v>977</v>
      </c>
      <c r="G96" s="832" t="s">
        <v>1200</v>
      </c>
      <c r="H96" s="832" t="s">
        <v>572</v>
      </c>
      <c r="I96" s="832" t="s">
        <v>1204</v>
      </c>
      <c r="J96" s="832" t="s">
        <v>1205</v>
      </c>
      <c r="K96" s="832" t="s">
        <v>1206</v>
      </c>
      <c r="L96" s="835">
        <v>60</v>
      </c>
      <c r="M96" s="835">
        <v>120</v>
      </c>
      <c r="N96" s="832">
        <v>2</v>
      </c>
      <c r="O96" s="836">
        <v>2</v>
      </c>
      <c r="P96" s="835"/>
      <c r="Q96" s="837">
        <v>0</v>
      </c>
      <c r="R96" s="832"/>
      <c r="S96" s="837">
        <v>0</v>
      </c>
      <c r="T96" s="836"/>
      <c r="U96" s="838">
        <v>0</v>
      </c>
    </row>
    <row r="97" spans="1:21" ht="14.45" customHeight="1" x14ac:dyDescent="0.2">
      <c r="A97" s="831">
        <v>9</v>
      </c>
      <c r="B97" s="832" t="s">
        <v>974</v>
      </c>
      <c r="C97" s="832" t="s">
        <v>981</v>
      </c>
      <c r="D97" s="833" t="s">
        <v>1435</v>
      </c>
      <c r="E97" s="834" t="s">
        <v>999</v>
      </c>
      <c r="F97" s="832" t="s">
        <v>975</v>
      </c>
      <c r="G97" s="832" t="s">
        <v>1207</v>
      </c>
      <c r="H97" s="832" t="s">
        <v>572</v>
      </c>
      <c r="I97" s="832" t="s">
        <v>1208</v>
      </c>
      <c r="J97" s="832" t="s">
        <v>1209</v>
      </c>
      <c r="K97" s="832" t="s">
        <v>1210</v>
      </c>
      <c r="L97" s="835">
        <v>17.72</v>
      </c>
      <c r="M97" s="835">
        <v>17.72</v>
      </c>
      <c r="N97" s="832">
        <v>1</v>
      </c>
      <c r="O97" s="836">
        <v>1</v>
      </c>
      <c r="P97" s="835"/>
      <c r="Q97" s="837">
        <v>0</v>
      </c>
      <c r="R97" s="832"/>
      <c r="S97" s="837">
        <v>0</v>
      </c>
      <c r="T97" s="836"/>
      <c r="U97" s="838">
        <v>0</v>
      </c>
    </row>
    <row r="98" spans="1:21" ht="14.45" customHeight="1" x14ac:dyDescent="0.2">
      <c r="A98" s="831">
        <v>9</v>
      </c>
      <c r="B98" s="832" t="s">
        <v>974</v>
      </c>
      <c r="C98" s="832" t="s">
        <v>981</v>
      </c>
      <c r="D98" s="833" t="s">
        <v>1435</v>
      </c>
      <c r="E98" s="834" t="s">
        <v>999</v>
      </c>
      <c r="F98" s="832" t="s">
        <v>975</v>
      </c>
      <c r="G98" s="832" t="s">
        <v>1211</v>
      </c>
      <c r="H98" s="832" t="s">
        <v>572</v>
      </c>
      <c r="I98" s="832" t="s">
        <v>1212</v>
      </c>
      <c r="J98" s="832" t="s">
        <v>1213</v>
      </c>
      <c r="K98" s="832" t="s">
        <v>1214</v>
      </c>
      <c r="L98" s="835">
        <v>161.52000000000001</v>
      </c>
      <c r="M98" s="835">
        <v>161.52000000000001</v>
      </c>
      <c r="N98" s="832">
        <v>1</v>
      </c>
      <c r="O98" s="836">
        <v>1</v>
      </c>
      <c r="P98" s="835">
        <v>161.52000000000001</v>
      </c>
      <c r="Q98" s="837">
        <v>1</v>
      </c>
      <c r="R98" s="832">
        <v>1</v>
      </c>
      <c r="S98" s="837">
        <v>1</v>
      </c>
      <c r="T98" s="836">
        <v>1</v>
      </c>
      <c r="U98" s="838">
        <v>1</v>
      </c>
    </row>
    <row r="99" spans="1:21" ht="14.45" customHeight="1" x14ac:dyDescent="0.2">
      <c r="A99" s="831">
        <v>9</v>
      </c>
      <c r="B99" s="832" t="s">
        <v>974</v>
      </c>
      <c r="C99" s="832" t="s">
        <v>981</v>
      </c>
      <c r="D99" s="833" t="s">
        <v>1435</v>
      </c>
      <c r="E99" s="834" t="s">
        <v>999</v>
      </c>
      <c r="F99" s="832" t="s">
        <v>975</v>
      </c>
      <c r="G99" s="832" t="s">
        <v>1163</v>
      </c>
      <c r="H99" s="832" t="s">
        <v>572</v>
      </c>
      <c r="I99" s="832" t="s">
        <v>1164</v>
      </c>
      <c r="J99" s="832" t="s">
        <v>624</v>
      </c>
      <c r="K99" s="832" t="s">
        <v>625</v>
      </c>
      <c r="L99" s="835">
        <v>105.63</v>
      </c>
      <c r="M99" s="835">
        <v>105.63</v>
      </c>
      <c r="N99" s="832">
        <v>1</v>
      </c>
      <c r="O99" s="836">
        <v>0.5</v>
      </c>
      <c r="P99" s="835">
        <v>105.63</v>
      </c>
      <c r="Q99" s="837">
        <v>1</v>
      </c>
      <c r="R99" s="832">
        <v>1</v>
      </c>
      <c r="S99" s="837">
        <v>1</v>
      </c>
      <c r="T99" s="836">
        <v>0.5</v>
      </c>
      <c r="U99" s="838">
        <v>1</v>
      </c>
    </row>
    <row r="100" spans="1:21" ht="14.45" customHeight="1" x14ac:dyDescent="0.2">
      <c r="A100" s="831">
        <v>9</v>
      </c>
      <c r="B100" s="832" t="s">
        <v>974</v>
      </c>
      <c r="C100" s="832" t="s">
        <v>981</v>
      </c>
      <c r="D100" s="833" t="s">
        <v>1435</v>
      </c>
      <c r="E100" s="834" t="s">
        <v>999</v>
      </c>
      <c r="F100" s="832" t="s">
        <v>975</v>
      </c>
      <c r="G100" s="832" t="s">
        <v>1067</v>
      </c>
      <c r="H100" s="832" t="s">
        <v>572</v>
      </c>
      <c r="I100" s="832" t="s">
        <v>1068</v>
      </c>
      <c r="J100" s="832" t="s">
        <v>646</v>
      </c>
      <c r="K100" s="832" t="s">
        <v>1069</v>
      </c>
      <c r="L100" s="835">
        <v>94.7</v>
      </c>
      <c r="M100" s="835">
        <v>94.7</v>
      </c>
      <c r="N100" s="832">
        <v>1</v>
      </c>
      <c r="O100" s="836">
        <v>0.5</v>
      </c>
      <c r="P100" s="835">
        <v>94.7</v>
      </c>
      <c r="Q100" s="837">
        <v>1</v>
      </c>
      <c r="R100" s="832">
        <v>1</v>
      </c>
      <c r="S100" s="837">
        <v>1</v>
      </c>
      <c r="T100" s="836">
        <v>0.5</v>
      </c>
      <c r="U100" s="838">
        <v>1</v>
      </c>
    </row>
    <row r="101" spans="1:21" ht="14.45" customHeight="1" x14ac:dyDescent="0.2">
      <c r="A101" s="831">
        <v>9</v>
      </c>
      <c r="B101" s="832" t="s">
        <v>974</v>
      </c>
      <c r="C101" s="832" t="s">
        <v>981</v>
      </c>
      <c r="D101" s="833" t="s">
        <v>1435</v>
      </c>
      <c r="E101" s="834" t="s">
        <v>999</v>
      </c>
      <c r="F101" s="832" t="s">
        <v>975</v>
      </c>
      <c r="G101" s="832" t="s">
        <v>1183</v>
      </c>
      <c r="H101" s="832" t="s">
        <v>572</v>
      </c>
      <c r="I101" s="832" t="s">
        <v>1215</v>
      </c>
      <c r="J101" s="832" t="s">
        <v>1216</v>
      </c>
      <c r="K101" s="832" t="s">
        <v>1217</v>
      </c>
      <c r="L101" s="835">
        <v>21.92</v>
      </c>
      <c r="M101" s="835">
        <v>65.760000000000005</v>
      </c>
      <c r="N101" s="832">
        <v>3</v>
      </c>
      <c r="O101" s="836">
        <v>2</v>
      </c>
      <c r="P101" s="835">
        <v>21.92</v>
      </c>
      <c r="Q101" s="837">
        <v>0.33333333333333331</v>
      </c>
      <c r="R101" s="832">
        <v>1</v>
      </c>
      <c r="S101" s="837">
        <v>0.33333333333333331</v>
      </c>
      <c r="T101" s="836">
        <v>1</v>
      </c>
      <c r="U101" s="838">
        <v>0.5</v>
      </c>
    </row>
    <row r="102" spans="1:21" ht="14.45" customHeight="1" x14ac:dyDescent="0.2">
      <c r="A102" s="831">
        <v>9</v>
      </c>
      <c r="B102" s="832" t="s">
        <v>974</v>
      </c>
      <c r="C102" s="832" t="s">
        <v>981</v>
      </c>
      <c r="D102" s="833" t="s">
        <v>1435</v>
      </c>
      <c r="E102" s="834" t="s">
        <v>999</v>
      </c>
      <c r="F102" s="832" t="s">
        <v>975</v>
      </c>
      <c r="G102" s="832" t="s">
        <v>1095</v>
      </c>
      <c r="H102" s="832" t="s">
        <v>572</v>
      </c>
      <c r="I102" s="832" t="s">
        <v>1096</v>
      </c>
      <c r="J102" s="832" t="s">
        <v>670</v>
      </c>
      <c r="K102" s="832" t="s">
        <v>1097</v>
      </c>
      <c r="L102" s="835">
        <v>33.71</v>
      </c>
      <c r="M102" s="835">
        <v>101.13</v>
      </c>
      <c r="N102" s="832">
        <v>3</v>
      </c>
      <c r="O102" s="836">
        <v>2.5</v>
      </c>
      <c r="P102" s="835">
        <v>33.71</v>
      </c>
      <c r="Q102" s="837">
        <v>0.33333333333333337</v>
      </c>
      <c r="R102" s="832">
        <v>1</v>
      </c>
      <c r="S102" s="837">
        <v>0.33333333333333331</v>
      </c>
      <c r="T102" s="836">
        <v>1</v>
      </c>
      <c r="U102" s="838">
        <v>0.4</v>
      </c>
    </row>
    <row r="103" spans="1:21" ht="14.45" customHeight="1" x14ac:dyDescent="0.2">
      <c r="A103" s="831">
        <v>9</v>
      </c>
      <c r="B103" s="832" t="s">
        <v>974</v>
      </c>
      <c r="C103" s="832" t="s">
        <v>981</v>
      </c>
      <c r="D103" s="833" t="s">
        <v>1435</v>
      </c>
      <c r="E103" s="834" t="s">
        <v>999</v>
      </c>
      <c r="F103" s="832" t="s">
        <v>975</v>
      </c>
      <c r="G103" s="832" t="s">
        <v>1110</v>
      </c>
      <c r="H103" s="832" t="s">
        <v>705</v>
      </c>
      <c r="I103" s="832" t="s">
        <v>1111</v>
      </c>
      <c r="J103" s="832" t="s">
        <v>1112</v>
      </c>
      <c r="K103" s="832" t="s">
        <v>1113</v>
      </c>
      <c r="L103" s="835">
        <v>72.27</v>
      </c>
      <c r="M103" s="835">
        <v>21536.46</v>
      </c>
      <c r="N103" s="832">
        <v>298</v>
      </c>
      <c r="O103" s="836">
        <v>4</v>
      </c>
      <c r="P103" s="835">
        <v>8961.48</v>
      </c>
      <c r="Q103" s="837">
        <v>0.41610738255033558</v>
      </c>
      <c r="R103" s="832">
        <v>124</v>
      </c>
      <c r="S103" s="837">
        <v>0.41610738255033558</v>
      </c>
      <c r="T103" s="836">
        <v>2</v>
      </c>
      <c r="U103" s="838">
        <v>0.5</v>
      </c>
    </row>
    <row r="104" spans="1:21" ht="14.45" customHeight="1" x14ac:dyDescent="0.2">
      <c r="A104" s="831">
        <v>9</v>
      </c>
      <c r="B104" s="832" t="s">
        <v>974</v>
      </c>
      <c r="C104" s="832" t="s">
        <v>981</v>
      </c>
      <c r="D104" s="833" t="s">
        <v>1435</v>
      </c>
      <c r="E104" s="834" t="s">
        <v>999</v>
      </c>
      <c r="F104" s="832" t="s">
        <v>975</v>
      </c>
      <c r="G104" s="832" t="s">
        <v>1110</v>
      </c>
      <c r="H104" s="832" t="s">
        <v>705</v>
      </c>
      <c r="I104" s="832" t="s">
        <v>1114</v>
      </c>
      <c r="J104" s="832" t="s">
        <v>1115</v>
      </c>
      <c r="K104" s="832" t="s">
        <v>1113</v>
      </c>
      <c r="L104" s="835">
        <v>72.27</v>
      </c>
      <c r="M104" s="835">
        <v>1300.8599999999999</v>
      </c>
      <c r="N104" s="832">
        <v>18</v>
      </c>
      <c r="O104" s="836">
        <v>1</v>
      </c>
      <c r="P104" s="835">
        <v>722.69999999999993</v>
      </c>
      <c r="Q104" s="837">
        <v>0.55555555555555558</v>
      </c>
      <c r="R104" s="832">
        <v>10</v>
      </c>
      <c r="S104" s="837">
        <v>0.55555555555555558</v>
      </c>
      <c r="T104" s="836">
        <v>0.5</v>
      </c>
      <c r="U104" s="838">
        <v>0.5</v>
      </c>
    </row>
    <row r="105" spans="1:21" ht="14.45" customHeight="1" x14ac:dyDescent="0.2">
      <c r="A105" s="831">
        <v>9</v>
      </c>
      <c r="B105" s="832" t="s">
        <v>974</v>
      </c>
      <c r="C105" s="832" t="s">
        <v>981</v>
      </c>
      <c r="D105" s="833" t="s">
        <v>1435</v>
      </c>
      <c r="E105" s="834" t="s">
        <v>999</v>
      </c>
      <c r="F105" s="832" t="s">
        <v>975</v>
      </c>
      <c r="G105" s="832" t="s">
        <v>1110</v>
      </c>
      <c r="H105" s="832" t="s">
        <v>705</v>
      </c>
      <c r="I105" s="832" t="s">
        <v>1116</v>
      </c>
      <c r="J105" s="832" t="s">
        <v>1117</v>
      </c>
      <c r="K105" s="832" t="s">
        <v>1113</v>
      </c>
      <c r="L105" s="835">
        <v>72.27</v>
      </c>
      <c r="M105" s="835">
        <v>1300.8599999999999</v>
      </c>
      <c r="N105" s="832">
        <v>18</v>
      </c>
      <c r="O105" s="836">
        <v>1.5</v>
      </c>
      <c r="P105" s="835">
        <v>722.69999999999993</v>
      </c>
      <c r="Q105" s="837">
        <v>0.55555555555555558</v>
      </c>
      <c r="R105" s="832">
        <v>10</v>
      </c>
      <c r="S105" s="837">
        <v>0.55555555555555558</v>
      </c>
      <c r="T105" s="836">
        <v>1</v>
      </c>
      <c r="U105" s="838">
        <v>0.66666666666666663</v>
      </c>
    </row>
    <row r="106" spans="1:21" ht="14.45" customHeight="1" x14ac:dyDescent="0.2">
      <c r="A106" s="831">
        <v>9</v>
      </c>
      <c r="B106" s="832" t="s">
        <v>974</v>
      </c>
      <c r="C106" s="832" t="s">
        <v>981</v>
      </c>
      <c r="D106" s="833" t="s">
        <v>1435</v>
      </c>
      <c r="E106" s="834" t="s">
        <v>999</v>
      </c>
      <c r="F106" s="832" t="s">
        <v>975</v>
      </c>
      <c r="G106" s="832" t="s">
        <v>1110</v>
      </c>
      <c r="H106" s="832" t="s">
        <v>705</v>
      </c>
      <c r="I106" s="832" t="s">
        <v>1118</v>
      </c>
      <c r="J106" s="832" t="s">
        <v>1119</v>
      </c>
      <c r="K106" s="832" t="s">
        <v>1113</v>
      </c>
      <c r="L106" s="835">
        <v>72.27</v>
      </c>
      <c r="M106" s="835">
        <v>1300.8599999999999</v>
      </c>
      <c r="N106" s="832">
        <v>18</v>
      </c>
      <c r="O106" s="836">
        <v>1</v>
      </c>
      <c r="P106" s="835">
        <v>722.69999999999993</v>
      </c>
      <c r="Q106" s="837">
        <v>0.55555555555555558</v>
      </c>
      <c r="R106" s="832">
        <v>10</v>
      </c>
      <c r="S106" s="837">
        <v>0.55555555555555558</v>
      </c>
      <c r="T106" s="836">
        <v>0.5</v>
      </c>
      <c r="U106" s="838">
        <v>0.5</v>
      </c>
    </row>
    <row r="107" spans="1:21" ht="14.45" customHeight="1" x14ac:dyDescent="0.2">
      <c r="A107" s="831">
        <v>9</v>
      </c>
      <c r="B107" s="832" t="s">
        <v>974</v>
      </c>
      <c r="C107" s="832" t="s">
        <v>981</v>
      </c>
      <c r="D107" s="833" t="s">
        <v>1435</v>
      </c>
      <c r="E107" s="834" t="s">
        <v>999</v>
      </c>
      <c r="F107" s="832" t="s">
        <v>975</v>
      </c>
      <c r="G107" s="832" t="s">
        <v>1110</v>
      </c>
      <c r="H107" s="832" t="s">
        <v>705</v>
      </c>
      <c r="I107" s="832" t="s">
        <v>1120</v>
      </c>
      <c r="J107" s="832" t="s">
        <v>1121</v>
      </c>
      <c r="K107" s="832" t="s">
        <v>1113</v>
      </c>
      <c r="L107" s="835">
        <v>72.27</v>
      </c>
      <c r="M107" s="835">
        <v>16188.48</v>
      </c>
      <c r="N107" s="832">
        <v>224</v>
      </c>
      <c r="O107" s="836">
        <v>3.5</v>
      </c>
      <c r="P107" s="835">
        <v>15610.32</v>
      </c>
      <c r="Q107" s="837">
        <v>0.9642857142857143</v>
      </c>
      <c r="R107" s="832">
        <v>216</v>
      </c>
      <c r="S107" s="837">
        <v>0.9642857142857143</v>
      </c>
      <c r="T107" s="836">
        <v>3</v>
      </c>
      <c r="U107" s="838">
        <v>0.8571428571428571</v>
      </c>
    </row>
    <row r="108" spans="1:21" ht="14.45" customHeight="1" x14ac:dyDescent="0.2">
      <c r="A108" s="831">
        <v>9</v>
      </c>
      <c r="B108" s="832" t="s">
        <v>974</v>
      </c>
      <c r="C108" s="832" t="s">
        <v>981</v>
      </c>
      <c r="D108" s="833" t="s">
        <v>1435</v>
      </c>
      <c r="E108" s="834" t="s">
        <v>999</v>
      </c>
      <c r="F108" s="832" t="s">
        <v>975</v>
      </c>
      <c r="G108" s="832" t="s">
        <v>1110</v>
      </c>
      <c r="H108" s="832" t="s">
        <v>705</v>
      </c>
      <c r="I108" s="832" t="s">
        <v>1127</v>
      </c>
      <c r="J108" s="832" t="s">
        <v>1128</v>
      </c>
      <c r="K108" s="832" t="s">
        <v>1129</v>
      </c>
      <c r="L108" s="835">
        <v>294.81</v>
      </c>
      <c r="M108" s="835">
        <v>1474.05</v>
      </c>
      <c r="N108" s="832">
        <v>5</v>
      </c>
      <c r="O108" s="836">
        <v>1.5</v>
      </c>
      <c r="P108" s="835"/>
      <c r="Q108" s="837">
        <v>0</v>
      </c>
      <c r="R108" s="832"/>
      <c r="S108" s="837">
        <v>0</v>
      </c>
      <c r="T108" s="836"/>
      <c r="U108" s="838">
        <v>0</v>
      </c>
    </row>
    <row r="109" spans="1:21" ht="14.45" customHeight="1" x14ac:dyDescent="0.2">
      <c r="A109" s="831">
        <v>9</v>
      </c>
      <c r="B109" s="832" t="s">
        <v>974</v>
      </c>
      <c r="C109" s="832" t="s">
        <v>981</v>
      </c>
      <c r="D109" s="833" t="s">
        <v>1435</v>
      </c>
      <c r="E109" s="834" t="s">
        <v>999</v>
      </c>
      <c r="F109" s="832" t="s">
        <v>975</v>
      </c>
      <c r="G109" s="832" t="s">
        <v>1110</v>
      </c>
      <c r="H109" s="832" t="s">
        <v>705</v>
      </c>
      <c r="I109" s="832" t="s">
        <v>1130</v>
      </c>
      <c r="J109" s="832" t="s">
        <v>1131</v>
      </c>
      <c r="K109" s="832" t="s">
        <v>1132</v>
      </c>
      <c r="L109" s="835">
        <v>2635.97</v>
      </c>
      <c r="M109" s="835">
        <v>84351.040000000008</v>
      </c>
      <c r="N109" s="832">
        <v>32</v>
      </c>
      <c r="O109" s="836">
        <v>9</v>
      </c>
      <c r="P109" s="835">
        <v>7907.91</v>
      </c>
      <c r="Q109" s="837">
        <v>9.3749999999999986E-2</v>
      </c>
      <c r="R109" s="832">
        <v>3</v>
      </c>
      <c r="S109" s="837">
        <v>9.375E-2</v>
      </c>
      <c r="T109" s="836">
        <v>2</v>
      </c>
      <c r="U109" s="838">
        <v>0.22222222222222221</v>
      </c>
    </row>
    <row r="110" spans="1:21" ht="14.45" customHeight="1" x14ac:dyDescent="0.2">
      <c r="A110" s="831">
        <v>9</v>
      </c>
      <c r="B110" s="832" t="s">
        <v>974</v>
      </c>
      <c r="C110" s="832" t="s">
        <v>981</v>
      </c>
      <c r="D110" s="833" t="s">
        <v>1435</v>
      </c>
      <c r="E110" s="834" t="s">
        <v>999</v>
      </c>
      <c r="F110" s="832" t="s">
        <v>975</v>
      </c>
      <c r="G110" s="832" t="s">
        <v>1110</v>
      </c>
      <c r="H110" s="832" t="s">
        <v>572</v>
      </c>
      <c r="I110" s="832" t="s">
        <v>1133</v>
      </c>
      <c r="J110" s="832" t="s">
        <v>1134</v>
      </c>
      <c r="K110" s="832" t="s">
        <v>1135</v>
      </c>
      <c r="L110" s="835">
        <v>2844.97</v>
      </c>
      <c r="M110" s="835">
        <v>2844.97</v>
      </c>
      <c r="N110" s="832">
        <v>1</v>
      </c>
      <c r="O110" s="836">
        <v>1</v>
      </c>
      <c r="P110" s="835"/>
      <c r="Q110" s="837">
        <v>0</v>
      </c>
      <c r="R110" s="832"/>
      <c r="S110" s="837">
        <v>0</v>
      </c>
      <c r="T110" s="836"/>
      <c r="U110" s="838">
        <v>0</v>
      </c>
    </row>
    <row r="111" spans="1:21" ht="14.45" customHeight="1" x14ac:dyDescent="0.2">
      <c r="A111" s="831">
        <v>9</v>
      </c>
      <c r="B111" s="832" t="s">
        <v>974</v>
      </c>
      <c r="C111" s="832" t="s">
        <v>981</v>
      </c>
      <c r="D111" s="833" t="s">
        <v>1435</v>
      </c>
      <c r="E111" s="834" t="s">
        <v>999</v>
      </c>
      <c r="F111" s="832" t="s">
        <v>975</v>
      </c>
      <c r="G111" s="832" t="s">
        <v>1110</v>
      </c>
      <c r="H111" s="832" t="s">
        <v>572</v>
      </c>
      <c r="I111" s="832" t="s">
        <v>1136</v>
      </c>
      <c r="J111" s="832" t="s">
        <v>1137</v>
      </c>
      <c r="K111" s="832" t="s">
        <v>1138</v>
      </c>
      <c r="L111" s="835">
        <v>283.32</v>
      </c>
      <c r="M111" s="835">
        <v>4533.12</v>
      </c>
      <c r="N111" s="832">
        <v>16</v>
      </c>
      <c r="O111" s="836">
        <v>2.5</v>
      </c>
      <c r="P111" s="835">
        <v>4533.12</v>
      </c>
      <c r="Q111" s="837">
        <v>1</v>
      </c>
      <c r="R111" s="832">
        <v>16</v>
      </c>
      <c r="S111" s="837">
        <v>1</v>
      </c>
      <c r="T111" s="836">
        <v>2.5</v>
      </c>
      <c r="U111" s="838">
        <v>1</v>
      </c>
    </row>
    <row r="112" spans="1:21" ht="14.45" customHeight="1" x14ac:dyDescent="0.2">
      <c r="A112" s="831">
        <v>9</v>
      </c>
      <c r="B112" s="832" t="s">
        <v>974</v>
      </c>
      <c r="C112" s="832" t="s">
        <v>981</v>
      </c>
      <c r="D112" s="833" t="s">
        <v>1435</v>
      </c>
      <c r="E112" s="834" t="s">
        <v>999</v>
      </c>
      <c r="F112" s="832" t="s">
        <v>975</v>
      </c>
      <c r="G112" s="832" t="s">
        <v>1110</v>
      </c>
      <c r="H112" s="832" t="s">
        <v>572</v>
      </c>
      <c r="I112" s="832" t="s">
        <v>1139</v>
      </c>
      <c r="J112" s="832" t="s">
        <v>1140</v>
      </c>
      <c r="K112" s="832" t="s">
        <v>1138</v>
      </c>
      <c r="L112" s="835">
        <v>283.32</v>
      </c>
      <c r="M112" s="835">
        <v>849.96</v>
      </c>
      <c r="N112" s="832">
        <v>3</v>
      </c>
      <c r="O112" s="836">
        <v>0.5</v>
      </c>
      <c r="P112" s="835">
        <v>849.96</v>
      </c>
      <c r="Q112" s="837">
        <v>1</v>
      </c>
      <c r="R112" s="832">
        <v>3</v>
      </c>
      <c r="S112" s="837">
        <v>1</v>
      </c>
      <c r="T112" s="836">
        <v>0.5</v>
      </c>
      <c r="U112" s="838">
        <v>1</v>
      </c>
    </row>
    <row r="113" spans="1:21" ht="14.45" customHeight="1" x14ac:dyDescent="0.2">
      <c r="A113" s="831">
        <v>9</v>
      </c>
      <c r="B113" s="832" t="s">
        <v>974</v>
      </c>
      <c r="C113" s="832" t="s">
        <v>981</v>
      </c>
      <c r="D113" s="833" t="s">
        <v>1435</v>
      </c>
      <c r="E113" s="834" t="s">
        <v>999</v>
      </c>
      <c r="F113" s="832" t="s">
        <v>975</v>
      </c>
      <c r="G113" s="832" t="s">
        <v>1110</v>
      </c>
      <c r="H113" s="832" t="s">
        <v>572</v>
      </c>
      <c r="I113" s="832" t="s">
        <v>1141</v>
      </c>
      <c r="J113" s="832" t="s">
        <v>1142</v>
      </c>
      <c r="K113" s="832" t="s">
        <v>1138</v>
      </c>
      <c r="L113" s="835">
        <v>283.32</v>
      </c>
      <c r="M113" s="835">
        <v>3399.84</v>
      </c>
      <c r="N113" s="832">
        <v>12</v>
      </c>
      <c r="O113" s="836">
        <v>2</v>
      </c>
      <c r="P113" s="835">
        <v>2549.88</v>
      </c>
      <c r="Q113" s="837">
        <v>0.75</v>
      </c>
      <c r="R113" s="832">
        <v>9</v>
      </c>
      <c r="S113" s="837">
        <v>0.75</v>
      </c>
      <c r="T113" s="836">
        <v>1.5</v>
      </c>
      <c r="U113" s="838">
        <v>0.75</v>
      </c>
    </row>
    <row r="114" spans="1:21" ht="14.45" customHeight="1" x14ac:dyDescent="0.2">
      <c r="A114" s="831">
        <v>9</v>
      </c>
      <c r="B114" s="832" t="s">
        <v>974</v>
      </c>
      <c r="C114" s="832" t="s">
        <v>981</v>
      </c>
      <c r="D114" s="833" t="s">
        <v>1435</v>
      </c>
      <c r="E114" s="834" t="s">
        <v>999</v>
      </c>
      <c r="F114" s="832" t="s">
        <v>975</v>
      </c>
      <c r="G114" s="832" t="s">
        <v>1110</v>
      </c>
      <c r="H114" s="832" t="s">
        <v>572</v>
      </c>
      <c r="I114" s="832" t="s">
        <v>1143</v>
      </c>
      <c r="J114" s="832" t="s">
        <v>1144</v>
      </c>
      <c r="K114" s="832" t="s">
        <v>1138</v>
      </c>
      <c r="L114" s="835">
        <v>283.32</v>
      </c>
      <c r="M114" s="835">
        <v>4533.12</v>
      </c>
      <c r="N114" s="832">
        <v>16</v>
      </c>
      <c r="O114" s="836">
        <v>3</v>
      </c>
      <c r="P114" s="835">
        <v>3683.16</v>
      </c>
      <c r="Q114" s="837">
        <v>0.8125</v>
      </c>
      <c r="R114" s="832">
        <v>13</v>
      </c>
      <c r="S114" s="837">
        <v>0.8125</v>
      </c>
      <c r="T114" s="836">
        <v>2.5</v>
      </c>
      <c r="U114" s="838">
        <v>0.83333333333333337</v>
      </c>
    </row>
    <row r="115" spans="1:21" ht="14.45" customHeight="1" x14ac:dyDescent="0.2">
      <c r="A115" s="831">
        <v>9</v>
      </c>
      <c r="B115" s="832" t="s">
        <v>974</v>
      </c>
      <c r="C115" s="832" t="s">
        <v>981</v>
      </c>
      <c r="D115" s="833" t="s">
        <v>1435</v>
      </c>
      <c r="E115" s="834" t="s">
        <v>999</v>
      </c>
      <c r="F115" s="832" t="s">
        <v>975</v>
      </c>
      <c r="G115" s="832" t="s">
        <v>1110</v>
      </c>
      <c r="H115" s="832" t="s">
        <v>572</v>
      </c>
      <c r="I115" s="832" t="s">
        <v>1218</v>
      </c>
      <c r="J115" s="832" t="s">
        <v>1119</v>
      </c>
      <c r="K115" s="832" t="s">
        <v>1138</v>
      </c>
      <c r="L115" s="835">
        <v>289.07</v>
      </c>
      <c r="M115" s="835">
        <v>867.21</v>
      </c>
      <c r="N115" s="832">
        <v>3</v>
      </c>
      <c r="O115" s="836">
        <v>0.5</v>
      </c>
      <c r="P115" s="835">
        <v>867.21</v>
      </c>
      <c r="Q115" s="837">
        <v>1</v>
      </c>
      <c r="R115" s="832">
        <v>3</v>
      </c>
      <c r="S115" s="837">
        <v>1</v>
      </c>
      <c r="T115" s="836">
        <v>0.5</v>
      </c>
      <c r="U115" s="838">
        <v>1</v>
      </c>
    </row>
    <row r="116" spans="1:21" ht="14.45" customHeight="1" x14ac:dyDescent="0.2">
      <c r="A116" s="831">
        <v>9</v>
      </c>
      <c r="B116" s="832" t="s">
        <v>974</v>
      </c>
      <c r="C116" s="832" t="s">
        <v>981</v>
      </c>
      <c r="D116" s="833" t="s">
        <v>1435</v>
      </c>
      <c r="E116" s="834" t="s">
        <v>999</v>
      </c>
      <c r="F116" s="832" t="s">
        <v>975</v>
      </c>
      <c r="G116" s="832" t="s">
        <v>1110</v>
      </c>
      <c r="H116" s="832" t="s">
        <v>572</v>
      </c>
      <c r="I116" s="832" t="s">
        <v>1145</v>
      </c>
      <c r="J116" s="832" t="s">
        <v>1112</v>
      </c>
      <c r="K116" s="832" t="s">
        <v>1138</v>
      </c>
      <c r="L116" s="835">
        <v>289.07</v>
      </c>
      <c r="M116" s="835">
        <v>3757.91</v>
      </c>
      <c r="N116" s="832">
        <v>13</v>
      </c>
      <c r="O116" s="836">
        <v>3</v>
      </c>
      <c r="P116" s="835">
        <v>2023.4899999999998</v>
      </c>
      <c r="Q116" s="837">
        <v>0.53846153846153844</v>
      </c>
      <c r="R116" s="832">
        <v>7</v>
      </c>
      <c r="S116" s="837">
        <v>0.53846153846153844</v>
      </c>
      <c r="T116" s="836">
        <v>1</v>
      </c>
      <c r="U116" s="838">
        <v>0.33333333333333331</v>
      </c>
    </row>
    <row r="117" spans="1:21" ht="14.45" customHeight="1" x14ac:dyDescent="0.2">
      <c r="A117" s="831">
        <v>9</v>
      </c>
      <c r="B117" s="832" t="s">
        <v>974</v>
      </c>
      <c r="C117" s="832" t="s">
        <v>981</v>
      </c>
      <c r="D117" s="833" t="s">
        <v>1435</v>
      </c>
      <c r="E117" s="834" t="s">
        <v>999</v>
      </c>
      <c r="F117" s="832" t="s">
        <v>975</v>
      </c>
      <c r="G117" s="832" t="s">
        <v>1110</v>
      </c>
      <c r="H117" s="832" t="s">
        <v>572</v>
      </c>
      <c r="I117" s="832" t="s">
        <v>1219</v>
      </c>
      <c r="J117" s="832" t="s">
        <v>1117</v>
      </c>
      <c r="K117" s="832" t="s">
        <v>1138</v>
      </c>
      <c r="L117" s="835">
        <v>289.07</v>
      </c>
      <c r="M117" s="835">
        <v>4336.05</v>
      </c>
      <c r="N117" s="832">
        <v>15</v>
      </c>
      <c r="O117" s="836">
        <v>1.5</v>
      </c>
      <c r="P117" s="835">
        <v>867.21</v>
      </c>
      <c r="Q117" s="837">
        <v>0.2</v>
      </c>
      <c r="R117" s="832">
        <v>3</v>
      </c>
      <c r="S117" s="837">
        <v>0.2</v>
      </c>
      <c r="T117" s="836">
        <v>0.5</v>
      </c>
      <c r="U117" s="838">
        <v>0.33333333333333331</v>
      </c>
    </row>
    <row r="118" spans="1:21" ht="14.45" customHeight="1" x14ac:dyDescent="0.2">
      <c r="A118" s="831">
        <v>9</v>
      </c>
      <c r="B118" s="832" t="s">
        <v>974</v>
      </c>
      <c r="C118" s="832" t="s">
        <v>981</v>
      </c>
      <c r="D118" s="833" t="s">
        <v>1435</v>
      </c>
      <c r="E118" s="834" t="s">
        <v>999</v>
      </c>
      <c r="F118" s="832" t="s">
        <v>975</v>
      </c>
      <c r="G118" s="832" t="s">
        <v>1110</v>
      </c>
      <c r="H118" s="832" t="s">
        <v>572</v>
      </c>
      <c r="I118" s="832" t="s">
        <v>1220</v>
      </c>
      <c r="J118" s="832" t="s">
        <v>1115</v>
      </c>
      <c r="K118" s="832" t="s">
        <v>1138</v>
      </c>
      <c r="L118" s="835">
        <v>289.07</v>
      </c>
      <c r="M118" s="835">
        <v>1734.42</v>
      </c>
      <c r="N118" s="832">
        <v>6</v>
      </c>
      <c r="O118" s="836">
        <v>2.5</v>
      </c>
      <c r="P118" s="835">
        <v>867.21</v>
      </c>
      <c r="Q118" s="837">
        <v>0.5</v>
      </c>
      <c r="R118" s="832">
        <v>3</v>
      </c>
      <c r="S118" s="837">
        <v>0.5</v>
      </c>
      <c r="T118" s="836">
        <v>0.5</v>
      </c>
      <c r="U118" s="838">
        <v>0.2</v>
      </c>
    </row>
    <row r="119" spans="1:21" ht="14.45" customHeight="1" x14ac:dyDescent="0.2">
      <c r="A119" s="831">
        <v>9</v>
      </c>
      <c r="B119" s="832" t="s">
        <v>974</v>
      </c>
      <c r="C119" s="832" t="s">
        <v>981</v>
      </c>
      <c r="D119" s="833" t="s">
        <v>1435</v>
      </c>
      <c r="E119" s="834" t="s">
        <v>999</v>
      </c>
      <c r="F119" s="832" t="s">
        <v>975</v>
      </c>
      <c r="G119" s="832" t="s">
        <v>1110</v>
      </c>
      <c r="H119" s="832" t="s">
        <v>572</v>
      </c>
      <c r="I119" s="832" t="s">
        <v>1193</v>
      </c>
      <c r="J119" s="832" t="s">
        <v>1121</v>
      </c>
      <c r="K119" s="832" t="s">
        <v>1138</v>
      </c>
      <c r="L119" s="835">
        <v>289.07</v>
      </c>
      <c r="M119" s="835">
        <v>867.21</v>
      </c>
      <c r="N119" s="832">
        <v>3</v>
      </c>
      <c r="O119" s="836">
        <v>0.5</v>
      </c>
      <c r="P119" s="835">
        <v>867.21</v>
      </c>
      <c r="Q119" s="837">
        <v>1</v>
      </c>
      <c r="R119" s="832">
        <v>3</v>
      </c>
      <c r="S119" s="837">
        <v>1</v>
      </c>
      <c r="T119" s="836">
        <v>0.5</v>
      </c>
      <c r="U119" s="838">
        <v>1</v>
      </c>
    </row>
    <row r="120" spans="1:21" ht="14.45" customHeight="1" x14ac:dyDescent="0.2">
      <c r="A120" s="831">
        <v>9</v>
      </c>
      <c r="B120" s="832" t="s">
        <v>974</v>
      </c>
      <c r="C120" s="832" t="s">
        <v>981</v>
      </c>
      <c r="D120" s="833" t="s">
        <v>1435</v>
      </c>
      <c r="E120" s="834" t="s">
        <v>999</v>
      </c>
      <c r="F120" s="832" t="s">
        <v>976</v>
      </c>
      <c r="G120" s="832" t="s">
        <v>1056</v>
      </c>
      <c r="H120" s="832" t="s">
        <v>572</v>
      </c>
      <c r="I120" s="832" t="s">
        <v>1194</v>
      </c>
      <c r="J120" s="832" t="s">
        <v>1058</v>
      </c>
      <c r="K120" s="832"/>
      <c r="L120" s="835">
        <v>0</v>
      </c>
      <c r="M120" s="835">
        <v>0</v>
      </c>
      <c r="N120" s="832">
        <v>2</v>
      </c>
      <c r="O120" s="836">
        <v>2</v>
      </c>
      <c r="P120" s="835">
        <v>0</v>
      </c>
      <c r="Q120" s="837"/>
      <c r="R120" s="832">
        <v>2</v>
      </c>
      <c r="S120" s="837">
        <v>1</v>
      </c>
      <c r="T120" s="836">
        <v>2</v>
      </c>
      <c r="U120" s="838">
        <v>1</v>
      </c>
    </row>
    <row r="121" spans="1:21" ht="14.45" customHeight="1" x14ac:dyDescent="0.2">
      <c r="A121" s="831">
        <v>9</v>
      </c>
      <c r="B121" s="832" t="s">
        <v>974</v>
      </c>
      <c r="C121" s="832" t="s">
        <v>981</v>
      </c>
      <c r="D121" s="833" t="s">
        <v>1435</v>
      </c>
      <c r="E121" s="834" t="s">
        <v>999</v>
      </c>
      <c r="F121" s="832" t="s">
        <v>976</v>
      </c>
      <c r="G121" s="832" t="s">
        <v>1056</v>
      </c>
      <c r="H121" s="832" t="s">
        <v>572</v>
      </c>
      <c r="I121" s="832" t="s">
        <v>1196</v>
      </c>
      <c r="J121" s="832" t="s">
        <v>1058</v>
      </c>
      <c r="K121" s="832"/>
      <c r="L121" s="835">
        <v>0</v>
      </c>
      <c r="M121" s="835">
        <v>0</v>
      </c>
      <c r="N121" s="832">
        <v>3</v>
      </c>
      <c r="O121" s="836">
        <v>3</v>
      </c>
      <c r="P121" s="835">
        <v>0</v>
      </c>
      <c r="Q121" s="837"/>
      <c r="R121" s="832">
        <v>3</v>
      </c>
      <c r="S121" s="837">
        <v>1</v>
      </c>
      <c r="T121" s="836">
        <v>3</v>
      </c>
      <c r="U121" s="838">
        <v>1</v>
      </c>
    </row>
    <row r="122" spans="1:21" ht="14.45" customHeight="1" x14ac:dyDescent="0.2">
      <c r="A122" s="831">
        <v>9</v>
      </c>
      <c r="B122" s="832" t="s">
        <v>974</v>
      </c>
      <c r="C122" s="832" t="s">
        <v>981</v>
      </c>
      <c r="D122" s="833" t="s">
        <v>1435</v>
      </c>
      <c r="E122" s="834" t="s">
        <v>999</v>
      </c>
      <c r="F122" s="832" t="s">
        <v>976</v>
      </c>
      <c r="G122" s="832" t="s">
        <v>1056</v>
      </c>
      <c r="H122" s="832" t="s">
        <v>572</v>
      </c>
      <c r="I122" s="832" t="s">
        <v>1197</v>
      </c>
      <c r="J122" s="832" t="s">
        <v>1058</v>
      </c>
      <c r="K122" s="832"/>
      <c r="L122" s="835">
        <v>0</v>
      </c>
      <c r="M122" s="835">
        <v>0</v>
      </c>
      <c r="N122" s="832">
        <v>3</v>
      </c>
      <c r="O122" s="836">
        <v>3</v>
      </c>
      <c r="P122" s="835">
        <v>0</v>
      </c>
      <c r="Q122" s="837"/>
      <c r="R122" s="832">
        <v>3</v>
      </c>
      <c r="S122" s="837">
        <v>1</v>
      </c>
      <c r="T122" s="836">
        <v>3</v>
      </c>
      <c r="U122" s="838">
        <v>1</v>
      </c>
    </row>
    <row r="123" spans="1:21" ht="14.45" customHeight="1" x14ac:dyDescent="0.2">
      <c r="A123" s="831">
        <v>9</v>
      </c>
      <c r="B123" s="832" t="s">
        <v>974</v>
      </c>
      <c r="C123" s="832" t="s">
        <v>981</v>
      </c>
      <c r="D123" s="833" t="s">
        <v>1435</v>
      </c>
      <c r="E123" s="834" t="s">
        <v>993</v>
      </c>
      <c r="F123" s="832" t="s">
        <v>975</v>
      </c>
      <c r="G123" s="832" t="s">
        <v>1095</v>
      </c>
      <c r="H123" s="832" t="s">
        <v>572</v>
      </c>
      <c r="I123" s="832" t="s">
        <v>1096</v>
      </c>
      <c r="J123" s="832" t="s">
        <v>670</v>
      </c>
      <c r="K123" s="832" t="s">
        <v>1097</v>
      </c>
      <c r="L123" s="835">
        <v>33.71</v>
      </c>
      <c r="M123" s="835">
        <v>33.71</v>
      </c>
      <c r="N123" s="832">
        <v>1</v>
      </c>
      <c r="O123" s="836">
        <v>1</v>
      </c>
      <c r="P123" s="835"/>
      <c r="Q123" s="837">
        <v>0</v>
      </c>
      <c r="R123" s="832"/>
      <c r="S123" s="837">
        <v>0</v>
      </c>
      <c r="T123" s="836"/>
      <c r="U123" s="838">
        <v>0</v>
      </c>
    </row>
    <row r="124" spans="1:21" ht="14.45" customHeight="1" x14ac:dyDescent="0.2">
      <c r="A124" s="831">
        <v>9</v>
      </c>
      <c r="B124" s="832" t="s">
        <v>974</v>
      </c>
      <c r="C124" s="832" t="s">
        <v>981</v>
      </c>
      <c r="D124" s="833" t="s">
        <v>1435</v>
      </c>
      <c r="E124" s="834" t="s">
        <v>993</v>
      </c>
      <c r="F124" s="832" t="s">
        <v>975</v>
      </c>
      <c r="G124" s="832" t="s">
        <v>1110</v>
      </c>
      <c r="H124" s="832" t="s">
        <v>705</v>
      </c>
      <c r="I124" s="832" t="s">
        <v>1127</v>
      </c>
      <c r="J124" s="832" t="s">
        <v>1128</v>
      </c>
      <c r="K124" s="832" t="s">
        <v>1129</v>
      </c>
      <c r="L124" s="835">
        <v>294.81</v>
      </c>
      <c r="M124" s="835">
        <v>1768.8600000000001</v>
      </c>
      <c r="N124" s="832">
        <v>6</v>
      </c>
      <c r="O124" s="836">
        <v>2</v>
      </c>
      <c r="P124" s="835">
        <v>1768.8600000000001</v>
      </c>
      <c r="Q124" s="837">
        <v>1</v>
      </c>
      <c r="R124" s="832">
        <v>6</v>
      </c>
      <c r="S124" s="837">
        <v>1</v>
      </c>
      <c r="T124" s="836">
        <v>2</v>
      </c>
      <c r="U124" s="838">
        <v>1</v>
      </c>
    </row>
    <row r="125" spans="1:21" ht="14.45" customHeight="1" x14ac:dyDescent="0.2">
      <c r="A125" s="831">
        <v>9</v>
      </c>
      <c r="B125" s="832" t="s">
        <v>974</v>
      </c>
      <c r="C125" s="832" t="s">
        <v>981</v>
      </c>
      <c r="D125" s="833" t="s">
        <v>1435</v>
      </c>
      <c r="E125" s="834" t="s">
        <v>997</v>
      </c>
      <c r="F125" s="832" t="s">
        <v>975</v>
      </c>
      <c r="G125" s="832" t="s">
        <v>1207</v>
      </c>
      <c r="H125" s="832" t="s">
        <v>572</v>
      </c>
      <c r="I125" s="832" t="s">
        <v>1208</v>
      </c>
      <c r="J125" s="832" t="s">
        <v>1209</v>
      </c>
      <c r="K125" s="832" t="s">
        <v>1210</v>
      </c>
      <c r="L125" s="835">
        <v>17.72</v>
      </c>
      <c r="M125" s="835">
        <v>17.72</v>
      </c>
      <c r="N125" s="832">
        <v>1</v>
      </c>
      <c r="O125" s="836">
        <v>0.5</v>
      </c>
      <c r="P125" s="835">
        <v>17.72</v>
      </c>
      <c r="Q125" s="837">
        <v>1</v>
      </c>
      <c r="R125" s="832">
        <v>1</v>
      </c>
      <c r="S125" s="837">
        <v>1</v>
      </c>
      <c r="T125" s="836">
        <v>0.5</v>
      </c>
      <c r="U125" s="838">
        <v>1</v>
      </c>
    </row>
    <row r="126" spans="1:21" ht="14.45" customHeight="1" x14ac:dyDescent="0.2">
      <c r="A126" s="831">
        <v>9</v>
      </c>
      <c r="B126" s="832" t="s">
        <v>974</v>
      </c>
      <c r="C126" s="832" t="s">
        <v>981</v>
      </c>
      <c r="D126" s="833" t="s">
        <v>1435</v>
      </c>
      <c r="E126" s="834" t="s">
        <v>997</v>
      </c>
      <c r="F126" s="832" t="s">
        <v>975</v>
      </c>
      <c r="G126" s="832" t="s">
        <v>1221</v>
      </c>
      <c r="H126" s="832" t="s">
        <v>572</v>
      </c>
      <c r="I126" s="832" t="s">
        <v>1222</v>
      </c>
      <c r="J126" s="832" t="s">
        <v>1223</v>
      </c>
      <c r="K126" s="832" t="s">
        <v>1224</v>
      </c>
      <c r="L126" s="835">
        <v>57.76</v>
      </c>
      <c r="M126" s="835">
        <v>173.28</v>
      </c>
      <c r="N126" s="832">
        <v>3</v>
      </c>
      <c r="O126" s="836">
        <v>0.5</v>
      </c>
      <c r="P126" s="835">
        <v>173.28</v>
      </c>
      <c r="Q126" s="837">
        <v>1</v>
      </c>
      <c r="R126" s="832">
        <v>3</v>
      </c>
      <c r="S126" s="837">
        <v>1</v>
      </c>
      <c r="T126" s="836">
        <v>0.5</v>
      </c>
      <c r="U126" s="838">
        <v>1</v>
      </c>
    </row>
    <row r="127" spans="1:21" ht="14.45" customHeight="1" x14ac:dyDescent="0.2">
      <c r="A127" s="831">
        <v>9</v>
      </c>
      <c r="B127" s="832" t="s">
        <v>974</v>
      </c>
      <c r="C127" s="832" t="s">
        <v>981</v>
      </c>
      <c r="D127" s="833" t="s">
        <v>1435</v>
      </c>
      <c r="E127" s="834" t="s">
        <v>997</v>
      </c>
      <c r="F127" s="832" t="s">
        <v>975</v>
      </c>
      <c r="G127" s="832" t="s">
        <v>1008</v>
      </c>
      <c r="H127" s="832" t="s">
        <v>705</v>
      </c>
      <c r="I127" s="832" t="s">
        <v>1225</v>
      </c>
      <c r="J127" s="832" t="s">
        <v>1226</v>
      </c>
      <c r="K127" s="832" t="s">
        <v>1227</v>
      </c>
      <c r="L127" s="835">
        <v>85.27</v>
      </c>
      <c r="M127" s="835">
        <v>170.54</v>
      </c>
      <c r="N127" s="832">
        <v>2</v>
      </c>
      <c r="O127" s="836"/>
      <c r="P127" s="835"/>
      <c r="Q127" s="837">
        <v>0</v>
      </c>
      <c r="R127" s="832"/>
      <c r="S127" s="837">
        <v>0</v>
      </c>
      <c r="T127" s="836"/>
      <c r="U127" s="838"/>
    </row>
    <row r="128" spans="1:21" ht="14.45" customHeight="1" x14ac:dyDescent="0.2">
      <c r="A128" s="831">
        <v>9</v>
      </c>
      <c r="B128" s="832" t="s">
        <v>974</v>
      </c>
      <c r="C128" s="832" t="s">
        <v>981</v>
      </c>
      <c r="D128" s="833" t="s">
        <v>1435</v>
      </c>
      <c r="E128" s="834" t="s">
        <v>997</v>
      </c>
      <c r="F128" s="832" t="s">
        <v>975</v>
      </c>
      <c r="G128" s="832" t="s">
        <v>1228</v>
      </c>
      <c r="H128" s="832" t="s">
        <v>572</v>
      </c>
      <c r="I128" s="832" t="s">
        <v>1229</v>
      </c>
      <c r="J128" s="832" t="s">
        <v>1230</v>
      </c>
      <c r="K128" s="832" t="s">
        <v>1231</v>
      </c>
      <c r="L128" s="835">
        <v>236.03</v>
      </c>
      <c r="M128" s="835">
        <v>236.03</v>
      </c>
      <c r="N128" s="832">
        <v>1</v>
      </c>
      <c r="O128" s="836">
        <v>1</v>
      </c>
      <c r="P128" s="835">
        <v>236.03</v>
      </c>
      <c r="Q128" s="837">
        <v>1</v>
      </c>
      <c r="R128" s="832">
        <v>1</v>
      </c>
      <c r="S128" s="837">
        <v>1</v>
      </c>
      <c r="T128" s="836">
        <v>1</v>
      </c>
      <c r="U128" s="838">
        <v>1</v>
      </c>
    </row>
    <row r="129" spans="1:21" ht="14.45" customHeight="1" x14ac:dyDescent="0.2">
      <c r="A129" s="831">
        <v>9</v>
      </c>
      <c r="B129" s="832" t="s">
        <v>974</v>
      </c>
      <c r="C129" s="832" t="s">
        <v>981</v>
      </c>
      <c r="D129" s="833" t="s">
        <v>1435</v>
      </c>
      <c r="E129" s="834" t="s">
        <v>997</v>
      </c>
      <c r="F129" s="832" t="s">
        <v>975</v>
      </c>
      <c r="G129" s="832" t="s">
        <v>1228</v>
      </c>
      <c r="H129" s="832" t="s">
        <v>572</v>
      </c>
      <c r="I129" s="832" t="s">
        <v>1232</v>
      </c>
      <c r="J129" s="832" t="s">
        <v>1233</v>
      </c>
      <c r="K129" s="832" t="s">
        <v>1234</v>
      </c>
      <c r="L129" s="835">
        <v>147.85</v>
      </c>
      <c r="M129" s="835">
        <v>147.85</v>
      </c>
      <c r="N129" s="832">
        <v>1</v>
      </c>
      <c r="O129" s="836">
        <v>0.5</v>
      </c>
      <c r="P129" s="835">
        <v>147.85</v>
      </c>
      <c r="Q129" s="837">
        <v>1</v>
      </c>
      <c r="R129" s="832">
        <v>1</v>
      </c>
      <c r="S129" s="837">
        <v>1</v>
      </c>
      <c r="T129" s="836">
        <v>0.5</v>
      </c>
      <c r="U129" s="838">
        <v>1</v>
      </c>
    </row>
    <row r="130" spans="1:21" ht="14.45" customHeight="1" x14ac:dyDescent="0.2">
      <c r="A130" s="831">
        <v>9</v>
      </c>
      <c r="B130" s="832" t="s">
        <v>974</v>
      </c>
      <c r="C130" s="832" t="s">
        <v>981</v>
      </c>
      <c r="D130" s="833" t="s">
        <v>1435</v>
      </c>
      <c r="E130" s="834" t="s">
        <v>997</v>
      </c>
      <c r="F130" s="832" t="s">
        <v>975</v>
      </c>
      <c r="G130" s="832" t="s">
        <v>1235</v>
      </c>
      <c r="H130" s="832" t="s">
        <v>572</v>
      </c>
      <c r="I130" s="832" t="s">
        <v>1236</v>
      </c>
      <c r="J130" s="832" t="s">
        <v>1237</v>
      </c>
      <c r="K130" s="832" t="s">
        <v>1238</v>
      </c>
      <c r="L130" s="835">
        <v>34.93</v>
      </c>
      <c r="M130" s="835">
        <v>34.93</v>
      </c>
      <c r="N130" s="832">
        <v>1</v>
      </c>
      <c r="O130" s="836">
        <v>1</v>
      </c>
      <c r="P130" s="835"/>
      <c r="Q130" s="837">
        <v>0</v>
      </c>
      <c r="R130" s="832"/>
      <c r="S130" s="837">
        <v>0</v>
      </c>
      <c r="T130" s="836"/>
      <c r="U130" s="838">
        <v>0</v>
      </c>
    </row>
    <row r="131" spans="1:21" ht="14.45" customHeight="1" x14ac:dyDescent="0.2">
      <c r="A131" s="831">
        <v>9</v>
      </c>
      <c r="B131" s="832" t="s">
        <v>974</v>
      </c>
      <c r="C131" s="832" t="s">
        <v>981</v>
      </c>
      <c r="D131" s="833" t="s">
        <v>1435</v>
      </c>
      <c r="E131" s="834" t="s">
        <v>997</v>
      </c>
      <c r="F131" s="832" t="s">
        <v>975</v>
      </c>
      <c r="G131" s="832" t="s">
        <v>1239</v>
      </c>
      <c r="H131" s="832" t="s">
        <v>572</v>
      </c>
      <c r="I131" s="832" t="s">
        <v>1240</v>
      </c>
      <c r="J131" s="832" t="s">
        <v>696</v>
      </c>
      <c r="K131" s="832" t="s">
        <v>1241</v>
      </c>
      <c r="L131" s="835">
        <v>368.16</v>
      </c>
      <c r="M131" s="835">
        <v>1104.48</v>
      </c>
      <c r="N131" s="832">
        <v>3</v>
      </c>
      <c r="O131" s="836"/>
      <c r="P131" s="835">
        <v>1104.48</v>
      </c>
      <c r="Q131" s="837">
        <v>1</v>
      </c>
      <c r="R131" s="832">
        <v>3</v>
      </c>
      <c r="S131" s="837">
        <v>1</v>
      </c>
      <c r="T131" s="836"/>
      <c r="U131" s="838"/>
    </row>
    <row r="132" spans="1:21" ht="14.45" customHeight="1" x14ac:dyDescent="0.2">
      <c r="A132" s="831">
        <v>9</v>
      </c>
      <c r="B132" s="832" t="s">
        <v>974</v>
      </c>
      <c r="C132" s="832" t="s">
        <v>981</v>
      </c>
      <c r="D132" s="833" t="s">
        <v>1435</v>
      </c>
      <c r="E132" s="834" t="s">
        <v>997</v>
      </c>
      <c r="F132" s="832" t="s">
        <v>975</v>
      </c>
      <c r="G132" s="832" t="s">
        <v>1242</v>
      </c>
      <c r="H132" s="832" t="s">
        <v>705</v>
      </c>
      <c r="I132" s="832" t="s">
        <v>1243</v>
      </c>
      <c r="J132" s="832" t="s">
        <v>1244</v>
      </c>
      <c r="K132" s="832" t="s">
        <v>1245</v>
      </c>
      <c r="L132" s="835">
        <v>42.51</v>
      </c>
      <c r="M132" s="835">
        <v>42.51</v>
      </c>
      <c r="N132" s="832">
        <v>1</v>
      </c>
      <c r="O132" s="836">
        <v>0.5</v>
      </c>
      <c r="P132" s="835">
        <v>42.51</v>
      </c>
      <c r="Q132" s="837">
        <v>1</v>
      </c>
      <c r="R132" s="832">
        <v>1</v>
      </c>
      <c r="S132" s="837">
        <v>1</v>
      </c>
      <c r="T132" s="836">
        <v>0.5</v>
      </c>
      <c r="U132" s="838">
        <v>1</v>
      </c>
    </row>
    <row r="133" spans="1:21" ht="14.45" customHeight="1" x14ac:dyDescent="0.2">
      <c r="A133" s="831">
        <v>9</v>
      </c>
      <c r="B133" s="832" t="s">
        <v>974</v>
      </c>
      <c r="C133" s="832" t="s">
        <v>981</v>
      </c>
      <c r="D133" s="833" t="s">
        <v>1435</v>
      </c>
      <c r="E133" s="834" t="s">
        <v>997</v>
      </c>
      <c r="F133" s="832" t="s">
        <v>975</v>
      </c>
      <c r="G133" s="832" t="s">
        <v>1246</v>
      </c>
      <c r="H133" s="832" t="s">
        <v>572</v>
      </c>
      <c r="I133" s="832" t="s">
        <v>1247</v>
      </c>
      <c r="J133" s="832" t="s">
        <v>1248</v>
      </c>
      <c r="K133" s="832" t="s">
        <v>1249</v>
      </c>
      <c r="L133" s="835">
        <v>38.56</v>
      </c>
      <c r="M133" s="835">
        <v>38.56</v>
      </c>
      <c r="N133" s="832">
        <v>1</v>
      </c>
      <c r="O133" s="836"/>
      <c r="P133" s="835">
        <v>38.56</v>
      </c>
      <c r="Q133" s="837">
        <v>1</v>
      </c>
      <c r="R133" s="832">
        <v>1</v>
      </c>
      <c r="S133" s="837">
        <v>1</v>
      </c>
      <c r="T133" s="836"/>
      <c r="U133" s="838"/>
    </row>
    <row r="134" spans="1:21" ht="14.45" customHeight="1" x14ac:dyDescent="0.2">
      <c r="A134" s="831">
        <v>9</v>
      </c>
      <c r="B134" s="832" t="s">
        <v>974</v>
      </c>
      <c r="C134" s="832" t="s">
        <v>981</v>
      </c>
      <c r="D134" s="833" t="s">
        <v>1435</v>
      </c>
      <c r="E134" s="834" t="s">
        <v>997</v>
      </c>
      <c r="F134" s="832" t="s">
        <v>975</v>
      </c>
      <c r="G134" s="832" t="s">
        <v>1250</v>
      </c>
      <c r="H134" s="832" t="s">
        <v>572</v>
      </c>
      <c r="I134" s="832" t="s">
        <v>1251</v>
      </c>
      <c r="J134" s="832" t="s">
        <v>1252</v>
      </c>
      <c r="K134" s="832" t="s">
        <v>1253</v>
      </c>
      <c r="L134" s="835">
        <v>127.91</v>
      </c>
      <c r="M134" s="835">
        <v>127.91</v>
      </c>
      <c r="N134" s="832">
        <v>1</v>
      </c>
      <c r="O134" s="836">
        <v>1</v>
      </c>
      <c r="P134" s="835"/>
      <c r="Q134" s="837">
        <v>0</v>
      </c>
      <c r="R134" s="832"/>
      <c r="S134" s="837">
        <v>0</v>
      </c>
      <c r="T134" s="836"/>
      <c r="U134" s="838">
        <v>0</v>
      </c>
    </row>
    <row r="135" spans="1:21" ht="14.45" customHeight="1" x14ac:dyDescent="0.2">
      <c r="A135" s="831">
        <v>9</v>
      </c>
      <c r="B135" s="832" t="s">
        <v>974</v>
      </c>
      <c r="C135" s="832" t="s">
        <v>981</v>
      </c>
      <c r="D135" s="833" t="s">
        <v>1435</v>
      </c>
      <c r="E135" s="834" t="s">
        <v>997</v>
      </c>
      <c r="F135" s="832" t="s">
        <v>975</v>
      </c>
      <c r="G135" s="832" t="s">
        <v>1254</v>
      </c>
      <c r="H135" s="832" t="s">
        <v>572</v>
      </c>
      <c r="I135" s="832" t="s">
        <v>1255</v>
      </c>
      <c r="J135" s="832" t="s">
        <v>1256</v>
      </c>
      <c r="K135" s="832" t="s">
        <v>1257</v>
      </c>
      <c r="L135" s="835">
        <v>0</v>
      </c>
      <c r="M135" s="835">
        <v>0</v>
      </c>
      <c r="N135" s="832">
        <v>1</v>
      </c>
      <c r="O135" s="836">
        <v>0.5</v>
      </c>
      <c r="P135" s="835">
        <v>0</v>
      </c>
      <c r="Q135" s="837"/>
      <c r="R135" s="832">
        <v>1</v>
      </c>
      <c r="S135" s="837">
        <v>1</v>
      </c>
      <c r="T135" s="836">
        <v>0.5</v>
      </c>
      <c r="U135" s="838">
        <v>1</v>
      </c>
    </row>
    <row r="136" spans="1:21" ht="14.45" customHeight="1" x14ac:dyDescent="0.2">
      <c r="A136" s="831">
        <v>9</v>
      </c>
      <c r="B136" s="832" t="s">
        <v>974</v>
      </c>
      <c r="C136" s="832" t="s">
        <v>981</v>
      </c>
      <c r="D136" s="833" t="s">
        <v>1435</v>
      </c>
      <c r="E136" s="834" t="s">
        <v>997</v>
      </c>
      <c r="F136" s="832" t="s">
        <v>975</v>
      </c>
      <c r="G136" s="832" t="s">
        <v>1095</v>
      </c>
      <c r="H136" s="832" t="s">
        <v>572</v>
      </c>
      <c r="I136" s="832" t="s">
        <v>1258</v>
      </c>
      <c r="J136" s="832" t="s">
        <v>1259</v>
      </c>
      <c r="K136" s="832" t="s">
        <v>1260</v>
      </c>
      <c r="L136" s="835">
        <v>181.04</v>
      </c>
      <c r="M136" s="835">
        <v>543.12</v>
      </c>
      <c r="N136" s="832">
        <v>3</v>
      </c>
      <c r="O136" s="836">
        <v>1</v>
      </c>
      <c r="P136" s="835">
        <v>543.12</v>
      </c>
      <c r="Q136" s="837">
        <v>1</v>
      </c>
      <c r="R136" s="832">
        <v>3</v>
      </c>
      <c r="S136" s="837">
        <v>1</v>
      </c>
      <c r="T136" s="836">
        <v>1</v>
      </c>
      <c r="U136" s="838">
        <v>1</v>
      </c>
    </row>
    <row r="137" spans="1:21" ht="14.45" customHeight="1" x14ac:dyDescent="0.2">
      <c r="A137" s="831">
        <v>9</v>
      </c>
      <c r="B137" s="832" t="s">
        <v>974</v>
      </c>
      <c r="C137" s="832" t="s">
        <v>981</v>
      </c>
      <c r="D137" s="833" t="s">
        <v>1435</v>
      </c>
      <c r="E137" s="834" t="s">
        <v>997</v>
      </c>
      <c r="F137" s="832" t="s">
        <v>975</v>
      </c>
      <c r="G137" s="832" t="s">
        <v>1095</v>
      </c>
      <c r="H137" s="832" t="s">
        <v>572</v>
      </c>
      <c r="I137" s="832" t="s">
        <v>1096</v>
      </c>
      <c r="J137" s="832" t="s">
        <v>670</v>
      </c>
      <c r="K137" s="832" t="s">
        <v>1097</v>
      </c>
      <c r="L137" s="835">
        <v>33.71</v>
      </c>
      <c r="M137" s="835">
        <v>33.71</v>
      </c>
      <c r="N137" s="832">
        <v>1</v>
      </c>
      <c r="O137" s="836">
        <v>0.5</v>
      </c>
      <c r="P137" s="835"/>
      <c r="Q137" s="837">
        <v>0</v>
      </c>
      <c r="R137" s="832"/>
      <c r="S137" s="837">
        <v>0</v>
      </c>
      <c r="T137" s="836"/>
      <c r="U137" s="838">
        <v>0</v>
      </c>
    </row>
    <row r="138" spans="1:21" ht="14.45" customHeight="1" x14ac:dyDescent="0.2">
      <c r="A138" s="831">
        <v>9</v>
      </c>
      <c r="B138" s="832" t="s">
        <v>974</v>
      </c>
      <c r="C138" s="832" t="s">
        <v>981</v>
      </c>
      <c r="D138" s="833" t="s">
        <v>1435</v>
      </c>
      <c r="E138" s="834" t="s">
        <v>997</v>
      </c>
      <c r="F138" s="832" t="s">
        <v>975</v>
      </c>
      <c r="G138" s="832" t="s">
        <v>1261</v>
      </c>
      <c r="H138" s="832" t="s">
        <v>705</v>
      </c>
      <c r="I138" s="832" t="s">
        <v>1262</v>
      </c>
      <c r="J138" s="832" t="s">
        <v>1263</v>
      </c>
      <c r="K138" s="832" t="s">
        <v>1176</v>
      </c>
      <c r="L138" s="835">
        <v>0</v>
      </c>
      <c r="M138" s="835">
        <v>0</v>
      </c>
      <c r="N138" s="832">
        <v>1</v>
      </c>
      <c r="O138" s="836">
        <v>0.5</v>
      </c>
      <c r="P138" s="835">
        <v>0</v>
      </c>
      <c r="Q138" s="837"/>
      <c r="R138" s="832">
        <v>1</v>
      </c>
      <c r="S138" s="837">
        <v>1</v>
      </c>
      <c r="T138" s="836">
        <v>0.5</v>
      </c>
      <c r="U138" s="838">
        <v>1</v>
      </c>
    </row>
    <row r="139" spans="1:21" ht="14.45" customHeight="1" x14ac:dyDescent="0.2">
      <c r="A139" s="831">
        <v>9</v>
      </c>
      <c r="B139" s="832" t="s">
        <v>974</v>
      </c>
      <c r="C139" s="832" t="s">
        <v>981</v>
      </c>
      <c r="D139" s="833" t="s">
        <v>1435</v>
      </c>
      <c r="E139" s="834" t="s">
        <v>997</v>
      </c>
      <c r="F139" s="832" t="s">
        <v>975</v>
      </c>
      <c r="G139" s="832" t="s">
        <v>1264</v>
      </c>
      <c r="H139" s="832" t="s">
        <v>572</v>
      </c>
      <c r="I139" s="832" t="s">
        <v>1265</v>
      </c>
      <c r="J139" s="832" t="s">
        <v>1266</v>
      </c>
      <c r="K139" s="832" t="s">
        <v>1267</v>
      </c>
      <c r="L139" s="835">
        <v>42.54</v>
      </c>
      <c r="M139" s="835">
        <v>42.54</v>
      </c>
      <c r="N139" s="832">
        <v>1</v>
      </c>
      <c r="O139" s="836"/>
      <c r="P139" s="835"/>
      <c r="Q139" s="837">
        <v>0</v>
      </c>
      <c r="R139" s="832"/>
      <c r="S139" s="837">
        <v>0</v>
      </c>
      <c r="T139" s="836"/>
      <c r="U139" s="838"/>
    </row>
    <row r="140" spans="1:21" ht="14.45" customHeight="1" x14ac:dyDescent="0.2">
      <c r="A140" s="831">
        <v>9</v>
      </c>
      <c r="B140" s="832" t="s">
        <v>974</v>
      </c>
      <c r="C140" s="832" t="s">
        <v>981</v>
      </c>
      <c r="D140" s="833" t="s">
        <v>1435</v>
      </c>
      <c r="E140" s="834" t="s">
        <v>997</v>
      </c>
      <c r="F140" s="832" t="s">
        <v>975</v>
      </c>
      <c r="G140" s="832" t="s">
        <v>1268</v>
      </c>
      <c r="H140" s="832" t="s">
        <v>572</v>
      </c>
      <c r="I140" s="832" t="s">
        <v>1269</v>
      </c>
      <c r="J140" s="832" t="s">
        <v>1270</v>
      </c>
      <c r="K140" s="832" t="s">
        <v>1271</v>
      </c>
      <c r="L140" s="835">
        <v>77.13</v>
      </c>
      <c r="M140" s="835">
        <v>77.13</v>
      </c>
      <c r="N140" s="832">
        <v>1</v>
      </c>
      <c r="O140" s="836"/>
      <c r="P140" s="835">
        <v>77.13</v>
      </c>
      <c r="Q140" s="837">
        <v>1</v>
      </c>
      <c r="R140" s="832">
        <v>1</v>
      </c>
      <c r="S140" s="837">
        <v>1</v>
      </c>
      <c r="T140" s="836"/>
      <c r="U140" s="838"/>
    </row>
    <row r="141" spans="1:21" ht="14.45" customHeight="1" x14ac:dyDescent="0.2">
      <c r="A141" s="831">
        <v>9</v>
      </c>
      <c r="B141" s="832" t="s">
        <v>974</v>
      </c>
      <c r="C141" s="832" t="s">
        <v>981</v>
      </c>
      <c r="D141" s="833" t="s">
        <v>1435</v>
      </c>
      <c r="E141" s="834" t="s">
        <v>997</v>
      </c>
      <c r="F141" s="832" t="s">
        <v>975</v>
      </c>
      <c r="G141" s="832" t="s">
        <v>1110</v>
      </c>
      <c r="H141" s="832" t="s">
        <v>705</v>
      </c>
      <c r="I141" s="832" t="s">
        <v>1127</v>
      </c>
      <c r="J141" s="832" t="s">
        <v>1128</v>
      </c>
      <c r="K141" s="832" t="s">
        <v>1129</v>
      </c>
      <c r="L141" s="835">
        <v>294.81</v>
      </c>
      <c r="M141" s="835">
        <v>294.81</v>
      </c>
      <c r="N141" s="832">
        <v>1</v>
      </c>
      <c r="O141" s="836">
        <v>0.5</v>
      </c>
      <c r="P141" s="835"/>
      <c r="Q141" s="837">
        <v>0</v>
      </c>
      <c r="R141" s="832"/>
      <c r="S141" s="837">
        <v>0</v>
      </c>
      <c r="T141" s="836"/>
      <c r="U141" s="838">
        <v>0</v>
      </c>
    </row>
    <row r="142" spans="1:21" ht="14.45" customHeight="1" x14ac:dyDescent="0.2">
      <c r="A142" s="831">
        <v>9</v>
      </c>
      <c r="B142" s="832" t="s">
        <v>974</v>
      </c>
      <c r="C142" s="832" t="s">
        <v>981</v>
      </c>
      <c r="D142" s="833" t="s">
        <v>1435</v>
      </c>
      <c r="E142" s="834" t="s">
        <v>997</v>
      </c>
      <c r="F142" s="832" t="s">
        <v>976</v>
      </c>
      <c r="G142" s="832" t="s">
        <v>1056</v>
      </c>
      <c r="H142" s="832" t="s">
        <v>572</v>
      </c>
      <c r="I142" s="832" t="s">
        <v>1272</v>
      </c>
      <c r="J142" s="832" t="s">
        <v>1058</v>
      </c>
      <c r="K142" s="832"/>
      <c r="L142" s="835">
        <v>0</v>
      </c>
      <c r="M142" s="835">
        <v>0</v>
      </c>
      <c r="N142" s="832">
        <v>1</v>
      </c>
      <c r="O142" s="836"/>
      <c r="P142" s="835"/>
      <c r="Q142" s="837"/>
      <c r="R142" s="832"/>
      <c r="S142" s="837">
        <v>0</v>
      </c>
      <c r="T142" s="836"/>
      <c r="U142" s="838"/>
    </row>
    <row r="143" spans="1:21" ht="14.45" customHeight="1" x14ac:dyDescent="0.2">
      <c r="A143" s="831">
        <v>9</v>
      </c>
      <c r="B143" s="832" t="s">
        <v>974</v>
      </c>
      <c r="C143" s="832" t="s">
        <v>981</v>
      </c>
      <c r="D143" s="833" t="s">
        <v>1435</v>
      </c>
      <c r="E143" s="834" t="s">
        <v>997</v>
      </c>
      <c r="F143" s="832" t="s">
        <v>976</v>
      </c>
      <c r="G143" s="832" t="s">
        <v>1056</v>
      </c>
      <c r="H143" s="832" t="s">
        <v>572</v>
      </c>
      <c r="I143" s="832" t="s">
        <v>1197</v>
      </c>
      <c r="J143" s="832" t="s">
        <v>1058</v>
      </c>
      <c r="K143" s="832"/>
      <c r="L143" s="835">
        <v>0</v>
      </c>
      <c r="M143" s="835">
        <v>0</v>
      </c>
      <c r="N143" s="832">
        <v>1</v>
      </c>
      <c r="O143" s="836"/>
      <c r="P143" s="835"/>
      <c r="Q143" s="837"/>
      <c r="R143" s="832"/>
      <c r="S143" s="837">
        <v>0</v>
      </c>
      <c r="T143" s="836"/>
      <c r="U143" s="838"/>
    </row>
    <row r="144" spans="1:21" ht="14.45" customHeight="1" x14ac:dyDescent="0.2">
      <c r="A144" s="831">
        <v>9</v>
      </c>
      <c r="B144" s="832" t="s">
        <v>974</v>
      </c>
      <c r="C144" s="832" t="s">
        <v>981</v>
      </c>
      <c r="D144" s="833" t="s">
        <v>1435</v>
      </c>
      <c r="E144" s="834" t="s">
        <v>998</v>
      </c>
      <c r="F144" s="832" t="s">
        <v>975</v>
      </c>
      <c r="G144" s="832" t="s">
        <v>1110</v>
      </c>
      <c r="H144" s="832" t="s">
        <v>705</v>
      </c>
      <c r="I144" s="832" t="s">
        <v>1273</v>
      </c>
      <c r="J144" s="832" t="s">
        <v>1274</v>
      </c>
      <c r="K144" s="832" t="s">
        <v>1129</v>
      </c>
      <c r="L144" s="835">
        <v>294.81</v>
      </c>
      <c r="M144" s="835">
        <v>294.81</v>
      </c>
      <c r="N144" s="832">
        <v>1</v>
      </c>
      <c r="O144" s="836">
        <v>1</v>
      </c>
      <c r="P144" s="835">
        <v>294.81</v>
      </c>
      <c r="Q144" s="837">
        <v>1</v>
      </c>
      <c r="R144" s="832">
        <v>1</v>
      </c>
      <c r="S144" s="837">
        <v>1</v>
      </c>
      <c r="T144" s="836">
        <v>1</v>
      </c>
      <c r="U144" s="838">
        <v>1</v>
      </c>
    </row>
    <row r="145" spans="1:21" ht="14.45" customHeight="1" x14ac:dyDescent="0.2">
      <c r="A145" s="831">
        <v>9</v>
      </c>
      <c r="B145" s="832" t="s">
        <v>974</v>
      </c>
      <c r="C145" s="832" t="s">
        <v>981</v>
      </c>
      <c r="D145" s="833" t="s">
        <v>1435</v>
      </c>
      <c r="E145" s="834" t="s">
        <v>998</v>
      </c>
      <c r="F145" s="832" t="s">
        <v>976</v>
      </c>
      <c r="G145" s="832" t="s">
        <v>1056</v>
      </c>
      <c r="H145" s="832" t="s">
        <v>572</v>
      </c>
      <c r="I145" s="832" t="s">
        <v>1194</v>
      </c>
      <c r="J145" s="832" t="s">
        <v>1058</v>
      </c>
      <c r="K145" s="832"/>
      <c r="L145" s="835">
        <v>0</v>
      </c>
      <c r="M145" s="835">
        <v>0</v>
      </c>
      <c r="N145" s="832">
        <v>1</v>
      </c>
      <c r="O145" s="836">
        <v>1</v>
      </c>
      <c r="P145" s="835"/>
      <c r="Q145" s="837"/>
      <c r="R145" s="832"/>
      <c r="S145" s="837">
        <v>0</v>
      </c>
      <c r="T145" s="836"/>
      <c r="U145" s="838">
        <v>0</v>
      </c>
    </row>
    <row r="146" spans="1:21" ht="14.45" customHeight="1" x14ac:dyDescent="0.2">
      <c r="A146" s="831">
        <v>9</v>
      </c>
      <c r="B146" s="832" t="s">
        <v>974</v>
      </c>
      <c r="C146" s="832" t="s">
        <v>981</v>
      </c>
      <c r="D146" s="833" t="s">
        <v>1435</v>
      </c>
      <c r="E146" s="834" t="s">
        <v>989</v>
      </c>
      <c r="F146" s="832" t="s">
        <v>975</v>
      </c>
      <c r="G146" s="832" t="s">
        <v>1275</v>
      </c>
      <c r="H146" s="832" t="s">
        <v>572</v>
      </c>
      <c r="I146" s="832" t="s">
        <v>1276</v>
      </c>
      <c r="J146" s="832" t="s">
        <v>661</v>
      </c>
      <c r="K146" s="832" t="s">
        <v>1277</v>
      </c>
      <c r="L146" s="835">
        <v>61.97</v>
      </c>
      <c r="M146" s="835">
        <v>61.97</v>
      </c>
      <c r="N146" s="832">
        <v>1</v>
      </c>
      <c r="O146" s="836">
        <v>1</v>
      </c>
      <c r="P146" s="835"/>
      <c r="Q146" s="837">
        <v>0</v>
      </c>
      <c r="R146" s="832"/>
      <c r="S146" s="837">
        <v>0</v>
      </c>
      <c r="T146" s="836"/>
      <c r="U146" s="838">
        <v>0</v>
      </c>
    </row>
    <row r="147" spans="1:21" ht="14.45" customHeight="1" x14ac:dyDescent="0.2">
      <c r="A147" s="831">
        <v>9</v>
      </c>
      <c r="B147" s="832" t="s">
        <v>974</v>
      </c>
      <c r="C147" s="832" t="s">
        <v>981</v>
      </c>
      <c r="D147" s="833" t="s">
        <v>1435</v>
      </c>
      <c r="E147" s="834" t="s">
        <v>991</v>
      </c>
      <c r="F147" s="832" t="s">
        <v>975</v>
      </c>
      <c r="G147" s="832" t="s">
        <v>1278</v>
      </c>
      <c r="H147" s="832" t="s">
        <v>572</v>
      </c>
      <c r="I147" s="832" t="s">
        <v>1279</v>
      </c>
      <c r="J147" s="832" t="s">
        <v>1280</v>
      </c>
      <c r="K147" s="832" t="s">
        <v>1281</v>
      </c>
      <c r="L147" s="835">
        <v>91.11</v>
      </c>
      <c r="M147" s="835">
        <v>91.11</v>
      </c>
      <c r="N147" s="832">
        <v>1</v>
      </c>
      <c r="O147" s="836">
        <v>0.5</v>
      </c>
      <c r="P147" s="835">
        <v>91.11</v>
      </c>
      <c r="Q147" s="837">
        <v>1</v>
      </c>
      <c r="R147" s="832">
        <v>1</v>
      </c>
      <c r="S147" s="837">
        <v>1</v>
      </c>
      <c r="T147" s="836">
        <v>0.5</v>
      </c>
      <c r="U147" s="838">
        <v>1</v>
      </c>
    </row>
    <row r="148" spans="1:21" ht="14.45" customHeight="1" x14ac:dyDescent="0.2">
      <c r="A148" s="831">
        <v>9</v>
      </c>
      <c r="B148" s="832" t="s">
        <v>974</v>
      </c>
      <c r="C148" s="832" t="s">
        <v>981</v>
      </c>
      <c r="D148" s="833" t="s">
        <v>1435</v>
      </c>
      <c r="E148" s="834" t="s">
        <v>991</v>
      </c>
      <c r="F148" s="832" t="s">
        <v>975</v>
      </c>
      <c r="G148" s="832" t="s">
        <v>1282</v>
      </c>
      <c r="H148" s="832" t="s">
        <v>705</v>
      </c>
      <c r="I148" s="832" t="s">
        <v>1283</v>
      </c>
      <c r="J148" s="832" t="s">
        <v>1284</v>
      </c>
      <c r="K148" s="832" t="s">
        <v>1285</v>
      </c>
      <c r="L148" s="835">
        <v>126.27</v>
      </c>
      <c r="M148" s="835">
        <v>252.54</v>
      </c>
      <c r="N148" s="832">
        <v>2</v>
      </c>
      <c r="O148" s="836">
        <v>1.5</v>
      </c>
      <c r="P148" s="835">
        <v>252.54</v>
      </c>
      <c r="Q148" s="837">
        <v>1</v>
      </c>
      <c r="R148" s="832">
        <v>2</v>
      </c>
      <c r="S148" s="837">
        <v>1</v>
      </c>
      <c r="T148" s="836">
        <v>1.5</v>
      </c>
      <c r="U148" s="838">
        <v>1</v>
      </c>
    </row>
    <row r="149" spans="1:21" ht="14.45" customHeight="1" x14ac:dyDescent="0.2">
      <c r="A149" s="831">
        <v>9</v>
      </c>
      <c r="B149" s="832" t="s">
        <v>974</v>
      </c>
      <c r="C149" s="832" t="s">
        <v>981</v>
      </c>
      <c r="D149" s="833" t="s">
        <v>1435</v>
      </c>
      <c r="E149" s="834" t="s">
        <v>991</v>
      </c>
      <c r="F149" s="832" t="s">
        <v>975</v>
      </c>
      <c r="G149" s="832" t="s">
        <v>1110</v>
      </c>
      <c r="H149" s="832" t="s">
        <v>705</v>
      </c>
      <c r="I149" s="832" t="s">
        <v>1127</v>
      </c>
      <c r="J149" s="832" t="s">
        <v>1128</v>
      </c>
      <c r="K149" s="832" t="s">
        <v>1129</v>
      </c>
      <c r="L149" s="835">
        <v>294.81</v>
      </c>
      <c r="M149" s="835">
        <v>884.43000000000006</v>
      </c>
      <c r="N149" s="832">
        <v>3</v>
      </c>
      <c r="O149" s="836">
        <v>3</v>
      </c>
      <c r="P149" s="835">
        <v>294.81</v>
      </c>
      <c r="Q149" s="837">
        <v>0.33333333333333331</v>
      </c>
      <c r="R149" s="832">
        <v>1</v>
      </c>
      <c r="S149" s="837">
        <v>0.33333333333333331</v>
      </c>
      <c r="T149" s="836">
        <v>1</v>
      </c>
      <c r="U149" s="838">
        <v>0.33333333333333331</v>
      </c>
    </row>
    <row r="150" spans="1:21" ht="14.45" customHeight="1" x14ac:dyDescent="0.2">
      <c r="A150" s="831">
        <v>9</v>
      </c>
      <c r="B150" s="832" t="s">
        <v>974</v>
      </c>
      <c r="C150" s="832" t="s">
        <v>981</v>
      </c>
      <c r="D150" s="833" t="s">
        <v>1435</v>
      </c>
      <c r="E150" s="834" t="s">
        <v>991</v>
      </c>
      <c r="F150" s="832" t="s">
        <v>976</v>
      </c>
      <c r="G150" s="832" t="s">
        <v>1056</v>
      </c>
      <c r="H150" s="832" t="s">
        <v>572</v>
      </c>
      <c r="I150" s="832" t="s">
        <v>1194</v>
      </c>
      <c r="J150" s="832" t="s">
        <v>1058</v>
      </c>
      <c r="K150" s="832"/>
      <c r="L150" s="835">
        <v>0</v>
      </c>
      <c r="M150" s="835">
        <v>0</v>
      </c>
      <c r="N150" s="832">
        <v>3</v>
      </c>
      <c r="O150" s="836">
        <v>3</v>
      </c>
      <c r="P150" s="835">
        <v>0</v>
      </c>
      <c r="Q150" s="837"/>
      <c r="R150" s="832">
        <v>3</v>
      </c>
      <c r="S150" s="837">
        <v>1</v>
      </c>
      <c r="T150" s="836">
        <v>3</v>
      </c>
      <c r="U150" s="838">
        <v>1</v>
      </c>
    </row>
    <row r="151" spans="1:21" ht="14.45" customHeight="1" x14ac:dyDescent="0.2">
      <c r="A151" s="831">
        <v>9</v>
      </c>
      <c r="B151" s="832" t="s">
        <v>974</v>
      </c>
      <c r="C151" s="832" t="s">
        <v>981</v>
      </c>
      <c r="D151" s="833" t="s">
        <v>1435</v>
      </c>
      <c r="E151" s="834" t="s">
        <v>986</v>
      </c>
      <c r="F151" s="832" t="s">
        <v>975</v>
      </c>
      <c r="G151" s="832" t="s">
        <v>1059</v>
      </c>
      <c r="H151" s="832" t="s">
        <v>572</v>
      </c>
      <c r="I151" s="832" t="s">
        <v>1286</v>
      </c>
      <c r="J151" s="832" t="s">
        <v>1061</v>
      </c>
      <c r="K151" s="832" t="s">
        <v>1287</v>
      </c>
      <c r="L151" s="835">
        <v>43.85</v>
      </c>
      <c r="M151" s="835">
        <v>43.85</v>
      </c>
      <c r="N151" s="832">
        <v>1</v>
      </c>
      <c r="O151" s="836">
        <v>1</v>
      </c>
      <c r="P151" s="835"/>
      <c r="Q151" s="837">
        <v>0</v>
      </c>
      <c r="R151" s="832"/>
      <c r="S151" s="837">
        <v>0</v>
      </c>
      <c r="T151" s="836"/>
      <c r="U151" s="838">
        <v>0</v>
      </c>
    </row>
    <row r="152" spans="1:21" ht="14.45" customHeight="1" x14ac:dyDescent="0.2">
      <c r="A152" s="831">
        <v>9</v>
      </c>
      <c r="B152" s="832" t="s">
        <v>974</v>
      </c>
      <c r="C152" s="832" t="s">
        <v>981</v>
      </c>
      <c r="D152" s="833" t="s">
        <v>1435</v>
      </c>
      <c r="E152" s="834" t="s">
        <v>986</v>
      </c>
      <c r="F152" s="832" t="s">
        <v>975</v>
      </c>
      <c r="G152" s="832" t="s">
        <v>1288</v>
      </c>
      <c r="H152" s="832" t="s">
        <v>572</v>
      </c>
      <c r="I152" s="832" t="s">
        <v>1289</v>
      </c>
      <c r="J152" s="832" t="s">
        <v>1290</v>
      </c>
      <c r="K152" s="832" t="s">
        <v>1291</v>
      </c>
      <c r="L152" s="835">
        <v>36.76</v>
      </c>
      <c r="M152" s="835">
        <v>36.76</v>
      </c>
      <c r="N152" s="832">
        <v>1</v>
      </c>
      <c r="O152" s="836">
        <v>1</v>
      </c>
      <c r="P152" s="835"/>
      <c r="Q152" s="837">
        <v>0</v>
      </c>
      <c r="R152" s="832"/>
      <c r="S152" s="837">
        <v>0</v>
      </c>
      <c r="T152" s="836"/>
      <c r="U152" s="838">
        <v>0</v>
      </c>
    </row>
    <row r="153" spans="1:21" ht="14.45" customHeight="1" x14ac:dyDescent="0.2">
      <c r="A153" s="831">
        <v>9</v>
      </c>
      <c r="B153" s="832" t="s">
        <v>974</v>
      </c>
      <c r="C153" s="832" t="s">
        <v>981</v>
      </c>
      <c r="D153" s="833" t="s">
        <v>1435</v>
      </c>
      <c r="E153" s="834" t="s">
        <v>986</v>
      </c>
      <c r="F153" s="832" t="s">
        <v>975</v>
      </c>
      <c r="G153" s="832" t="s">
        <v>1292</v>
      </c>
      <c r="H153" s="832" t="s">
        <v>572</v>
      </c>
      <c r="I153" s="832" t="s">
        <v>1293</v>
      </c>
      <c r="J153" s="832" t="s">
        <v>1294</v>
      </c>
      <c r="K153" s="832" t="s">
        <v>1295</v>
      </c>
      <c r="L153" s="835">
        <v>46.03</v>
      </c>
      <c r="M153" s="835">
        <v>46.03</v>
      </c>
      <c r="N153" s="832">
        <v>1</v>
      </c>
      <c r="O153" s="836">
        <v>0.5</v>
      </c>
      <c r="P153" s="835">
        <v>46.03</v>
      </c>
      <c r="Q153" s="837">
        <v>1</v>
      </c>
      <c r="R153" s="832">
        <v>1</v>
      </c>
      <c r="S153" s="837">
        <v>1</v>
      </c>
      <c r="T153" s="836">
        <v>0.5</v>
      </c>
      <c r="U153" s="838">
        <v>1</v>
      </c>
    </row>
    <row r="154" spans="1:21" ht="14.45" customHeight="1" x14ac:dyDescent="0.2">
      <c r="A154" s="831">
        <v>9</v>
      </c>
      <c r="B154" s="832" t="s">
        <v>974</v>
      </c>
      <c r="C154" s="832" t="s">
        <v>981</v>
      </c>
      <c r="D154" s="833" t="s">
        <v>1435</v>
      </c>
      <c r="E154" s="834" t="s">
        <v>986</v>
      </c>
      <c r="F154" s="832" t="s">
        <v>975</v>
      </c>
      <c r="G154" s="832" t="s">
        <v>1296</v>
      </c>
      <c r="H154" s="832" t="s">
        <v>572</v>
      </c>
      <c r="I154" s="832" t="s">
        <v>1297</v>
      </c>
      <c r="J154" s="832" t="s">
        <v>1298</v>
      </c>
      <c r="K154" s="832" t="s">
        <v>1299</v>
      </c>
      <c r="L154" s="835">
        <v>286.33</v>
      </c>
      <c r="M154" s="835">
        <v>1431.6499999999999</v>
      </c>
      <c r="N154" s="832">
        <v>5</v>
      </c>
      <c r="O154" s="836">
        <v>0.5</v>
      </c>
      <c r="P154" s="835"/>
      <c r="Q154" s="837">
        <v>0</v>
      </c>
      <c r="R154" s="832"/>
      <c r="S154" s="837">
        <v>0</v>
      </c>
      <c r="T154" s="836"/>
      <c r="U154" s="838">
        <v>0</v>
      </c>
    </row>
    <row r="155" spans="1:21" ht="14.45" customHeight="1" x14ac:dyDescent="0.2">
      <c r="A155" s="831">
        <v>9</v>
      </c>
      <c r="B155" s="832" t="s">
        <v>974</v>
      </c>
      <c r="C155" s="832" t="s">
        <v>981</v>
      </c>
      <c r="D155" s="833" t="s">
        <v>1435</v>
      </c>
      <c r="E155" s="834" t="s">
        <v>986</v>
      </c>
      <c r="F155" s="832" t="s">
        <v>975</v>
      </c>
      <c r="G155" s="832" t="s">
        <v>1228</v>
      </c>
      <c r="H155" s="832" t="s">
        <v>572</v>
      </c>
      <c r="I155" s="832" t="s">
        <v>1232</v>
      </c>
      <c r="J155" s="832" t="s">
        <v>1233</v>
      </c>
      <c r="K155" s="832" t="s">
        <v>1234</v>
      </c>
      <c r="L155" s="835">
        <v>147.85</v>
      </c>
      <c r="M155" s="835">
        <v>147.85</v>
      </c>
      <c r="N155" s="832">
        <v>1</v>
      </c>
      <c r="O155" s="836">
        <v>0.5</v>
      </c>
      <c r="P155" s="835">
        <v>147.85</v>
      </c>
      <c r="Q155" s="837">
        <v>1</v>
      </c>
      <c r="R155" s="832">
        <v>1</v>
      </c>
      <c r="S155" s="837">
        <v>1</v>
      </c>
      <c r="T155" s="836">
        <v>0.5</v>
      </c>
      <c r="U155" s="838">
        <v>1</v>
      </c>
    </row>
    <row r="156" spans="1:21" ht="14.45" customHeight="1" x14ac:dyDescent="0.2">
      <c r="A156" s="831">
        <v>9</v>
      </c>
      <c r="B156" s="832" t="s">
        <v>974</v>
      </c>
      <c r="C156" s="832" t="s">
        <v>981</v>
      </c>
      <c r="D156" s="833" t="s">
        <v>1435</v>
      </c>
      <c r="E156" s="834" t="s">
        <v>986</v>
      </c>
      <c r="F156" s="832" t="s">
        <v>975</v>
      </c>
      <c r="G156" s="832" t="s">
        <v>718</v>
      </c>
      <c r="H156" s="832" t="s">
        <v>572</v>
      </c>
      <c r="I156" s="832" t="s">
        <v>1300</v>
      </c>
      <c r="J156" s="832" t="s">
        <v>1301</v>
      </c>
      <c r="K156" s="832" t="s">
        <v>1302</v>
      </c>
      <c r="L156" s="835">
        <v>13.73</v>
      </c>
      <c r="M156" s="835">
        <v>27.46</v>
      </c>
      <c r="N156" s="832">
        <v>2</v>
      </c>
      <c r="O156" s="836">
        <v>1.5</v>
      </c>
      <c r="P156" s="835">
        <v>13.73</v>
      </c>
      <c r="Q156" s="837">
        <v>0.5</v>
      </c>
      <c r="R156" s="832">
        <v>1</v>
      </c>
      <c r="S156" s="837">
        <v>0.5</v>
      </c>
      <c r="T156" s="836">
        <v>0.5</v>
      </c>
      <c r="U156" s="838">
        <v>0.33333333333333331</v>
      </c>
    </row>
    <row r="157" spans="1:21" ht="14.45" customHeight="1" x14ac:dyDescent="0.2">
      <c r="A157" s="831">
        <v>9</v>
      </c>
      <c r="B157" s="832" t="s">
        <v>974</v>
      </c>
      <c r="C157" s="832" t="s">
        <v>981</v>
      </c>
      <c r="D157" s="833" t="s">
        <v>1435</v>
      </c>
      <c r="E157" s="834" t="s">
        <v>986</v>
      </c>
      <c r="F157" s="832" t="s">
        <v>975</v>
      </c>
      <c r="G157" s="832" t="s">
        <v>1303</v>
      </c>
      <c r="H157" s="832" t="s">
        <v>572</v>
      </c>
      <c r="I157" s="832" t="s">
        <v>1304</v>
      </c>
      <c r="J157" s="832" t="s">
        <v>1305</v>
      </c>
      <c r="K157" s="832" t="s">
        <v>1306</v>
      </c>
      <c r="L157" s="835">
        <v>0</v>
      </c>
      <c r="M157" s="835">
        <v>0</v>
      </c>
      <c r="N157" s="832">
        <v>1</v>
      </c>
      <c r="O157" s="836">
        <v>0.5</v>
      </c>
      <c r="P157" s="835">
        <v>0</v>
      </c>
      <c r="Q157" s="837"/>
      <c r="R157" s="832">
        <v>1</v>
      </c>
      <c r="S157" s="837">
        <v>1</v>
      </c>
      <c r="T157" s="836">
        <v>0.5</v>
      </c>
      <c r="U157" s="838">
        <v>1</v>
      </c>
    </row>
    <row r="158" spans="1:21" ht="14.45" customHeight="1" x14ac:dyDescent="0.2">
      <c r="A158" s="831">
        <v>9</v>
      </c>
      <c r="B158" s="832" t="s">
        <v>974</v>
      </c>
      <c r="C158" s="832" t="s">
        <v>981</v>
      </c>
      <c r="D158" s="833" t="s">
        <v>1435</v>
      </c>
      <c r="E158" s="834" t="s">
        <v>986</v>
      </c>
      <c r="F158" s="832" t="s">
        <v>975</v>
      </c>
      <c r="G158" s="832" t="s">
        <v>1307</v>
      </c>
      <c r="H158" s="832" t="s">
        <v>572</v>
      </c>
      <c r="I158" s="832" t="s">
        <v>1308</v>
      </c>
      <c r="J158" s="832" t="s">
        <v>1309</v>
      </c>
      <c r="K158" s="832" t="s">
        <v>1310</v>
      </c>
      <c r="L158" s="835">
        <v>12.88</v>
      </c>
      <c r="M158" s="835">
        <v>128.80000000000001</v>
      </c>
      <c r="N158" s="832">
        <v>10</v>
      </c>
      <c r="O158" s="836">
        <v>0.5</v>
      </c>
      <c r="P158" s="835"/>
      <c r="Q158" s="837">
        <v>0</v>
      </c>
      <c r="R158" s="832"/>
      <c r="S158" s="837">
        <v>0</v>
      </c>
      <c r="T158" s="836"/>
      <c r="U158" s="838">
        <v>0</v>
      </c>
    </row>
    <row r="159" spans="1:21" ht="14.45" customHeight="1" x14ac:dyDescent="0.2">
      <c r="A159" s="831">
        <v>9</v>
      </c>
      <c r="B159" s="832" t="s">
        <v>974</v>
      </c>
      <c r="C159" s="832" t="s">
        <v>981</v>
      </c>
      <c r="D159" s="833" t="s">
        <v>1435</v>
      </c>
      <c r="E159" s="834" t="s">
        <v>986</v>
      </c>
      <c r="F159" s="832" t="s">
        <v>975</v>
      </c>
      <c r="G159" s="832" t="s">
        <v>1311</v>
      </c>
      <c r="H159" s="832" t="s">
        <v>572</v>
      </c>
      <c r="I159" s="832" t="s">
        <v>1312</v>
      </c>
      <c r="J159" s="832" t="s">
        <v>779</v>
      </c>
      <c r="K159" s="832" t="s">
        <v>1313</v>
      </c>
      <c r="L159" s="835">
        <v>48.59</v>
      </c>
      <c r="M159" s="835">
        <v>242.95000000000002</v>
      </c>
      <c r="N159" s="832">
        <v>5</v>
      </c>
      <c r="O159" s="836">
        <v>0.5</v>
      </c>
      <c r="P159" s="835"/>
      <c r="Q159" s="837">
        <v>0</v>
      </c>
      <c r="R159" s="832"/>
      <c r="S159" s="837">
        <v>0</v>
      </c>
      <c r="T159" s="836"/>
      <c r="U159" s="838">
        <v>0</v>
      </c>
    </row>
    <row r="160" spans="1:21" ht="14.45" customHeight="1" x14ac:dyDescent="0.2">
      <c r="A160" s="831">
        <v>9</v>
      </c>
      <c r="B160" s="832" t="s">
        <v>974</v>
      </c>
      <c r="C160" s="832" t="s">
        <v>981</v>
      </c>
      <c r="D160" s="833" t="s">
        <v>1435</v>
      </c>
      <c r="E160" s="834" t="s">
        <v>986</v>
      </c>
      <c r="F160" s="832" t="s">
        <v>975</v>
      </c>
      <c r="G160" s="832" t="s">
        <v>1056</v>
      </c>
      <c r="H160" s="832" t="s">
        <v>572</v>
      </c>
      <c r="I160" s="832" t="s">
        <v>1199</v>
      </c>
      <c r="J160" s="832" t="s">
        <v>1058</v>
      </c>
      <c r="K160" s="832"/>
      <c r="L160" s="835">
        <v>0</v>
      </c>
      <c r="M160" s="835">
        <v>0</v>
      </c>
      <c r="N160" s="832">
        <v>16</v>
      </c>
      <c r="O160" s="836">
        <v>3</v>
      </c>
      <c r="P160" s="835">
        <v>0</v>
      </c>
      <c r="Q160" s="837"/>
      <c r="R160" s="832">
        <v>1</v>
      </c>
      <c r="S160" s="837">
        <v>6.25E-2</v>
      </c>
      <c r="T160" s="836">
        <v>1</v>
      </c>
      <c r="U160" s="838">
        <v>0.33333333333333331</v>
      </c>
    </row>
    <row r="161" spans="1:21" ht="14.45" customHeight="1" x14ac:dyDescent="0.2">
      <c r="A161" s="831">
        <v>9</v>
      </c>
      <c r="B161" s="832" t="s">
        <v>974</v>
      </c>
      <c r="C161" s="832" t="s">
        <v>981</v>
      </c>
      <c r="D161" s="833" t="s">
        <v>1435</v>
      </c>
      <c r="E161" s="834" t="s">
        <v>986</v>
      </c>
      <c r="F161" s="832" t="s">
        <v>975</v>
      </c>
      <c r="G161" s="832" t="s">
        <v>1087</v>
      </c>
      <c r="H161" s="832" t="s">
        <v>572</v>
      </c>
      <c r="I161" s="832" t="s">
        <v>1088</v>
      </c>
      <c r="J161" s="832" t="s">
        <v>1089</v>
      </c>
      <c r="K161" s="832" t="s">
        <v>1090</v>
      </c>
      <c r="L161" s="835">
        <v>16.079999999999998</v>
      </c>
      <c r="M161" s="835">
        <v>16.079999999999998</v>
      </c>
      <c r="N161" s="832">
        <v>1</v>
      </c>
      <c r="O161" s="836">
        <v>0.5</v>
      </c>
      <c r="P161" s="835">
        <v>16.079999999999998</v>
      </c>
      <c r="Q161" s="837">
        <v>1</v>
      </c>
      <c r="R161" s="832">
        <v>1</v>
      </c>
      <c r="S161" s="837">
        <v>1</v>
      </c>
      <c r="T161" s="836">
        <v>0.5</v>
      </c>
      <c r="U161" s="838">
        <v>1</v>
      </c>
    </row>
    <row r="162" spans="1:21" ht="14.45" customHeight="1" x14ac:dyDescent="0.2">
      <c r="A162" s="831">
        <v>9</v>
      </c>
      <c r="B162" s="832" t="s">
        <v>974</v>
      </c>
      <c r="C162" s="832" t="s">
        <v>981</v>
      </c>
      <c r="D162" s="833" t="s">
        <v>1435</v>
      </c>
      <c r="E162" s="834" t="s">
        <v>986</v>
      </c>
      <c r="F162" s="832" t="s">
        <v>975</v>
      </c>
      <c r="G162" s="832" t="s">
        <v>1032</v>
      </c>
      <c r="H162" s="832" t="s">
        <v>572</v>
      </c>
      <c r="I162" s="832" t="s">
        <v>1314</v>
      </c>
      <c r="J162" s="832" t="s">
        <v>1315</v>
      </c>
      <c r="K162" s="832" t="s">
        <v>1316</v>
      </c>
      <c r="L162" s="835">
        <v>54.18</v>
      </c>
      <c r="M162" s="835">
        <v>54.18</v>
      </c>
      <c r="N162" s="832">
        <v>1</v>
      </c>
      <c r="O162" s="836">
        <v>1</v>
      </c>
      <c r="P162" s="835">
        <v>54.18</v>
      </c>
      <c r="Q162" s="837">
        <v>1</v>
      </c>
      <c r="R162" s="832">
        <v>1</v>
      </c>
      <c r="S162" s="837">
        <v>1</v>
      </c>
      <c r="T162" s="836">
        <v>1</v>
      </c>
      <c r="U162" s="838">
        <v>1</v>
      </c>
    </row>
    <row r="163" spans="1:21" ht="14.45" customHeight="1" x14ac:dyDescent="0.2">
      <c r="A163" s="831">
        <v>9</v>
      </c>
      <c r="B163" s="832" t="s">
        <v>974</v>
      </c>
      <c r="C163" s="832" t="s">
        <v>981</v>
      </c>
      <c r="D163" s="833" t="s">
        <v>1435</v>
      </c>
      <c r="E163" s="834" t="s">
        <v>986</v>
      </c>
      <c r="F163" s="832" t="s">
        <v>975</v>
      </c>
      <c r="G163" s="832" t="s">
        <v>1317</v>
      </c>
      <c r="H163" s="832" t="s">
        <v>572</v>
      </c>
      <c r="I163" s="832" t="s">
        <v>1318</v>
      </c>
      <c r="J163" s="832" t="s">
        <v>1319</v>
      </c>
      <c r="K163" s="832" t="s">
        <v>1320</v>
      </c>
      <c r="L163" s="835">
        <v>35.25</v>
      </c>
      <c r="M163" s="835">
        <v>35.25</v>
      </c>
      <c r="N163" s="832">
        <v>1</v>
      </c>
      <c r="O163" s="836">
        <v>1</v>
      </c>
      <c r="P163" s="835">
        <v>35.25</v>
      </c>
      <c r="Q163" s="837">
        <v>1</v>
      </c>
      <c r="R163" s="832">
        <v>1</v>
      </c>
      <c r="S163" s="837">
        <v>1</v>
      </c>
      <c r="T163" s="836">
        <v>1</v>
      </c>
      <c r="U163" s="838">
        <v>1</v>
      </c>
    </row>
    <row r="164" spans="1:21" ht="14.45" customHeight="1" x14ac:dyDescent="0.2">
      <c r="A164" s="831">
        <v>9</v>
      </c>
      <c r="B164" s="832" t="s">
        <v>974</v>
      </c>
      <c r="C164" s="832" t="s">
        <v>981</v>
      </c>
      <c r="D164" s="833" t="s">
        <v>1435</v>
      </c>
      <c r="E164" s="834" t="s">
        <v>986</v>
      </c>
      <c r="F164" s="832" t="s">
        <v>975</v>
      </c>
      <c r="G164" s="832" t="s">
        <v>1321</v>
      </c>
      <c r="H164" s="832" t="s">
        <v>705</v>
      </c>
      <c r="I164" s="832" t="s">
        <v>1322</v>
      </c>
      <c r="J164" s="832" t="s">
        <v>1323</v>
      </c>
      <c r="K164" s="832" t="s">
        <v>1324</v>
      </c>
      <c r="L164" s="835">
        <v>282.97000000000003</v>
      </c>
      <c r="M164" s="835">
        <v>282.97000000000003</v>
      </c>
      <c r="N164" s="832">
        <v>1</v>
      </c>
      <c r="O164" s="836">
        <v>0.5</v>
      </c>
      <c r="P164" s="835"/>
      <c r="Q164" s="837">
        <v>0</v>
      </c>
      <c r="R164" s="832"/>
      <c r="S164" s="837">
        <v>0</v>
      </c>
      <c r="T164" s="836"/>
      <c r="U164" s="838">
        <v>0</v>
      </c>
    </row>
    <row r="165" spans="1:21" ht="14.45" customHeight="1" x14ac:dyDescent="0.2">
      <c r="A165" s="831">
        <v>9</v>
      </c>
      <c r="B165" s="832" t="s">
        <v>974</v>
      </c>
      <c r="C165" s="832" t="s">
        <v>981</v>
      </c>
      <c r="D165" s="833" t="s">
        <v>1435</v>
      </c>
      <c r="E165" s="834" t="s">
        <v>986</v>
      </c>
      <c r="F165" s="832" t="s">
        <v>975</v>
      </c>
      <c r="G165" s="832" t="s">
        <v>1325</v>
      </c>
      <c r="H165" s="832" t="s">
        <v>572</v>
      </c>
      <c r="I165" s="832" t="s">
        <v>1326</v>
      </c>
      <c r="J165" s="832" t="s">
        <v>608</v>
      </c>
      <c r="K165" s="832" t="s">
        <v>1327</v>
      </c>
      <c r="L165" s="835">
        <v>70.55</v>
      </c>
      <c r="M165" s="835">
        <v>705.5</v>
      </c>
      <c r="N165" s="832">
        <v>10</v>
      </c>
      <c r="O165" s="836">
        <v>1</v>
      </c>
      <c r="P165" s="835"/>
      <c r="Q165" s="837">
        <v>0</v>
      </c>
      <c r="R165" s="832"/>
      <c r="S165" s="837">
        <v>0</v>
      </c>
      <c r="T165" s="836"/>
      <c r="U165" s="838">
        <v>0</v>
      </c>
    </row>
    <row r="166" spans="1:21" ht="14.45" customHeight="1" x14ac:dyDescent="0.2">
      <c r="A166" s="831">
        <v>9</v>
      </c>
      <c r="B166" s="832" t="s">
        <v>974</v>
      </c>
      <c r="C166" s="832" t="s">
        <v>981</v>
      </c>
      <c r="D166" s="833" t="s">
        <v>1435</v>
      </c>
      <c r="E166" s="834" t="s">
        <v>986</v>
      </c>
      <c r="F166" s="832" t="s">
        <v>975</v>
      </c>
      <c r="G166" s="832" t="s">
        <v>1095</v>
      </c>
      <c r="H166" s="832" t="s">
        <v>572</v>
      </c>
      <c r="I166" s="832" t="s">
        <v>1096</v>
      </c>
      <c r="J166" s="832" t="s">
        <v>670</v>
      </c>
      <c r="K166" s="832" t="s">
        <v>1097</v>
      </c>
      <c r="L166" s="835">
        <v>33.71</v>
      </c>
      <c r="M166" s="835">
        <v>67.42</v>
      </c>
      <c r="N166" s="832">
        <v>2</v>
      </c>
      <c r="O166" s="836">
        <v>2</v>
      </c>
      <c r="P166" s="835">
        <v>67.42</v>
      </c>
      <c r="Q166" s="837">
        <v>1</v>
      </c>
      <c r="R166" s="832">
        <v>2</v>
      </c>
      <c r="S166" s="837">
        <v>1</v>
      </c>
      <c r="T166" s="836">
        <v>2</v>
      </c>
      <c r="U166" s="838">
        <v>1</v>
      </c>
    </row>
    <row r="167" spans="1:21" ht="14.45" customHeight="1" x14ac:dyDescent="0.2">
      <c r="A167" s="831">
        <v>9</v>
      </c>
      <c r="B167" s="832" t="s">
        <v>974</v>
      </c>
      <c r="C167" s="832" t="s">
        <v>981</v>
      </c>
      <c r="D167" s="833" t="s">
        <v>1435</v>
      </c>
      <c r="E167" s="834" t="s">
        <v>986</v>
      </c>
      <c r="F167" s="832" t="s">
        <v>975</v>
      </c>
      <c r="G167" s="832" t="s">
        <v>1328</v>
      </c>
      <c r="H167" s="832" t="s">
        <v>572</v>
      </c>
      <c r="I167" s="832" t="s">
        <v>1329</v>
      </c>
      <c r="J167" s="832" t="s">
        <v>1330</v>
      </c>
      <c r="K167" s="832" t="s">
        <v>1331</v>
      </c>
      <c r="L167" s="835">
        <v>569.54</v>
      </c>
      <c r="M167" s="835">
        <v>569.54</v>
      </c>
      <c r="N167" s="832">
        <v>1</v>
      </c>
      <c r="O167" s="836">
        <v>0.5</v>
      </c>
      <c r="P167" s="835">
        <v>569.54</v>
      </c>
      <c r="Q167" s="837">
        <v>1</v>
      </c>
      <c r="R167" s="832">
        <v>1</v>
      </c>
      <c r="S167" s="837">
        <v>1</v>
      </c>
      <c r="T167" s="836">
        <v>0.5</v>
      </c>
      <c r="U167" s="838">
        <v>1</v>
      </c>
    </row>
    <row r="168" spans="1:21" ht="14.45" customHeight="1" x14ac:dyDescent="0.2">
      <c r="A168" s="831">
        <v>9</v>
      </c>
      <c r="B168" s="832" t="s">
        <v>974</v>
      </c>
      <c r="C168" s="832" t="s">
        <v>981</v>
      </c>
      <c r="D168" s="833" t="s">
        <v>1435</v>
      </c>
      <c r="E168" s="834" t="s">
        <v>986</v>
      </c>
      <c r="F168" s="832" t="s">
        <v>975</v>
      </c>
      <c r="G168" s="832" t="s">
        <v>1332</v>
      </c>
      <c r="H168" s="832" t="s">
        <v>572</v>
      </c>
      <c r="I168" s="832" t="s">
        <v>1333</v>
      </c>
      <c r="J168" s="832" t="s">
        <v>1334</v>
      </c>
      <c r="K168" s="832" t="s">
        <v>1335</v>
      </c>
      <c r="L168" s="835">
        <v>0</v>
      </c>
      <c r="M168" s="835">
        <v>0</v>
      </c>
      <c r="N168" s="832">
        <v>3</v>
      </c>
      <c r="O168" s="836">
        <v>1</v>
      </c>
      <c r="P168" s="835"/>
      <c r="Q168" s="837"/>
      <c r="R168" s="832"/>
      <c r="S168" s="837">
        <v>0</v>
      </c>
      <c r="T168" s="836"/>
      <c r="U168" s="838">
        <v>0</v>
      </c>
    </row>
    <row r="169" spans="1:21" ht="14.45" customHeight="1" x14ac:dyDescent="0.2">
      <c r="A169" s="831">
        <v>9</v>
      </c>
      <c r="B169" s="832" t="s">
        <v>974</v>
      </c>
      <c r="C169" s="832" t="s">
        <v>981</v>
      </c>
      <c r="D169" s="833" t="s">
        <v>1435</v>
      </c>
      <c r="E169" s="834" t="s">
        <v>986</v>
      </c>
      <c r="F169" s="832" t="s">
        <v>975</v>
      </c>
      <c r="G169" s="832" t="s">
        <v>1106</v>
      </c>
      <c r="H169" s="832" t="s">
        <v>705</v>
      </c>
      <c r="I169" s="832" t="s">
        <v>1336</v>
      </c>
      <c r="J169" s="832" t="s">
        <v>1337</v>
      </c>
      <c r="K169" s="832" t="s">
        <v>1338</v>
      </c>
      <c r="L169" s="835">
        <v>225.06</v>
      </c>
      <c r="M169" s="835">
        <v>225.06</v>
      </c>
      <c r="N169" s="832">
        <v>1</v>
      </c>
      <c r="O169" s="836">
        <v>0.5</v>
      </c>
      <c r="P169" s="835">
        <v>225.06</v>
      </c>
      <c r="Q169" s="837">
        <v>1</v>
      </c>
      <c r="R169" s="832">
        <v>1</v>
      </c>
      <c r="S169" s="837">
        <v>1</v>
      </c>
      <c r="T169" s="836">
        <v>0.5</v>
      </c>
      <c r="U169" s="838">
        <v>1</v>
      </c>
    </row>
    <row r="170" spans="1:21" ht="14.45" customHeight="1" x14ac:dyDescent="0.2">
      <c r="A170" s="831">
        <v>9</v>
      </c>
      <c r="B170" s="832" t="s">
        <v>974</v>
      </c>
      <c r="C170" s="832" t="s">
        <v>981</v>
      </c>
      <c r="D170" s="833" t="s">
        <v>1435</v>
      </c>
      <c r="E170" s="834" t="s">
        <v>986</v>
      </c>
      <c r="F170" s="832" t="s">
        <v>975</v>
      </c>
      <c r="G170" s="832" t="s">
        <v>1110</v>
      </c>
      <c r="H170" s="832" t="s">
        <v>705</v>
      </c>
      <c r="I170" s="832" t="s">
        <v>1127</v>
      </c>
      <c r="J170" s="832" t="s">
        <v>1128</v>
      </c>
      <c r="K170" s="832" t="s">
        <v>1129</v>
      </c>
      <c r="L170" s="835">
        <v>294.81</v>
      </c>
      <c r="M170" s="835">
        <v>2358.48</v>
      </c>
      <c r="N170" s="832">
        <v>8</v>
      </c>
      <c r="O170" s="836">
        <v>1.5</v>
      </c>
      <c r="P170" s="835">
        <v>2358.48</v>
      </c>
      <c r="Q170" s="837">
        <v>1</v>
      </c>
      <c r="R170" s="832">
        <v>8</v>
      </c>
      <c r="S170" s="837">
        <v>1</v>
      </c>
      <c r="T170" s="836">
        <v>1.5</v>
      </c>
      <c r="U170" s="838">
        <v>1</v>
      </c>
    </row>
    <row r="171" spans="1:21" ht="14.45" customHeight="1" x14ac:dyDescent="0.2">
      <c r="A171" s="831">
        <v>9</v>
      </c>
      <c r="B171" s="832" t="s">
        <v>974</v>
      </c>
      <c r="C171" s="832" t="s">
        <v>981</v>
      </c>
      <c r="D171" s="833" t="s">
        <v>1435</v>
      </c>
      <c r="E171" s="834" t="s">
        <v>986</v>
      </c>
      <c r="F171" s="832" t="s">
        <v>975</v>
      </c>
      <c r="G171" s="832" t="s">
        <v>1052</v>
      </c>
      <c r="H171" s="832" t="s">
        <v>572</v>
      </c>
      <c r="I171" s="832" t="s">
        <v>1339</v>
      </c>
      <c r="J171" s="832" t="s">
        <v>1054</v>
      </c>
      <c r="K171" s="832" t="s">
        <v>1055</v>
      </c>
      <c r="L171" s="835">
        <v>107.27</v>
      </c>
      <c r="M171" s="835">
        <v>321.81</v>
      </c>
      <c r="N171" s="832">
        <v>3</v>
      </c>
      <c r="O171" s="836">
        <v>1</v>
      </c>
      <c r="P171" s="835"/>
      <c r="Q171" s="837">
        <v>0</v>
      </c>
      <c r="R171" s="832"/>
      <c r="S171" s="837">
        <v>0</v>
      </c>
      <c r="T171" s="836"/>
      <c r="U171" s="838">
        <v>0</v>
      </c>
    </row>
    <row r="172" spans="1:21" ht="14.45" customHeight="1" x14ac:dyDescent="0.2">
      <c r="A172" s="831">
        <v>9</v>
      </c>
      <c r="B172" s="832" t="s">
        <v>974</v>
      </c>
      <c r="C172" s="832" t="s">
        <v>981</v>
      </c>
      <c r="D172" s="833" t="s">
        <v>1435</v>
      </c>
      <c r="E172" s="834" t="s">
        <v>986</v>
      </c>
      <c r="F172" s="832" t="s">
        <v>976</v>
      </c>
      <c r="G172" s="832" t="s">
        <v>1056</v>
      </c>
      <c r="H172" s="832" t="s">
        <v>572</v>
      </c>
      <c r="I172" s="832" t="s">
        <v>1197</v>
      </c>
      <c r="J172" s="832" t="s">
        <v>1058</v>
      </c>
      <c r="K172" s="832"/>
      <c r="L172" s="835">
        <v>0</v>
      </c>
      <c r="M172" s="835">
        <v>0</v>
      </c>
      <c r="N172" s="832">
        <v>3</v>
      </c>
      <c r="O172" s="836">
        <v>1</v>
      </c>
      <c r="P172" s="835">
        <v>0</v>
      </c>
      <c r="Q172" s="837"/>
      <c r="R172" s="832">
        <v>3</v>
      </c>
      <c r="S172" s="837">
        <v>1</v>
      </c>
      <c r="T172" s="836">
        <v>1</v>
      </c>
      <c r="U172" s="838">
        <v>1</v>
      </c>
    </row>
    <row r="173" spans="1:21" ht="14.45" customHeight="1" x14ac:dyDescent="0.2">
      <c r="A173" s="831">
        <v>9</v>
      </c>
      <c r="B173" s="832" t="s">
        <v>974</v>
      </c>
      <c r="C173" s="832" t="s">
        <v>981</v>
      </c>
      <c r="D173" s="833" t="s">
        <v>1435</v>
      </c>
      <c r="E173" s="834" t="s">
        <v>986</v>
      </c>
      <c r="F173" s="832" t="s">
        <v>977</v>
      </c>
      <c r="G173" s="832" t="s">
        <v>1056</v>
      </c>
      <c r="H173" s="832" t="s">
        <v>572</v>
      </c>
      <c r="I173" s="832" t="s">
        <v>1199</v>
      </c>
      <c r="J173" s="832" t="s">
        <v>1058</v>
      </c>
      <c r="K173" s="832"/>
      <c r="L173" s="835">
        <v>0</v>
      </c>
      <c r="M173" s="835">
        <v>0</v>
      </c>
      <c r="N173" s="832">
        <v>381</v>
      </c>
      <c r="O173" s="836">
        <v>32</v>
      </c>
      <c r="P173" s="835"/>
      <c r="Q173" s="837"/>
      <c r="R173" s="832"/>
      <c r="S173" s="837">
        <v>0</v>
      </c>
      <c r="T173" s="836"/>
      <c r="U173" s="838">
        <v>0</v>
      </c>
    </row>
    <row r="174" spans="1:21" ht="14.45" customHeight="1" x14ac:dyDescent="0.2">
      <c r="A174" s="831">
        <v>9</v>
      </c>
      <c r="B174" s="832" t="s">
        <v>974</v>
      </c>
      <c r="C174" s="832" t="s">
        <v>981</v>
      </c>
      <c r="D174" s="833" t="s">
        <v>1435</v>
      </c>
      <c r="E174" s="834" t="s">
        <v>986</v>
      </c>
      <c r="F174" s="832" t="s">
        <v>977</v>
      </c>
      <c r="G174" s="832" t="s">
        <v>1056</v>
      </c>
      <c r="H174" s="832" t="s">
        <v>572</v>
      </c>
      <c r="I174" s="832" t="s">
        <v>1156</v>
      </c>
      <c r="J174" s="832" t="s">
        <v>1058</v>
      </c>
      <c r="K174" s="832"/>
      <c r="L174" s="835">
        <v>1485</v>
      </c>
      <c r="M174" s="835">
        <v>13365</v>
      </c>
      <c r="N174" s="832">
        <v>9</v>
      </c>
      <c r="O174" s="836">
        <v>4</v>
      </c>
      <c r="P174" s="835"/>
      <c r="Q174" s="837">
        <v>0</v>
      </c>
      <c r="R174" s="832"/>
      <c r="S174" s="837">
        <v>0</v>
      </c>
      <c r="T174" s="836"/>
      <c r="U174" s="838">
        <v>0</v>
      </c>
    </row>
    <row r="175" spans="1:21" ht="14.45" customHeight="1" x14ac:dyDescent="0.2">
      <c r="A175" s="831">
        <v>9</v>
      </c>
      <c r="B175" s="832" t="s">
        <v>974</v>
      </c>
      <c r="C175" s="832" t="s">
        <v>981</v>
      </c>
      <c r="D175" s="833" t="s">
        <v>1435</v>
      </c>
      <c r="E175" s="834" t="s">
        <v>986</v>
      </c>
      <c r="F175" s="832" t="s">
        <v>977</v>
      </c>
      <c r="G175" s="832" t="s">
        <v>1056</v>
      </c>
      <c r="H175" s="832" t="s">
        <v>572</v>
      </c>
      <c r="I175" s="832" t="s">
        <v>1340</v>
      </c>
      <c r="J175" s="832" t="s">
        <v>1058</v>
      </c>
      <c r="K175" s="832"/>
      <c r="L175" s="835">
        <v>1485</v>
      </c>
      <c r="M175" s="835">
        <v>2970</v>
      </c>
      <c r="N175" s="832">
        <v>2</v>
      </c>
      <c r="O175" s="836">
        <v>1</v>
      </c>
      <c r="P175" s="835"/>
      <c r="Q175" s="837">
        <v>0</v>
      </c>
      <c r="R175" s="832"/>
      <c r="S175" s="837">
        <v>0</v>
      </c>
      <c r="T175" s="836"/>
      <c r="U175" s="838">
        <v>0</v>
      </c>
    </row>
    <row r="176" spans="1:21" ht="14.45" customHeight="1" x14ac:dyDescent="0.2">
      <c r="A176" s="831">
        <v>9</v>
      </c>
      <c r="B176" s="832" t="s">
        <v>974</v>
      </c>
      <c r="C176" s="832" t="s">
        <v>981</v>
      </c>
      <c r="D176" s="833" t="s">
        <v>1435</v>
      </c>
      <c r="E176" s="834" t="s">
        <v>986</v>
      </c>
      <c r="F176" s="832" t="s">
        <v>977</v>
      </c>
      <c r="G176" s="832" t="s">
        <v>1056</v>
      </c>
      <c r="H176" s="832" t="s">
        <v>572</v>
      </c>
      <c r="I176" s="832" t="s">
        <v>1152</v>
      </c>
      <c r="J176" s="832" t="s">
        <v>1058</v>
      </c>
      <c r="K176" s="832"/>
      <c r="L176" s="835">
        <v>29.3</v>
      </c>
      <c r="M176" s="835">
        <v>2930</v>
      </c>
      <c r="N176" s="832">
        <v>100</v>
      </c>
      <c r="O176" s="836">
        <v>1</v>
      </c>
      <c r="P176" s="835"/>
      <c r="Q176" s="837">
        <v>0</v>
      </c>
      <c r="R176" s="832"/>
      <c r="S176" s="837">
        <v>0</v>
      </c>
      <c r="T176" s="836"/>
      <c r="U176" s="838">
        <v>0</v>
      </c>
    </row>
    <row r="177" spans="1:21" ht="14.45" customHeight="1" x14ac:dyDescent="0.2">
      <c r="A177" s="831">
        <v>9</v>
      </c>
      <c r="B177" s="832" t="s">
        <v>974</v>
      </c>
      <c r="C177" s="832" t="s">
        <v>981</v>
      </c>
      <c r="D177" s="833" t="s">
        <v>1435</v>
      </c>
      <c r="E177" s="834" t="s">
        <v>986</v>
      </c>
      <c r="F177" s="832" t="s">
        <v>977</v>
      </c>
      <c r="G177" s="832" t="s">
        <v>1341</v>
      </c>
      <c r="H177" s="832" t="s">
        <v>572</v>
      </c>
      <c r="I177" s="832" t="s">
        <v>1342</v>
      </c>
      <c r="J177" s="832" t="s">
        <v>1343</v>
      </c>
      <c r="K177" s="832" t="s">
        <v>1344</v>
      </c>
      <c r="L177" s="835">
        <v>600</v>
      </c>
      <c r="M177" s="835">
        <v>3600</v>
      </c>
      <c r="N177" s="832">
        <v>6</v>
      </c>
      <c r="O177" s="836">
        <v>4</v>
      </c>
      <c r="P177" s="835"/>
      <c r="Q177" s="837">
        <v>0</v>
      </c>
      <c r="R177" s="832"/>
      <c r="S177" s="837">
        <v>0</v>
      </c>
      <c r="T177" s="836"/>
      <c r="U177" s="838">
        <v>0</v>
      </c>
    </row>
    <row r="178" spans="1:21" ht="14.45" customHeight="1" x14ac:dyDescent="0.2">
      <c r="A178" s="831">
        <v>9</v>
      </c>
      <c r="B178" s="832" t="s">
        <v>974</v>
      </c>
      <c r="C178" s="832" t="s">
        <v>981</v>
      </c>
      <c r="D178" s="833" t="s">
        <v>1435</v>
      </c>
      <c r="E178" s="834" t="s">
        <v>986</v>
      </c>
      <c r="F178" s="832" t="s">
        <v>977</v>
      </c>
      <c r="G178" s="832" t="s">
        <v>1345</v>
      </c>
      <c r="H178" s="832" t="s">
        <v>572</v>
      </c>
      <c r="I178" s="832" t="s">
        <v>1346</v>
      </c>
      <c r="J178" s="832" t="s">
        <v>1347</v>
      </c>
      <c r="K178" s="832" t="s">
        <v>1348</v>
      </c>
      <c r="L178" s="835">
        <v>173.96</v>
      </c>
      <c r="M178" s="835">
        <v>1565.6399999999999</v>
      </c>
      <c r="N178" s="832">
        <v>9</v>
      </c>
      <c r="O178" s="836">
        <v>3</v>
      </c>
      <c r="P178" s="835"/>
      <c r="Q178" s="837">
        <v>0</v>
      </c>
      <c r="R178" s="832"/>
      <c r="S178" s="837">
        <v>0</v>
      </c>
      <c r="T178" s="836"/>
      <c r="U178" s="838">
        <v>0</v>
      </c>
    </row>
    <row r="179" spans="1:21" ht="14.45" customHeight="1" x14ac:dyDescent="0.2">
      <c r="A179" s="831">
        <v>9</v>
      </c>
      <c r="B179" s="832" t="s">
        <v>974</v>
      </c>
      <c r="C179" s="832" t="s">
        <v>981</v>
      </c>
      <c r="D179" s="833" t="s">
        <v>1435</v>
      </c>
      <c r="E179" s="834" t="s">
        <v>986</v>
      </c>
      <c r="F179" s="832" t="s">
        <v>977</v>
      </c>
      <c r="G179" s="832" t="s">
        <v>1345</v>
      </c>
      <c r="H179" s="832" t="s">
        <v>572</v>
      </c>
      <c r="I179" s="832" t="s">
        <v>1349</v>
      </c>
      <c r="J179" s="832" t="s">
        <v>1350</v>
      </c>
      <c r="K179" s="832" t="s">
        <v>1351</v>
      </c>
      <c r="L179" s="835">
        <v>1</v>
      </c>
      <c r="M179" s="835">
        <v>1</v>
      </c>
      <c r="N179" s="832">
        <v>1</v>
      </c>
      <c r="O179" s="836">
        <v>1</v>
      </c>
      <c r="P179" s="835"/>
      <c r="Q179" s="837">
        <v>0</v>
      </c>
      <c r="R179" s="832"/>
      <c r="S179" s="837">
        <v>0</v>
      </c>
      <c r="T179" s="836"/>
      <c r="U179" s="838">
        <v>0</v>
      </c>
    </row>
    <row r="180" spans="1:21" ht="14.45" customHeight="1" x14ac:dyDescent="0.2">
      <c r="A180" s="831">
        <v>9</v>
      </c>
      <c r="B180" s="832" t="s">
        <v>974</v>
      </c>
      <c r="C180" s="832" t="s">
        <v>981</v>
      </c>
      <c r="D180" s="833" t="s">
        <v>1435</v>
      </c>
      <c r="E180" s="834" t="s">
        <v>986</v>
      </c>
      <c r="F180" s="832" t="s">
        <v>977</v>
      </c>
      <c r="G180" s="832" t="s">
        <v>1345</v>
      </c>
      <c r="H180" s="832" t="s">
        <v>572</v>
      </c>
      <c r="I180" s="832" t="s">
        <v>1352</v>
      </c>
      <c r="J180" s="832" t="s">
        <v>1353</v>
      </c>
      <c r="K180" s="832" t="s">
        <v>1354</v>
      </c>
      <c r="L180" s="835">
        <v>125.4</v>
      </c>
      <c r="M180" s="835">
        <v>1254</v>
      </c>
      <c r="N180" s="832">
        <v>10</v>
      </c>
      <c r="O180" s="836">
        <v>1</v>
      </c>
      <c r="P180" s="835"/>
      <c r="Q180" s="837">
        <v>0</v>
      </c>
      <c r="R180" s="832"/>
      <c r="S180" s="837">
        <v>0</v>
      </c>
      <c r="T180" s="836"/>
      <c r="U180" s="838">
        <v>0</v>
      </c>
    </row>
    <row r="181" spans="1:21" ht="14.45" customHeight="1" x14ac:dyDescent="0.2">
      <c r="A181" s="831">
        <v>9</v>
      </c>
      <c r="B181" s="832" t="s">
        <v>974</v>
      </c>
      <c r="C181" s="832" t="s">
        <v>981</v>
      </c>
      <c r="D181" s="833" t="s">
        <v>1435</v>
      </c>
      <c r="E181" s="834" t="s">
        <v>986</v>
      </c>
      <c r="F181" s="832" t="s">
        <v>977</v>
      </c>
      <c r="G181" s="832" t="s">
        <v>1345</v>
      </c>
      <c r="H181" s="832" t="s">
        <v>572</v>
      </c>
      <c r="I181" s="832" t="s">
        <v>1355</v>
      </c>
      <c r="J181" s="832" t="s">
        <v>1356</v>
      </c>
      <c r="K181" s="832" t="s">
        <v>1357</v>
      </c>
      <c r="L181" s="835">
        <v>194.32</v>
      </c>
      <c r="M181" s="835">
        <v>1165.92</v>
      </c>
      <c r="N181" s="832">
        <v>6</v>
      </c>
      <c r="O181" s="836">
        <v>2</v>
      </c>
      <c r="P181" s="835"/>
      <c r="Q181" s="837">
        <v>0</v>
      </c>
      <c r="R181" s="832"/>
      <c r="S181" s="837">
        <v>0</v>
      </c>
      <c r="T181" s="836"/>
      <c r="U181" s="838">
        <v>0</v>
      </c>
    </row>
    <row r="182" spans="1:21" ht="14.45" customHeight="1" x14ac:dyDescent="0.2">
      <c r="A182" s="831">
        <v>9</v>
      </c>
      <c r="B182" s="832" t="s">
        <v>974</v>
      </c>
      <c r="C182" s="832" t="s">
        <v>981</v>
      </c>
      <c r="D182" s="833" t="s">
        <v>1435</v>
      </c>
      <c r="E182" s="834" t="s">
        <v>986</v>
      </c>
      <c r="F182" s="832" t="s">
        <v>977</v>
      </c>
      <c r="G182" s="832" t="s">
        <v>1345</v>
      </c>
      <c r="H182" s="832" t="s">
        <v>572</v>
      </c>
      <c r="I182" s="832" t="s">
        <v>1358</v>
      </c>
      <c r="J182" s="832" t="s">
        <v>1350</v>
      </c>
      <c r="K182" s="832" t="s">
        <v>1359</v>
      </c>
      <c r="L182" s="835">
        <v>112.5</v>
      </c>
      <c r="M182" s="835">
        <v>225</v>
      </c>
      <c r="N182" s="832">
        <v>2</v>
      </c>
      <c r="O182" s="836">
        <v>1</v>
      </c>
      <c r="P182" s="835"/>
      <c r="Q182" s="837">
        <v>0</v>
      </c>
      <c r="R182" s="832"/>
      <c r="S182" s="837">
        <v>0</v>
      </c>
      <c r="T182" s="836"/>
      <c r="U182" s="838">
        <v>0</v>
      </c>
    </row>
    <row r="183" spans="1:21" ht="14.45" customHeight="1" x14ac:dyDescent="0.2">
      <c r="A183" s="831">
        <v>9</v>
      </c>
      <c r="B183" s="832" t="s">
        <v>974</v>
      </c>
      <c r="C183" s="832" t="s">
        <v>981</v>
      </c>
      <c r="D183" s="833" t="s">
        <v>1435</v>
      </c>
      <c r="E183" s="834" t="s">
        <v>986</v>
      </c>
      <c r="F183" s="832" t="s">
        <v>977</v>
      </c>
      <c r="G183" s="832" t="s">
        <v>1345</v>
      </c>
      <c r="H183" s="832" t="s">
        <v>572</v>
      </c>
      <c r="I183" s="832" t="s">
        <v>1360</v>
      </c>
      <c r="J183" s="832" t="s">
        <v>1361</v>
      </c>
      <c r="K183" s="832" t="s">
        <v>1362</v>
      </c>
      <c r="L183" s="835">
        <v>146.66</v>
      </c>
      <c r="M183" s="835">
        <v>1026.6199999999999</v>
      </c>
      <c r="N183" s="832">
        <v>7</v>
      </c>
      <c r="O183" s="836">
        <v>2</v>
      </c>
      <c r="P183" s="835"/>
      <c r="Q183" s="837">
        <v>0</v>
      </c>
      <c r="R183" s="832"/>
      <c r="S183" s="837">
        <v>0</v>
      </c>
      <c r="T183" s="836"/>
      <c r="U183" s="838">
        <v>0</v>
      </c>
    </row>
    <row r="184" spans="1:21" ht="14.45" customHeight="1" x14ac:dyDescent="0.2">
      <c r="A184" s="831">
        <v>9</v>
      </c>
      <c r="B184" s="832" t="s">
        <v>974</v>
      </c>
      <c r="C184" s="832" t="s">
        <v>981</v>
      </c>
      <c r="D184" s="833" t="s">
        <v>1435</v>
      </c>
      <c r="E184" s="834" t="s">
        <v>986</v>
      </c>
      <c r="F184" s="832" t="s">
        <v>977</v>
      </c>
      <c r="G184" s="832" t="s">
        <v>1363</v>
      </c>
      <c r="H184" s="832" t="s">
        <v>572</v>
      </c>
      <c r="I184" s="832" t="s">
        <v>1364</v>
      </c>
      <c r="J184" s="832" t="s">
        <v>1365</v>
      </c>
      <c r="K184" s="832" t="s">
        <v>1366</v>
      </c>
      <c r="L184" s="835">
        <v>16.940000000000001</v>
      </c>
      <c r="M184" s="835">
        <v>508.20000000000005</v>
      </c>
      <c r="N184" s="832">
        <v>30</v>
      </c>
      <c r="O184" s="836">
        <v>2</v>
      </c>
      <c r="P184" s="835"/>
      <c r="Q184" s="837">
        <v>0</v>
      </c>
      <c r="R184" s="832"/>
      <c r="S184" s="837">
        <v>0</v>
      </c>
      <c r="T184" s="836"/>
      <c r="U184" s="838">
        <v>0</v>
      </c>
    </row>
    <row r="185" spans="1:21" ht="14.45" customHeight="1" x14ac:dyDescent="0.2">
      <c r="A185" s="831">
        <v>9</v>
      </c>
      <c r="B185" s="832" t="s">
        <v>974</v>
      </c>
      <c r="C185" s="832" t="s">
        <v>981</v>
      </c>
      <c r="D185" s="833" t="s">
        <v>1435</v>
      </c>
      <c r="E185" s="834" t="s">
        <v>986</v>
      </c>
      <c r="F185" s="832" t="s">
        <v>977</v>
      </c>
      <c r="G185" s="832" t="s">
        <v>1155</v>
      </c>
      <c r="H185" s="832" t="s">
        <v>572</v>
      </c>
      <c r="I185" s="832" t="s">
        <v>1156</v>
      </c>
      <c r="J185" s="832" t="s">
        <v>1058</v>
      </c>
      <c r="K185" s="832"/>
      <c r="L185" s="835">
        <v>1485</v>
      </c>
      <c r="M185" s="835">
        <v>2970</v>
      </c>
      <c r="N185" s="832">
        <v>2</v>
      </c>
      <c r="O185" s="836">
        <v>1</v>
      </c>
      <c r="P185" s="835"/>
      <c r="Q185" s="837">
        <v>0</v>
      </c>
      <c r="R185" s="832"/>
      <c r="S185" s="837">
        <v>0</v>
      </c>
      <c r="T185" s="836"/>
      <c r="U185" s="838">
        <v>0</v>
      </c>
    </row>
    <row r="186" spans="1:21" ht="14.45" customHeight="1" x14ac:dyDescent="0.2">
      <c r="A186" s="831">
        <v>9</v>
      </c>
      <c r="B186" s="832" t="s">
        <v>974</v>
      </c>
      <c r="C186" s="832" t="s">
        <v>981</v>
      </c>
      <c r="D186" s="833" t="s">
        <v>1435</v>
      </c>
      <c r="E186" s="834" t="s">
        <v>986</v>
      </c>
      <c r="F186" s="832" t="s">
        <v>977</v>
      </c>
      <c r="G186" s="832" t="s">
        <v>1155</v>
      </c>
      <c r="H186" s="832" t="s">
        <v>572</v>
      </c>
      <c r="I186" s="832" t="s">
        <v>1367</v>
      </c>
      <c r="J186" s="832" t="s">
        <v>1058</v>
      </c>
      <c r="K186" s="832"/>
      <c r="L186" s="835">
        <v>1485</v>
      </c>
      <c r="M186" s="835">
        <v>1485</v>
      </c>
      <c r="N186" s="832">
        <v>1</v>
      </c>
      <c r="O186" s="836">
        <v>1</v>
      </c>
      <c r="P186" s="835"/>
      <c r="Q186" s="837">
        <v>0</v>
      </c>
      <c r="R186" s="832"/>
      <c r="S186" s="837">
        <v>0</v>
      </c>
      <c r="T186" s="836"/>
      <c r="U186" s="838">
        <v>0</v>
      </c>
    </row>
    <row r="187" spans="1:21" ht="14.45" customHeight="1" x14ac:dyDescent="0.2">
      <c r="A187" s="831">
        <v>9</v>
      </c>
      <c r="B187" s="832" t="s">
        <v>974</v>
      </c>
      <c r="C187" s="832" t="s">
        <v>981</v>
      </c>
      <c r="D187" s="833" t="s">
        <v>1435</v>
      </c>
      <c r="E187" s="834" t="s">
        <v>996</v>
      </c>
      <c r="F187" s="832" t="s">
        <v>975</v>
      </c>
      <c r="G187" s="832" t="s">
        <v>1159</v>
      </c>
      <c r="H187" s="832" t="s">
        <v>572</v>
      </c>
      <c r="I187" s="832" t="s">
        <v>1160</v>
      </c>
      <c r="J187" s="832" t="s">
        <v>1161</v>
      </c>
      <c r="K187" s="832" t="s">
        <v>1162</v>
      </c>
      <c r="L187" s="835">
        <v>29.39</v>
      </c>
      <c r="M187" s="835">
        <v>29.39</v>
      </c>
      <c r="N187" s="832">
        <v>1</v>
      </c>
      <c r="O187" s="836">
        <v>1</v>
      </c>
      <c r="P187" s="835">
        <v>29.39</v>
      </c>
      <c r="Q187" s="837">
        <v>1</v>
      </c>
      <c r="R187" s="832">
        <v>1</v>
      </c>
      <c r="S187" s="837">
        <v>1</v>
      </c>
      <c r="T187" s="836">
        <v>1</v>
      </c>
      <c r="U187" s="838">
        <v>1</v>
      </c>
    </row>
    <row r="188" spans="1:21" ht="14.45" customHeight="1" x14ac:dyDescent="0.2">
      <c r="A188" s="831">
        <v>9</v>
      </c>
      <c r="B188" s="832" t="s">
        <v>974</v>
      </c>
      <c r="C188" s="832" t="s">
        <v>981</v>
      </c>
      <c r="D188" s="833" t="s">
        <v>1435</v>
      </c>
      <c r="E188" s="834" t="s">
        <v>996</v>
      </c>
      <c r="F188" s="832" t="s">
        <v>975</v>
      </c>
      <c r="G188" s="832" t="s">
        <v>1368</v>
      </c>
      <c r="H188" s="832" t="s">
        <v>572</v>
      </c>
      <c r="I188" s="832" t="s">
        <v>1369</v>
      </c>
      <c r="J188" s="832" t="s">
        <v>1370</v>
      </c>
      <c r="K188" s="832" t="s">
        <v>1371</v>
      </c>
      <c r="L188" s="835">
        <v>0</v>
      </c>
      <c r="M188" s="835">
        <v>0</v>
      </c>
      <c r="N188" s="832">
        <v>1</v>
      </c>
      <c r="O188" s="836">
        <v>1</v>
      </c>
      <c r="P188" s="835"/>
      <c r="Q188" s="837"/>
      <c r="R188" s="832"/>
      <c r="S188" s="837">
        <v>0</v>
      </c>
      <c r="T188" s="836"/>
      <c r="U188" s="838">
        <v>0</v>
      </c>
    </row>
    <row r="189" spans="1:21" ht="14.45" customHeight="1" x14ac:dyDescent="0.2">
      <c r="A189" s="831">
        <v>9</v>
      </c>
      <c r="B189" s="832" t="s">
        <v>974</v>
      </c>
      <c r="C189" s="832" t="s">
        <v>981</v>
      </c>
      <c r="D189" s="833" t="s">
        <v>1435</v>
      </c>
      <c r="E189" s="834" t="s">
        <v>996</v>
      </c>
      <c r="F189" s="832" t="s">
        <v>975</v>
      </c>
      <c r="G189" s="832" t="s">
        <v>1167</v>
      </c>
      <c r="H189" s="832" t="s">
        <v>572</v>
      </c>
      <c r="I189" s="832" t="s">
        <v>1372</v>
      </c>
      <c r="J189" s="832" t="s">
        <v>659</v>
      </c>
      <c r="K189" s="832" t="s">
        <v>1373</v>
      </c>
      <c r="L189" s="835">
        <v>89.91</v>
      </c>
      <c r="M189" s="835">
        <v>89.91</v>
      </c>
      <c r="N189" s="832">
        <v>1</v>
      </c>
      <c r="O189" s="836">
        <v>1</v>
      </c>
      <c r="P189" s="835"/>
      <c r="Q189" s="837">
        <v>0</v>
      </c>
      <c r="R189" s="832"/>
      <c r="S189" s="837">
        <v>0</v>
      </c>
      <c r="T189" s="836"/>
      <c r="U189" s="838">
        <v>0</v>
      </c>
    </row>
    <row r="190" spans="1:21" ht="14.45" customHeight="1" x14ac:dyDescent="0.2">
      <c r="A190" s="831">
        <v>9</v>
      </c>
      <c r="B190" s="832" t="s">
        <v>974</v>
      </c>
      <c r="C190" s="832" t="s">
        <v>981</v>
      </c>
      <c r="D190" s="833" t="s">
        <v>1435</v>
      </c>
      <c r="E190" s="834" t="s">
        <v>996</v>
      </c>
      <c r="F190" s="832" t="s">
        <v>975</v>
      </c>
      <c r="G190" s="832" t="s">
        <v>1183</v>
      </c>
      <c r="H190" s="832" t="s">
        <v>572</v>
      </c>
      <c r="I190" s="832" t="s">
        <v>1374</v>
      </c>
      <c r="J190" s="832" t="s">
        <v>1216</v>
      </c>
      <c r="K190" s="832" t="s">
        <v>1375</v>
      </c>
      <c r="L190" s="835">
        <v>87.67</v>
      </c>
      <c r="M190" s="835">
        <v>87.67</v>
      </c>
      <c r="N190" s="832">
        <v>1</v>
      </c>
      <c r="O190" s="836">
        <v>1</v>
      </c>
      <c r="P190" s="835">
        <v>87.67</v>
      </c>
      <c r="Q190" s="837">
        <v>1</v>
      </c>
      <c r="R190" s="832">
        <v>1</v>
      </c>
      <c r="S190" s="837">
        <v>1</v>
      </c>
      <c r="T190" s="836">
        <v>1</v>
      </c>
      <c r="U190" s="838">
        <v>1</v>
      </c>
    </row>
    <row r="191" spans="1:21" ht="14.45" customHeight="1" x14ac:dyDescent="0.2">
      <c r="A191" s="831">
        <v>9</v>
      </c>
      <c r="B191" s="832" t="s">
        <v>974</v>
      </c>
      <c r="C191" s="832" t="s">
        <v>981</v>
      </c>
      <c r="D191" s="833" t="s">
        <v>1435</v>
      </c>
      <c r="E191" s="834" t="s">
        <v>996</v>
      </c>
      <c r="F191" s="832" t="s">
        <v>975</v>
      </c>
      <c r="G191" s="832" t="s">
        <v>1095</v>
      </c>
      <c r="H191" s="832" t="s">
        <v>572</v>
      </c>
      <c r="I191" s="832" t="s">
        <v>1096</v>
      </c>
      <c r="J191" s="832" t="s">
        <v>670</v>
      </c>
      <c r="K191" s="832" t="s">
        <v>1097</v>
      </c>
      <c r="L191" s="835">
        <v>33.71</v>
      </c>
      <c r="M191" s="835">
        <v>269.68</v>
      </c>
      <c r="N191" s="832">
        <v>8</v>
      </c>
      <c r="O191" s="836">
        <v>7</v>
      </c>
      <c r="P191" s="835">
        <v>168.55</v>
      </c>
      <c r="Q191" s="837">
        <v>0.625</v>
      </c>
      <c r="R191" s="832">
        <v>5</v>
      </c>
      <c r="S191" s="837">
        <v>0.625</v>
      </c>
      <c r="T191" s="836">
        <v>4</v>
      </c>
      <c r="U191" s="838">
        <v>0.5714285714285714</v>
      </c>
    </row>
    <row r="192" spans="1:21" ht="14.45" customHeight="1" x14ac:dyDescent="0.2">
      <c r="A192" s="831">
        <v>9</v>
      </c>
      <c r="B192" s="832" t="s">
        <v>974</v>
      </c>
      <c r="C192" s="832" t="s">
        <v>981</v>
      </c>
      <c r="D192" s="833" t="s">
        <v>1435</v>
      </c>
      <c r="E192" s="834" t="s">
        <v>996</v>
      </c>
      <c r="F192" s="832" t="s">
        <v>975</v>
      </c>
      <c r="G192" s="832" t="s">
        <v>1376</v>
      </c>
      <c r="H192" s="832" t="s">
        <v>572</v>
      </c>
      <c r="I192" s="832" t="s">
        <v>1377</v>
      </c>
      <c r="J192" s="832" t="s">
        <v>1378</v>
      </c>
      <c r="K192" s="832" t="s">
        <v>1379</v>
      </c>
      <c r="L192" s="835">
        <v>0</v>
      </c>
      <c r="M192" s="835">
        <v>0</v>
      </c>
      <c r="N192" s="832">
        <v>2</v>
      </c>
      <c r="O192" s="836">
        <v>1</v>
      </c>
      <c r="P192" s="835">
        <v>0</v>
      </c>
      <c r="Q192" s="837"/>
      <c r="R192" s="832">
        <v>2</v>
      </c>
      <c r="S192" s="837">
        <v>1</v>
      </c>
      <c r="T192" s="836">
        <v>1</v>
      </c>
      <c r="U192" s="838">
        <v>1</v>
      </c>
    </row>
    <row r="193" spans="1:21" ht="14.45" customHeight="1" x14ac:dyDescent="0.2">
      <c r="A193" s="831">
        <v>9</v>
      </c>
      <c r="B193" s="832" t="s">
        <v>974</v>
      </c>
      <c r="C193" s="832" t="s">
        <v>981</v>
      </c>
      <c r="D193" s="833" t="s">
        <v>1435</v>
      </c>
      <c r="E193" s="834" t="s">
        <v>996</v>
      </c>
      <c r="F193" s="832" t="s">
        <v>975</v>
      </c>
      <c r="G193" s="832" t="s">
        <v>1110</v>
      </c>
      <c r="H193" s="832" t="s">
        <v>705</v>
      </c>
      <c r="I193" s="832" t="s">
        <v>1127</v>
      </c>
      <c r="J193" s="832" t="s">
        <v>1128</v>
      </c>
      <c r="K193" s="832" t="s">
        <v>1129</v>
      </c>
      <c r="L193" s="835">
        <v>294.81</v>
      </c>
      <c r="M193" s="835">
        <v>3537.7200000000003</v>
      </c>
      <c r="N193" s="832">
        <v>12</v>
      </c>
      <c r="O193" s="836">
        <v>4</v>
      </c>
      <c r="P193" s="835">
        <v>1768.8600000000001</v>
      </c>
      <c r="Q193" s="837">
        <v>0.5</v>
      </c>
      <c r="R193" s="832">
        <v>6</v>
      </c>
      <c r="S193" s="837">
        <v>0.5</v>
      </c>
      <c r="T193" s="836">
        <v>2</v>
      </c>
      <c r="U193" s="838">
        <v>0.5</v>
      </c>
    </row>
    <row r="194" spans="1:21" ht="14.45" customHeight="1" x14ac:dyDescent="0.2">
      <c r="A194" s="831">
        <v>9</v>
      </c>
      <c r="B194" s="832" t="s">
        <v>974</v>
      </c>
      <c r="C194" s="832" t="s">
        <v>981</v>
      </c>
      <c r="D194" s="833" t="s">
        <v>1435</v>
      </c>
      <c r="E194" s="834" t="s">
        <v>996</v>
      </c>
      <c r="F194" s="832" t="s">
        <v>975</v>
      </c>
      <c r="G194" s="832" t="s">
        <v>1110</v>
      </c>
      <c r="H194" s="832" t="s">
        <v>705</v>
      </c>
      <c r="I194" s="832" t="s">
        <v>1130</v>
      </c>
      <c r="J194" s="832" t="s">
        <v>1131</v>
      </c>
      <c r="K194" s="832" t="s">
        <v>1132</v>
      </c>
      <c r="L194" s="835">
        <v>2635.97</v>
      </c>
      <c r="M194" s="835">
        <v>15815.82</v>
      </c>
      <c r="N194" s="832">
        <v>6</v>
      </c>
      <c r="O194" s="836">
        <v>1</v>
      </c>
      <c r="P194" s="835">
        <v>15815.82</v>
      </c>
      <c r="Q194" s="837">
        <v>1</v>
      </c>
      <c r="R194" s="832">
        <v>6</v>
      </c>
      <c r="S194" s="837">
        <v>1</v>
      </c>
      <c r="T194" s="836">
        <v>1</v>
      </c>
      <c r="U194" s="838">
        <v>1</v>
      </c>
    </row>
    <row r="195" spans="1:21" ht="14.45" customHeight="1" x14ac:dyDescent="0.2">
      <c r="A195" s="831">
        <v>9</v>
      </c>
      <c r="B195" s="832" t="s">
        <v>974</v>
      </c>
      <c r="C195" s="832" t="s">
        <v>981</v>
      </c>
      <c r="D195" s="833" t="s">
        <v>1435</v>
      </c>
      <c r="E195" s="834" t="s">
        <v>996</v>
      </c>
      <c r="F195" s="832" t="s">
        <v>976</v>
      </c>
      <c r="G195" s="832" t="s">
        <v>1056</v>
      </c>
      <c r="H195" s="832" t="s">
        <v>572</v>
      </c>
      <c r="I195" s="832" t="s">
        <v>1194</v>
      </c>
      <c r="J195" s="832" t="s">
        <v>1058</v>
      </c>
      <c r="K195" s="832"/>
      <c r="L195" s="835">
        <v>0</v>
      </c>
      <c r="M195" s="835">
        <v>0</v>
      </c>
      <c r="N195" s="832">
        <v>1</v>
      </c>
      <c r="O195" s="836">
        <v>1</v>
      </c>
      <c r="P195" s="835">
        <v>0</v>
      </c>
      <c r="Q195" s="837"/>
      <c r="R195" s="832">
        <v>1</v>
      </c>
      <c r="S195" s="837">
        <v>1</v>
      </c>
      <c r="T195" s="836">
        <v>1</v>
      </c>
      <c r="U195" s="838">
        <v>1</v>
      </c>
    </row>
    <row r="196" spans="1:21" ht="14.45" customHeight="1" x14ac:dyDescent="0.2">
      <c r="A196" s="831">
        <v>9</v>
      </c>
      <c r="B196" s="832" t="s">
        <v>974</v>
      </c>
      <c r="C196" s="832" t="s">
        <v>981</v>
      </c>
      <c r="D196" s="833" t="s">
        <v>1435</v>
      </c>
      <c r="E196" s="834" t="s">
        <v>994</v>
      </c>
      <c r="F196" s="832" t="s">
        <v>975</v>
      </c>
      <c r="G196" s="832" t="s">
        <v>1380</v>
      </c>
      <c r="H196" s="832" t="s">
        <v>572</v>
      </c>
      <c r="I196" s="832" t="s">
        <v>1381</v>
      </c>
      <c r="J196" s="832" t="s">
        <v>1382</v>
      </c>
      <c r="K196" s="832" t="s">
        <v>1383</v>
      </c>
      <c r="L196" s="835">
        <v>42.05</v>
      </c>
      <c r="M196" s="835">
        <v>42.05</v>
      </c>
      <c r="N196" s="832">
        <v>1</v>
      </c>
      <c r="O196" s="836">
        <v>1</v>
      </c>
      <c r="P196" s="835">
        <v>42.05</v>
      </c>
      <c r="Q196" s="837">
        <v>1</v>
      </c>
      <c r="R196" s="832">
        <v>1</v>
      </c>
      <c r="S196" s="837">
        <v>1</v>
      </c>
      <c r="T196" s="836">
        <v>1</v>
      </c>
      <c r="U196" s="838">
        <v>1</v>
      </c>
    </row>
    <row r="197" spans="1:21" ht="14.45" customHeight="1" x14ac:dyDescent="0.2">
      <c r="A197" s="831">
        <v>9</v>
      </c>
      <c r="B197" s="832" t="s">
        <v>974</v>
      </c>
      <c r="C197" s="832" t="s">
        <v>981</v>
      </c>
      <c r="D197" s="833" t="s">
        <v>1435</v>
      </c>
      <c r="E197" s="834" t="s">
        <v>994</v>
      </c>
      <c r="F197" s="832" t="s">
        <v>975</v>
      </c>
      <c r="G197" s="832" t="s">
        <v>1239</v>
      </c>
      <c r="H197" s="832" t="s">
        <v>572</v>
      </c>
      <c r="I197" s="832" t="s">
        <v>1240</v>
      </c>
      <c r="J197" s="832" t="s">
        <v>696</v>
      </c>
      <c r="K197" s="832" t="s">
        <v>1241</v>
      </c>
      <c r="L197" s="835">
        <v>368.16</v>
      </c>
      <c r="M197" s="835">
        <v>368.16</v>
      </c>
      <c r="N197" s="832">
        <v>1</v>
      </c>
      <c r="O197" s="836">
        <v>1</v>
      </c>
      <c r="P197" s="835">
        <v>368.16</v>
      </c>
      <c r="Q197" s="837">
        <v>1</v>
      </c>
      <c r="R197" s="832">
        <v>1</v>
      </c>
      <c r="S197" s="837">
        <v>1</v>
      </c>
      <c r="T197" s="836">
        <v>1</v>
      </c>
      <c r="U197" s="838">
        <v>1</v>
      </c>
    </row>
    <row r="198" spans="1:21" ht="14.45" customHeight="1" x14ac:dyDescent="0.2">
      <c r="A198" s="831">
        <v>9</v>
      </c>
      <c r="B198" s="832" t="s">
        <v>974</v>
      </c>
      <c r="C198" s="832" t="s">
        <v>981</v>
      </c>
      <c r="D198" s="833" t="s">
        <v>1435</v>
      </c>
      <c r="E198" s="834" t="s">
        <v>994</v>
      </c>
      <c r="F198" s="832" t="s">
        <v>975</v>
      </c>
      <c r="G198" s="832" t="s">
        <v>1163</v>
      </c>
      <c r="H198" s="832" t="s">
        <v>572</v>
      </c>
      <c r="I198" s="832" t="s">
        <v>1164</v>
      </c>
      <c r="J198" s="832" t="s">
        <v>624</v>
      </c>
      <c r="K198" s="832" t="s">
        <v>625</v>
      </c>
      <c r="L198" s="835">
        <v>105.63</v>
      </c>
      <c r="M198" s="835">
        <v>316.89</v>
      </c>
      <c r="N198" s="832">
        <v>3</v>
      </c>
      <c r="O198" s="836">
        <v>1.5</v>
      </c>
      <c r="P198" s="835">
        <v>211.26</v>
      </c>
      <c r="Q198" s="837">
        <v>0.66666666666666663</v>
      </c>
      <c r="R198" s="832">
        <v>2</v>
      </c>
      <c r="S198" s="837">
        <v>0.66666666666666663</v>
      </c>
      <c r="T198" s="836">
        <v>1</v>
      </c>
      <c r="U198" s="838">
        <v>0.66666666666666663</v>
      </c>
    </row>
    <row r="199" spans="1:21" ht="14.45" customHeight="1" x14ac:dyDescent="0.2">
      <c r="A199" s="831">
        <v>9</v>
      </c>
      <c r="B199" s="832" t="s">
        <v>974</v>
      </c>
      <c r="C199" s="832" t="s">
        <v>981</v>
      </c>
      <c r="D199" s="833" t="s">
        <v>1435</v>
      </c>
      <c r="E199" s="834" t="s">
        <v>994</v>
      </c>
      <c r="F199" s="832" t="s">
        <v>975</v>
      </c>
      <c r="G199" s="832" t="s">
        <v>1067</v>
      </c>
      <c r="H199" s="832" t="s">
        <v>572</v>
      </c>
      <c r="I199" s="832" t="s">
        <v>1068</v>
      </c>
      <c r="J199" s="832" t="s">
        <v>646</v>
      </c>
      <c r="K199" s="832" t="s">
        <v>1069</v>
      </c>
      <c r="L199" s="835">
        <v>94.7</v>
      </c>
      <c r="M199" s="835">
        <v>473.5</v>
      </c>
      <c r="N199" s="832">
        <v>5</v>
      </c>
      <c r="O199" s="836">
        <v>3.5</v>
      </c>
      <c r="P199" s="835">
        <v>189.4</v>
      </c>
      <c r="Q199" s="837">
        <v>0.4</v>
      </c>
      <c r="R199" s="832">
        <v>2</v>
      </c>
      <c r="S199" s="837">
        <v>0.4</v>
      </c>
      <c r="T199" s="836">
        <v>1.5</v>
      </c>
      <c r="U199" s="838">
        <v>0.42857142857142855</v>
      </c>
    </row>
    <row r="200" spans="1:21" ht="14.45" customHeight="1" x14ac:dyDescent="0.2">
      <c r="A200" s="831">
        <v>9</v>
      </c>
      <c r="B200" s="832" t="s">
        <v>974</v>
      </c>
      <c r="C200" s="832" t="s">
        <v>981</v>
      </c>
      <c r="D200" s="833" t="s">
        <v>1435</v>
      </c>
      <c r="E200" s="834" t="s">
        <v>994</v>
      </c>
      <c r="F200" s="832" t="s">
        <v>975</v>
      </c>
      <c r="G200" s="832" t="s">
        <v>1028</v>
      </c>
      <c r="H200" s="832" t="s">
        <v>572</v>
      </c>
      <c r="I200" s="832" t="s">
        <v>1384</v>
      </c>
      <c r="J200" s="832" t="s">
        <v>1385</v>
      </c>
      <c r="K200" s="832" t="s">
        <v>1386</v>
      </c>
      <c r="L200" s="835">
        <v>176.32</v>
      </c>
      <c r="M200" s="835">
        <v>176.32</v>
      </c>
      <c r="N200" s="832">
        <v>1</v>
      </c>
      <c r="O200" s="836">
        <v>1</v>
      </c>
      <c r="P200" s="835">
        <v>176.32</v>
      </c>
      <c r="Q200" s="837">
        <v>1</v>
      </c>
      <c r="R200" s="832">
        <v>1</v>
      </c>
      <c r="S200" s="837">
        <v>1</v>
      </c>
      <c r="T200" s="836">
        <v>1</v>
      </c>
      <c r="U200" s="838">
        <v>1</v>
      </c>
    </row>
    <row r="201" spans="1:21" ht="14.45" customHeight="1" x14ac:dyDescent="0.2">
      <c r="A201" s="831">
        <v>9</v>
      </c>
      <c r="B201" s="832" t="s">
        <v>974</v>
      </c>
      <c r="C201" s="832" t="s">
        <v>981</v>
      </c>
      <c r="D201" s="833" t="s">
        <v>1435</v>
      </c>
      <c r="E201" s="834" t="s">
        <v>994</v>
      </c>
      <c r="F201" s="832" t="s">
        <v>975</v>
      </c>
      <c r="G201" s="832" t="s">
        <v>1095</v>
      </c>
      <c r="H201" s="832" t="s">
        <v>572</v>
      </c>
      <c r="I201" s="832" t="s">
        <v>1096</v>
      </c>
      <c r="J201" s="832" t="s">
        <v>670</v>
      </c>
      <c r="K201" s="832" t="s">
        <v>1097</v>
      </c>
      <c r="L201" s="835">
        <v>33.71</v>
      </c>
      <c r="M201" s="835">
        <v>101.13</v>
      </c>
      <c r="N201" s="832">
        <v>3</v>
      </c>
      <c r="O201" s="836">
        <v>2</v>
      </c>
      <c r="P201" s="835">
        <v>33.71</v>
      </c>
      <c r="Q201" s="837">
        <v>0.33333333333333337</v>
      </c>
      <c r="R201" s="832">
        <v>1</v>
      </c>
      <c r="S201" s="837">
        <v>0.33333333333333331</v>
      </c>
      <c r="T201" s="836">
        <v>1</v>
      </c>
      <c r="U201" s="838">
        <v>0.5</v>
      </c>
    </row>
    <row r="202" spans="1:21" ht="14.45" customHeight="1" x14ac:dyDescent="0.2">
      <c r="A202" s="831">
        <v>9</v>
      </c>
      <c r="B202" s="832" t="s">
        <v>974</v>
      </c>
      <c r="C202" s="832" t="s">
        <v>981</v>
      </c>
      <c r="D202" s="833" t="s">
        <v>1435</v>
      </c>
      <c r="E202" s="834" t="s">
        <v>994</v>
      </c>
      <c r="F202" s="832" t="s">
        <v>975</v>
      </c>
      <c r="G202" s="832" t="s">
        <v>1387</v>
      </c>
      <c r="H202" s="832" t="s">
        <v>572</v>
      </c>
      <c r="I202" s="832" t="s">
        <v>1388</v>
      </c>
      <c r="J202" s="832" t="s">
        <v>642</v>
      </c>
      <c r="K202" s="832" t="s">
        <v>1389</v>
      </c>
      <c r="L202" s="835">
        <v>0</v>
      </c>
      <c r="M202" s="835">
        <v>0</v>
      </c>
      <c r="N202" s="832">
        <v>1</v>
      </c>
      <c r="O202" s="836">
        <v>1</v>
      </c>
      <c r="P202" s="835"/>
      <c r="Q202" s="837"/>
      <c r="R202" s="832"/>
      <c r="S202" s="837">
        <v>0</v>
      </c>
      <c r="T202" s="836"/>
      <c r="U202" s="838">
        <v>0</v>
      </c>
    </row>
    <row r="203" spans="1:21" ht="14.45" customHeight="1" x14ac:dyDescent="0.2">
      <c r="A203" s="831">
        <v>9</v>
      </c>
      <c r="B203" s="832" t="s">
        <v>974</v>
      </c>
      <c r="C203" s="832" t="s">
        <v>981</v>
      </c>
      <c r="D203" s="833" t="s">
        <v>1435</v>
      </c>
      <c r="E203" s="834" t="s">
        <v>994</v>
      </c>
      <c r="F203" s="832" t="s">
        <v>975</v>
      </c>
      <c r="G203" s="832" t="s">
        <v>1264</v>
      </c>
      <c r="H203" s="832" t="s">
        <v>572</v>
      </c>
      <c r="I203" s="832" t="s">
        <v>1390</v>
      </c>
      <c r="J203" s="832" t="s">
        <v>1391</v>
      </c>
      <c r="K203" s="832" t="s">
        <v>1392</v>
      </c>
      <c r="L203" s="835">
        <v>60.28</v>
      </c>
      <c r="M203" s="835">
        <v>60.28</v>
      </c>
      <c r="N203" s="832">
        <v>1</v>
      </c>
      <c r="O203" s="836">
        <v>1</v>
      </c>
      <c r="P203" s="835">
        <v>60.28</v>
      </c>
      <c r="Q203" s="837">
        <v>1</v>
      </c>
      <c r="R203" s="832">
        <v>1</v>
      </c>
      <c r="S203" s="837">
        <v>1</v>
      </c>
      <c r="T203" s="836">
        <v>1</v>
      </c>
      <c r="U203" s="838">
        <v>1</v>
      </c>
    </row>
    <row r="204" spans="1:21" ht="14.45" customHeight="1" x14ac:dyDescent="0.2">
      <c r="A204" s="831">
        <v>9</v>
      </c>
      <c r="B204" s="832" t="s">
        <v>974</v>
      </c>
      <c r="C204" s="832" t="s">
        <v>981</v>
      </c>
      <c r="D204" s="833" t="s">
        <v>1435</v>
      </c>
      <c r="E204" s="834" t="s">
        <v>994</v>
      </c>
      <c r="F204" s="832" t="s">
        <v>975</v>
      </c>
      <c r="G204" s="832" t="s">
        <v>1275</v>
      </c>
      <c r="H204" s="832" t="s">
        <v>572</v>
      </c>
      <c r="I204" s="832" t="s">
        <v>1276</v>
      </c>
      <c r="J204" s="832" t="s">
        <v>661</v>
      </c>
      <c r="K204" s="832" t="s">
        <v>1277</v>
      </c>
      <c r="L204" s="835">
        <v>61.97</v>
      </c>
      <c r="M204" s="835">
        <v>61.97</v>
      </c>
      <c r="N204" s="832">
        <v>1</v>
      </c>
      <c r="O204" s="836">
        <v>1</v>
      </c>
      <c r="P204" s="835"/>
      <c r="Q204" s="837">
        <v>0</v>
      </c>
      <c r="R204" s="832"/>
      <c r="S204" s="837">
        <v>0</v>
      </c>
      <c r="T204" s="836"/>
      <c r="U204" s="838">
        <v>0</v>
      </c>
    </row>
    <row r="205" spans="1:21" ht="14.45" customHeight="1" x14ac:dyDescent="0.2">
      <c r="A205" s="831">
        <v>9</v>
      </c>
      <c r="B205" s="832" t="s">
        <v>974</v>
      </c>
      <c r="C205" s="832" t="s">
        <v>981</v>
      </c>
      <c r="D205" s="833" t="s">
        <v>1435</v>
      </c>
      <c r="E205" s="834" t="s">
        <v>994</v>
      </c>
      <c r="F205" s="832" t="s">
        <v>975</v>
      </c>
      <c r="G205" s="832" t="s">
        <v>1393</v>
      </c>
      <c r="H205" s="832" t="s">
        <v>572</v>
      </c>
      <c r="I205" s="832" t="s">
        <v>1394</v>
      </c>
      <c r="J205" s="832" t="s">
        <v>1395</v>
      </c>
      <c r="K205" s="832" t="s">
        <v>1396</v>
      </c>
      <c r="L205" s="835">
        <v>0</v>
      </c>
      <c r="M205" s="835">
        <v>0</v>
      </c>
      <c r="N205" s="832">
        <v>1</v>
      </c>
      <c r="O205" s="836">
        <v>1</v>
      </c>
      <c r="P205" s="835">
        <v>0</v>
      </c>
      <c r="Q205" s="837"/>
      <c r="R205" s="832">
        <v>1</v>
      </c>
      <c r="S205" s="837">
        <v>1</v>
      </c>
      <c r="T205" s="836">
        <v>1</v>
      </c>
      <c r="U205" s="838">
        <v>1</v>
      </c>
    </row>
    <row r="206" spans="1:21" ht="14.45" customHeight="1" x14ac:dyDescent="0.2">
      <c r="A206" s="831">
        <v>9</v>
      </c>
      <c r="B206" s="832" t="s">
        <v>974</v>
      </c>
      <c r="C206" s="832" t="s">
        <v>981</v>
      </c>
      <c r="D206" s="833" t="s">
        <v>1435</v>
      </c>
      <c r="E206" s="834" t="s">
        <v>994</v>
      </c>
      <c r="F206" s="832" t="s">
        <v>975</v>
      </c>
      <c r="G206" s="832" t="s">
        <v>1393</v>
      </c>
      <c r="H206" s="832" t="s">
        <v>572</v>
      </c>
      <c r="I206" s="832" t="s">
        <v>1397</v>
      </c>
      <c r="J206" s="832" t="s">
        <v>1395</v>
      </c>
      <c r="K206" s="832" t="s">
        <v>1398</v>
      </c>
      <c r="L206" s="835">
        <v>0</v>
      </c>
      <c r="M206" s="835">
        <v>0</v>
      </c>
      <c r="N206" s="832">
        <v>1</v>
      </c>
      <c r="O206" s="836">
        <v>1</v>
      </c>
      <c r="P206" s="835">
        <v>0</v>
      </c>
      <c r="Q206" s="837"/>
      <c r="R206" s="832">
        <v>1</v>
      </c>
      <c r="S206" s="837">
        <v>1</v>
      </c>
      <c r="T206" s="836">
        <v>1</v>
      </c>
      <c r="U206" s="838">
        <v>1</v>
      </c>
    </row>
    <row r="207" spans="1:21" ht="14.45" customHeight="1" x14ac:dyDescent="0.2">
      <c r="A207" s="831">
        <v>9</v>
      </c>
      <c r="B207" s="832" t="s">
        <v>974</v>
      </c>
      <c r="C207" s="832" t="s">
        <v>981</v>
      </c>
      <c r="D207" s="833" t="s">
        <v>1435</v>
      </c>
      <c r="E207" s="834" t="s">
        <v>994</v>
      </c>
      <c r="F207" s="832" t="s">
        <v>975</v>
      </c>
      <c r="G207" s="832" t="s">
        <v>1110</v>
      </c>
      <c r="H207" s="832" t="s">
        <v>705</v>
      </c>
      <c r="I207" s="832" t="s">
        <v>1127</v>
      </c>
      <c r="J207" s="832" t="s">
        <v>1128</v>
      </c>
      <c r="K207" s="832" t="s">
        <v>1129</v>
      </c>
      <c r="L207" s="835">
        <v>294.81</v>
      </c>
      <c r="M207" s="835">
        <v>5011.7700000000004</v>
      </c>
      <c r="N207" s="832">
        <v>17</v>
      </c>
      <c r="O207" s="836">
        <v>4</v>
      </c>
      <c r="P207" s="835">
        <v>1179.24</v>
      </c>
      <c r="Q207" s="837">
        <v>0.23529411764705879</v>
      </c>
      <c r="R207" s="832">
        <v>4</v>
      </c>
      <c r="S207" s="837">
        <v>0.23529411764705882</v>
      </c>
      <c r="T207" s="836">
        <v>0.5</v>
      </c>
      <c r="U207" s="838">
        <v>0.125</v>
      </c>
    </row>
    <row r="208" spans="1:21" ht="14.45" customHeight="1" x14ac:dyDescent="0.2">
      <c r="A208" s="831">
        <v>9</v>
      </c>
      <c r="B208" s="832" t="s">
        <v>974</v>
      </c>
      <c r="C208" s="832" t="s">
        <v>981</v>
      </c>
      <c r="D208" s="833" t="s">
        <v>1435</v>
      </c>
      <c r="E208" s="834" t="s">
        <v>994</v>
      </c>
      <c r="F208" s="832" t="s">
        <v>976</v>
      </c>
      <c r="G208" s="832" t="s">
        <v>1056</v>
      </c>
      <c r="H208" s="832" t="s">
        <v>572</v>
      </c>
      <c r="I208" s="832" t="s">
        <v>1197</v>
      </c>
      <c r="J208" s="832" t="s">
        <v>1058</v>
      </c>
      <c r="K208" s="832"/>
      <c r="L208" s="835">
        <v>0</v>
      </c>
      <c r="M208" s="835">
        <v>0</v>
      </c>
      <c r="N208" s="832">
        <v>1</v>
      </c>
      <c r="O208" s="836">
        <v>1</v>
      </c>
      <c r="P208" s="835"/>
      <c r="Q208" s="837"/>
      <c r="R208" s="832"/>
      <c r="S208" s="837">
        <v>0</v>
      </c>
      <c r="T208" s="836"/>
      <c r="U208" s="838">
        <v>0</v>
      </c>
    </row>
    <row r="209" spans="1:21" ht="14.45" customHeight="1" x14ac:dyDescent="0.2">
      <c r="A209" s="831">
        <v>9</v>
      </c>
      <c r="B209" s="832" t="s">
        <v>974</v>
      </c>
      <c r="C209" s="832" t="s">
        <v>981</v>
      </c>
      <c r="D209" s="833" t="s">
        <v>1435</v>
      </c>
      <c r="E209" s="834" t="s">
        <v>994</v>
      </c>
      <c r="F209" s="832" t="s">
        <v>977</v>
      </c>
      <c r="G209" s="832" t="s">
        <v>1056</v>
      </c>
      <c r="H209" s="832" t="s">
        <v>572</v>
      </c>
      <c r="I209" s="832" t="s">
        <v>1199</v>
      </c>
      <c r="J209" s="832" t="s">
        <v>1058</v>
      </c>
      <c r="K209" s="832"/>
      <c r="L209" s="835">
        <v>0</v>
      </c>
      <c r="M209" s="835">
        <v>0</v>
      </c>
      <c r="N209" s="832">
        <v>1</v>
      </c>
      <c r="O209" s="836">
        <v>1</v>
      </c>
      <c r="P209" s="835"/>
      <c r="Q209" s="837"/>
      <c r="R209" s="832"/>
      <c r="S209" s="837">
        <v>0</v>
      </c>
      <c r="T209" s="836"/>
      <c r="U209" s="838">
        <v>0</v>
      </c>
    </row>
    <row r="210" spans="1:21" ht="14.45" customHeight="1" x14ac:dyDescent="0.2">
      <c r="A210" s="831">
        <v>9</v>
      </c>
      <c r="B210" s="832" t="s">
        <v>974</v>
      </c>
      <c r="C210" s="832" t="s">
        <v>981</v>
      </c>
      <c r="D210" s="833" t="s">
        <v>1435</v>
      </c>
      <c r="E210" s="834" t="s">
        <v>994</v>
      </c>
      <c r="F210" s="832" t="s">
        <v>977</v>
      </c>
      <c r="G210" s="832" t="s">
        <v>1200</v>
      </c>
      <c r="H210" s="832" t="s">
        <v>572</v>
      </c>
      <c r="I210" s="832" t="s">
        <v>1201</v>
      </c>
      <c r="J210" s="832" t="s">
        <v>1202</v>
      </c>
      <c r="K210" s="832" t="s">
        <v>1203</v>
      </c>
      <c r="L210" s="835">
        <v>150</v>
      </c>
      <c r="M210" s="835">
        <v>150</v>
      </c>
      <c r="N210" s="832">
        <v>1</v>
      </c>
      <c r="O210" s="836">
        <v>1</v>
      </c>
      <c r="P210" s="835"/>
      <c r="Q210" s="837">
        <v>0</v>
      </c>
      <c r="R210" s="832"/>
      <c r="S210" s="837">
        <v>0</v>
      </c>
      <c r="T210" s="836"/>
      <c r="U210" s="838">
        <v>0</v>
      </c>
    </row>
    <row r="211" spans="1:21" ht="14.45" customHeight="1" x14ac:dyDescent="0.2">
      <c r="A211" s="831">
        <v>9</v>
      </c>
      <c r="B211" s="832" t="s">
        <v>974</v>
      </c>
      <c r="C211" s="832" t="s">
        <v>981</v>
      </c>
      <c r="D211" s="833" t="s">
        <v>1435</v>
      </c>
      <c r="E211" s="834" t="s">
        <v>994</v>
      </c>
      <c r="F211" s="832" t="s">
        <v>977</v>
      </c>
      <c r="G211" s="832" t="s">
        <v>1200</v>
      </c>
      <c r="H211" s="832" t="s">
        <v>572</v>
      </c>
      <c r="I211" s="832" t="s">
        <v>1204</v>
      </c>
      <c r="J211" s="832" t="s">
        <v>1058</v>
      </c>
      <c r="K211" s="832"/>
      <c r="L211" s="835">
        <v>60</v>
      </c>
      <c r="M211" s="835">
        <v>60</v>
      </c>
      <c r="N211" s="832">
        <v>1</v>
      </c>
      <c r="O211" s="836">
        <v>1</v>
      </c>
      <c r="P211" s="835"/>
      <c r="Q211" s="837">
        <v>0</v>
      </c>
      <c r="R211" s="832"/>
      <c r="S211" s="837">
        <v>0</v>
      </c>
      <c r="T211" s="836"/>
      <c r="U211" s="838">
        <v>0</v>
      </c>
    </row>
    <row r="212" spans="1:21" ht="14.45" customHeight="1" x14ac:dyDescent="0.2">
      <c r="A212" s="831">
        <v>9</v>
      </c>
      <c r="B212" s="832" t="s">
        <v>974</v>
      </c>
      <c r="C212" s="832" t="s">
        <v>981</v>
      </c>
      <c r="D212" s="833" t="s">
        <v>1435</v>
      </c>
      <c r="E212" s="834" t="s">
        <v>992</v>
      </c>
      <c r="F212" s="832" t="s">
        <v>975</v>
      </c>
      <c r="G212" s="832" t="s">
        <v>1399</v>
      </c>
      <c r="H212" s="832" t="s">
        <v>572</v>
      </c>
      <c r="I212" s="832" t="s">
        <v>1400</v>
      </c>
      <c r="J212" s="832" t="s">
        <v>1401</v>
      </c>
      <c r="K212" s="832" t="s">
        <v>1402</v>
      </c>
      <c r="L212" s="835">
        <v>603.72</v>
      </c>
      <c r="M212" s="835">
        <v>603.72</v>
      </c>
      <c r="N212" s="832">
        <v>1</v>
      </c>
      <c r="O212" s="836">
        <v>0.5</v>
      </c>
      <c r="P212" s="835">
        <v>603.72</v>
      </c>
      <c r="Q212" s="837">
        <v>1</v>
      </c>
      <c r="R212" s="832">
        <v>1</v>
      </c>
      <c r="S212" s="837">
        <v>1</v>
      </c>
      <c r="T212" s="836">
        <v>0.5</v>
      </c>
      <c r="U212" s="838">
        <v>1</v>
      </c>
    </row>
    <row r="213" spans="1:21" ht="14.45" customHeight="1" x14ac:dyDescent="0.2">
      <c r="A213" s="831">
        <v>9</v>
      </c>
      <c r="B213" s="832" t="s">
        <v>974</v>
      </c>
      <c r="C213" s="832" t="s">
        <v>981</v>
      </c>
      <c r="D213" s="833" t="s">
        <v>1435</v>
      </c>
      <c r="E213" s="834" t="s">
        <v>992</v>
      </c>
      <c r="F213" s="832" t="s">
        <v>975</v>
      </c>
      <c r="G213" s="832" t="s">
        <v>1403</v>
      </c>
      <c r="H213" s="832" t="s">
        <v>572</v>
      </c>
      <c r="I213" s="832" t="s">
        <v>1404</v>
      </c>
      <c r="J213" s="832" t="s">
        <v>1405</v>
      </c>
      <c r="K213" s="832" t="s">
        <v>1406</v>
      </c>
      <c r="L213" s="835">
        <v>300.33</v>
      </c>
      <c r="M213" s="835">
        <v>300.33</v>
      </c>
      <c r="N213" s="832">
        <v>1</v>
      </c>
      <c r="O213" s="836">
        <v>0.5</v>
      </c>
      <c r="P213" s="835">
        <v>300.33</v>
      </c>
      <c r="Q213" s="837">
        <v>1</v>
      </c>
      <c r="R213" s="832">
        <v>1</v>
      </c>
      <c r="S213" s="837">
        <v>1</v>
      </c>
      <c r="T213" s="836">
        <v>0.5</v>
      </c>
      <c r="U213" s="838">
        <v>1</v>
      </c>
    </row>
    <row r="214" spans="1:21" ht="14.45" customHeight="1" x14ac:dyDescent="0.2">
      <c r="A214" s="831">
        <v>9</v>
      </c>
      <c r="B214" s="832" t="s">
        <v>974</v>
      </c>
      <c r="C214" s="832" t="s">
        <v>981</v>
      </c>
      <c r="D214" s="833" t="s">
        <v>1435</v>
      </c>
      <c r="E214" s="834" t="s">
        <v>992</v>
      </c>
      <c r="F214" s="832" t="s">
        <v>975</v>
      </c>
      <c r="G214" s="832" t="s">
        <v>1403</v>
      </c>
      <c r="H214" s="832" t="s">
        <v>572</v>
      </c>
      <c r="I214" s="832" t="s">
        <v>1407</v>
      </c>
      <c r="J214" s="832" t="s">
        <v>1405</v>
      </c>
      <c r="K214" s="832" t="s">
        <v>1406</v>
      </c>
      <c r="L214" s="835">
        <v>300.33</v>
      </c>
      <c r="M214" s="835">
        <v>300.33</v>
      </c>
      <c r="N214" s="832">
        <v>1</v>
      </c>
      <c r="O214" s="836">
        <v>0.5</v>
      </c>
      <c r="P214" s="835">
        <v>300.33</v>
      </c>
      <c r="Q214" s="837">
        <v>1</v>
      </c>
      <c r="R214" s="832">
        <v>1</v>
      </c>
      <c r="S214" s="837">
        <v>1</v>
      </c>
      <c r="T214" s="836">
        <v>0.5</v>
      </c>
      <c r="U214" s="838">
        <v>1</v>
      </c>
    </row>
    <row r="215" spans="1:21" ht="14.45" customHeight="1" x14ac:dyDescent="0.2">
      <c r="A215" s="831">
        <v>9</v>
      </c>
      <c r="B215" s="832" t="s">
        <v>974</v>
      </c>
      <c r="C215" s="832" t="s">
        <v>981</v>
      </c>
      <c r="D215" s="833" t="s">
        <v>1435</v>
      </c>
      <c r="E215" s="834" t="s">
        <v>992</v>
      </c>
      <c r="F215" s="832" t="s">
        <v>975</v>
      </c>
      <c r="G215" s="832" t="s">
        <v>1408</v>
      </c>
      <c r="H215" s="832" t="s">
        <v>572</v>
      </c>
      <c r="I215" s="832" t="s">
        <v>1409</v>
      </c>
      <c r="J215" s="832" t="s">
        <v>1410</v>
      </c>
      <c r="K215" s="832" t="s">
        <v>1411</v>
      </c>
      <c r="L215" s="835">
        <v>172.82</v>
      </c>
      <c r="M215" s="835">
        <v>345.64</v>
      </c>
      <c r="N215" s="832">
        <v>2</v>
      </c>
      <c r="O215" s="836">
        <v>0.5</v>
      </c>
      <c r="P215" s="835">
        <v>345.64</v>
      </c>
      <c r="Q215" s="837">
        <v>1</v>
      </c>
      <c r="R215" s="832">
        <v>2</v>
      </c>
      <c r="S215" s="837">
        <v>1</v>
      </c>
      <c r="T215" s="836">
        <v>0.5</v>
      </c>
      <c r="U215" s="838">
        <v>1</v>
      </c>
    </row>
    <row r="216" spans="1:21" ht="14.45" customHeight="1" x14ac:dyDescent="0.2">
      <c r="A216" s="831">
        <v>9</v>
      </c>
      <c r="B216" s="832" t="s">
        <v>974</v>
      </c>
      <c r="C216" s="832" t="s">
        <v>981</v>
      </c>
      <c r="D216" s="833" t="s">
        <v>1435</v>
      </c>
      <c r="E216" s="834" t="s">
        <v>992</v>
      </c>
      <c r="F216" s="832" t="s">
        <v>975</v>
      </c>
      <c r="G216" s="832" t="s">
        <v>1412</v>
      </c>
      <c r="H216" s="832" t="s">
        <v>705</v>
      </c>
      <c r="I216" s="832" t="s">
        <v>1413</v>
      </c>
      <c r="J216" s="832" t="s">
        <v>1414</v>
      </c>
      <c r="K216" s="832" t="s">
        <v>1415</v>
      </c>
      <c r="L216" s="835">
        <v>143.09</v>
      </c>
      <c r="M216" s="835">
        <v>286.18</v>
      </c>
      <c r="N216" s="832">
        <v>2</v>
      </c>
      <c r="O216" s="836">
        <v>0.5</v>
      </c>
      <c r="P216" s="835">
        <v>286.18</v>
      </c>
      <c r="Q216" s="837">
        <v>1</v>
      </c>
      <c r="R216" s="832">
        <v>2</v>
      </c>
      <c r="S216" s="837">
        <v>1</v>
      </c>
      <c r="T216" s="836">
        <v>0.5</v>
      </c>
      <c r="U216" s="838">
        <v>1</v>
      </c>
    </row>
    <row r="217" spans="1:21" ht="14.45" customHeight="1" x14ac:dyDescent="0.2">
      <c r="A217" s="831">
        <v>9</v>
      </c>
      <c r="B217" s="832" t="s">
        <v>974</v>
      </c>
      <c r="C217" s="832" t="s">
        <v>981</v>
      </c>
      <c r="D217" s="833" t="s">
        <v>1435</v>
      </c>
      <c r="E217" s="834" t="s">
        <v>992</v>
      </c>
      <c r="F217" s="832" t="s">
        <v>975</v>
      </c>
      <c r="G217" s="832" t="s">
        <v>1416</v>
      </c>
      <c r="H217" s="832" t="s">
        <v>705</v>
      </c>
      <c r="I217" s="832" t="s">
        <v>1417</v>
      </c>
      <c r="J217" s="832" t="s">
        <v>1418</v>
      </c>
      <c r="K217" s="832" t="s">
        <v>1419</v>
      </c>
      <c r="L217" s="835">
        <v>15.9</v>
      </c>
      <c r="M217" s="835">
        <v>31.8</v>
      </c>
      <c r="N217" s="832">
        <v>2</v>
      </c>
      <c r="O217" s="836">
        <v>1</v>
      </c>
      <c r="P217" s="835">
        <v>31.8</v>
      </c>
      <c r="Q217" s="837">
        <v>1</v>
      </c>
      <c r="R217" s="832">
        <v>2</v>
      </c>
      <c r="S217" s="837">
        <v>1</v>
      </c>
      <c r="T217" s="836">
        <v>1</v>
      </c>
      <c r="U217" s="838">
        <v>1</v>
      </c>
    </row>
    <row r="218" spans="1:21" ht="14.45" customHeight="1" x14ac:dyDescent="0.2">
      <c r="A218" s="831">
        <v>9</v>
      </c>
      <c r="B218" s="832" t="s">
        <v>974</v>
      </c>
      <c r="C218" s="832" t="s">
        <v>981</v>
      </c>
      <c r="D218" s="833" t="s">
        <v>1435</v>
      </c>
      <c r="E218" s="834" t="s">
        <v>992</v>
      </c>
      <c r="F218" s="832" t="s">
        <v>975</v>
      </c>
      <c r="G218" s="832" t="s">
        <v>1264</v>
      </c>
      <c r="H218" s="832" t="s">
        <v>572</v>
      </c>
      <c r="I218" s="832" t="s">
        <v>1265</v>
      </c>
      <c r="J218" s="832" t="s">
        <v>1266</v>
      </c>
      <c r="K218" s="832" t="s">
        <v>1267</v>
      </c>
      <c r="L218" s="835">
        <v>42.54</v>
      </c>
      <c r="M218" s="835">
        <v>85.08</v>
      </c>
      <c r="N218" s="832">
        <v>2</v>
      </c>
      <c r="O218" s="836">
        <v>1</v>
      </c>
      <c r="P218" s="835">
        <v>85.08</v>
      </c>
      <c r="Q218" s="837">
        <v>1</v>
      </c>
      <c r="R218" s="832">
        <v>2</v>
      </c>
      <c r="S218" s="837">
        <v>1</v>
      </c>
      <c r="T218" s="836">
        <v>1</v>
      </c>
      <c r="U218" s="838">
        <v>1</v>
      </c>
    </row>
    <row r="219" spans="1:21" ht="14.45" customHeight="1" x14ac:dyDescent="0.2">
      <c r="A219" s="831">
        <v>9</v>
      </c>
      <c r="B219" s="832" t="s">
        <v>974</v>
      </c>
      <c r="C219" s="832" t="s">
        <v>981</v>
      </c>
      <c r="D219" s="833" t="s">
        <v>1435</v>
      </c>
      <c r="E219" s="834" t="s">
        <v>992</v>
      </c>
      <c r="F219" s="832" t="s">
        <v>975</v>
      </c>
      <c r="G219" s="832" t="s">
        <v>1106</v>
      </c>
      <c r="H219" s="832" t="s">
        <v>572</v>
      </c>
      <c r="I219" s="832" t="s">
        <v>1420</v>
      </c>
      <c r="J219" s="832" t="s">
        <v>1421</v>
      </c>
      <c r="K219" s="832" t="s">
        <v>1422</v>
      </c>
      <c r="L219" s="835">
        <v>111.22</v>
      </c>
      <c r="M219" s="835">
        <v>111.22</v>
      </c>
      <c r="N219" s="832">
        <v>1</v>
      </c>
      <c r="O219" s="836">
        <v>0.5</v>
      </c>
      <c r="P219" s="835">
        <v>111.22</v>
      </c>
      <c r="Q219" s="837">
        <v>1</v>
      </c>
      <c r="R219" s="832">
        <v>1</v>
      </c>
      <c r="S219" s="837">
        <v>1</v>
      </c>
      <c r="T219" s="836">
        <v>0.5</v>
      </c>
      <c r="U219" s="838">
        <v>1</v>
      </c>
    </row>
    <row r="220" spans="1:21" ht="14.45" customHeight="1" x14ac:dyDescent="0.2">
      <c r="A220" s="831">
        <v>9</v>
      </c>
      <c r="B220" s="832" t="s">
        <v>974</v>
      </c>
      <c r="C220" s="832" t="s">
        <v>981</v>
      </c>
      <c r="D220" s="833" t="s">
        <v>1435</v>
      </c>
      <c r="E220" s="834" t="s">
        <v>992</v>
      </c>
      <c r="F220" s="832" t="s">
        <v>975</v>
      </c>
      <c r="G220" s="832" t="s">
        <v>1423</v>
      </c>
      <c r="H220" s="832" t="s">
        <v>572</v>
      </c>
      <c r="I220" s="832" t="s">
        <v>1424</v>
      </c>
      <c r="J220" s="832" t="s">
        <v>1425</v>
      </c>
      <c r="K220" s="832" t="s">
        <v>1426</v>
      </c>
      <c r="L220" s="835">
        <v>414.73</v>
      </c>
      <c r="M220" s="835">
        <v>414.73</v>
      </c>
      <c r="N220" s="832">
        <v>1</v>
      </c>
      <c r="O220" s="836">
        <v>1</v>
      </c>
      <c r="P220" s="835"/>
      <c r="Q220" s="837">
        <v>0</v>
      </c>
      <c r="R220" s="832"/>
      <c r="S220" s="837">
        <v>0</v>
      </c>
      <c r="T220" s="836"/>
      <c r="U220" s="838">
        <v>0</v>
      </c>
    </row>
    <row r="221" spans="1:21" ht="14.45" customHeight="1" x14ac:dyDescent="0.2">
      <c r="A221" s="831">
        <v>9</v>
      </c>
      <c r="B221" s="832" t="s">
        <v>974</v>
      </c>
      <c r="C221" s="832" t="s">
        <v>981</v>
      </c>
      <c r="D221" s="833" t="s">
        <v>1435</v>
      </c>
      <c r="E221" s="834" t="s">
        <v>987</v>
      </c>
      <c r="F221" s="832" t="s">
        <v>975</v>
      </c>
      <c r="G221" s="832" t="s">
        <v>1427</v>
      </c>
      <c r="H221" s="832" t="s">
        <v>572</v>
      </c>
      <c r="I221" s="832" t="s">
        <v>1428</v>
      </c>
      <c r="J221" s="832" t="s">
        <v>1429</v>
      </c>
      <c r="K221" s="832" t="s">
        <v>1430</v>
      </c>
      <c r="L221" s="835">
        <v>155.69999999999999</v>
      </c>
      <c r="M221" s="835">
        <v>155.69999999999999</v>
      </c>
      <c r="N221" s="832">
        <v>1</v>
      </c>
      <c r="O221" s="836">
        <v>1</v>
      </c>
      <c r="P221" s="835">
        <v>155.69999999999999</v>
      </c>
      <c r="Q221" s="837">
        <v>1</v>
      </c>
      <c r="R221" s="832">
        <v>1</v>
      </c>
      <c r="S221" s="837">
        <v>1</v>
      </c>
      <c r="T221" s="836">
        <v>1</v>
      </c>
      <c r="U221" s="838">
        <v>1</v>
      </c>
    </row>
    <row r="222" spans="1:21" ht="14.45" customHeight="1" x14ac:dyDescent="0.2">
      <c r="A222" s="831">
        <v>9</v>
      </c>
      <c r="B222" s="832" t="s">
        <v>974</v>
      </c>
      <c r="C222" s="832" t="s">
        <v>981</v>
      </c>
      <c r="D222" s="833" t="s">
        <v>1435</v>
      </c>
      <c r="E222" s="834" t="s">
        <v>987</v>
      </c>
      <c r="F222" s="832" t="s">
        <v>975</v>
      </c>
      <c r="G222" s="832" t="s">
        <v>1431</v>
      </c>
      <c r="H222" s="832" t="s">
        <v>572</v>
      </c>
      <c r="I222" s="832" t="s">
        <v>1432</v>
      </c>
      <c r="J222" s="832" t="s">
        <v>1433</v>
      </c>
      <c r="K222" s="832" t="s">
        <v>1434</v>
      </c>
      <c r="L222" s="835">
        <v>121.76</v>
      </c>
      <c r="M222" s="835">
        <v>121.76</v>
      </c>
      <c r="N222" s="832">
        <v>1</v>
      </c>
      <c r="O222" s="836">
        <v>1</v>
      </c>
      <c r="P222" s="835"/>
      <c r="Q222" s="837">
        <v>0</v>
      </c>
      <c r="R222" s="832"/>
      <c r="S222" s="837">
        <v>0</v>
      </c>
      <c r="T222" s="836"/>
      <c r="U222" s="838">
        <v>0</v>
      </c>
    </row>
    <row r="223" spans="1:21" ht="14.45" customHeight="1" x14ac:dyDescent="0.2">
      <c r="A223" s="831">
        <v>9</v>
      </c>
      <c r="B223" s="832" t="s">
        <v>974</v>
      </c>
      <c r="C223" s="832" t="s">
        <v>981</v>
      </c>
      <c r="D223" s="833" t="s">
        <v>1435</v>
      </c>
      <c r="E223" s="834" t="s">
        <v>987</v>
      </c>
      <c r="F223" s="832" t="s">
        <v>975</v>
      </c>
      <c r="G223" s="832" t="s">
        <v>1110</v>
      </c>
      <c r="H223" s="832" t="s">
        <v>705</v>
      </c>
      <c r="I223" s="832" t="s">
        <v>1127</v>
      </c>
      <c r="J223" s="832" t="s">
        <v>1128</v>
      </c>
      <c r="K223" s="832" t="s">
        <v>1129</v>
      </c>
      <c r="L223" s="835">
        <v>294.81</v>
      </c>
      <c r="M223" s="835">
        <v>294.81</v>
      </c>
      <c r="N223" s="832">
        <v>1</v>
      </c>
      <c r="O223" s="836">
        <v>1</v>
      </c>
      <c r="P223" s="835">
        <v>294.81</v>
      </c>
      <c r="Q223" s="837">
        <v>1</v>
      </c>
      <c r="R223" s="832">
        <v>1</v>
      </c>
      <c r="S223" s="837">
        <v>1</v>
      </c>
      <c r="T223" s="836">
        <v>1</v>
      </c>
      <c r="U223" s="838">
        <v>1</v>
      </c>
    </row>
    <row r="224" spans="1:21" ht="14.45" customHeight="1" x14ac:dyDescent="0.2">
      <c r="A224" s="831">
        <v>9</v>
      </c>
      <c r="B224" s="832" t="s">
        <v>974</v>
      </c>
      <c r="C224" s="832" t="s">
        <v>979</v>
      </c>
      <c r="D224" s="833" t="s">
        <v>1436</v>
      </c>
      <c r="E224" s="834" t="s">
        <v>998</v>
      </c>
      <c r="F224" s="832" t="s">
        <v>975</v>
      </c>
      <c r="G224" s="832" t="s">
        <v>1095</v>
      </c>
      <c r="H224" s="832" t="s">
        <v>572</v>
      </c>
      <c r="I224" s="832" t="s">
        <v>1096</v>
      </c>
      <c r="J224" s="832" t="s">
        <v>670</v>
      </c>
      <c r="K224" s="832" t="s">
        <v>1097</v>
      </c>
      <c r="L224" s="835">
        <v>33.71</v>
      </c>
      <c r="M224" s="835">
        <v>33.71</v>
      </c>
      <c r="N224" s="832">
        <v>1</v>
      </c>
      <c r="O224" s="836">
        <v>0.5</v>
      </c>
      <c r="P224" s="835">
        <v>33.71</v>
      </c>
      <c r="Q224" s="837">
        <v>1</v>
      </c>
      <c r="R224" s="832">
        <v>1</v>
      </c>
      <c r="S224" s="837">
        <v>1</v>
      </c>
      <c r="T224" s="836">
        <v>0.5</v>
      </c>
      <c r="U224" s="838">
        <v>1</v>
      </c>
    </row>
    <row r="225" spans="1:21" ht="14.45" customHeight="1" x14ac:dyDescent="0.2">
      <c r="A225" s="831">
        <v>9</v>
      </c>
      <c r="B225" s="832" t="s">
        <v>974</v>
      </c>
      <c r="C225" s="832" t="s">
        <v>979</v>
      </c>
      <c r="D225" s="833" t="s">
        <v>1436</v>
      </c>
      <c r="E225" s="834" t="s">
        <v>998</v>
      </c>
      <c r="F225" s="832" t="s">
        <v>975</v>
      </c>
      <c r="G225" s="832" t="s">
        <v>1110</v>
      </c>
      <c r="H225" s="832" t="s">
        <v>705</v>
      </c>
      <c r="I225" s="832" t="s">
        <v>1127</v>
      </c>
      <c r="J225" s="832" t="s">
        <v>1128</v>
      </c>
      <c r="K225" s="832" t="s">
        <v>1129</v>
      </c>
      <c r="L225" s="835">
        <v>294.81</v>
      </c>
      <c r="M225" s="835">
        <v>294.81</v>
      </c>
      <c r="N225" s="832">
        <v>1</v>
      </c>
      <c r="O225" s="836">
        <v>0.5</v>
      </c>
      <c r="P225" s="835">
        <v>294.81</v>
      </c>
      <c r="Q225" s="837">
        <v>1</v>
      </c>
      <c r="R225" s="832">
        <v>1</v>
      </c>
      <c r="S225" s="837">
        <v>1</v>
      </c>
      <c r="T225" s="836">
        <v>0.5</v>
      </c>
      <c r="U225" s="838">
        <v>1</v>
      </c>
    </row>
    <row r="226" spans="1:21" ht="14.45" customHeight="1" x14ac:dyDescent="0.2">
      <c r="A226" s="831">
        <v>9</v>
      </c>
      <c r="B226" s="832" t="s">
        <v>974</v>
      </c>
      <c r="C226" s="832" t="s">
        <v>979</v>
      </c>
      <c r="D226" s="833" t="s">
        <v>1436</v>
      </c>
      <c r="E226" s="834" t="s">
        <v>998</v>
      </c>
      <c r="F226" s="832" t="s">
        <v>976</v>
      </c>
      <c r="G226" s="832" t="s">
        <v>1056</v>
      </c>
      <c r="H226" s="832" t="s">
        <v>572</v>
      </c>
      <c r="I226" s="832" t="s">
        <v>1194</v>
      </c>
      <c r="J226" s="832" t="s">
        <v>1058</v>
      </c>
      <c r="K226" s="832"/>
      <c r="L226" s="835">
        <v>0</v>
      </c>
      <c r="M226" s="835">
        <v>0</v>
      </c>
      <c r="N226" s="832">
        <v>1</v>
      </c>
      <c r="O226" s="836">
        <v>1</v>
      </c>
      <c r="P226" s="835">
        <v>0</v>
      </c>
      <c r="Q226" s="837"/>
      <c r="R226" s="832">
        <v>1</v>
      </c>
      <c r="S226" s="837">
        <v>1</v>
      </c>
      <c r="T226" s="836">
        <v>1</v>
      </c>
      <c r="U226" s="838">
        <v>1</v>
      </c>
    </row>
    <row r="227" spans="1:21" ht="14.45" customHeight="1" x14ac:dyDescent="0.2">
      <c r="A227" s="831">
        <v>9</v>
      </c>
      <c r="B227" s="832" t="s">
        <v>974</v>
      </c>
      <c r="C227" s="832" t="s">
        <v>979</v>
      </c>
      <c r="D227" s="833" t="s">
        <v>1436</v>
      </c>
      <c r="E227" s="834" t="s">
        <v>996</v>
      </c>
      <c r="F227" s="832" t="s">
        <v>975</v>
      </c>
      <c r="G227" s="832" t="s">
        <v>1095</v>
      </c>
      <c r="H227" s="832" t="s">
        <v>572</v>
      </c>
      <c r="I227" s="832" t="s">
        <v>1096</v>
      </c>
      <c r="J227" s="832" t="s">
        <v>670</v>
      </c>
      <c r="K227" s="832" t="s">
        <v>1097</v>
      </c>
      <c r="L227" s="835">
        <v>33.71</v>
      </c>
      <c r="M227" s="835">
        <v>33.71</v>
      </c>
      <c r="N227" s="832">
        <v>1</v>
      </c>
      <c r="O227" s="836">
        <v>1</v>
      </c>
      <c r="P227" s="835">
        <v>33.71</v>
      </c>
      <c r="Q227" s="837">
        <v>1</v>
      </c>
      <c r="R227" s="832">
        <v>1</v>
      </c>
      <c r="S227" s="837">
        <v>1</v>
      </c>
      <c r="T227" s="836">
        <v>1</v>
      </c>
      <c r="U227" s="838">
        <v>1</v>
      </c>
    </row>
    <row r="228" spans="1:21" ht="14.45" customHeight="1" x14ac:dyDescent="0.2">
      <c r="A228" s="831">
        <v>9</v>
      </c>
      <c r="B228" s="832" t="s">
        <v>974</v>
      </c>
      <c r="C228" s="832" t="s">
        <v>979</v>
      </c>
      <c r="D228" s="833" t="s">
        <v>1436</v>
      </c>
      <c r="E228" s="834" t="s">
        <v>994</v>
      </c>
      <c r="F228" s="832" t="s">
        <v>975</v>
      </c>
      <c r="G228" s="832" t="s">
        <v>1163</v>
      </c>
      <c r="H228" s="832" t="s">
        <v>572</v>
      </c>
      <c r="I228" s="832" t="s">
        <v>1164</v>
      </c>
      <c r="J228" s="832" t="s">
        <v>624</v>
      </c>
      <c r="K228" s="832" t="s">
        <v>625</v>
      </c>
      <c r="L228" s="835">
        <v>105.63</v>
      </c>
      <c r="M228" s="835">
        <v>105.63</v>
      </c>
      <c r="N228" s="832">
        <v>1</v>
      </c>
      <c r="O228" s="836">
        <v>1</v>
      </c>
      <c r="P228" s="835">
        <v>105.63</v>
      </c>
      <c r="Q228" s="837">
        <v>1</v>
      </c>
      <c r="R228" s="832">
        <v>1</v>
      </c>
      <c r="S228" s="837">
        <v>1</v>
      </c>
      <c r="T228" s="836">
        <v>1</v>
      </c>
      <c r="U228" s="838">
        <v>1</v>
      </c>
    </row>
    <row r="229" spans="1:21" ht="14.45" customHeight="1" x14ac:dyDescent="0.2">
      <c r="A229" s="831">
        <v>9</v>
      </c>
      <c r="B229" s="832" t="s">
        <v>974</v>
      </c>
      <c r="C229" s="832" t="s">
        <v>979</v>
      </c>
      <c r="D229" s="833" t="s">
        <v>1436</v>
      </c>
      <c r="E229" s="834" t="s">
        <v>994</v>
      </c>
      <c r="F229" s="832" t="s">
        <v>975</v>
      </c>
      <c r="G229" s="832" t="s">
        <v>1067</v>
      </c>
      <c r="H229" s="832" t="s">
        <v>572</v>
      </c>
      <c r="I229" s="832" t="s">
        <v>1068</v>
      </c>
      <c r="J229" s="832" t="s">
        <v>646</v>
      </c>
      <c r="K229" s="832" t="s">
        <v>1069</v>
      </c>
      <c r="L229" s="835">
        <v>94.7</v>
      </c>
      <c r="M229" s="835">
        <v>94.7</v>
      </c>
      <c r="N229" s="832">
        <v>1</v>
      </c>
      <c r="O229" s="836">
        <v>0.5</v>
      </c>
      <c r="P229" s="835">
        <v>94.7</v>
      </c>
      <c r="Q229" s="837">
        <v>1</v>
      </c>
      <c r="R229" s="832">
        <v>1</v>
      </c>
      <c r="S229" s="837">
        <v>1</v>
      </c>
      <c r="T229" s="836">
        <v>0.5</v>
      </c>
      <c r="U229" s="838">
        <v>1</v>
      </c>
    </row>
    <row r="230" spans="1:21" ht="14.45" customHeight="1" thickBot="1" x14ac:dyDescent="0.25">
      <c r="A230" s="839">
        <v>9</v>
      </c>
      <c r="B230" s="840" t="s">
        <v>974</v>
      </c>
      <c r="C230" s="840" t="s">
        <v>979</v>
      </c>
      <c r="D230" s="841" t="s">
        <v>1436</v>
      </c>
      <c r="E230" s="842" t="s">
        <v>994</v>
      </c>
      <c r="F230" s="840" t="s">
        <v>975</v>
      </c>
      <c r="G230" s="840" t="s">
        <v>1095</v>
      </c>
      <c r="H230" s="840" t="s">
        <v>572</v>
      </c>
      <c r="I230" s="840" t="s">
        <v>1096</v>
      </c>
      <c r="J230" s="840" t="s">
        <v>670</v>
      </c>
      <c r="K230" s="840" t="s">
        <v>1097</v>
      </c>
      <c r="L230" s="843">
        <v>33.71</v>
      </c>
      <c r="M230" s="843">
        <v>33.71</v>
      </c>
      <c r="N230" s="840">
        <v>1</v>
      </c>
      <c r="O230" s="844">
        <v>0.5</v>
      </c>
      <c r="P230" s="843">
        <v>33.71</v>
      </c>
      <c r="Q230" s="845">
        <v>1</v>
      </c>
      <c r="R230" s="840">
        <v>1</v>
      </c>
      <c r="S230" s="845">
        <v>1</v>
      </c>
      <c r="T230" s="844">
        <v>0.5</v>
      </c>
      <c r="U230" s="846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2E7EB607-B141-42ED-B74A-02A6F395846F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38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9" customWidth="1"/>
    <col min="3" max="3" width="5.5703125" style="332" customWidth="1"/>
    <col min="4" max="4" width="10" style="329" customWidth="1"/>
    <col min="5" max="5" width="5.5703125" style="332" customWidth="1"/>
    <col min="6" max="6" width="10" style="329" customWidth="1"/>
    <col min="7" max="7" width="8.85546875" style="247" customWidth="1"/>
    <col min="8" max="16384" width="8.85546875" style="247"/>
  </cols>
  <sheetData>
    <row r="1" spans="1:6" ht="37.9" customHeight="1" thickBot="1" x14ac:dyDescent="0.35">
      <c r="A1" s="550" t="s">
        <v>1438</v>
      </c>
      <c r="B1" s="551"/>
      <c r="C1" s="551"/>
      <c r="D1" s="551"/>
      <c r="E1" s="551"/>
      <c r="F1" s="551"/>
    </row>
    <row r="2" spans="1:6" ht="14.45" customHeight="1" thickBot="1" x14ac:dyDescent="0.25">
      <c r="A2" s="371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5" customHeight="1" thickBot="1" x14ac:dyDescent="0.25">
      <c r="A4" s="847" t="s">
        <v>209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5" customHeight="1" x14ac:dyDescent="0.2">
      <c r="A5" s="856" t="s">
        <v>992</v>
      </c>
      <c r="B5" s="225">
        <v>1661.24</v>
      </c>
      <c r="C5" s="830">
        <v>0.83934075039662093</v>
      </c>
      <c r="D5" s="225">
        <v>317.98</v>
      </c>
      <c r="E5" s="830">
        <v>0.16065924960337913</v>
      </c>
      <c r="F5" s="848">
        <v>1979.22</v>
      </c>
    </row>
    <row r="6" spans="1:6" ht="14.45" customHeight="1" x14ac:dyDescent="0.2">
      <c r="A6" s="857" t="s">
        <v>990</v>
      </c>
      <c r="B6" s="849">
        <v>1501.0700000000002</v>
      </c>
      <c r="C6" s="837">
        <v>1.2091067510118243E-2</v>
      </c>
      <c r="D6" s="849">
        <v>122645.95000000003</v>
      </c>
      <c r="E6" s="837">
        <v>0.98790893248988165</v>
      </c>
      <c r="F6" s="850">
        <v>124147.02000000003</v>
      </c>
    </row>
    <row r="7" spans="1:6" ht="14.45" customHeight="1" x14ac:dyDescent="0.2">
      <c r="A7" s="857" t="s">
        <v>988</v>
      </c>
      <c r="B7" s="849">
        <v>1293.67</v>
      </c>
      <c r="C7" s="837">
        <v>0.80290335393858148</v>
      </c>
      <c r="D7" s="849">
        <v>317.57</v>
      </c>
      <c r="E7" s="837">
        <v>0.19709664606141852</v>
      </c>
      <c r="F7" s="850">
        <v>1611.24</v>
      </c>
    </row>
    <row r="8" spans="1:6" ht="14.45" customHeight="1" x14ac:dyDescent="0.2">
      <c r="A8" s="857" t="s">
        <v>995</v>
      </c>
      <c r="B8" s="849">
        <v>294.81</v>
      </c>
      <c r="C8" s="837">
        <v>1.3997531997852011E-3</v>
      </c>
      <c r="D8" s="849">
        <v>210320.89</v>
      </c>
      <c r="E8" s="837">
        <v>0.99860024680021486</v>
      </c>
      <c r="F8" s="850">
        <v>210615.7</v>
      </c>
    </row>
    <row r="9" spans="1:6" ht="14.45" customHeight="1" x14ac:dyDescent="0.2">
      <c r="A9" s="857" t="s">
        <v>987</v>
      </c>
      <c r="B9" s="849">
        <v>155.69999999999999</v>
      </c>
      <c r="C9" s="837">
        <v>0.34560831058134112</v>
      </c>
      <c r="D9" s="849">
        <v>294.81</v>
      </c>
      <c r="E9" s="837">
        <v>0.65439168941865888</v>
      </c>
      <c r="F9" s="850">
        <v>450.51</v>
      </c>
    </row>
    <row r="10" spans="1:6" ht="14.45" customHeight="1" x14ac:dyDescent="0.2">
      <c r="A10" s="857" t="s">
        <v>986</v>
      </c>
      <c r="B10" s="849"/>
      <c r="C10" s="837">
        <v>0</v>
      </c>
      <c r="D10" s="849">
        <v>2866.51</v>
      </c>
      <c r="E10" s="837">
        <v>1</v>
      </c>
      <c r="F10" s="850">
        <v>2866.51</v>
      </c>
    </row>
    <row r="11" spans="1:6" ht="14.45" customHeight="1" x14ac:dyDescent="0.2">
      <c r="A11" s="857" t="s">
        <v>994</v>
      </c>
      <c r="B11" s="849"/>
      <c r="C11" s="837">
        <v>0</v>
      </c>
      <c r="D11" s="849">
        <v>5011.7700000000004</v>
      </c>
      <c r="E11" s="837">
        <v>1</v>
      </c>
      <c r="F11" s="850">
        <v>5011.7700000000004</v>
      </c>
    </row>
    <row r="12" spans="1:6" ht="14.45" customHeight="1" x14ac:dyDescent="0.2">
      <c r="A12" s="857" t="s">
        <v>996</v>
      </c>
      <c r="B12" s="849"/>
      <c r="C12" s="837">
        <v>0</v>
      </c>
      <c r="D12" s="849">
        <v>19353.54</v>
      </c>
      <c r="E12" s="837">
        <v>1</v>
      </c>
      <c r="F12" s="850">
        <v>19353.54</v>
      </c>
    </row>
    <row r="13" spans="1:6" ht="14.45" customHeight="1" x14ac:dyDescent="0.2">
      <c r="A13" s="857" t="s">
        <v>993</v>
      </c>
      <c r="B13" s="849"/>
      <c r="C13" s="837">
        <v>0</v>
      </c>
      <c r="D13" s="849">
        <v>1768.8600000000001</v>
      </c>
      <c r="E13" s="837">
        <v>1</v>
      </c>
      <c r="F13" s="850">
        <v>1768.8600000000001</v>
      </c>
    </row>
    <row r="14" spans="1:6" ht="14.45" customHeight="1" x14ac:dyDescent="0.2">
      <c r="A14" s="857" t="s">
        <v>999</v>
      </c>
      <c r="B14" s="849"/>
      <c r="C14" s="837">
        <v>0</v>
      </c>
      <c r="D14" s="849">
        <v>127452.61000000002</v>
      </c>
      <c r="E14" s="837">
        <v>1</v>
      </c>
      <c r="F14" s="850">
        <v>127452.61000000002</v>
      </c>
    </row>
    <row r="15" spans="1:6" ht="14.45" customHeight="1" x14ac:dyDescent="0.2">
      <c r="A15" s="857" t="s">
        <v>991</v>
      </c>
      <c r="B15" s="849"/>
      <c r="C15" s="837">
        <v>0</v>
      </c>
      <c r="D15" s="849">
        <v>1136.97</v>
      </c>
      <c r="E15" s="837">
        <v>1</v>
      </c>
      <c r="F15" s="850">
        <v>1136.97</v>
      </c>
    </row>
    <row r="16" spans="1:6" ht="14.45" customHeight="1" x14ac:dyDescent="0.2">
      <c r="A16" s="857" t="s">
        <v>997</v>
      </c>
      <c r="B16" s="849"/>
      <c r="C16" s="837">
        <v>0</v>
      </c>
      <c r="D16" s="849">
        <v>507.86</v>
      </c>
      <c r="E16" s="837">
        <v>1</v>
      </c>
      <c r="F16" s="850">
        <v>507.86</v>
      </c>
    </row>
    <row r="17" spans="1:6" ht="14.45" customHeight="1" thickBot="1" x14ac:dyDescent="0.25">
      <c r="A17" s="858" t="s">
        <v>998</v>
      </c>
      <c r="B17" s="853"/>
      <c r="C17" s="854">
        <v>0</v>
      </c>
      <c r="D17" s="853">
        <v>589.62</v>
      </c>
      <c r="E17" s="854">
        <v>1</v>
      </c>
      <c r="F17" s="855">
        <v>589.62</v>
      </c>
    </row>
    <row r="18" spans="1:6" ht="14.45" customHeight="1" thickBot="1" x14ac:dyDescent="0.25">
      <c r="A18" s="771" t="s">
        <v>3</v>
      </c>
      <c r="B18" s="772">
        <v>4906.49</v>
      </c>
      <c r="C18" s="773">
        <v>9.8624613493341982E-3</v>
      </c>
      <c r="D18" s="772">
        <v>492584.93999999994</v>
      </c>
      <c r="E18" s="773">
        <v>0.99013753865066567</v>
      </c>
      <c r="F18" s="774">
        <v>497491.43</v>
      </c>
    </row>
    <row r="19" spans="1:6" ht="14.45" customHeight="1" thickBot="1" x14ac:dyDescent="0.25"/>
    <row r="20" spans="1:6" ht="14.45" customHeight="1" x14ac:dyDescent="0.2">
      <c r="A20" s="856" t="s">
        <v>1439</v>
      </c>
      <c r="B20" s="225">
        <v>902.57</v>
      </c>
      <c r="C20" s="830">
        <v>1</v>
      </c>
      <c r="D20" s="225"/>
      <c r="E20" s="830">
        <v>0</v>
      </c>
      <c r="F20" s="848">
        <v>902.57</v>
      </c>
    </row>
    <row r="21" spans="1:6" ht="14.45" customHeight="1" x14ac:dyDescent="0.2">
      <c r="A21" s="857" t="s">
        <v>1440</v>
      </c>
      <c r="B21" s="849">
        <v>682.08</v>
      </c>
      <c r="C21" s="837">
        <v>0.79998123431305856</v>
      </c>
      <c r="D21" s="849">
        <v>170.54</v>
      </c>
      <c r="E21" s="837">
        <v>0.20001876568694141</v>
      </c>
      <c r="F21" s="850">
        <v>852.62</v>
      </c>
    </row>
    <row r="22" spans="1:6" ht="14.45" customHeight="1" x14ac:dyDescent="0.2">
      <c r="A22" s="857" t="s">
        <v>1441</v>
      </c>
      <c r="B22" s="849">
        <v>611.59</v>
      </c>
      <c r="C22" s="837">
        <v>1</v>
      </c>
      <c r="D22" s="849"/>
      <c r="E22" s="837">
        <v>0</v>
      </c>
      <c r="F22" s="850">
        <v>611.59</v>
      </c>
    </row>
    <row r="23" spans="1:6" ht="14.45" customHeight="1" x14ac:dyDescent="0.2">
      <c r="A23" s="857" t="s">
        <v>1442</v>
      </c>
      <c r="B23" s="849">
        <v>603.72</v>
      </c>
      <c r="C23" s="837">
        <v>1</v>
      </c>
      <c r="D23" s="849"/>
      <c r="E23" s="837">
        <v>0</v>
      </c>
      <c r="F23" s="850">
        <v>603.72</v>
      </c>
    </row>
    <row r="24" spans="1:6" ht="14.45" customHeight="1" x14ac:dyDescent="0.2">
      <c r="A24" s="857" t="s">
        <v>1443</v>
      </c>
      <c r="B24" s="849">
        <v>600.66</v>
      </c>
      <c r="C24" s="837">
        <v>1</v>
      </c>
      <c r="D24" s="849"/>
      <c r="E24" s="837">
        <v>0</v>
      </c>
      <c r="F24" s="850">
        <v>600.66</v>
      </c>
    </row>
    <row r="25" spans="1:6" ht="14.45" customHeight="1" x14ac:dyDescent="0.2">
      <c r="A25" s="857" t="s">
        <v>1444</v>
      </c>
      <c r="B25" s="849">
        <v>598.5</v>
      </c>
      <c r="C25" s="837">
        <v>1</v>
      </c>
      <c r="D25" s="849"/>
      <c r="E25" s="837">
        <v>0</v>
      </c>
      <c r="F25" s="850">
        <v>598.5</v>
      </c>
    </row>
    <row r="26" spans="1:6" ht="14.45" customHeight="1" x14ac:dyDescent="0.2">
      <c r="A26" s="857" t="s">
        <v>1445</v>
      </c>
      <c r="B26" s="849">
        <v>345.64</v>
      </c>
      <c r="C26" s="837">
        <v>1</v>
      </c>
      <c r="D26" s="849"/>
      <c r="E26" s="837">
        <v>0</v>
      </c>
      <c r="F26" s="850">
        <v>345.64</v>
      </c>
    </row>
    <row r="27" spans="1:6" ht="14.45" customHeight="1" x14ac:dyDescent="0.2">
      <c r="A27" s="857" t="s">
        <v>903</v>
      </c>
      <c r="B27" s="849">
        <v>294.81</v>
      </c>
      <c r="C27" s="837">
        <v>6.0070774338586818E-4</v>
      </c>
      <c r="D27" s="849">
        <v>490476.28999999957</v>
      </c>
      <c r="E27" s="837">
        <v>0.99939929225661417</v>
      </c>
      <c r="F27" s="850">
        <v>490771.09999999957</v>
      </c>
    </row>
    <row r="28" spans="1:6" ht="14.45" customHeight="1" x14ac:dyDescent="0.2">
      <c r="A28" s="857" t="s">
        <v>1446</v>
      </c>
      <c r="B28" s="849">
        <v>155.69999999999999</v>
      </c>
      <c r="C28" s="837">
        <v>1</v>
      </c>
      <c r="D28" s="849"/>
      <c r="E28" s="837">
        <v>0</v>
      </c>
      <c r="F28" s="850">
        <v>155.69999999999999</v>
      </c>
    </row>
    <row r="29" spans="1:6" ht="14.45" customHeight="1" x14ac:dyDescent="0.2">
      <c r="A29" s="857" t="s">
        <v>1447</v>
      </c>
      <c r="B29" s="849">
        <v>111.22</v>
      </c>
      <c r="C29" s="837">
        <v>0.26994490424989687</v>
      </c>
      <c r="D29" s="849">
        <v>300.79000000000002</v>
      </c>
      <c r="E29" s="837">
        <v>0.73005509575010319</v>
      </c>
      <c r="F29" s="850">
        <v>412.01</v>
      </c>
    </row>
    <row r="30" spans="1:6" ht="14.45" customHeight="1" x14ac:dyDescent="0.2">
      <c r="A30" s="857" t="s">
        <v>1448</v>
      </c>
      <c r="B30" s="849"/>
      <c r="C30" s="837">
        <v>0</v>
      </c>
      <c r="D30" s="849">
        <v>565</v>
      </c>
      <c r="E30" s="837">
        <v>1</v>
      </c>
      <c r="F30" s="850">
        <v>565</v>
      </c>
    </row>
    <row r="31" spans="1:6" ht="14.45" customHeight="1" x14ac:dyDescent="0.2">
      <c r="A31" s="857" t="s">
        <v>1449</v>
      </c>
      <c r="B31" s="849"/>
      <c r="C31" s="837">
        <v>0</v>
      </c>
      <c r="D31" s="849">
        <v>31.8</v>
      </c>
      <c r="E31" s="837">
        <v>1</v>
      </c>
      <c r="F31" s="850">
        <v>31.8</v>
      </c>
    </row>
    <row r="32" spans="1:6" ht="14.45" customHeight="1" x14ac:dyDescent="0.2">
      <c r="A32" s="857" t="s">
        <v>1450</v>
      </c>
      <c r="B32" s="849"/>
      <c r="C32" s="837">
        <v>0</v>
      </c>
      <c r="D32" s="849">
        <v>176.32</v>
      </c>
      <c r="E32" s="837">
        <v>1</v>
      </c>
      <c r="F32" s="850">
        <v>176.32</v>
      </c>
    </row>
    <row r="33" spans="1:6" ht="14.45" customHeight="1" x14ac:dyDescent="0.2">
      <c r="A33" s="857" t="s">
        <v>1451</v>
      </c>
      <c r="B33" s="849"/>
      <c r="C33" s="837">
        <v>0</v>
      </c>
      <c r="D33" s="849">
        <v>252.54</v>
      </c>
      <c r="E33" s="837">
        <v>1</v>
      </c>
      <c r="F33" s="850">
        <v>252.54</v>
      </c>
    </row>
    <row r="34" spans="1:6" ht="14.45" customHeight="1" x14ac:dyDescent="0.2">
      <c r="A34" s="857" t="s">
        <v>1452</v>
      </c>
      <c r="B34" s="849"/>
      <c r="C34" s="837">
        <v>0</v>
      </c>
      <c r="D34" s="849">
        <v>282.97000000000003</v>
      </c>
      <c r="E34" s="837">
        <v>1</v>
      </c>
      <c r="F34" s="850">
        <v>282.97000000000003</v>
      </c>
    </row>
    <row r="35" spans="1:6" ht="14.45" customHeight="1" x14ac:dyDescent="0.2">
      <c r="A35" s="857" t="s">
        <v>1453</v>
      </c>
      <c r="B35" s="849"/>
      <c r="C35" s="837">
        <v>0</v>
      </c>
      <c r="D35" s="849">
        <v>286.18</v>
      </c>
      <c r="E35" s="837">
        <v>1</v>
      </c>
      <c r="F35" s="850">
        <v>286.18</v>
      </c>
    </row>
    <row r="36" spans="1:6" ht="14.45" customHeight="1" x14ac:dyDescent="0.2">
      <c r="A36" s="857" t="s">
        <v>888</v>
      </c>
      <c r="B36" s="849"/>
      <c r="C36" s="837">
        <v>0</v>
      </c>
      <c r="D36" s="849">
        <v>42.51</v>
      </c>
      <c r="E36" s="837">
        <v>1</v>
      </c>
      <c r="F36" s="850">
        <v>42.51</v>
      </c>
    </row>
    <row r="37" spans="1:6" ht="14.45" customHeight="1" thickBot="1" x14ac:dyDescent="0.25">
      <c r="A37" s="858" t="s">
        <v>1454</v>
      </c>
      <c r="B37" s="853"/>
      <c r="C37" s="854"/>
      <c r="D37" s="853">
        <v>0</v>
      </c>
      <c r="E37" s="854"/>
      <c r="F37" s="855">
        <v>0</v>
      </c>
    </row>
    <row r="38" spans="1:6" ht="14.45" customHeight="1" thickBot="1" x14ac:dyDescent="0.25">
      <c r="A38" s="771" t="s">
        <v>3</v>
      </c>
      <c r="B38" s="772">
        <v>4906.4900000000007</v>
      </c>
      <c r="C38" s="773">
        <v>9.8624613493342086E-3</v>
      </c>
      <c r="D38" s="772">
        <v>492584.93999999959</v>
      </c>
      <c r="E38" s="773">
        <v>0.99013753865066578</v>
      </c>
      <c r="F38" s="774">
        <v>497491.42999999959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{7FCF0940-370A-4D92-B56A-F69BE16EB29A}</x14:id>
        </ext>
      </extLst>
    </cfRule>
  </conditionalFormatting>
  <conditionalFormatting sqref="F20:F37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{9838B3D4-CDD7-406D-BF48-2EDC12CC21EF}</x14:id>
        </ext>
      </extLst>
    </cfRule>
  </conditionalFormatting>
  <hyperlinks>
    <hyperlink ref="A2" location="Obsah!A1" display="Zpět na Obsah  KL 01  1.-4.měsíc" xr:uid="{FBC5BD9C-4D74-4848-BE9A-3518A5663D98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FCF0940-370A-4D92-B56A-F69BE16EB29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F5:F17</xm:sqref>
        </x14:conditionalFormatting>
        <x14:conditionalFormatting xmlns:xm="http://schemas.microsoft.com/office/excel/2006/main">
          <x14:cfRule type="dataBar" id="{9838B3D4-CDD7-406D-BF48-2EDC12CC21E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F20:F37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6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247" customWidth="1"/>
    <col min="2" max="2" width="8.85546875" style="247" bestFit="1" customWidth="1"/>
    <col min="3" max="3" width="7" style="247" bestFit="1" customWidth="1"/>
    <col min="4" max="5" width="22.28515625" style="247" customWidth="1"/>
    <col min="6" max="6" width="6.7109375" style="329" customWidth="1"/>
    <col min="7" max="7" width="10" style="329" customWidth="1"/>
    <col min="8" max="8" width="6.7109375" style="332" customWidth="1"/>
    <col min="9" max="9" width="6.7109375" style="329" customWidth="1"/>
    <col min="10" max="10" width="10" style="329" customWidth="1"/>
    <col min="11" max="11" width="6.7109375" style="332" customWidth="1"/>
    <col min="12" max="12" width="6.7109375" style="329" customWidth="1"/>
    <col min="13" max="13" width="10" style="329" customWidth="1"/>
    <col min="14" max="16384" width="8.85546875" style="247"/>
  </cols>
  <sheetData>
    <row r="1" spans="1:13" ht="18.600000000000001" customHeight="1" thickBot="1" x14ac:dyDescent="0.35">
      <c r="A1" s="551" t="s">
        <v>1471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5" customHeight="1" thickBot="1" x14ac:dyDescent="0.2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5" customHeight="1" thickBot="1" x14ac:dyDescent="0.25">
      <c r="E3" s="104" t="s">
        <v>158</v>
      </c>
      <c r="F3" s="47">
        <f>SUBTOTAL(9,F6:F1048576)</f>
        <v>19</v>
      </c>
      <c r="G3" s="47">
        <f>SUBTOTAL(9,G6:G1048576)</f>
        <v>4906.4900000000007</v>
      </c>
      <c r="H3" s="48">
        <f>IF(M3=0,0,G3/M3)</f>
        <v>9.8624613493342034E-3</v>
      </c>
      <c r="I3" s="47">
        <f>SUBTOTAL(9,I6:I1048576)</f>
        <v>2523</v>
      </c>
      <c r="J3" s="47">
        <f>SUBTOTAL(9,J6:J1048576)</f>
        <v>492584.93999999989</v>
      </c>
      <c r="K3" s="48">
        <f>IF(M3=0,0,J3/M3)</f>
        <v>0.99013753865066589</v>
      </c>
      <c r="L3" s="47">
        <f>SUBTOTAL(9,L6:L1048576)</f>
        <v>2542</v>
      </c>
      <c r="M3" s="49">
        <f>SUBTOTAL(9,M6:M1048576)</f>
        <v>497491.42999999982</v>
      </c>
    </row>
    <row r="4" spans="1:13" ht="14.45" customHeight="1" thickBot="1" x14ac:dyDescent="0.2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5" customHeight="1" thickBot="1" x14ac:dyDescent="0.25">
      <c r="A5" s="847" t="s">
        <v>166</v>
      </c>
      <c r="B5" s="859" t="s">
        <v>162</v>
      </c>
      <c r="C5" s="859" t="s">
        <v>89</v>
      </c>
      <c r="D5" s="859" t="s">
        <v>163</v>
      </c>
      <c r="E5" s="85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5" customHeight="1" x14ac:dyDescent="0.2">
      <c r="A6" s="824" t="s">
        <v>986</v>
      </c>
      <c r="B6" s="825" t="s">
        <v>1455</v>
      </c>
      <c r="C6" s="825" t="s">
        <v>1322</v>
      </c>
      <c r="D6" s="825" t="s">
        <v>1323</v>
      </c>
      <c r="E6" s="825" t="s">
        <v>1324</v>
      </c>
      <c r="F6" s="225"/>
      <c r="G6" s="225"/>
      <c r="H6" s="830">
        <v>0</v>
      </c>
      <c r="I6" s="225">
        <v>1</v>
      </c>
      <c r="J6" s="225">
        <v>282.97000000000003</v>
      </c>
      <c r="K6" s="830">
        <v>1</v>
      </c>
      <c r="L6" s="225">
        <v>1</v>
      </c>
      <c r="M6" s="848">
        <v>282.97000000000003</v>
      </c>
    </row>
    <row r="7" spans="1:13" ht="14.45" customHeight="1" x14ac:dyDescent="0.2">
      <c r="A7" s="831" t="s">
        <v>986</v>
      </c>
      <c r="B7" s="832" t="s">
        <v>1456</v>
      </c>
      <c r="C7" s="832" t="s">
        <v>1336</v>
      </c>
      <c r="D7" s="832" t="s">
        <v>1337</v>
      </c>
      <c r="E7" s="832" t="s">
        <v>1338</v>
      </c>
      <c r="F7" s="849"/>
      <c r="G7" s="849"/>
      <c r="H7" s="837">
        <v>0</v>
      </c>
      <c r="I7" s="849">
        <v>1</v>
      </c>
      <c r="J7" s="849">
        <v>225.06</v>
      </c>
      <c r="K7" s="837">
        <v>1</v>
      </c>
      <c r="L7" s="849">
        <v>1</v>
      </c>
      <c r="M7" s="850">
        <v>225.06</v>
      </c>
    </row>
    <row r="8" spans="1:13" ht="14.45" customHeight="1" x14ac:dyDescent="0.2">
      <c r="A8" s="831" t="s">
        <v>986</v>
      </c>
      <c r="B8" s="832" t="s">
        <v>966</v>
      </c>
      <c r="C8" s="832" t="s">
        <v>1127</v>
      </c>
      <c r="D8" s="832" t="s">
        <v>1128</v>
      </c>
      <c r="E8" s="832" t="s">
        <v>1129</v>
      </c>
      <c r="F8" s="849"/>
      <c r="G8" s="849"/>
      <c r="H8" s="837">
        <v>0</v>
      </c>
      <c r="I8" s="849">
        <v>8</v>
      </c>
      <c r="J8" s="849">
        <v>2358.48</v>
      </c>
      <c r="K8" s="837">
        <v>1</v>
      </c>
      <c r="L8" s="849">
        <v>8</v>
      </c>
      <c r="M8" s="850">
        <v>2358.48</v>
      </c>
    </row>
    <row r="9" spans="1:13" ht="14.45" customHeight="1" x14ac:dyDescent="0.2">
      <c r="A9" s="831" t="s">
        <v>987</v>
      </c>
      <c r="B9" s="832" t="s">
        <v>1457</v>
      </c>
      <c r="C9" s="832" t="s">
        <v>1428</v>
      </c>
      <c r="D9" s="832" t="s">
        <v>1429</v>
      </c>
      <c r="E9" s="832" t="s">
        <v>1430</v>
      </c>
      <c r="F9" s="849">
        <v>1</v>
      </c>
      <c r="G9" s="849">
        <v>155.69999999999999</v>
      </c>
      <c r="H9" s="837">
        <v>1</v>
      </c>
      <c r="I9" s="849"/>
      <c r="J9" s="849"/>
      <c r="K9" s="837">
        <v>0</v>
      </c>
      <c r="L9" s="849">
        <v>1</v>
      </c>
      <c r="M9" s="850">
        <v>155.69999999999999</v>
      </c>
    </row>
    <row r="10" spans="1:13" ht="14.45" customHeight="1" x14ac:dyDescent="0.2">
      <c r="A10" s="831" t="s">
        <v>987</v>
      </c>
      <c r="B10" s="832" t="s">
        <v>966</v>
      </c>
      <c r="C10" s="832" t="s">
        <v>1127</v>
      </c>
      <c r="D10" s="832" t="s">
        <v>1128</v>
      </c>
      <c r="E10" s="832" t="s">
        <v>1129</v>
      </c>
      <c r="F10" s="849"/>
      <c r="G10" s="849"/>
      <c r="H10" s="837">
        <v>0</v>
      </c>
      <c r="I10" s="849">
        <v>1</v>
      </c>
      <c r="J10" s="849">
        <v>294.81</v>
      </c>
      <c r="K10" s="837">
        <v>1</v>
      </c>
      <c r="L10" s="849">
        <v>1</v>
      </c>
      <c r="M10" s="850">
        <v>294.81</v>
      </c>
    </row>
    <row r="11" spans="1:13" ht="14.45" customHeight="1" x14ac:dyDescent="0.2">
      <c r="A11" s="831" t="s">
        <v>988</v>
      </c>
      <c r="B11" s="832" t="s">
        <v>1458</v>
      </c>
      <c r="C11" s="832" t="s">
        <v>1017</v>
      </c>
      <c r="D11" s="832" t="s">
        <v>1018</v>
      </c>
      <c r="E11" s="832" t="s">
        <v>1019</v>
      </c>
      <c r="F11" s="849">
        <v>1</v>
      </c>
      <c r="G11" s="849">
        <v>611.59</v>
      </c>
      <c r="H11" s="837">
        <v>1</v>
      </c>
      <c r="I11" s="849"/>
      <c r="J11" s="849"/>
      <c r="K11" s="837">
        <v>0</v>
      </c>
      <c r="L11" s="849">
        <v>1</v>
      </c>
      <c r="M11" s="850">
        <v>611.59</v>
      </c>
    </row>
    <row r="12" spans="1:13" ht="14.45" customHeight="1" x14ac:dyDescent="0.2">
      <c r="A12" s="831" t="s">
        <v>988</v>
      </c>
      <c r="B12" s="832" t="s">
        <v>1459</v>
      </c>
      <c r="C12" s="832" t="s">
        <v>1009</v>
      </c>
      <c r="D12" s="832" t="s">
        <v>1010</v>
      </c>
      <c r="E12" s="832" t="s">
        <v>1011</v>
      </c>
      <c r="F12" s="849">
        <v>4</v>
      </c>
      <c r="G12" s="849">
        <v>682.08</v>
      </c>
      <c r="H12" s="837">
        <v>1</v>
      </c>
      <c r="I12" s="849"/>
      <c r="J12" s="849"/>
      <c r="K12" s="837">
        <v>0</v>
      </c>
      <c r="L12" s="849">
        <v>4</v>
      </c>
      <c r="M12" s="850">
        <v>682.08</v>
      </c>
    </row>
    <row r="13" spans="1:13" ht="14.45" customHeight="1" x14ac:dyDescent="0.2">
      <c r="A13" s="831" t="s">
        <v>988</v>
      </c>
      <c r="B13" s="832" t="s">
        <v>1460</v>
      </c>
      <c r="C13" s="832" t="s">
        <v>1041</v>
      </c>
      <c r="D13" s="832" t="s">
        <v>1042</v>
      </c>
      <c r="E13" s="832" t="s">
        <v>1043</v>
      </c>
      <c r="F13" s="849"/>
      <c r="G13" s="849"/>
      <c r="H13" s="837">
        <v>0</v>
      </c>
      <c r="I13" s="849">
        <v>1</v>
      </c>
      <c r="J13" s="849">
        <v>141.25</v>
      </c>
      <c r="K13" s="837">
        <v>1</v>
      </c>
      <c r="L13" s="849">
        <v>1</v>
      </c>
      <c r="M13" s="850">
        <v>141.25</v>
      </c>
    </row>
    <row r="14" spans="1:13" ht="14.45" customHeight="1" x14ac:dyDescent="0.2">
      <c r="A14" s="831" t="s">
        <v>988</v>
      </c>
      <c r="B14" s="832" t="s">
        <v>1461</v>
      </c>
      <c r="C14" s="832" t="s">
        <v>1013</v>
      </c>
      <c r="D14" s="832" t="s">
        <v>1014</v>
      </c>
      <c r="E14" s="832" t="s">
        <v>1015</v>
      </c>
      <c r="F14" s="849"/>
      <c r="G14" s="849"/>
      <c r="H14" s="837">
        <v>0</v>
      </c>
      <c r="I14" s="849">
        <v>1</v>
      </c>
      <c r="J14" s="849">
        <v>176.32</v>
      </c>
      <c r="K14" s="837">
        <v>1</v>
      </c>
      <c r="L14" s="849">
        <v>1</v>
      </c>
      <c r="M14" s="850">
        <v>176.32</v>
      </c>
    </row>
    <row r="15" spans="1:13" ht="14.45" customHeight="1" x14ac:dyDescent="0.2">
      <c r="A15" s="831" t="s">
        <v>990</v>
      </c>
      <c r="B15" s="832" t="s">
        <v>1456</v>
      </c>
      <c r="C15" s="832" t="s">
        <v>1107</v>
      </c>
      <c r="D15" s="832" t="s">
        <v>1108</v>
      </c>
      <c r="E15" s="832" t="s">
        <v>1109</v>
      </c>
      <c r="F15" s="849"/>
      <c r="G15" s="849"/>
      <c r="H15" s="837">
        <v>0</v>
      </c>
      <c r="I15" s="849">
        <v>1</v>
      </c>
      <c r="J15" s="849">
        <v>75.73</v>
      </c>
      <c r="K15" s="837">
        <v>1</v>
      </c>
      <c r="L15" s="849">
        <v>1</v>
      </c>
      <c r="M15" s="850">
        <v>75.73</v>
      </c>
    </row>
    <row r="16" spans="1:13" ht="14.45" customHeight="1" x14ac:dyDescent="0.2">
      <c r="A16" s="831" t="s">
        <v>990</v>
      </c>
      <c r="B16" s="832" t="s">
        <v>1462</v>
      </c>
      <c r="C16" s="832" t="s">
        <v>1060</v>
      </c>
      <c r="D16" s="832" t="s">
        <v>1061</v>
      </c>
      <c r="E16" s="832" t="s">
        <v>1062</v>
      </c>
      <c r="F16" s="849">
        <v>5</v>
      </c>
      <c r="G16" s="849">
        <v>598.5</v>
      </c>
      <c r="H16" s="837">
        <v>1</v>
      </c>
      <c r="I16" s="849"/>
      <c r="J16" s="849"/>
      <c r="K16" s="837">
        <v>0</v>
      </c>
      <c r="L16" s="849">
        <v>5</v>
      </c>
      <c r="M16" s="850">
        <v>598.5</v>
      </c>
    </row>
    <row r="17" spans="1:13" ht="14.45" customHeight="1" x14ac:dyDescent="0.2">
      <c r="A17" s="831" t="s">
        <v>990</v>
      </c>
      <c r="B17" s="832" t="s">
        <v>1463</v>
      </c>
      <c r="C17" s="832" t="s">
        <v>1099</v>
      </c>
      <c r="D17" s="832" t="s">
        <v>1100</v>
      </c>
      <c r="E17" s="832" t="s">
        <v>1101</v>
      </c>
      <c r="F17" s="849">
        <v>1</v>
      </c>
      <c r="G17" s="849">
        <v>902.57</v>
      </c>
      <c r="H17" s="837">
        <v>1</v>
      </c>
      <c r="I17" s="849"/>
      <c r="J17" s="849"/>
      <c r="K17" s="837">
        <v>0</v>
      </c>
      <c r="L17" s="849">
        <v>1</v>
      </c>
      <c r="M17" s="850">
        <v>902.57</v>
      </c>
    </row>
    <row r="18" spans="1:13" ht="14.45" customHeight="1" x14ac:dyDescent="0.2">
      <c r="A18" s="831" t="s">
        <v>990</v>
      </c>
      <c r="B18" s="832" t="s">
        <v>1460</v>
      </c>
      <c r="C18" s="832" t="s">
        <v>1041</v>
      </c>
      <c r="D18" s="832" t="s">
        <v>1042</v>
      </c>
      <c r="E18" s="832" t="s">
        <v>1043</v>
      </c>
      <c r="F18" s="849"/>
      <c r="G18" s="849"/>
      <c r="H18" s="837">
        <v>0</v>
      </c>
      <c r="I18" s="849">
        <v>2</v>
      </c>
      <c r="J18" s="849">
        <v>282.5</v>
      </c>
      <c r="K18" s="837">
        <v>1</v>
      </c>
      <c r="L18" s="849">
        <v>2</v>
      </c>
      <c r="M18" s="850">
        <v>282.5</v>
      </c>
    </row>
    <row r="19" spans="1:13" ht="14.45" customHeight="1" x14ac:dyDescent="0.2">
      <c r="A19" s="831" t="s">
        <v>990</v>
      </c>
      <c r="B19" s="832" t="s">
        <v>966</v>
      </c>
      <c r="C19" s="832" t="s">
        <v>1111</v>
      </c>
      <c r="D19" s="832" t="s">
        <v>1112</v>
      </c>
      <c r="E19" s="832" t="s">
        <v>1113</v>
      </c>
      <c r="F19" s="849"/>
      <c r="G19" s="849"/>
      <c r="H19" s="837">
        <v>0</v>
      </c>
      <c r="I19" s="849">
        <v>280</v>
      </c>
      <c r="J19" s="849">
        <v>20235.599999999999</v>
      </c>
      <c r="K19" s="837">
        <v>1</v>
      </c>
      <c r="L19" s="849">
        <v>280</v>
      </c>
      <c r="M19" s="850">
        <v>20235.599999999999</v>
      </c>
    </row>
    <row r="20" spans="1:13" ht="14.45" customHeight="1" x14ac:dyDescent="0.2">
      <c r="A20" s="831" t="s">
        <v>990</v>
      </c>
      <c r="B20" s="832" t="s">
        <v>966</v>
      </c>
      <c r="C20" s="832" t="s">
        <v>1116</v>
      </c>
      <c r="D20" s="832" t="s">
        <v>1117</v>
      </c>
      <c r="E20" s="832" t="s">
        <v>1113</v>
      </c>
      <c r="F20" s="849"/>
      <c r="G20" s="849"/>
      <c r="H20" s="837">
        <v>0</v>
      </c>
      <c r="I20" s="849">
        <v>12</v>
      </c>
      <c r="J20" s="849">
        <v>867.24</v>
      </c>
      <c r="K20" s="837">
        <v>1</v>
      </c>
      <c r="L20" s="849">
        <v>12</v>
      </c>
      <c r="M20" s="850">
        <v>867.24</v>
      </c>
    </row>
    <row r="21" spans="1:13" ht="14.45" customHeight="1" x14ac:dyDescent="0.2">
      <c r="A21" s="831" t="s">
        <v>990</v>
      </c>
      <c r="B21" s="832" t="s">
        <v>966</v>
      </c>
      <c r="C21" s="832" t="s">
        <v>1114</v>
      </c>
      <c r="D21" s="832" t="s">
        <v>1115</v>
      </c>
      <c r="E21" s="832" t="s">
        <v>1113</v>
      </c>
      <c r="F21" s="849"/>
      <c r="G21" s="849"/>
      <c r="H21" s="837">
        <v>0</v>
      </c>
      <c r="I21" s="849">
        <v>12</v>
      </c>
      <c r="J21" s="849">
        <v>867.24</v>
      </c>
      <c r="K21" s="837">
        <v>1</v>
      </c>
      <c r="L21" s="849">
        <v>12</v>
      </c>
      <c r="M21" s="850">
        <v>867.24</v>
      </c>
    </row>
    <row r="22" spans="1:13" ht="14.45" customHeight="1" x14ac:dyDescent="0.2">
      <c r="A22" s="831" t="s">
        <v>990</v>
      </c>
      <c r="B22" s="832" t="s">
        <v>966</v>
      </c>
      <c r="C22" s="832" t="s">
        <v>1118</v>
      </c>
      <c r="D22" s="832" t="s">
        <v>1119</v>
      </c>
      <c r="E22" s="832" t="s">
        <v>1113</v>
      </c>
      <c r="F22" s="849"/>
      <c r="G22" s="849"/>
      <c r="H22" s="837">
        <v>0</v>
      </c>
      <c r="I22" s="849">
        <v>12</v>
      </c>
      <c r="J22" s="849">
        <v>867.24</v>
      </c>
      <c r="K22" s="837">
        <v>1</v>
      </c>
      <c r="L22" s="849">
        <v>12</v>
      </c>
      <c r="M22" s="850">
        <v>867.24</v>
      </c>
    </row>
    <row r="23" spans="1:13" ht="14.45" customHeight="1" x14ac:dyDescent="0.2">
      <c r="A23" s="831" t="s">
        <v>990</v>
      </c>
      <c r="B23" s="832" t="s">
        <v>966</v>
      </c>
      <c r="C23" s="832" t="s">
        <v>1120</v>
      </c>
      <c r="D23" s="832" t="s">
        <v>1121</v>
      </c>
      <c r="E23" s="832" t="s">
        <v>1113</v>
      </c>
      <c r="F23" s="849"/>
      <c r="G23" s="849"/>
      <c r="H23" s="837">
        <v>0</v>
      </c>
      <c r="I23" s="849">
        <v>12</v>
      </c>
      <c r="J23" s="849">
        <v>867.24</v>
      </c>
      <c r="K23" s="837">
        <v>1</v>
      </c>
      <c r="L23" s="849">
        <v>12</v>
      </c>
      <c r="M23" s="850">
        <v>867.24</v>
      </c>
    </row>
    <row r="24" spans="1:13" ht="14.45" customHeight="1" x14ac:dyDescent="0.2">
      <c r="A24" s="831" t="s">
        <v>990</v>
      </c>
      <c r="B24" s="832" t="s">
        <v>966</v>
      </c>
      <c r="C24" s="832" t="s">
        <v>1125</v>
      </c>
      <c r="D24" s="832" t="s">
        <v>1126</v>
      </c>
      <c r="E24" s="832" t="s">
        <v>1124</v>
      </c>
      <c r="F24" s="849"/>
      <c r="G24" s="849"/>
      <c r="H24" s="837">
        <v>0</v>
      </c>
      <c r="I24" s="849">
        <v>9</v>
      </c>
      <c r="J24" s="849">
        <v>1219.8599999999999</v>
      </c>
      <c r="K24" s="837">
        <v>1</v>
      </c>
      <c r="L24" s="849">
        <v>9</v>
      </c>
      <c r="M24" s="850">
        <v>1219.8599999999999</v>
      </c>
    </row>
    <row r="25" spans="1:13" ht="14.45" customHeight="1" x14ac:dyDescent="0.2">
      <c r="A25" s="831" t="s">
        <v>990</v>
      </c>
      <c r="B25" s="832" t="s">
        <v>966</v>
      </c>
      <c r="C25" s="832" t="s">
        <v>1122</v>
      </c>
      <c r="D25" s="832" t="s">
        <v>1123</v>
      </c>
      <c r="E25" s="832" t="s">
        <v>1124</v>
      </c>
      <c r="F25" s="849"/>
      <c r="G25" s="849"/>
      <c r="H25" s="837">
        <v>0</v>
      </c>
      <c r="I25" s="849">
        <v>9</v>
      </c>
      <c r="J25" s="849">
        <v>1219.8599999999999</v>
      </c>
      <c r="K25" s="837">
        <v>1</v>
      </c>
      <c r="L25" s="849">
        <v>9</v>
      </c>
      <c r="M25" s="850">
        <v>1219.8599999999999</v>
      </c>
    </row>
    <row r="26" spans="1:13" ht="14.45" customHeight="1" x14ac:dyDescent="0.2">
      <c r="A26" s="831" t="s">
        <v>990</v>
      </c>
      <c r="B26" s="832" t="s">
        <v>966</v>
      </c>
      <c r="C26" s="832" t="s">
        <v>1130</v>
      </c>
      <c r="D26" s="832" t="s">
        <v>1131</v>
      </c>
      <c r="E26" s="832" t="s">
        <v>1132</v>
      </c>
      <c r="F26" s="849"/>
      <c r="G26" s="849"/>
      <c r="H26" s="837">
        <v>0</v>
      </c>
      <c r="I26" s="849">
        <v>32</v>
      </c>
      <c r="J26" s="849">
        <v>84351.039999999979</v>
      </c>
      <c r="K26" s="837">
        <v>1</v>
      </c>
      <c r="L26" s="849">
        <v>32</v>
      </c>
      <c r="M26" s="850">
        <v>84351.039999999979</v>
      </c>
    </row>
    <row r="27" spans="1:13" ht="14.45" customHeight="1" x14ac:dyDescent="0.2">
      <c r="A27" s="831" t="s">
        <v>990</v>
      </c>
      <c r="B27" s="832" t="s">
        <v>966</v>
      </c>
      <c r="C27" s="832" t="s">
        <v>1127</v>
      </c>
      <c r="D27" s="832" t="s">
        <v>1128</v>
      </c>
      <c r="E27" s="832" t="s">
        <v>1129</v>
      </c>
      <c r="F27" s="849"/>
      <c r="G27" s="849"/>
      <c r="H27" s="837">
        <v>0</v>
      </c>
      <c r="I27" s="849">
        <v>30</v>
      </c>
      <c r="J27" s="849">
        <v>8844.2999999999993</v>
      </c>
      <c r="K27" s="837">
        <v>1</v>
      </c>
      <c r="L27" s="849">
        <v>30</v>
      </c>
      <c r="M27" s="850">
        <v>8844.2999999999993</v>
      </c>
    </row>
    <row r="28" spans="1:13" ht="14.45" customHeight="1" x14ac:dyDescent="0.2">
      <c r="A28" s="831" t="s">
        <v>990</v>
      </c>
      <c r="B28" s="832" t="s">
        <v>966</v>
      </c>
      <c r="C28" s="832" t="s">
        <v>1146</v>
      </c>
      <c r="D28" s="832" t="s">
        <v>1147</v>
      </c>
      <c r="E28" s="832" t="s">
        <v>1129</v>
      </c>
      <c r="F28" s="849"/>
      <c r="G28" s="849"/>
      <c r="H28" s="837">
        <v>0</v>
      </c>
      <c r="I28" s="849">
        <v>10</v>
      </c>
      <c r="J28" s="849">
        <v>2948.1</v>
      </c>
      <c r="K28" s="837">
        <v>1</v>
      </c>
      <c r="L28" s="849">
        <v>10</v>
      </c>
      <c r="M28" s="850">
        <v>2948.1</v>
      </c>
    </row>
    <row r="29" spans="1:13" ht="14.45" customHeight="1" x14ac:dyDescent="0.2">
      <c r="A29" s="831" t="s">
        <v>991</v>
      </c>
      <c r="B29" s="832" t="s">
        <v>1464</v>
      </c>
      <c r="C29" s="832" t="s">
        <v>1283</v>
      </c>
      <c r="D29" s="832" t="s">
        <v>1284</v>
      </c>
      <c r="E29" s="832" t="s">
        <v>1285</v>
      </c>
      <c r="F29" s="849"/>
      <c r="G29" s="849"/>
      <c r="H29" s="837">
        <v>0</v>
      </c>
      <c r="I29" s="849">
        <v>2</v>
      </c>
      <c r="J29" s="849">
        <v>252.54</v>
      </c>
      <c r="K29" s="837">
        <v>1</v>
      </c>
      <c r="L29" s="849">
        <v>2</v>
      </c>
      <c r="M29" s="850">
        <v>252.54</v>
      </c>
    </row>
    <row r="30" spans="1:13" ht="14.45" customHeight="1" x14ac:dyDescent="0.2">
      <c r="A30" s="831" t="s">
        <v>991</v>
      </c>
      <c r="B30" s="832" t="s">
        <v>966</v>
      </c>
      <c r="C30" s="832" t="s">
        <v>1127</v>
      </c>
      <c r="D30" s="832" t="s">
        <v>1128</v>
      </c>
      <c r="E30" s="832" t="s">
        <v>1129</v>
      </c>
      <c r="F30" s="849"/>
      <c r="G30" s="849"/>
      <c r="H30" s="837">
        <v>0</v>
      </c>
      <c r="I30" s="849">
        <v>3</v>
      </c>
      <c r="J30" s="849">
        <v>884.43000000000006</v>
      </c>
      <c r="K30" s="837">
        <v>1</v>
      </c>
      <c r="L30" s="849">
        <v>3</v>
      </c>
      <c r="M30" s="850">
        <v>884.43000000000006</v>
      </c>
    </row>
    <row r="31" spans="1:13" ht="14.45" customHeight="1" x14ac:dyDescent="0.2">
      <c r="A31" s="831" t="s">
        <v>992</v>
      </c>
      <c r="B31" s="832" t="s">
        <v>1465</v>
      </c>
      <c r="C31" s="832" t="s">
        <v>1409</v>
      </c>
      <c r="D31" s="832" t="s">
        <v>1410</v>
      </c>
      <c r="E31" s="832" t="s">
        <v>1411</v>
      </c>
      <c r="F31" s="849">
        <v>2</v>
      </c>
      <c r="G31" s="849">
        <v>345.64</v>
      </c>
      <c r="H31" s="837">
        <v>1</v>
      </c>
      <c r="I31" s="849"/>
      <c r="J31" s="849"/>
      <c r="K31" s="837">
        <v>0</v>
      </c>
      <c r="L31" s="849">
        <v>2</v>
      </c>
      <c r="M31" s="850">
        <v>345.64</v>
      </c>
    </row>
    <row r="32" spans="1:13" ht="14.45" customHeight="1" x14ac:dyDescent="0.2">
      <c r="A32" s="831" t="s">
        <v>992</v>
      </c>
      <c r="B32" s="832" t="s">
        <v>1466</v>
      </c>
      <c r="C32" s="832" t="s">
        <v>1404</v>
      </c>
      <c r="D32" s="832" t="s">
        <v>1405</v>
      </c>
      <c r="E32" s="832" t="s">
        <v>1406</v>
      </c>
      <c r="F32" s="849">
        <v>1</v>
      </c>
      <c r="G32" s="849">
        <v>300.33</v>
      </c>
      <c r="H32" s="837">
        <v>1</v>
      </c>
      <c r="I32" s="849"/>
      <c r="J32" s="849"/>
      <c r="K32" s="837">
        <v>0</v>
      </c>
      <c r="L32" s="849">
        <v>1</v>
      </c>
      <c r="M32" s="850">
        <v>300.33</v>
      </c>
    </row>
    <row r="33" spans="1:13" ht="14.45" customHeight="1" x14ac:dyDescent="0.2">
      <c r="A33" s="831" t="s">
        <v>992</v>
      </c>
      <c r="B33" s="832" t="s">
        <v>1466</v>
      </c>
      <c r="C33" s="832" t="s">
        <v>1407</v>
      </c>
      <c r="D33" s="832" t="s">
        <v>1405</v>
      </c>
      <c r="E33" s="832" t="s">
        <v>1406</v>
      </c>
      <c r="F33" s="849">
        <v>1</v>
      </c>
      <c r="G33" s="849">
        <v>300.33</v>
      </c>
      <c r="H33" s="837">
        <v>1</v>
      </c>
      <c r="I33" s="849"/>
      <c r="J33" s="849"/>
      <c r="K33" s="837">
        <v>0</v>
      </c>
      <c r="L33" s="849">
        <v>1</v>
      </c>
      <c r="M33" s="850">
        <v>300.33</v>
      </c>
    </row>
    <row r="34" spans="1:13" ht="14.45" customHeight="1" x14ac:dyDescent="0.2">
      <c r="A34" s="831" t="s">
        <v>992</v>
      </c>
      <c r="B34" s="832" t="s">
        <v>1467</v>
      </c>
      <c r="C34" s="832" t="s">
        <v>1413</v>
      </c>
      <c r="D34" s="832" t="s">
        <v>1414</v>
      </c>
      <c r="E34" s="832" t="s">
        <v>1415</v>
      </c>
      <c r="F34" s="849"/>
      <c r="G34" s="849"/>
      <c r="H34" s="837">
        <v>0</v>
      </c>
      <c r="I34" s="849">
        <v>2</v>
      </c>
      <c r="J34" s="849">
        <v>286.18</v>
      </c>
      <c r="K34" s="837">
        <v>1</v>
      </c>
      <c r="L34" s="849">
        <v>2</v>
      </c>
      <c r="M34" s="850">
        <v>286.18</v>
      </c>
    </row>
    <row r="35" spans="1:13" ht="14.45" customHeight="1" x14ac:dyDescent="0.2">
      <c r="A35" s="831" t="s">
        <v>992</v>
      </c>
      <c r="B35" s="832" t="s">
        <v>1468</v>
      </c>
      <c r="C35" s="832" t="s">
        <v>1417</v>
      </c>
      <c r="D35" s="832" t="s">
        <v>1418</v>
      </c>
      <c r="E35" s="832" t="s">
        <v>1419</v>
      </c>
      <c r="F35" s="849"/>
      <c r="G35" s="849"/>
      <c r="H35" s="837">
        <v>0</v>
      </c>
      <c r="I35" s="849">
        <v>2</v>
      </c>
      <c r="J35" s="849">
        <v>31.8</v>
      </c>
      <c r="K35" s="837">
        <v>1</v>
      </c>
      <c r="L35" s="849">
        <v>2</v>
      </c>
      <c r="M35" s="850">
        <v>31.8</v>
      </c>
    </row>
    <row r="36" spans="1:13" ht="14.45" customHeight="1" x14ac:dyDescent="0.2">
      <c r="A36" s="831" t="s">
        <v>992</v>
      </c>
      <c r="B36" s="832" t="s">
        <v>1469</v>
      </c>
      <c r="C36" s="832" t="s">
        <v>1400</v>
      </c>
      <c r="D36" s="832" t="s">
        <v>1401</v>
      </c>
      <c r="E36" s="832" t="s">
        <v>1402</v>
      </c>
      <c r="F36" s="849">
        <v>1</v>
      </c>
      <c r="G36" s="849">
        <v>603.72</v>
      </c>
      <c r="H36" s="837">
        <v>1</v>
      </c>
      <c r="I36" s="849"/>
      <c r="J36" s="849"/>
      <c r="K36" s="837">
        <v>0</v>
      </c>
      <c r="L36" s="849">
        <v>1</v>
      </c>
      <c r="M36" s="850">
        <v>603.72</v>
      </c>
    </row>
    <row r="37" spans="1:13" ht="14.45" customHeight="1" x14ac:dyDescent="0.2">
      <c r="A37" s="831" t="s">
        <v>992</v>
      </c>
      <c r="B37" s="832" t="s">
        <v>1456</v>
      </c>
      <c r="C37" s="832" t="s">
        <v>1420</v>
      </c>
      <c r="D37" s="832" t="s">
        <v>1421</v>
      </c>
      <c r="E37" s="832" t="s">
        <v>1422</v>
      </c>
      <c r="F37" s="849">
        <v>1</v>
      </c>
      <c r="G37" s="849">
        <v>111.22</v>
      </c>
      <c r="H37" s="837">
        <v>1</v>
      </c>
      <c r="I37" s="849"/>
      <c r="J37" s="849"/>
      <c r="K37" s="837">
        <v>0</v>
      </c>
      <c r="L37" s="849">
        <v>1</v>
      </c>
      <c r="M37" s="850">
        <v>111.22</v>
      </c>
    </row>
    <row r="38" spans="1:13" ht="14.45" customHeight="1" x14ac:dyDescent="0.2">
      <c r="A38" s="831" t="s">
        <v>993</v>
      </c>
      <c r="B38" s="832" t="s">
        <v>966</v>
      </c>
      <c r="C38" s="832" t="s">
        <v>1127</v>
      </c>
      <c r="D38" s="832" t="s">
        <v>1128</v>
      </c>
      <c r="E38" s="832" t="s">
        <v>1129</v>
      </c>
      <c r="F38" s="849"/>
      <c r="G38" s="849"/>
      <c r="H38" s="837">
        <v>0</v>
      </c>
      <c r="I38" s="849">
        <v>6</v>
      </c>
      <c r="J38" s="849">
        <v>1768.8600000000001</v>
      </c>
      <c r="K38" s="837">
        <v>1</v>
      </c>
      <c r="L38" s="849">
        <v>6</v>
      </c>
      <c r="M38" s="850">
        <v>1768.8600000000001</v>
      </c>
    </row>
    <row r="39" spans="1:13" ht="14.45" customHeight="1" x14ac:dyDescent="0.2">
      <c r="A39" s="831" t="s">
        <v>994</v>
      </c>
      <c r="B39" s="832" t="s">
        <v>966</v>
      </c>
      <c r="C39" s="832" t="s">
        <v>1127</v>
      </c>
      <c r="D39" s="832" t="s">
        <v>1128</v>
      </c>
      <c r="E39" s="832" t="s">
        <v>1129</v>
      </c>
      <c r="F39" s="849"/>
      <c r="G39" s="849"/>
      <c r="H39" s="837">
        <v>0</v>
      </c>
      <c r="I39" s="849">
        <v>17</v>
      </c>
      <c r="J39" s="849">
        <v>5011.7700000000004</v>
      </c>
      <c r="K39" s="837">
        <v>1</v>
      </c>
      <c r="L39" s="849">
        <v>17</v>
      </c>
      <c r="M39" s="850">
        <v>5011.7700000000004</v>
      </c>
    </row>
    <row r="40" spans="1:13" ht="14.45" customHeight="1" x14ac:dyDescent="0.2">
      <c r="A40" s="831" t="s">
        <v>995</v>
      </c>
      <c r="B40" s="832" t="s">
        <v>1460</v>
      </c>
      <c r="C40" s="832" t="s">
        <v>1041</v>
      </c>
      <c r="D40" s="832" t="s">
        <v>1042</v>
      </c>
      <c r="E40" s="832" t="s">
        <v>1043</v>
      </c>
      <c r="F40" s="849"/>
      <c r="G40" s="849"/>
      <c r="H40" s="837">
        <v>0</v>
      </c>
      <c r="I40" s="849">
        <v>1</v>
      </c>
      <c r="J40" s="849">
        <v>141.25</v>
      </c>
      <c r="K40" s="837">
        <v>1</v>
      </c>
      <c r="L40" s="849">
        <v>1</v>
      </c>
      <c r="M40" s="850">
        <v>141.25</v>
      </c>
    </row>
    <row r="41" spans="1:13" ht="14.45" customHeight="1" x14ac:dyDescent="0.2">
      <c r="A41" s="831" t="s">
        <v>995</v>
      </c>
      <c r="B41" s="832" t="s">
        <v>966</v>
      </c>
      <c r="C41" s="832" t="s">
        <v>1111</v>
      </c>
      <c r="D41" s="832" t="s">
        <v>1112</v>
      </c>
      <c r="E41" s="832" t="s">
        <v>1113</v>
      </c>
      <c r="F41" s="849"/>
      <c r="G41" s="849"/>
      <c r="H41" s="837">
        <v>0</v>
      </c>
      <c r="I41" s="849">
        <v>1023</v>
      </c>
      <c r="J41" s="849">
        <v>73932.210000000006</v>
      </c>
      <c r="K41" s="837">
        <v>1</v>
      </c>
      <c r="L41" s="849">
        <v>1023</v>
      </c>
      <c r="M41" s="850">
        <v>73932.210000000006</v>
      </c>
    </row>
    <row r="42" spans="1:13" ht="14.45" customHeight="1" x14ac:dyDescent="0.2">
      <c r="A42" s="831" t="s">
        <v>995</v>
      </c>
      <c r="B42" s="832" t="s">
        <v>966</v>
      </c>
      <c r="C42" s="832" t="s">
        <v>1120</v>
      </c>
      <c r="D42" s="832" t="s">
        <v>1121</v>
      </c>
      <c r="E42" s="832" t="s">
        <v>1113</v>
      </c>
      <c r="F42" s="849"/>
      <c r="G42" s="849"/>
      <c r="H42" s="837">
        <v>0</v>
      </c>
      <c r="I42" s="849">
        <v>264</v>
      </c>
      <c r="J42" s="849">
        <v>19079.28</v>
      </c>
      <c r="K42" s="837">
        <v>1</v>
      </c>
      <c r="L42" s="849">
        <v>264</v>
      </c>
      <c r="M42" s="850">
        <v>19079.28</v>
      </c>
    </row>
    <row r="43" spans="1:13" ht="14.45" customHeight="1" x14ac:dyDescent="0.2">
      <c r="A43" s="831" t="s">
        <v>995</v>
      </c>
      <c r="B43" s="832" t="s">
        <v>966</v>
      </c>
      <c r="C43" s="832" t="s">
        <v>1125</v>
      </c>
      <c r="D43" s="832" t="s">
        <v>1126</v>
      </c>
      <c r="E43" s="832" t="s">
        <v>1124</v>
      </c>
      <c r="F43" s="849"/>
      <c r="G43" s="849"/>
      <c r="H43" s="837">
        <v>0</v>
      </c>
      <c r="I43" s="849">
        <v>18</v>
      </c>
      <c r="J43" s="849">
        <v>2439.7199999999998</v>
      </c>
      <c r="K43" s="837">
        <v>1</v>
      </c>
      <c r="L43" s="849">
        <v>18</v>
      </c>
      <c r="M43" s="850">
        <v>2439.7199999999998</v>
      </c>
    </row>
    <row r="44" spans="1:13" ht="14.45" customHeight="1" x14ac:dyDescent="0.2">
      <c r="A44" s="831" t="s">
        <v>995</v>
      </c>
      <c r="B44" s="832" t="s">
        <v>966</v>
      </c>
      <c r="C44" s="832" t="s">
        <v>1122</v>
      </c>
      <c r="D44" s="832" t="s">
        <v>1123</v>
      </c>
      <c r="E44" s="832" t="s">
        <v>1124</v>
      </c>
      <c r="F44" s="849"/>
      <c r="G44" s="849"/>
      <c r="H44" s="837">
        <v>0</v>
      </c>
      <c r="I44" s="849">
        <v>18</v>
      </c>
      <c r="J44" s="849">
        <v>2439.7199999999998</v>
      </c>
      <c r="K44" s="837">
        <v>1</v>
      </c>
      <c r="L44" s="849">
        <v>18</v>
      </c>
      <c r="M44" s="850">
        <v>2439.7199999999998</v>
      </c>
    </row>
    <row r="45" spans="1:13" ht="14.45" customHeight="1" x14ac:dyDescent="0.2">
      <c r="A45" s="831" t="s">
        <v>995</v>
      </c>
      <c r="B45" s="832" t="s">
        <v>966</v>
      </c>
      <c r="C45" s="832" t="s">
        <v>1130</v>
      </c>
      <c r="D45" s="832" t="s">
        <v>1131</v>
      </c>
      <c r="E45" s="832" t="s">
        <v>1132</v>
      </c>
      <c r="F45" s="849"/>
      <c r="G45" s="849"/>
      <c r="H45" s="837">
        <v>0</v>
      </c>
      <c r="I45" s="849">
        <v>36</v>
      </c>
      <c r="J45" s="849">
        <v>94894.92</v>
      </c>
      <c r="K45" s="837">
        <v>1</v>
      </c>
      <c r="L45" s="849">
        <v>36</v>
      </c>
      <c r="M45" s="850">
        <v>94894.92</v>
      </c>
    </row>
    <row r="46" spans="1:13" ht="14.45" customHeight="1" x14ac:dyDescent="0.2">
      <c r="A46" s="831" t="s">
        <v>995</v>
      </c>
      <c r="B46" s="832" t="s">
        <v>966</v>
      </c>
      <c r="C46" s="832" t="s">
        <v>1127</v>
      </c>
      <c r="D46" s="832" t="s">
        <v>1128</v>
      </c>
      <c r="E46" s="832" t="s">
        <v>1129</v>
      </c>
      <c r="F46" s="849"/>
      <c r="G46" s="849"/>
      <c r="H46" s="837">
        <v>0</v>
      </c>
      <c r="I46" s="849">
        <v>59</v>
      </c>
      <c r="J46" s="849">
        <v>17393.789999999997</v>
      </c>
      <c r="K46" s="837">
        <v>1</v>
      </c>
      <c r="L46" s="849">
        <v>59</v>
      </c>
      <c r="M46" s="850">
        <v>17393.789999999997</v>
      </c>
    </row>
    <row r="47" spans="1:13" ht="14.45" customHeight="1" x14ac:dyDescent="0.2">
      <c r="A47" s="831" t="s">
        <v>995</v>
      </c>
      <c r="B47" s="832" t="s">
        <v>966</v>
      </c>
      <c r="C47" s="832" t="s">
        <v>1191</v>
      </c>
      <c r="D47" s="832" t="s">
        <v>1192</v>
      </c>
      <c r="E47" s="832" t="s">
        <v>1129</v>
      </c>
      <c r="F47" s="849">
        <v>1</v>
      </c>
      <c r="G47" s="849">
        <v>294.81</v>
      </c>
      <c r="H47" s="837">
        <v>1</v>
      </c>
      <c r="I47" s="849"/>
      <c r="J47" s="849"/>
      <c r="K47" s="837">
        <v>0</v>
      </c>
      <c r="L47" s="849">
        <v>1</v>
      </c>
      <c r="M47" s="850">
        <v>294.81</v>
      </c>
    </row>
    <row r="48" spans="1:13" ht="14.45" customHeight="1" x14ac:dyDescent="0.2">
      <c r="A48" s="831" t="s">
        <v>996</v>
      </c>
      <c r="B48" s="832" t="s">
        <v>966</v>
      </c>
      <c r="C48" s="832" t="s">
        <v>1130</v>
      </c>
      <c r="D48" s="832" t="s">
        <v>1131</v>
      </c>
      <c r="E48" s="832" t="s">
        <v>1132</v>
      </c>
      <c r="F48" s="849"/>
      <c r="G48" s="849"/>
      <c r="H48" s="837">
        <v>0</v>
      </c>
      <c r="I48" s="849">
        <v>6</v>
      </c>
      <c r="J48" s="849">
        <v>15815.82</v>
      </c>
      <c r="K48" s="837">
        <v>1</v>
      </c>
      <c r="L48" s="849">
        <v>6</v>
      </c>
      <c r="M48" s="850">
        <v>15815.82</v>
      </c>
    </row>
    <row r="49" spans="1:13" ht="14.45" customHeight="1" x14ac:dyDescent="0.2">
      <c r="A49" s="831" t="s">
        <v>996</v>
      </c>
      <c r="B49" s="832" t="s">
        <v>966</v>
      </c>
      <c r="C49" s="832" t="s">
        <v>1127</v>
      </c>
      <c r="D49" s="832" t="s">
        <v>1128</v>
      </c>
      <c r="E49" s="832" t="s">
        <v>1129</v>
      </c>
      <c r="F49" s="849"/>
      <c r="G49" s="849"/>
      <c r="H49" s="837">
        <v>0</v>
      </c>
      <c r="I49" s="849">
        <v>12</v>
      </c>
      <c r="J49" s="849">
        <v>3537.7200000000003</v>
      </c>
      <c r="K49" s="837">
        <v>1</v>
      </c>
      <c r="L49" s="849">
        <v>12</v>
      </c>
      <c r="M49" s="850">
        <v>3537.7200000000003</v>
      </c>
    </row>
    <row r="50" spans="1:13" ht="14.45" customHeight="1" x14ac:dyDescent="0.2">
      <c r="A50" s="831" t="s">
        <v>997</v>
      </c>
      <c r="B50" s="832" t="s">
        <v>912</v>
      </c>
      <c r="C50" s="832" t="s">
        <v>1243</v>
      </c>
      <c r="D50" s="832" t="s">
        <v>1244</v>
      </c>
      <c r="E50" s="832" t="s">
        <v>1245</v>
      </c>
      <c r="F50" s="849"/>
      <c r="G50" s="849"/>
      <c r="H50" s="837">
        <v>0</v>
      </c>
      <c r="I50" s="849">
        <v>1</v>
      </c>
      <c r="J50" s="849">
        <v>42.51</v>
      </c>
      <c r="K50" s="837">
        <v>1</v>
      </c>
      <c r="L50" s="849">
        <v>1</v>
      </c>
      <c r="M50" s="850">
        <v>42.51</v>
      </c>
    </row>
    <row r="51" spans="1:13" ht="14.45" customHeight="1" x14ac:dyDescent="0.2">
      <c r="A51" s="831" t="s">
        <v>997</v>
      </c>
      <c r="B51" s="832" t="s">
        <v>1459</v>
      </c>
      <c r="C51" s="832" t="s">
        <v>1225</v>
      </c>
      <c r="D51" s="832" t="s">
        <v>1226</v>
      </c>
      <c r="E51" s="832" t="s">
        <v>1227</v>
      </c>
      <c r="F51" s="849"/>
      <c r="G51" s="849"/>
      <c r="H51" s="837">
        <v>0</v>
      </c>
      <c r="I51" s="849">
        <v>2</v>
      </c>
      <c r="J51" s="849">
        <v>170.54</v>
      </c>
      <c r="K51" s="837">
        <v>1</v>
      </c>
      <c r="L51" s="849">
        <v>2</v>
      </c>
      <c r="M51" s="850">
        <v>170.54</v>
      </c>
    </row>
    <row r="52" spans="1:13" ht="14.45" customHeight="1" x14ac:dyDescent="0.2">
      <c r="A52" s="831" t="s">
        <v>997</v>
      </c>
      <c r="B52" s="832" t="s">
        <v>1470</v>
      </c>
      <c r="C52" s="832" t="s">
        <v>1262</v>
      </c>
      <c r="D52" s="832" t="s">
        <v>1263</v>
      </c>
      <c r="E52" s="832" t="s">
        <v>1176</v>
      </c>
      <c r="F52" s="849"/>
      <c r="G52" s="849"/>
      <c r="H52" s="837"/>
      <c r="I52" s="849">
        <v>1</v>
      </c>
      <c r="J52" s="849">
        <v>0</v>
      </c>
      <c r="K52" s="837"/>
      <c r="L52" s="849">
        <v>1</v>
      </c>
      <c r="M52" s="850">
        <v>0</v>
      </c>
    </row>
    <row r="53" spans="1:13" ht="14.45" customHeight="1" x14ac:dyDescent="0.2">
      <c r="A53" s="831" t="s">
        <v>997</v>
      </c>
      <c r="B53" s="832" t="s">
        <v>966</v>
      </c>
      <c r="C53" s="832" t="s">
        <v>1127</v>
      </c>
      <c r="D53" s="832" t="s">
        <v>1128</v>
      </c>
      <c r="E53" s="832" t="s">
        <v>1129</v>
      </c>
      <c r="F53" s="849"/>
      <c r="G53" s="849"/>
      <c r="H53" s="837">
        <v>0</v>
      </c>
      <c r="I53" s="849">
        <v>1</v>
      </c>
      <c r="J53" s="849">
        <v>294.81</v>
      </c>
      <c r="K53" s="837">
        <v>1</v>
      </c>
      <c r="L53" s="849">
        <v>1</v>
      </c>
      <c r="M53" s="850">
        <v>294.81</v>
      </c>
    </row>
    <row r="54" spans="1:13" ht="14.45" customHeight="1" x14ac:dyDescent="0.2">
      <c r="A54" s="831" t="s">
        <v>998</v>
      </c>
      <c r="B54" s="832" t="s">
        <v>966</v>
      </c>
      <c r="C54" s="832" t="s">
        <v>1273</v>
      </c>
      <c r="D54" s="832" t="s">
        <v>1274</v>
      </c>
      <c r="E54" s="832" t="s">
        <v>1129</v>
      </c>
      <c r="F54" s="849"/>
      <c r="G54" s="849"/>
      <c r="H54" s="837">
        <v>0</v>
      </c>
      <c r="I54" s="849">
        <v>1</v>
      </c>
      <c r="J54" s="849">
        <v>294.81</v>
      </c>
      <c r="K54" s="837">
        <v>1</v>
      </c>
      <c r="L54" s="849">
        <v>1</v>
      </c>
      <c r="M54" s="850">
        <v>294.81</v>
      </c>
    </row>
    <row r="55" spans="1:13" ht="14.45" customHeight="1" x14ac:dyDescent="0.2">
      <c r="A55" s="831" t="s">
        <v>998</v>
      </c>
      <c r="B55" s="832" t="s">
        <v>966</v>
      </c>
      <c r="C55" s="832" t="s">
        <v>1127</v>
      </c>
      <c r="D55" s="832" t="s">
        <v>1128</v>
      </c>
      <c r="E55" s="832" t="s">
        <v>1129</v>
      </c>
      <c r="F55" s="849"/>
      <c r="G55" s="849"/>
      <c r="H55" s="837">
        <v>0</v>
      </c>
      <c r="I55" s="849">
        <v>1</v>
      </c>
      <c r="J55" s="849">
        <v>294.81</v>
      </c>
      <c r="K55" s="837">
        <v>1</v>
      </c>
      <c r="L55" s="849">
        <v>1</v>
      </c>
      <c r="M55" s="850">
        <v>294.81</v>
      </c>
    </row>
    <row r="56" spans="1:13" ht="14.45" customHeight="1" x14ac:dyDescent="0.2">
      <c r="A56" s="831" t="s">
        <v>999</v>
      </c>
      <c r="B56" s="832" t="s">
        <v>966</v>
      </c>
      <c r="C56" s="832" t="s">
        <v>1111</v>
      </c>
      <c r="D56" s="832" t="s">
        <v>1112</v>
      </c>
      <c r="E56" s="832" t="s">
        <v>1113</v>
      </c>
      <c r="F56" s="849"/>
      <c r="G56" s="849"/>
      <c r="H56" s="837">
        <v>0</v>
      </c>
      <c r="I56" s="849">
        <v>298</v>
      </c>
      <c r="J56" s="849">
        <v>21536.46</v>
      </c>
      <c r="K56" s="837">
        <v>1</v>
      </c>
      <c r="L56" s="849">
        <v>298</v>
      </c>
      <c r="M56" s="850">
        <v>21536.46</v>
      </c>
    </row>
    <row r="57" spans="1:13" ht="14.45" customHeight="1" x14ac:dyDescent="0.2">
      <c r="A57" s="831" t="s">
        <v>999</v>
      </c>
      <c r="B57" s="832" t="s">
        <v>966</v>
      </c>
      <c r="C57" s="832" t="s">
        <v>1116</v>
      </c>
      <c r="D57" s="832" t="s">
        <v>1117</v>
      </c>
      <c r="E57" s="832" t="s">
        <v>1113</v>
      </c>
      <c r="F57" s="849"/>
      <c r="G57" s="849"/>
      <c r="H57" s="837">
        <v>0</v>
      </c>
      <c r="I57" s="849">
        <v>18</v>
      </c>
      <c r="J57" s="849">
        <v>1300.8599999999999</v>
      </c>
      <c r="K57" s="837">
        <v>1</v>
      </c>
      <c r="L57" s="849">
        <v>18</v>
      </c>
      <c r="M57" s="850">
        <v>1300.8599999999999</v>
      </c>
    </row>
    <row r="58" spans="1:13" ht="14.45" customHeight="1" x14ac:dyDescent="0.2">
      <c r="A58" s="831" t="s">
        <v>999</v>
      </c>
      <c r="B58" s="832" t="s">
        <v>966</v>
      </c>
      <c r="C58" s="832" t="s">
        <v>1114</v>
      </c>
      <c r="D58" s="832" t="s">
        <v>1115</v>
      </c>
      <c r="E58" s="832" t="s">
        <v>1113</v>
      </c>
      <c r="F58" s="849"/>
      <c r="G58" s="849"/>
      <c r="H58" s="837">
        <v>0</v>
      </c>
      <c r="I58" s="849">
        <v>18</v>
      </c>
      <c r="J58" s="849">
        <v>1300.8599999999999</v>
      </c>
      <c r="K58" s="837">
        <v>1</v>
      </c>
      <c r="L58" s="849">
        <v>18</v>
      </c>
      <c r="M58" s="850">
        <v>1300.8599999999999</v>
      </c>
    </row>
    <row r="59" spans="1:13" ht="14.45" customHeight="1" x14ac:dyDescent="0.2">
      <c r="A59" s="831" t="s">
        <v>999</v>
      </c>
      <c r="B59" s="832" t="s">
        <v>966</v>
      </c>
      <c r="C59" s="832" t="s">
        <v>1118</v>
      </c>
      <c r="D59" s="832" t="s">
        <v>1119</v>
      </c>
      <c r="E59" s="832" t="s">
        <v>1113</v>
      </c>
      <c r="F59" s="849"/>
      <c r="G59" s="849"/>
      <c r="H59" s="837">
        <v>0</v>
      </c>
      <c r="I59" s="849">
        <v>18</v>
      </c>
      <c r="J59" s="849">
        <v>1300.8599999999999</v>
      </c>
      <c r="K59" s="837">
        <v>1</v>
      </c>
      <c r="L59" s="849">
        <v>18</v>
      </c>
      <c r="M59" s="850">
        <v>1300.8599999999999</v>
      </c>
    </row>
    <row r="60" spans="1:13" ht="14.45" customHeight="1" x14ac:dyDescent="0.2">
      <c r="A60" s="831" t="s">
        <v>999</v>
      </c>
      <c r="B60" s="832" t="s">
        <v>966</v>
      </c>
      <c r="C60" s="832" t="s">
        <v>1120</v>
      </c>
      <c r="D60" s="832" t="s">
        <v>1121</v>
      </c>
      <c r="E60" s="832" t="s">
        <v>1113</v>
      </c>
      <c r="F60" s="849"/>
      <c r="G60" s="849"/>
      <c r="H60" s="837">
        <v>0</v>
      </c>
      <c r="I60" s="849">
        <v>224</v>
      </c>
      <c r="J60" s="849">
        <v>16188.48</v>
      </c>
      <c r="K60" s="837">
        <v>1</v>
      </c>
      <c r="L60" s="849">
        <v>224</v>
      </c>
      <c r="M60" s="850">
        <v>16188.48</v>
      </c>
    </row>
    <row r="61" spans="1:13" ht="14.45" customHeight="1" x14ac:dyDescent="0.2">
      <c r="A61" s="831" t="s">
        <v>999</v>
      </c>
      <c r="B61" s="832" t="s">
        <v>966</v>
      </c>
      <c r="C61" s="832" t="s">
        <v>1130</v>
      </c>
      <c r="D61" s="832" t="s">
        <v>1131</v>
      </c>
      <c r="E61" s="832" t="s">
        <v>1132</v>
      </c>
      <c r="F61" s="849"/>
      <c r="G61" s="849"/>
      <c r="H61" s="837">
        <v>0</v>
      </c>
      <c r="I61" s="849">
        <v>32</v>
      </c>
      <c r="J61" s="849">
        <v>84351.039999999994</v>
      </c>
      <c r="K61" s="837">
        <v>1</v>
      </c>
      <c r="L61" s="849">
        <v>32</v>
      </c>
      <c r="M61" s="850">
        <v>84351.039999999994</v>
      </c>
    </row>
    <row r="62" spans="1:13" ht="14.45" customHeight="1" thickBot="1" x14ac:dyDescent="0.25">
      <c r="A62" s="839" t="s">
        <v>999</v>
      </c>
      <c r="B62" s="840" t="s">
        <v>966</v>
      </c>
      <c r="C62" s="840" t="s">
        <v>1127</v>
      </c>
      <c r="D62" s="840" t="s">
        <v>1128</v>
      </c>
      <c r="E62" s="840" t="s">
        <v>1129</v>
      </c>
      <c r="F62" s="851"/>
      <c r="G62" s="851"/>
      <c r="H62" s="845">
        <v>0</v>
      </c>
      <c r="I62" s="851">
        <v>5</v>
      </c>
      <c r="J62" s="851">
        <v>1474.05</v>
      </c>
      <c r="K62" s="845">
        <v>1</v>
      </c>
      <c r="L62" s="851">
        <v>5</v>
      </c>
      <c r="M62" s="852">
        <v>1474.05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3A723971-3177-49A7-9C55-F40EDF72520E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5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hidden="1" customWidth="1" outlineLevel="1"/>
    <col min="4" max="4" width="9.5703125" style="331" customWidth="1" collapsed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2" t="s">
        <v>177</v>
      </c>
      <c r="B1" s="543"/>
      <c r="C1" s="543"/>
      <c r="D1" s="543"/>
      <c r="E1" s="543"/>
      <c r="F1" s="543"/>
      <c r="G1" s="513"/>
      <c r="H1" s="544"/>
      <c r="I1" s="544"/>
    </row>
    <row r="2" spans="1:10" ht="14.45" customHeight="1" thickBot="1" x14ac:dyDescent="0.25">
      <c r="A2" s="371" t="s">
        <v>328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377">
        <v>2015</v>
      </c>
      <c r="D3" s="378">
        <v>2018</v>
      </c>
      <c r="E3" s="11"/>
      <c r="F3" s="521">
        <v>2019</v>
      </c>
      <c r="G3" s="539"/>
      <c r="H3" s="539"/>
      <c r="I3" s="522"/>
    </row>
    <row r="4" spans="1:10" ht="14.45" customHeight="1" thickBot="1" x14ac:dyDescent="0.2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29" t="s">
        <v>570</v>
      </c>
      <c r="B5" s="730" t="s">
        <v>571</v>
      </c>
      <c r="C5" s="731" t="s">
        <v>572</v>
      </c>
      <c r="D5" s="731" t="s">
        <v>572</v>
      </c>
      <c r="E5" s="731"/>
      <c r="F5" s="731" t="s">
        <v>572</v>
      </c>
      <c r="G5" s="731" t="s">
        <v>572</v>
      </c>
      <c r="H5" s="731" t="s">
        <v>572</v>
      </c>
      <c r="I5" s="732" t="s">
        <v>572</v>
      </c>
      <c r="J5" s="733" t="s">
        <v>73</v>
      </c>
    </row>
    <row r="6" spans="1:10" ht="14.45" customHeight="1" x14ac:dyDescent="0.2">
      <c r="A6" s="729" t="s">
        <v>570</v>
      </c>
      <c r="B6" s="730" t="s">
        <v>1472</v>
      </c>
      <c r="C6" s="731">
        <v>298.71294</v>
      </c>
      <c r="D6" s="731">
        <v>355.01095999999995</v>
      </c>
      <c r="E6" s="731"/>
      <c r="F6" s="731">
        <v>361.44693999999998</v>
      </c>
      <c r="G6" s="731">
        <v>370.72775000000001</v>
      </c>
      <c r="H6" s="731">
        <v>-9.2808100000000309</v>
      </c>
      <c r="I6" s="732">
        <v>0.97496596896239884</v>
      </c>
      <c r="J6" s="733" t="s">
        <v>1</v>
      </c>
    </row>
    <row r="7" spans="1:10" ht="14.45" customHeight="1" x14ac:dyDescent="0.2">
      <c r="A7" s="729" t="s">
        <v>570</v>
      </c>
      <c r="B7" s="730" t="s">
        <v>1473</v>
      </c>
      <c r="C7" s="731">
        <v>127.27688000000001</v>
      </c>
      <c r="D7" s="731">
        <v>111.90079000000004</v>
      </c>
      <c r="E7" s="731"/>
      <c r="F7" s="731">
        <v>108.17907999999998</v>
      </c>
      <c r="G7" s="731">
        <v>125.4166640625</v>
      </c>
      <c r="H7" s="731">
        <v>-17.237584062500019</v>
      </c>
      <c r="I7" s="732">
        <v>0.86255746641522968</v>
      </c>
      <c r="J7" s="733" t="s">
        <v>1</v>
      </c>
    </row>
    <row r="8" spans="1:10" ht="14.45" customHeight="1" x14ac:dyDescent="0.2">
      <c r="A8" s="729" t="s">
        <v>570</v>
      </c>
      <c r="B8" s="730" t="s">
        <v>1474</v>
      </c>
      <c r="C8" s="731">
        <v>1811.1481200000003</v>
      </c>
      <c r="D8" s="731">
        <v>1478.4786800000002</v>
      </c>
      <c r="E8" s="731"/>
      <c r="F8" s="731">
        <v>1441.0534</v>
      </c>
      <c r="G8" s="731">
        <v>1691.6666296844483</v>
      </c>
      <c r="H8" s="731">
        <v>-250.61322968444824</v>
      </c>
      <c r="I8" s="732">
        <v>0.85185424522372011</v>
      </c>
      <c r="J8" s="733" t="s">
        <v>1</v>
      </c>
    </row>
    <row r="9" spans="1:10" ht="14.45" customHeight="1" x14ac:dyDescent="0.2">
      <c r="A9" s="729" t="s">
        <v>570</v>
      </c>
      <c r="B9" s="730" t="s">
        <v>1475</v>
      </c>
      <c r="C9" s="731">
        <v>23.073569999999997</v>
      </c>
      <c r="D9" s="731">
        <v>15.03073</v>
      </c>
      <c r="E9" s="731"/>
      <c r="F9" s="731">
        <v>9.9153199999999995</v>
      </c>
      <c r="G9" s="731">
        <v>23.333334228515625</v>
      </c>
      <c r="H9" s="731">
        <v>-13.418014228515625</v>
      </c>
      <c r="I9" s="732">
        <v>0.42494226941139451</v>
      </c>
      <c r="J9" s="733" t="s">
        <v>1</v>
      </c>
    </row>
    <row r="10" spans="1:10" ht="14.45" customHeight="1" x14ac:dyDescent="0.2">
      <c r="A10" s="729" t="s">
        <v>570</v>
      </c>
      <c r="B10" s="730" t="s">
        <v>1476</v>
      </c>
      <c r="C10" s="731">
        <v>2.3929200000000002</v>
      </c>
      <c r="D10" s="731">
        <v>2.9911500000000002</v>
      </c>
      <c r="E10" s="731"/>
      <c r="F10" s="731">
        <v>1.7946900000000001</v>
      </c>
      <c r="G10" s="731">
        <v>5.8333330078124996</v>
      </c>
      <c r="H10" s="731">
        <v>-4.0386430078124995</v>
      </c>
      <c r="I10" s="732">
        <v>0.3076611600257344</v>
      </c>
      <c r="J10" s="733" t="s">
        <v>1</v>
      </c>
    </row>
    <row r="11" spans="1:10" ht="14.45" customHeight="1" x14ac:dyDescent="0.2">
      <c r="A11" s="729" t="s">
        <v>570</v>
      </c>
      <c r="B11" s="730" t="s">
        <v>1477</v>
      </c>
      <c r="C11" s="731">
        <v>4.9901600000000004</v>
      </c>
      <c r="D11" s="731">
        <v>3.5801500000000002</v>
      </c>
      <c r="E11" s="731"/>
      <c r="F11" s="731">
        <v>2.3424300000000002</v>
      </c>
      <c r="G11" s="731">
        <v>5.8333328857421876</v>
      </c>
      <c r="H11" s="731">
        <v>-3.4909028857421873</v>
      </c>
      <c r="I11" s="732">
        <v>0.4015594593830501</v>
      </c>
      <c r="J11" s="733" t="s">
        <v>1</v>
      </c>
    </row>
    <row r="12" spans="1:10" ht="14.45" customHeight="1" x14ac:dyDescent="0.2">
      <c r="A12" s="729" t="s">
        <v>570</v>
      </c>
      <c r="B12" s="730" t="s">
        <v>1478</v>
      </c>
      <c r="C12" s="731">
        <v>98.694940000000003</v>
      </c>
      <c r="D12" s="731">
        <v>82.215240000000009</v>
      </c>
      <c r="E12" s="731"/>
      <c r="F12" s="731">
        <v>84.111620000000016</v>
      </c>
      <c r="G12" s="731">
        <v>93.3333331604004</v>
      </c>
      <c r="H12" s="731">
        <v>-9.2217131604003839</v>
      </c>
      <c r="I12" s="732">
        <v>0.90119593024121225</v>
      </c>
      <c r="J12" s="733" t="s">
        <v>1</v>
      </c>
    </row>
    <row r="13" spans="1:10" ht="14.45" customHeight="1" x14ac:dyDescent="0.2">
      <c r="A13" s="729" t="s">
        <v>570</v>
      </c>
      <c r="B13" s="730" t="s">
        <v>1479</v>
      </c>
      <c r="C13" s="731">
        <v>81.576170000000005</v>
      </c>
      <c r="D13" s="731">
        <v>109.42747</v>
      </c>
      <c r="E13" s="731"/>
      <c r="F13" s="731">
        <v>178.1362</v>
      </c>
      <c r="G13" s="731">
        <v>105</v>
      </c>
      <c r="H13" s="731">
        <v>73.136200000000002</v>
      </c>
      <c r="I13" s="732">
        <v>1.6965352380952381</v>
      </c>
      <c r="J13" s="733" t="s">
        <v>1</v>
      </c>
    </row>
    <row r="14" spans="1:10" ht="14.45" customHeight="1" x14ac:dyDescent="0.2">
      <c r="A14" s="729" t="s">
        <v>570</v>
      </c>
      <c r="B14" s="730" t="s">
        <v>1480</v>
      </c>
      <c r="C14" s="731">
        <v>167.13767999999999</v>
      </c>
      <c r="D14" s="731">
        <v>166.61985999999999</v>
      </c>
      <c r="E14" s="731"/>
      <c r="F14" s="731">
        <v>139.91495999999998</v>
      </c>
      <c r="G14" s="731">
        <v>175.00001196289062</v>
      </c>
      <c r="H14" s="731">
        <v>-35.085051962890645</v>
      </c>
      <c r="I14" s="732">
        <v>0.79951400248857951</v>
      </c>
      <c r="J14" s="733" t="s">
        <v>1</v>
      </c>
    </row>
    <row r="15" spans="1:10" ht="14.45" customHeight="1" x14ac:dyDescent="0.2">
      <c r="A15" s="729" t="s">
        <v>570</v>
      </c>
      <c r="B15" s="730" t="s">
        <v>582</v>
      </c>
      <c r="C15" s="731">
        <v>2615.0033799999997</v>
      </c>
      <c r="D15" s="731">
        <v>2325.2550300000003</v>
      </c>
      <c r="E15" s="731"/>
      <c r="F15" s="731">
        <v>2326.89464</v>
      </c>
      <c r="G15" s="731">
        <v>2596.1443889923094</v>
      </c>
      <c r="H15" s="731">
        <v>-269.24974899230938</v>
      </c>
      <c r="I15" s="732">
        <v>0.8962886077777753</v>
      </c>
      <c r="J15" s="733" t="s">
        <v>583</v>
      </c>
    </row>
    <row r="17" spans="1:10" ht="14.45" customHeight="1" x14ac:dyDescent="0.2">
      <c r="A17" s="729" t="s">
        <v>570</v>
      </c>
      <c r="B17" s="730" t="s">
        <v>571</v>
      </c>
      <c r="C17" s="731" t="s">
        <v>572</v>
      </c>
      <c r="D17" s="731" t="s">
        <v>572</v>
      </c>
      <c r="E17" s="731"/>
      <c r="F17" s="731" t="s">
        <v>572</v>
      </c>
      <c r="G17" s="731" t="s">
        <v>572</v>
      </c>
      <c r="H17" s="731" t="s">
        <v>572</v>
      </c>
      <c r="I17" s="732" t="s">
        <v>572</v>
      </c>
      <c r="J17" s="733" t="s">
        <v>73</v>
      </c>
    </row>
    <row r="18" spans="1:10" ht="14.45" customHeight="1" x14ac:dyDescent="0.2">
      <c r="A18" s="729" t="s">
        <v>584</v>
      </c>
      <c r="B18" s="730" t="s">
        <v>585</v>
      </c>
      <c r="C18" s="731" t="s">
        <v>572</v>
      </c>
      <c r="D18" s="731" t="s">
        <v>572</v>
      </c>
      <c r="E18" s="731"/>
      <c r="F18" s="731" t="s">
        <v>572</v>
      </c>
      <c r="G18" s="731" t="s">
        <v>572</v>
      </c>
      <c r="H18" s="731" t="s">
        <v>572</v>
      </c>
      <c r="I18" s="732" t="s">
        <v>572</v>
      </c>
      <c r="J18" s="733" t="s">
        <v>0</v>
      </c>
    </row>
    <row r="19" spans="1:10" ht="14.45" customHeight="1" x14ac:dyDescent="0.2">
      <c r="A19" s="729" t="s">
        <v>584</v>
      </c>
      <c r="B19" s="730" t="s">
        <v>1472</v>
      </c>
      <c r="C19" s="731">
        <v>67.054720000000003</v>
      </c>
      <c r="D19" s="731">
        <v>246.37148999999999</v>
      </c>
      <c r="E19" s="731"/>
      <c r="F19" s="731">
        <v>265.19761999999997</v>
      </c>
      <c r="G19" s="731">
        <v>273</v>
      </c>
      <c r="H19" s="731">
        <v>-7.8023800000000278</v>
      </c>
      <c r="I19" s="732">
        <v>0.97141985347985338</v>
      </c>
      <c r="J19" s="733" t="s">
        <v>1</v>
      </c>
    </row>
    <row r="20" spans="1:10" ht="14.45" customHeight="1" x14ac:dyDescent="0.2">
      <c r="A20" s="729" t="s">
        <v>584</v>
      </c>
      <c r="B20" s="730" t="s">
        <v>1473</v>
      </c>
      <c r="C20" s="731">
        <v>22.511739999999989</v>
      </c>
      <c r="D20" s="731">
        <v>21.30904</v>
      </c>
      <c r="E20" s="731"/>
      <c r="F20" s="731">
        <v>26.868110000000001</v>
      </c>
      <c r="G20" s="731">
        <v>27</v>
      </c>
      <c r="H20" s="731">
        <v>-0.13188999999999851</v>
      </c>
      <c r="I20" s="732">
        <v>0.99511518518518527</v>
      </c>
      <c r="J20" s="733" t="s">
        <v>1</v>
      </c>
    </row>
    <row r="21" spans="1:10" ht="14.45" customHeight="1" x14ac:dyDescent="0.2">
      <c r="A21" s="729" t="s">
        <v>584</v>
      </c>
      <c r="B21" s="730" t="s">
        <v>1474</v>
      </c>
      <c r="C21" s="731">
        <v>192.43711999999999</v>
      </c>
      <c r="D21" s="731">
        <v>197.08004000000003</v>
      </c>
      <c r="E21" s="731"/>
      <c r="F21" s="731">
        <v>201.11801999999997</v>
      </c>
      <c r="G21" s="731">
        <v>212</v>
      </c>
      <c r="H21" s="731">
        <v>-10.881980000000027</v>
      </c>
      <c r="I21" s="732">
        <v>0.94866990566037723</v>
      </c>
      <c r="J21" s="733" t="s">
        <v>1</v>
      </c>
    </row>
    <row r="22" spans="1:10" ht="14.45" customHeight="1" x14ac:dyDescent="0.2">
      <c r="A22" s="729" t="s">
        <v>584</v>
      </c>
      <c r="B22" s="730" t="s">
        <v>1475</v>
      </c>
      <c r="C22" s="731">
        <v>0</v>
      </c>
      <c r="D22" s="731">
        <v>0</v>
      </c>
      <c r="E22" s="731"/>
      <c r="F22" s="731">
        <v>0</v>
      </c>
      <c r="G22" s="731">
        <v>4</v>
      </c>
      <c r="H22" s="731">
        <v>-4</v>
      </c>
      <c r="I22" s="732">
        <v>0</v>
      </c>
      <c r="J22" s="733" t="s">
        <v>1</v>
      </c>
    </row>
    <row r="23" spans="1:10" ht="14.45" customHeight="1" x14ac:dyDescent="0.2">
      <c r="A23" s="729" t="s">
        <v>584</v>
      </c>
      <c r="B23" s="730" t="s">
        <v>1477</v>
      </c>
      <c r="C23" s="731">
        <v>0.626</v>
      </c>
      <c r="D23" s="731">
        <v>0.98014999999999997</v>
      </c>
      <c r="E23" s="731"/>
      <c r="F23" s="731">
        <v>0.30872000000000005</v>
      </c>
      <c r="G23" s="731">
        <v>1</v>
      </c>
      <c r="H23" s="731">
        <v>-0.69127999999999989</v>
      </c>
      <c r="I23" s="732">
        <v>0.30872000000000005</v>
      </c>
      <c r="J23" s="733" t="s">
        <v>1</v>
      </c>
    </row>
    <row r="24" spans="1:10" ht="14.45" customHeight="1" x14ac:dyDescent="0.2">
      <c r="A24" s="729" t="s">
        <v>584</v>
      </c>
      <c r="B24" s="730" t="s">
        <v>1478</v>
      </c>
      <c r="C24" s="731">
        <v>26.040500000000002</v>
      </c>
      <c r="D24" s="731">
        <v>30.262900000000002</v>
      </c>
      <c r="E24" s="731"/>
      <c r="F24" s="731">
        <v>38.190040000000003</v>
      </c>
      <c r="G24" s="731">
        <v>34</v>
      </c>
      <c r="H24" s="731">
        <v>4.1900400000000033</v>
      </c>
      <c r="I24" s="732">
        <v>1.1232364705882354</v>
      </c>
      <c r="J24" s="733" t="s">
        <v>1</v>
      </c>
    </row>
    <row r="25" spans="1:10" ht="14.45" customHeight="1" x14ac:dyDescent="0.2">
      <c r="A25" s="729" t="s">
        <v>584</v>
      </c>
      <c r="B25" s="730" t="s">
        <v>1480</v>
      </c>
      <c r="C25" s="731">
        <v>0.9788</v>
      </c>
      <c r="D25" s="731">
        <v>3.3069299999999999</v>
      </c>
      <c r="E25" s="731"/>
      <c r="F25" s="731">
        <v>0</v>
      </c>
      <c r="G25" s="731">
        <v>2</v>
      </c>
      <c r="H25" s="731">
        <v>-2</v>
      </c>
      <c r="I25" s="732">
        <v>0</v>
      </c>
      <c r="J25" s="733" t="s">
        <v>1</v>
      </c>
    </row>
    <row r="26" spans="1:10" ht="14.45" customHeight="1" x14ac:dyDescent="0.2">
      <c r="A26" s="729" t="s">
        <v>584</v>
      </c>
      <c r="B26" s="730" t="s">
        <v>586</v>
      </c>
      <c r="C26" s="731">
        <v>309.64887999999996</v>
      </c>
      <c r="D26" s="731">
        <v>499.31055000000003</v>
      </c>
      <c r="E26" s="731"/>
      <c r="F26" s="731">
        <v>531.68250999999987</v>
      </c>
      <c r="G26" s="731">
        <v>554</v>
      </c>
      <c r="H26" s="731">
        <v>-22.317490000000134</v>
      </c>
      <c r="I26" s="732">
        <v>0.95971572202166044</v>
      </c>
      <c r="J26" s="733" t="s">
        <v>587</v>
      </c>
    </row>
    <row r="27" spans="1:10" ht="14.45" customHeight="1" x14ac:dyDescent="0.2">
      <c r="A27" s="729" t="s">
        <v>572</v>
      </c>
      <c r="B27" s="730" t="s">
        <v>572</v>
      </c>
      <c r="C27" s="731" t="s">
        <v>572</v>
      </c>
      <c r="D27" s="731" t="s">
        <v>572</v>
      </c>
      <c r="E27" s="731"/>
      <c r="F27" s="731" t="s">
        <v>572</v>
      </c>
      <c r="G27" s="731" t="s">
        <v>572</v>
      </c>
      <c r="H27" s="731" t="s">
        <v>572</v>
      </c>
      <c r="I27" s="732" t="s">
        <v>572</v>
      </c>
      <c r="J27" s="733" t="s">
        <v>588</v>
      </c>
    </row>
    <row r="28" spans="1:10" ht="14.45" customHeight="1" x14ac:dyDescent="0.2">
      <c r="A28" s="729" t="s">
        <v>589</v>
      </c>
      <c r="B28" s="730" t="s">
        <v>590</v>
      </c>
      <c r="C28" s="731" t="s">
        <v>572</v>
      </c>
      <c r="D28" s="731" t="s">
        <v>572</v>
      </c>
      <c r="E28" s="731"/>
      <c r="F28" s="731" t="s">
        <v>572</v>
      </c>
      <c r="G28" s="731" t="s">
        <v>572</v>
      </c>
      <c r="H28" s="731" t="s">
        <v>572</v>
      </c>
      <c r="I28" s="732" t="s">
        <v>572</v>
      </c>
      <c r="J28" s="733" t="s">
        <v>0</v>
      </c>
    </row>
    <row r="29" spans="1:10" ht="14.45" customHeight="1" x14ac:dyDescent="0.2">
      <c r="A29" s="729" t="s">
        <v>589</v>
      </c>
      <c r="B29" s="730" t="s">
        <v>1472</v>
      </c>
      <c r="C29" s="731">
        <v>179.88071000000002</v>
      </c>
      <c r="D29" s="731">
        <v>0</v>
      </c>
      <c r="E29" s="731"/>
      <c r="F29" s="731">
        <v>0</v>
      </c>
      <c r="G29" s="731">
        <v>0</v>
      </c>
      <c r="H29" s="731">
        <v>0</v>
      </c>
      <c r="I29" s="732" t="s">
        <v>572</v>
      </c>
      <c r="J29" s="733" t="s">
        <v>1</v>
      </c>
    </row>
    <row r="30" spans="1:10" ht="14.45" customHeight="1" x14ac:dyDescent="0.2">
      <c r="A30" s="729" t="s">
        <v>589</v>
      </c>
      <c r="B30" s="730" t="s">
        <v>1473</v>
      </c>
      <c r="C30" s="731">
        <v>16.985269999999996</v>
      </c>
      <c r="D30" s="731">
        <v>0</v>
      </c>
      <c r="E30" s="731"/>
      <c r="F30" s="731">
        <v>0</v>
      </c>
      <c r="G30" s="731">
        <v>0</v>
      </c>
      <c r="H30" s="731">
        <v>0</v>
      </c>
      <c r="I30" s="732" t="s">
        <v>572</v>
      </c>
      <c r="J30" s="733" t="s">
        <v>1</v>
      </c>
    </row>
    <row r="31" spans="1:10" ht="14.45" customHeight="1" x14ac:dyDescent="0.2">
      <c r="A31" s="729" t="s">
        <v>589</v>
      </c>
      <c r="B31" s="730" t="s">
        <v>1474</v>
      </c>
      <c r="C31" s="731">
        <v>563.06267000000014</v>
      </c>
      <c r="D31" s="731">
        <v>0</v>
      </c>
      <c r="E31" s="731"/>
      <c r="F31" s="731">
        <v>0</v>
      </c>
      <c r="G31" s="731">
        <v>0</v>
      </c>
      <c r="H31" s="731">
        <v>0</v>
      </c>
      <c r="I31" s="732" t="s">
        <v>572</v>
      </c>
      <c r="J31" s="733" t="s">
        <v>1</v>
      </c>
    </row>
    <row r="32" spans="1:10" ht="14.45" customHeight="1" x14ac:dyDescent="0.2">
      <c r="A32" s="729" t="s">
        <v>589</v>
      </c>
      <c r="B32" s="730" t="s">
        <v>1477</v>
      </c>
      <c r="C32" s="731">
        <v>0.59344000000000008</v>
      </c>
      <c r="D32" s="731">
        <v>0</v>
      </c>
      <c r="E32" s="731"/>
      <c r="F32" s="731">
        <v>0</v>
      </c>
      <c r="G32" s="731">
        <v>0</v>
      </c>
      <c r="H32" s="731">
        <v>0</v>
      </c>
      <c r="I32" s="732" t="s">
        <v>572</v>
      </c>
      <c r="J32" s="733" t="s">
        <v>1</v>
      </c>
    </row>
    <row r="33" spans="1:10" ht="14.45" customHeight="1" x14ac:dyDescent="0.2">
      <c r="A33" s="729" t="s">
        <v>589</v>
      </c>
      <c r="B33" s="730" t="s">
        <v>1478</v>
      </c>
      <c r="C33" s="731">
        <v>16.859500000000001</v>
      </c>
      <c r="D33" s="731">
        <v>0</v>
      </c>
      <c r="E33" s="731"/>
      <c r="F33" s="731">
        <v>0</v>
      </c>
      <c r="G33" s="731">
        <v>0</v>
      </c>
      <c r="H33" s="731">
        <v>0</v>
      </c>
      <c r="I33" s="732" t="s">
        <v>572</v>
      </c>
      <c r="J33" s="733" t="s">
        <v>1</v>
      </c>
    </row>
    <row r="34" spans="1:10" ht="14.45" customHeight="1" x14ac:dyDescent="0.2">
      <c r="A34" s="729" t="s">
        <v>589</v>
      </c>
      <c r="B34" s="730" t="s">
        <v>591</v>
      </c>
      <c r="C34" s="731">
        <v>777.38159000000019</v>
      </c>
      <c r="D34" s="731">
        <v>0</v>
      </c>
      <c r="E34" s="731"/>
      <c r="F34" s="731">
        <v>0</v>
      </c>
      <c r="G34" s="731">
        <v>0</v>
      </c>
      <c r="H34" s="731">
        <v>0</v>
      </c>
      <c r="I34" s="732" t="s">
        <v>572</v>
      </c>
      <c r="J34" s="733" t="s">
        <v>587</v>
      </c>
    </row>
    <row r="35" spans="1:10" ht="14.45" customHeight="1" x14ac:dyDescent="0.2">
      <c r="A35" s="729" t="s">
        <v>572</v>
      </c>
      <c r="B35" s="730" t="s">
        <v>572</v>
      </c>
      <c r="C35" s="731" t="s">
        <v>572</v>
      </c>
      <c r="D35" s="731" t="s">
        <v>572</v>
      </c>
      <c r="E35" s="731"/>
      <c r="F35" s="731" t="s">
        <v>572</v>
      </c>
      <c r="G35" s="731" t="s">
        <v>572</v>
      </c>
      <c r="H35" s="731" t="s">
        <v>572</v>
      </c>
      <c r="I35" s="732" t="s">
        <v>572</v>
      </c>
      <c r="J35" s="733" t="s">
        <v>588</v>
      </c>
    </row>
    <row r="36" spans="1:10" ht="14.45" customHeight="1" x14ac:dyDescent="0.2">
      <c r="A36" s="729" t="s">
        <v>592</v>
      </c>
      <c r="B36" s="730" t="s">
        <v>593</v>
      </c>
      <c r="C36" s="731" t="s">
        <v>572</v>
      </c>
      <c r="D36" s="731" t="s">
        <v>572</v>
      </c>
      <c r="E36" s="731"/>
      <c r="F36" s="731" t="s">
        <v>572</v>
      </c>
      <c r="G36" s="731" t="s">
        <v>572</v>
      </c>
      <c r="H36" s="731" t="s">
        <v>572</v>
      </c>
      <c r="I36" s="732" t="s">
        <v>572</v>
      </c>
      <c r="J36" s="733" t="s">
        <v>0</v>
      </c>
    </row>
    <row r="37" spans="1:10" ht="14.45" customHeight="1" x14ac:dyDescent="0.2">
      <c r="A37" s="729" t="s">
        <v>592</v>
      </c>
      <c r="B37" s="730" t="s">
        <v>1473</v>
      </c>
      <c r="C37" s="731">
        <v>3.5792100000000002</v>
      </c>
      <c r="D37" s="731">
        <v>0</v>
      </c>
      <c r="E37" s="731"/>
      <c r="F37" s="731">
        <v>0</v>
      </c>
      <c r="G37" s="731">
        <v>0</v>
      </c>
      <c r="H37" s="731">
        <v>0</v>
      </c>
      <c r="I37" s="732" t="s">
        <v>572</v>
      </c>
      <c r="J37" s="733" t="s">
        <v>1</v>
      </c>
    </row>
    <row r="38" spans="1:10" ht="14.45" customHeight="1" x14ac:dyDescent="0.2">
      <c r="A38" s="729" t="s">
        <v>592</v>
      </c>
      <c r="B38" s="730" t="s">
        <v>1474</v>
      </c>
      <c r="C38" s="731">
        <v>9.6296599999999994</v>
      </c>
      <c r="D38" s="731">
        <v>0.2114</v>
      </c>
      <c r="E38" s="731"/>
      <c r="F38" s="731">
        <v>0</v>
      </c>
      <c r="G38" s="731">
        <v>0</v>
      </c>
      <c r="H38" s="731">
        <v>0</v>
      </c>
      <c r="I38" s="732" t="s">
        <v>572</v>
      </c>
      <c r="J38" s="733" t="s">
        <v>1</v>
      </c>
    </row>
    <row r="39" spans="1:10" ht="14.45" customHeight="1" x14ac:dyDescent="0.2">
      <c r="A39" s="729" t="s">
        <v>592</v>
      </c>
      <c r="B39" s="730" t="s">
        <v>1477</v>
      </c>
      <c r="C39" s="731">
        <v>0.41172000000000003</v>
      </c>
      <c r="D39" s="731">
        <v>0</v>
      </c>
      <c r="E39" s="731"/>
      <c r="F39" s="731">
        <v>0</v>
      </c>
      <c r="G39" s="731">
        <v>0</v>
      </c>
      <c r="H39" s="731">
        <v>0</v>
      </c>
      <c r="I39" s="732" t="s">
        <v>572</v>
      </c>
      <c r="J39" s="733" t="s">
        <v>1</v>
      </c>
    </row>
    <row r="40" spans="1:10" ht="14.45" customHeight="1" x14ac:dyDescent="0.2">
      <c r="A40" s="729" t="s">
        <v>592</v>
      </c>
      <c r="B40" s="730" t="s">
        <v>1478</v>
      </c>
      <c r="C40" s="731">
        <v>1.5424800000000001</v>
      </c>
      <c r="D40" s="731">
        <v>0.35816000000000003</v>
      </c>
      <c r="E40" s="731"/>
      <c r="F40" s="731">
        <v>0</v>
      </c>
      <c r="G40" s="731">
        <v>0</v>
      </c>
      <c r="H40" s="731">
        <v>0</v>
      </c>
      <c r="I40" s="732" t="s">
        <v>572</v>
      </c>
      <c r="J40" s="733" t="s">
        <v>1</v>
      </c>
    </row>
    <row r="41" spans="1:10" ht="14.45" customHeight="1" x14ac:dyDescent="0.2">
      <c r="A41" s="729" t="s">
        <v>592</v>
      </c>
      <c r="B41" s="730" t="s">
        <v>594</v>
      </c>
      <c r="C41" s="731">
        <v>15.163069999999999</v>
      </c>
      <c r="D41" s="731">
        <v>0.56956000000000007</v>
      </c>
      <c r="E41" s="731"/>
      <c r="F41" s="731">
        <v>0</v>
      </c>
      <c r="G41" s="731">
        <v>0</v>
      </c>
      <c r="H41" s="731">
        <v>0</v>
      </c>
      <c r="I41" s="732" t="s">
        <v>572</v>
      </c>
      <c r="J41" s="733" t="s">
        <v>587</v>
      </c>
    </row>
    <row r="42" spans="1:10" ht="14.45" customHeight="1" x14ac:dyDescent="0.2">
      <c r="A42" s="729" t="s">
        <v>572</v>
      </c>
      <c r="B42" s="730" t="s">
        <v>572</v>
      </c>
      <c r="C42" s="731" t="s">
        <v>572</v>
      </c>
      <c r="D42" s="731" t="s">
        <v>572</v>
      </c>
      <c r="E42" s="731"/>
      <c r="F42" s="731" t="s">
        <v>572</v>
      </c>
      <c r="G42" s="731" t="s">
        <v>572</v>
      </c>
      <c r="H42" s="731" t="s">
        <v>572</v>
      </c>
      <c r="I42" s="732" t="s">
        <v>572</v>
      </c>
      <c r="J42" s="733" t="s">
        <v>588</v>
      </c>
    </row>
    <row r="43" spans="1:10" ht="14.45" customHeight="1" x14ac:dyDescent="0.2">
      <c r="A43" s="729" t="s">
        <v>595</v>
      </c>
      <c r="B43" s="730" t="s">
        <v>596</v>
      </c>
      <c r="C43" s="731" t="s">
        <v>572</v>
      </c>
      <c r="D43" s="731" t="s">
        <v>572</v>
      </c>
      <c r="E43" s="731"/>
      <c r="F43" s="731" t="s">
        <v>572</v>
      </c>
      <c r="G43" s="731" t="s">
        <v>572</v>
      </c>
      <c r="H43" s="731" t="s">
        <v>572</v>
      </c>
      <c r="I43" s="732" t="s">
        <v>572</v>
      </c>
      <c r="J43" s="733" t="s">
        <v>0</v>
      </c>
    </row>
    <row r="44" spans="1:10" ht="14.45" customHeight="1" x14ac:dyDescent="0.2">
      <c r="A44" s="729" t="s">
        <v>595</v>
      </c>
      <c r="B44" s="730" t="s">
        <v>1472</v>
      </c>
      <c r="C44" s="731">
        <v>51.777509999999992</v>
      </c>
      <c r="D44" s="731">
        <v>108.63946999999999</v>
      </c>
      <c r="E44" s="731"/>
      <c r="F44" s="731">
        <v>96.249320000000012</v>
      </c>
      <c r="G44" s="731">
        <v>98</v>
      </c>
      <c r="H44" s="731">
        <v>-1.7506799999999885</v>
      </c>
      <c r="I44" s="732">
        <v>0.98213591836734704</v>
      </c>
      <c r="J44" s="733" t="s">
        <v>1</v>
      </c>
    </row>
    <row r="45" spans="1:10" ht="14.45" customHeight="1" x14ac:dyDescent="0.2">
      <c r="A45" s="729" t="s">
        <v>595</v>
      </c>
      <c r="B45" s="730" t="s">
        <v>1473</v>
      </c>
      <c r="C45" s="731">
        <v>84.200660000000013</v>
      </c>
      <c r="D45" s="731">
        <v>90.591750000000047</v>
      </c>
      <c r="E45" s="731"/>
      <c r="F45" s="731">
        <v>81.310969999999983</v>
      </c>
      <c r="G45" s="731">
        <v>98</v>
      </c>
      <c r="H45" s="731">
        <v>-16.689030000000017</v>
      </c>
      <c r="I45" s="732">
        <v>0.82970377551020391</v>
      </c>
      <c r="J45" s="733" t="s">
        <v>1</v>
      </c>
    </row>
    <row r="46" spans="1:10" ht="14.45" customHeight="1" x14ac:dyDescent="0.2">
      <c r="A46" s="729" t="s">
        <v>595</v>
      </c>
      <c r="B46" s="730" t="s">
        <v>1474</v>
      </c>
      <c r="C46" s="731">
        <v>1046.0186699999999</v>
      </c>
      <c r="D46" s="731">
        <v>1281.1872400000002</v>
      </c>
      <c r="E46" s="731"/>
      <c r="F46" s="731">
        <v>1239.9353800000001</v>
      </c>
      <c r="G46" s="731">
        <v>1480</v>
      </c>
      <c r="H46" s="731">
        <v>-240.06461999999988</v>
      </c>
      <c r="I46" s="732">
        <v>0.83779417567567571</v>
      </c>
      <c r="J46" s="733" t="s">
        <v>1</v>
      </c>
    </row>
    <row r="47" spans="1:10" ht="14.45" customHeight="1" x14ac:dyDescent="0.2">
      <c r="A47" s="729" t="s">
        <v>595</v>
      </c>
      <c r="B47" s="730" t="s">
        <v>1475</v>
      </c>
      <c r="C47" s="731">
        <v>23.073569999999997</v>
      </c>
      <c r="D47" s="731">
        <v>15.03073</v>
      </c>
      <c r="E47" s="731"/>
      <c r="F47" s="731">
        <v>9.9153199999999995</v>
      </c>
      <c r="G47" s="731">
        <v>19</v>
      </c>
      <c r="H47" s="731">
        <v>-9.0846800000000005</v>
      </c>
      <c r="I47" s="732">
        <v>0.52185894736842098</v>
      </c>
      <c r="J47" s="733" t="s">
        <v>1</v>
      </c>
    </row>
    <row r="48" spans="1:10" ht="14.45" customHeight="1" x14ac:dyDescent="0.2">
      <c r="A48" s="729" t="s">
        <v>595</v>
      </c>
      <c r="B48" s="730" t="s">
        <v>1476</v>
      </c>
      <c r="C48" s="731">
        <v>2.3929200000000002</v>
      </c>
      <c r="D48" s="731">
        <v>2.9911500000000002</v>
      </c>
      <c r="E48" s="731"/>
      <c r="F48" s="731">
        <v>1.7946900000000001</v>
      </c>
      <c r="G48" s="731">
        <v>6</v>
      </c>
      <c r="H48" s="731">
        <v>-4.2053099999999999</v>
      </c>
      <c r="I48" s="732">
        <v>0.29911500000000002</v>
      </c>
      <c r="J48" s="733" t="s">
        <v>1</v>
      </c>
    </row>
    <row r="49" spans="1:10" ht="14.45" customHeight="1" x14ac:dyDescent="0.2">
      <c r="A49" s="729" t="s">
        <v>595</v>
      </c>
      <c r="B49" s="730" t="s">
        <v>1477</v>
      </c>
      <c r="C49" s="731">
        <v>3.359</v>
      </c>
      <c r="D49" s="731">
        <v>2.6</v>
      </c>
      <c r="E49" s="731"/>
      <c r="F49" s="731">
        <v>2.0337100000000001</v>
      </c>
      <c r="G49" s="731">
        <v>5</v>
      </c>
      <c r="H49" s="731">
        <v>-2.9662899999999999</v>
      </c>
      <c r="I49" s="732">
        <v>0.40674200000000005</v>
      </c>
      <c r="J49" s="733" t="s">
        <v>1</v>
      </c>
    </row>
    <row r="50" spans="1:10" ht="14.45" customHeight="1" x14ac:dyDescent="0.2">
      <c r="A50" s="729" t="s">
        <v>595</v>
      </c>
      <c r="B50" s="730" t="s">
        <v>1478</v>
      </c>
      <c r="C50" s="731">
        <v>54.252459999999999</v>
      </c>
      <c r="D50" s="731">
        <v>51.594180000000001</v>
      </c>
      <c r="E50" s="731"/>
      <c r="F50" s="731">
        <v>45.921580000000006</v>
      </c>
      <c r="G50" s="731">
        <v>59</v>
      </c>
      <c r="H50" s="731">
        <v>-13.078419999999994</v>
      </c>
      <c r="I50" s="732">
        <v>0.77833186440677971</v>
      </c>
      <c r="J50" s="733" t="s">
        <v>1</v>
      </c>
    </row>
    <row r="51" spans="1:10" ht="14.45" customHeight="1" x14ac:dyDescent="0.2">
      <c r="A51" s="729" t="s">
        <v>595</v>
      </c>
      <c r="B51" s="730" t="s">
        <v>1479</v>
      </c>
      <c r="C51" s="731">
        <v>81.576170000000005</v>
      </c>
      <c r="D51" s="731">
        <v>109.42747</v>
      </c>
      <c r="E51" s="731"/>
      <c r="F51" s="731">
        <v>178.1362</v>
      </c>
      <c r="G51" s="731">
        <v>105</v>
      </c>
      <c r="H51" s="731">
        <v>73.136200000000002</v>
      </c>
      <c r="I51" s="732">
        <v>1.6965352380952381</v>
      </c>
      <c r="J51" s="733" t="s">
        <v>1</v>
      </c>
    </row>
    <row r="52" spans="1:10" ht="14.45" customHeight="1" x14ac:dyDescent="0.2">
      <c r="A52" s="729" t="s">
        <v>595</v>
      </c>
      <c r="B52" s="730" t="s">
        <v>1480</v>
      </c>
      <c r="C52" s="731">
        <v>166.15887999999998</v>
      </c>
      <c r="D52" s="731">
        <v>163.31292999999999</v>
      </c>
      <c r="E52" s="731"/>
      <c r="F52" s="731">
        <v>139.91495999999998</v>
      </c>
      <c r="G52" s="731">
        <v>173</v>
      </c>
      <c r="H52" s="731">
        <v>-33.085040000000021</v>
      </c>
      <c r="I52" s="732">
        <v>0.80875699421965308</v>
      </c>
      <c r="J52" s="733" t="s">
        <v>1</v>
      </c>
    </row>
    <row r="53" spans="1:10" ht="14.45" customHeight="1" x14ac:dyDescent="0.2">
      <c r="A53" s="729" t="s">
        <v>595</v>
      </c>
      <c r="B53" s="730" t="s">
        <v>597</v>
      </c>
      <c r="C53" s="731">
        <v>1512.8098399999999</v>
      </c>
      <c r="D53" s="731">
        <v>1825.3749200000004</v>
      </c>
      <c r="E53" s="731"/>
      <c r="F53" s="731">
        <v>1795.2121300000001</v>
      </c>
      <c r="G53" s="731">
        <v>2042</v>
      </c>
      <c r="H53" s="731">
        <v>-246.78786999999988</v>
      </c>
      <c r="I53" s="732">
        <v>0.87914404015670922</v>
      </c>
      <c r="J53" s="733" t="s">
        <v>587</v>
      </c>
    </row>
    <row r="54" spans="1:10" ht="14.45" customHeight="1" x14ac:dyDescent="0.2">
      <c r="A54" s="729" t="s">
        <v>572</v>
      </c>
      <c r="B54" s="730" t="s">
        <v>572</v>
      </c>
      <c r="C54" s="731" t="s">
        <v>572</v>
      </c>
      <c r="D54" s="731" t="s">
        <v>572</v>
      </c>
      <c r="E54" s="731"/>
      <c r="F54" s="731" t="s">
        <v>572</v>
      </c>
      <c r="G54" s="731" t="s">
        <v>572</v>
      </c>
      <c r="H54" s="731" t="s">
        <v>572</v>
      </c>
      <c r="I54" s="732" t="s">
        <v>572</v>
      </c>
      <c r="J54" s="733" t="s">
        <v>588</v>
      </c>
    </row>
    <row r="55" spans="1:10" ht="14.45" customHeight="1" x14ac:dyDescent="0.2">
      <c r="A55" s="729" t="s">
        <v>570</v>
      </c>
      <c r="B55" s="730" t="s">
        <v>582</v>
      </c>
      <c r="C55" s="731">
        <v>2615.0033799999997</v>
      </c>
      <c r="D55" s="731">
        <v>2325.2550300000003</v>
      </c>
      <c r="E55" s="731"/>
      <c r="F55" s="731">
        <v>2326.89464</v>
      </c>
      <c r="G55" s="731">
        <v>2596</v>
      </c>
      <c r="H55" s="731">
        <v>-269.10536000000002</v>
      </c>
      <c r="I55" s="732">
        <v>0.89633845916795074</v>
      </c>
      <c r="J55" s="733" t="s">
        <v>583</v>
      </c>
    </row>
  </sheetData>
  <mergeCells count="3">
    <mergeCell ref="A1:I1"/>
    <mergeCell ref="F3:I3"/>
    <mergeCell ref="C4:D4"/>
  </mergeCells>
  <conditionalFormatting sqref="F16 F56:F65537">
    <cfRule type="cellIs" dxfId="41" priority="18" stopIfTrue="1" operator="greaterThan">
      <formula>1</formula>
    </cfRule>
  </conditionalFormatting>
  <conditionalFormatting sqref="H5:H15">
    <cfRule type="expression" dxfId="40" priority="14">
      <formula>$H5&gt;0</formula>
    </cfRule>
  </conditionalFormatting>
  <conditionalFormatting sqref="I5:I15">
    <cfRule type="expression" dxfId="39" priority="15">
      <formula>$I5&gt;1</formula>
    </cfRule>
  </conditionalFormatting>
  <conditionalFormatting sqref="B5:B15">
    <cfRule type="expression" dxfId="38" priority="11">
      <formula>OR($J5="NS",$J5="SumaNS",$J5="Účet")</formula>
    </cfRule>
  </conditionalFormatting>
  <conditionalFormatting sqref="F5:I15 B5:D15">
    <cfRule type="expression" dxfId="37" priority="17">
      <formula>AND($J5&lt;&gt;"",$J5&lt;&gt;"mezeraKL")</formula>
    </cfRule>
  </conditionalFormatting>
  <conditionalFormatting sqref="B5:D15 F5:I15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5 F5:I15">
    <cfRule type="expression" dxfId="35" priority="13">
      <formula>OR($J5="SumaNS",$J5="NS")</formula>
    </cfRule>
  </conditionalFormatting>
  <conditionalFormatting sqref="A5:A15">
    <cfRule type="expression" dxfId="34" priority="9">
      <formula>AND($J5&lt;&gt;"mezeraKL",$J5&lt;&gt;"")</formula>
    </cfRule>
  </conditionalFormatting>
  <conditionalFormatting sqref="A5:A15">
    <cfRule type="expression" dxfId="33" priority="10">
      <formula>AND($J5&lt;&gt;"",$J5&lt;&gt;"mezeraKL")</formula>
    </cfRule>
  </conditionalFormatting>
  <conditionalFormatting sqref="H17:H55">
    <cfRule type="expression" dxfId="32" priority="6">
      <formula>$H17&gt;0</formula>
    </cfRule>
  </conditionalFormatting>
  <conditionalFormatting sqref="A17:A55">
    <cfRule type="expression" dxfId="31" priority="5">
      <formula>AND($J17&lt;&gt;"mezeraKL",$J17&lt;&gt;"")</formula>
    </cfRule>
  </conditionalFormatting>
  <conditionalFormatting sqref="I17:I55">
    <cfRule type="expression" dxfId="30" priority="7">
      <formula>$I17&gt;1</formula>
    </cfRule>
  </conditionalFormatting>
  <conditionalFormatting sqref="B17:B55">
    <cfRule type="expression" dxfId="29" priority="4">
      <formula>OR($J17="NS",$J17="SumaNS",$J17="Účet")</formula>
    </cfRule>
  </conditionalFormatting>
  <conditionalFormatting sqref="A17:D55 F17:I55">
    <cfRule type="expression" dxfId="28" priority="8">
      <formula>AND($J17&lt;&gt;"",$J17&lt;&gt;"mezeraKL")</formula>
    </cfRule>
  </conditionalFormatting>
  <conditionalFormatting sqref="B17:D55 F17:I55">
    <cfRule type="expression" dxfId="27" priority="1">
      <formula>OR($J17="KL",$J17="SumaKL")</formula>
    </cfRule>
    <cfRule type="expression" priority="3" stopIfTrue="1">
      <formula>OR($J17="mezeraNS",$J17="mezeraKL")</formula>
    </cfRule>
  </conditionalFormatting>
  <conditionalFormatting sqref="B17:D55 F17:I55">
    <cfRule type="expression" dxfId="26" priority="2">
      <formula>OR($J17="SumaNS",$J17="NS")</formula>
    </cfRule>
  </conditionalFormatting>
  <hyperlinks>
    <hyperlink ref="A2" location="Obsah!A1" display="Zpět na Obsah  KL 01  1.-4.měsíc" xr:uid="{D3AE41B8-935F-4226-961C-1709A6158DFE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39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331" bestFit="1" customWidth="1"/>
    <col min="6" max="6" width="18.7109375" style="335" customWidth="1"/>
    <col min="7" max="7" width="12.42578125" style="331" hidden="1" customWidth="1" outlineLevel="1"/>
    <col min="8" max="8" width="25.7109375" style="331" customWidth="1" collapsed="1"/>
    <col min="9" max="9" width="7.7109375" style="329" customWidth="1"/>
    <col min="10" max="10" width="10" style="329" customWidth="1"/>
    <col min="11" max="11" width="11.140625" style="329" customWidth="1"/>
    <col min="12" max="16384" width="8.85546875" style="247"/>
  </cols>
  <sheetData>
    <row r="1" spans="1:11" ht="18.600000000000001" customHeight="1" thickBot="1" x14ac:dyDescent="0.35">
      <c r="A1" s="549" t="s">
        <v>2076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11" ht="14.45" customHeight="1" thickBot="1" x14ac:dyDescent="0.25">
      <c r="A2" s="371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5" customHeight="1" thickBot="1" x14ac:dyDescent="0.25">
      <c r="A3" s="66"/>
      <c r="B3" s="66"/>
      <c r="C3" s="545"/>
      <c r="D3" s="546"/>
      <c r="E3" s="546"/>
      <c r="F3" s="546"/>
      <c r="G3" s="546"/>
      <c r="H3" s="260" t="s">
        <v>158</v>
      </c>
      <c r="I3" s="203">
        <f>IF(J3&lt;&gt;0,K3/J3,0)</f>
        <v>7.0215458203010854</v>
      </c>
      <c r="J3" s="203">
        <f>SUBTOTAL(9,J5:J1048576)</f>
        <v>331393.5</v>
      </c>
      <c r="K3" s="204">
        <f>SUBTOTAL(9,K5:K1048576)</f>
        <v>2326894.6447999477</v>
      </c>
    </row>
    <row r="4" spans="1:11" s="330" customFormat="1" ht="14.45" customHeight="1" thickBot="1" x14ac:dyDescent="0.25">
      <c r="A4" s="860" t="s">
        <v>4</v>
      </c>
      <c r="B4" s="861" t="s">
        <v>5</v>
      </c>
      <c r="C4" s="861" t="s">
        <v>0</v>
      </c>
      <c r="D4" s="861" t="s">
        <v>6</v>
      </c>
      <c r="E4" s="861" t="s">
        <v>7</v>
      </c>
      <c r="F4" s="861" t="s">
        <v>1</v>
      </c>
      <c r="G4" s="861" t="s">
        <v>89</v>
      </c>
      <c r="H4" s="737" t="s">
        <v>11</v>
      </c>
      <c r="I4" s="738" t="s">
        <v>183</v>
      </c>
      <c r="J4" s="738" t="s">
        <v>13</v>
      </c>
      <c r="K4" s="739" t="s">
        <v>200</v>
      </c>
    </row>
    <row r="5" spans="1:11" ht="14.45" customHeight="1" x14ac:dyDescent="0.2">
      <c r="A5" s="824" t="s">
        <v>570</v>
      </c>
      <c r="B5" s="825" t="s">
        <v>571</v>
      </c>
      <c r="C5" s="828" t="s">
        <v>584</v>
      </c>
      <c r="D5" s="862" t="s">
        <v>585</v>
      </c>
      <c r="E5" s="828" t="s">
        <v>1481</v>
      </c>
      <c r="F5" s="862" t="s">
        <v>1482</v>
      </c>
      <c r="G5" s="828" t="s">
        <v>1483</v>
      </c>
      <c r="H5" s="828" t="s">
        <v>1484</v>
      </c>
      <c r="I5" s="225">
        <v>147.17999267578125</v>
      </c>
      <c r="J5" s="225">
        <v>30</v>
      </c>
      <c r="K5" s="848">
        <v>4415.43994140625</v>
      </c>
    </row>
    <row r="6" spans="1:11" ht="14.45" customHeight="1" x14ac:dyDescent="0.2">
      <c r="A6" s="831" t="s">
        <v>570</v>
      </c>
      <c r="B6" s="832" t="s">
        <v>571</v>
      </c>
      <c r="C6" s="835" t="s">
        <v>584</v>
      </c>
      <c r="D6" s="863" t="s">
        <v>585</v>
      </c>
      <c r="E6" s="835" t="s">
        <v>1481</v>
      </c>
      <c r="F6" s="863" t="s">
        <v>1482</v>
      </c>
      <c r="G6" s="835" t="s">
        <v>1485</v>
      </c>
      <c r="H6" s="835" t="s">
        <v>1486</v>
      </c>
      <c r="I6" s="849">
        <v>115.9057126726423</v>
      </c>
      <c r="J6" s="849">
        <v>7</v>
      </c>
      <c r="K6" s="850">
        <v>811.33998870849609</v>
      </c>
    </row>
    <row r="7" spans="1:11" ht="14.45" customHeight="1" x14ac:dyDescent="0.2">
      <c r="A7" s="831" t="s">
        <v>570</v>
      </c>
      <c r="B7" s="832" t="s">
        <v>571</v>
      </c>
      <c r="C7" s="835" t="s">
        <v>584</v>
      </c>
      <c r="D7" s="863" t="s">
        <v>585</v>
      </c>
      <c r="E7" s="835" t="s">
        <v>1481</v>
      </c>
      <c r="F7" s="863" t="s">
        <v>1482</v>
      </c>
      <c r="G7" s="835" t="s">
        <v>1487</v>
      </c>
      <c r="H7" s="835" t="s">
        <v>1488</v>
      </c>
      <c r="I7" s="849">
        <v>9228.1201171875</v>
      </c>
      <c r="J7" s="849">
        <v>0.25</v>
      </c>
      <c r="K7" s="850">
        <v>2307.030029296875</v>
      </c>
    </row>
    <row r="8" spans="1:11" ht="14.45" customHeight="1" x14ac:dyDescent="0.2">
      <c r="A8" s="831" t="s">
        <v>570</v>
      </c>
      <c r="B8" s="832" t="s">
        <v>571</v>
      </c>
      <c r="C8" s="835" t="s">
        <v>584</v>
      </c>
      <c r="D8" s="863" t="s">
        <v>585</v>
      </c>
      <c r="E8" s="835" t="s">
        <v>1481</v>
      </c>
      <c r="F8" s="863" t="s">
        <v>1482</v>
      </c>
      <c r="G8" s="835" t="s">
        <v>1487</v>
      </c>
      <c r="H8" s="835" t="s">
        <v>1489</v>
      </c>
      <c r="I8" s="849">
        <v>9228.2001953125</v>
      </c>
      <c r="J8" s="849">
        <v>0.75</v>
      </c>
      <c r="K8" s="850">
        <v>6921.150146484375</v>
      </c>
    </row>
    <row r="9" spans="1:11" ht="14.45" customHeight="1" x14ac:dyDescent="0.2">
      <c r="A9" s="831" t="s">
        <v>570</v>
      </c>
      <c r="B9" s="832" t="s">
        <v>571</v>
      </c>
      <c r="C9" s="835" t="s">
        <v>584</v>
      </c>
      <c r="D9" s="863" t="s">
        <v>585</v>
      </c>
      <c r="E9" s="835" t="s">
        <v>1481</v>
      </c>
      <c r="F9" s="863" t="s">
        <v>1482</v>
      </c>
      <c r="G9" s="835" t="s">
        <v>1490</v>
      </c>
      <c r="H9" s="835" t="s">
        <v>1491</v>
      </c>
      <c r="I9" s="849">
        <v>12.699999809265137</v>
      </c>
      <c r="J9" s="849">
        <v>10</v>
      </c>
      <c r="K9" s="850">
        <v>127</v>
      </c>
    </row>
    <row r="10" spans="1:11" ht="14.45" customHeight="1" x14ac:dyDescent="0.2">
      <c r="A10" s="831" t="s">
        <v>570</v>
      </c>
      <c r="B10" s="832" t="s">
        <v>571</v>
      </c>
      <c r="C10" s="835" t="s">
        <v>584</v>
      </c>
      <c r="D10" s="863" t="s">
        <v>585</v>
      </c>
      <c r="E10" s="835" t="s">
        <v>1481</v>
      </c>
      <c r="F10" s="863" t="s">
        <v>1482</v>
      </c>
      <c r="G10" s="835" t="s">
        <v>1490</v>
      </c>
      <c r="H10" s="835" t="s">
        <v>1492</v>
      </c>
      <c r="I10" s="849">
        <v>12.174999713897705</v>
      </c>
      <c r="J10" s="849">
        <v>20</v>
      </c>
      <c r="K10" s="850">
        <v>243.5</v>
      </c>
    </row>
    <row r="11" spans="1:11" ht="14.45" customHeight="1" x14ac:dyDescent="0.2">
      <c r="A11" s="831" t="s">
        <v>570</v>
      </c>
      <c r="B11" s="832" t="s">
        <v>571</v>
      </c>
      <c r="C11" s="835" t="s">
        <v>584</v>
      </c>
      <c r="D11" s="863" t="s">
        <v>585</v>
      </c>
      <c r="E11" s="835" t="s">
        <v>1481</v>
      </c>
      <c r="F11" s="863" t="s">
        <v>1482</v>
      </c>
      <c r="G11" s="835" t="s">
        <v>1493</v>
      </c>
      <c r="H11" s="835" t="s">
        <v>1494</v>
      </c>
      <c r="I11" s="849">
        <v>3035.31005859375</v>
      </c>
      <c r="J11" s="849">
        <v>1</v>
      </c>
      <c r="K11" s="850">
        <v>3035.31005859375</v>
      </c>
    </row>
    <row r="12" spans="1:11" ht="14.45" customHeight="1" x14ac:dyDescent="0.2">
      <c r="A12" s="831" t="s">
        <v>570</v>
      </c>
      <c r="B12" s="832" t="s">
        <v>571</v>
      </c>
      <c r="C12" s="835" t="s">
        <v>584</v>
      </c>
      <c r="D12" s="863" t="s">
        <v>585</v>
      </c>
      <c r="E12" s="835" t="s">
        <v>1481</v>
      </c>
      <c r="F12" s="863" t="s">
        <v>1482</v>
      </c>
      <c r="G12" s="835" t="s">
        <v>1495</v>
      </c>
      <c r="H12" s="835" t="s">
        <v>1496</v>
      </c>
      <c r="I12" s="849">
        <v>3035.31005859375</v>
      </c>
      <c r="J12" s="849">
        <v>1</v>
      </c>
      <c r="K12" s="850">
        <v>3035.31005859375</v>
      </c>
    </row>
    <row r="13" spans="1:11" ht="14.45" customHeight="1" x14ac:dyDescent="0.2">
      <c r="A13" s="831" t="s">
        <v>570</v>
      </c>
      <c r="B13" s="832" t="s">
        <v>571</v>
      </c>
      <c r="C13" s="835" t="s">
        <v>584</v>
      </c>
      <c r="D13" s="863" t="s">
        <v>585</v>
      </c>
      <c r="E13" s="835" t="s">
        <v>1481</v>
      </c>
      <c r="F13" s="863" t="s">
        <v>1482</v>
      </c>
      <c r="G13" s="835" t="s">
        <v>1497</v>
      </c>
      <c r="H13" s="835" t="s">
        <v>1498</v>
      </c>
      <c r="I13" s="849">
        <v>2277.85009765625</v>
      </c>
      <c r="J13" s="849">
        <v>1</v>
      </c>
      <c r="K13" s="850">
        <v>2277.85009765625</v>
      </c>
    </row>
    <row r="14" spans="1:11" ht="14.45" customHeight="1" x14ac:dyDescent="0.2">
      <c r="A14" s="831" t="s">
        <v>570</v>
      </c>
      <c r="B14" s="832" t="s">
        <v>571</v>
      </c>
      <c r="C14" s="835" t="s">
        <v>584</v>
      </c>
      <c r="D14" s="863" t="s">
        <v>585</v>
      </c>
      <c r="E14" s="835" t="s">
        <v>1481</v>
      </c>
      <c r="F14" s="863" t="s">
        <v>1482</v>
      </c>
      <c r="G14" s="835" t="s">
        <v>1493</v>
      </c>
      <c r="H14" s="835" t="s">
        <v>1499</v>
      </c>
      <c r="I14" s="849">
        <v>3035.31005859375</v>
      </c>
      <c r="J14" s="849">
        <v>4</v>
      </c>
      <c r="K14" s="850">
        <v>12141.240234375</v>
      </c>
    </row>
    <row r="15" spans="1:11" ht="14.45" customHeight="1" x14ac:dyDescent="0.2">
      <c r="A15" s="831" t="s">
        <v>570</v>
      </c>
      <c r="B15" s="832" t="s">
        <v>571</v>
      </c>
      <c r="C15" s="835" t="s">
        <v>584</v>
      </c>
      <c r="D15" s="863" t="s">
        <v>585</v>
      </c>
      <c r="E15" s="835" t="s">
        <v>1481</v>
      </c>
      <c r="F15" s="863" t="s">
        <v>1482</v>
      </c>
      <c r="G15" s="835" t="s">
        <v>1495</v>
      </c>
      <c r="H15" s="835" t="s">
        <v>1500</v>
      </c>
      <c r="I15" s="849">
        <v>3035.31005859375</v>
      </c>
      <c r="J15" s="849">
        <v>2</v>
      </c>
      <c r="K15" s="850">
        <v>6070.6201171875</v>
      </c>
    </row>
    <row r="16" spans="1:11" ht="14.45" customHeight="1" x14ac:dyDescent="0.2">
      <c r="A16" s="831" t="s">
        <v>570</v>
      </c>
      <c r="B16" s="832" t="s">
        <v>571</v>
      </c>
      <c r="C16" s="835" t="s">
        <v>584</v>
      </c>
      <c r="D16" s="863" t="s">
        <v>585</v>
      </c>
      <c r="E16" s="835" t="s">
        <v>1481</v>
      </c>
      <c r="F16" s="863" t="s">
        <v>1482</v>
      </c>
      <c r="G16" s="835" t="s">
        <v>1501</v>
      </c>
      <c r="H16" s="835" t="s">
        <v>1502</v>
      </c>
      <c r="I16" s="849">
        <v>4598.1359375000002</v>
      </c>
      <c r="J16" s="849">
        <v>13</v>
      </c>
      <c r="K16" s="850">
        <v>59775.779296875</v>
      </c>
    </row>
    <row r="17" spans="1:11" ht="14.45" customHeight="1" x14ac:dyDescent="0.2">
      <c r="A17" s="831" t="s">
        <v>570</v>
      </c>
      <c r="B17" s="832" t="s">
        <v>571</v>
      </c>
      <c r="C17" s="835" t="s">
        <v>584</v>
      </c>
      <c r="D17" s="863" t="s">
        <v>585</v>
      </c>
      <c r="E17" s="835" t="s">
        <v>1481</v>
      </c>
      <c r="F17" s="863" t="s">
        <v>1482</v>
      </c>
      <c r="G17" s="835" t="s">
        <v>1501</v>
      </c>
      <c r="H17" s="835" t="s">
        <v>1503</v>
      </c>
      <c r="I17" s="849">
        <v>4598.168212890625</v>
      </c>
      <c r="J17" s="849">
        <v>5</v>
      </c>
      <c r="K17" s="850">
        <v>22990.8798828125</v>
      </c>
    </row>
    <row r="18" spans="1:11" ht="14.45" customHeight="1" x14ac:dyDescent="0.2">
      <c r="A18" s="831" t="s">
        <v>570</v>
      </c>
      <c r="B18" s="832" t="s">
        <v>571</v>
      </c>
      <c r="C18" s="835" t="s">
        <v>584</v>
      </c>
      <c r="D18" s="863" t="s">
        <v>585</v>
      </c>
      <c r="E18" s="835" t="s">
        <v>1481</v>
      </c>
      <c r="F18" s="863" t="s">
        <v>1482</v>
      </c>
      <c r="G18" s="835" t="s">
        <v>1504</v>
      </c>
      <c r="H18" s="835" t="s">
        <v>1505</v>
      </c>
      <c r="I18" s="849">
        <v>9228.2001953125</v>
      </c>
      <c r="J18" s="849">
        <v>0.5</v>
      </c>
      <c r="K18" s="850">
        <v>4614.10009765625</v>
      </c>
    </row>
    <row r="19" spans="1:11" ht="14.45" customHeight="1" x14ac:dyDescent="0.2">
      <c r="A19" s="831" t="s">
        <v>570</v>
      </c>
      <c r="B19" s="832" t="s">
        <v>571</v>
      </c>
      <c r="C19" s="835" t="s">
        <v>584</v>
      </c>
      <c r="D19" s="863" t="s">
        <v>585</v>
      </c>
      <c r="E19" s="835" t="s">
        <v>1481</v>
      </c>
      <c r="F19" s="863" t="s">
        <v>1482</v>
      </c>
      <c r="G19" s="835" t="s">
        <v>1504</v>
      </c>
      <c r="H19" s="835" t="s">
        <v>1506</v>
      </c>
      <c r="I19" s="849">
        <v>9228.2001953125</v>
      </c>
      <c r="J19" s="849">
        <v>1.25</v>
      </c>
      <c r="K19" s="850">
        <v>11535.250244140625</v>
      </c>
    </row>
    <row r="20" spans="1:11" ht="14.45" customHeight="1" x14ac:dyDescent="0.2">
      <c r="A20" s="831" t="s">
        <v>570</v>
      </c>
      <c r="B20" s="832" t="s">
        <v>571</v>
      </c>
      <c r="C20" s="835" t="s">
        <v>584</v>
      </c>
      <c r="D20" s="863" t="s">
        <v>585</v>
      </c>
      <c r="E20" s="835" t="s">
        <v>1481</v>
      </c>
      <c r="F20" s="863" t="s">
        <v>1482</v>
      </c>
      <c r="G20" s="835" t="s">
        <v>1507</v>
      </c>
      <c r="H20" s="835" t="s">
        <v>1508</v>
      </c>
      <c r="I20" s="849">
        <v>22994.599609375</v>
      </c>
      <c r="J20" s="849">
        <v>0.25</v>
      </c>
      <c r="K20" s="850">
        <v>5748.64990234375</v>
      </c>
    </row>
    <row r="21" spans="1:11" ht="14.45" customHeight="1" x14ac:dyDescent="0.2">
      <c r="A21" s="831" t="s">
        <v>570</v>
      </c>
      <c r="B21" s="832" t="s">
        <v>571</v>
      </c>
      <c r="C21" s="835" t="s">
        <v>584</v>
      </c>
      <c r="D21" s="863" t="s">
        <v>585</v>
      </c>
      <c r="E21" s="835" t="s">
        <v>1481</v>
      </c>
      <c r="F21" s="863" t="s">
        <v>1482</v>
      </c>
      <c r="G21" s="835" t="s">
        <v>1509</v>
      </c>
      <c r="H21" s="835" t="s">
        <v>1510</v>
      </c>
      <c r="I21" s="849">
        <v>16187.7197265625</v>
      </c>
      <c r="J21" s="849">
        <v>0.25</v>
      </c>
      <c r="K21" s="850">
        <v>4046.929931640625</v>
      </c>
    </row>
    <row r="22" spans="1:11" ht="14.45" customHeight="1" x14ac:dyDescent="0.2">
      <c r="A22" s="831" t="s">
        <v>570</v>
      </c>
      <c r="B22" s="832" t="s">
        <v>571</v>
      </c>
      <c r="C22" s="835" t="s">
        <v>584</v>
      </c>
      <c r="D22" s="863" t="s">
        <v>585</v>
      </c>
      <c r="E22" s="835" t="s">
        <v>1481</v>
      </c>
      <c r="F22" s="863" t="s">
        <v>1482</v>
      </c>
      <c r="G22" s="835" t="s">
        <v>1511</v>
      </c>
      <c r="H22" s="835" t="s">
        <v>1512</v>
      </c>
      <c r="I22" s="849">
        <v>16187.7197265625</v>
      </c>
      <c r="J22" s="849">
        <v>0.25</v>
      </c>
      <c r="K22" s="850">
        <v>4046.929931640625</v>
      </c>
    </row>
    <row r="23" spans="1:11" ht="14.45" customHeight="1" x14ac:dyDescent="0.2">
      <c r="A23" s="831" t="s">
        <v>570</v>
      </c>
      <c r="B23" s="832" t="s">
        <v>571</v>
      </c>
      <c r="C23" s="835" t="s">
        <v>584</v>
      </c>
      <c r="D23" s="863" t="s">
        <v>585</v>
      </c>
      <c r="E23" s="835" t="s">
        <v>1481</v>
      </c>
      <c r="F23" s="863" t="s">
        <v>1482</v>
      </c>
      <c r="G23" s="835" t="s">
        <v>1513</v>
      </c>
      <c r="H23" s="835" t="s">
        <v>1514</v>
      </c>
      <c r="I23" s="849">
        <v>3709.679931640625</v>
      </c>
      <c r="J23" s="849">
        <v>0.75</v>
      </c>
      <c r="K23" s="850">
        <v>2782.2599487304688</v>
      </c>
    </row>
    <row r="24" spans="1:11" ht="14.45" customHeight="1" x14ac:dyDescent="0.2">
      <c r="A24" s="831" t="s">
        <v>570</v>
      </c>
      <c r="B24" s="832" t="s">
        <v>571</v>
      </c>
      <c r="C24" s="835" t="s">
        <v>584</v>
      </c>
      <c r="D24" s="863" t="s">
        <v>585</v>
      </c>
      <c r="E24" s="835" t="s">
        <v>1481</v>
      </c>
      <c r="F24" s="863" t="s">
        <v>1482</v>
      </c>
      <c r="G24" s="835" t="s">
        <v>1513</v>
      </c>
      <c r="H24" s="835" t="s">
        <v>1515</v>
      </c>
      <c r="I24" s="849">
        <v>3709.679931640625</v>
      </c>
      <c r="J24" s="849">
        <v>0.25</v>
      </c>
      <c r="K24" s="850">
        <v>927.41998291015625</v>
      </c>
    </row>
    <row r="25" spans="1:11" ht="14.45" customHeight="1" x14ac:dyDescent="0.2">
      <c r="A25" s="831" t="s">
        <v>570</v>
      </c>
      <c r="B25" s="832" t="s">
        <v>571</v>
      </c>
      <c r="C25" s="835" t="s">
        <v>584</v>
      </c>
      <c r="D25" s="863" t="s">
        <v>585</v>
      </c>
      <c r="E25" s="835" t="s">
        <v>1481</v>
      </c>
      <c r="F25" s="863" t="s">
        <v>1482</v>
      </c>
      <c r="G25" s="835" t="s">
        <v>1516</v>
      </c>
      <c r="H25" s="835" t="s">
        <v>1517</v>
      </c>
      <c r="I25" s="849">
        <v>3130.75</v>
      </c>
      <c r="J25" s="849">
        <v>1</v>
      </c>
      <c r="K25" s="850">
        <v>3130.75</v>
      </c>
    </row>
    <row r="26" spans="1:11" ht="14.45" customHeight="1" x14ac:dyDescent="0.2">
      <c r="A26" s="831" t="s">
        <v>570</v>
      </c>
      <c r="B26" s="832" t="s">
        <v>571</v>
      </c>
      <c r="C26" s="835" t="s">
        <v>584</v>
      </c>
      <c r="D26" s="863" t="s">
        <v>585</v>
      </c>
      <c r="E26" s="835" t="s">
        <v>1481</v>
      </c>
      <c r="F26" s="863" t="s">
        <v>1482</v>
      </c>
      <c r="G26" s="835" t="s">
        <v>1516</v>
      </c>
      <c r="H26" s="835" t="s">
        <v>1518</v>
      </c>
      <c r="I26" s="849">
        <v>3130.7533365885415</v>
      </c>
      <c r="J26" s="849">
        <v>4</v>
      </c>
      <c r="K26" s="850">
        <v>12523.009765625</v>
      </c>
    </row>
    <row r="27" spans="1:11" ht="14.45" customHeight="1" x14ac:dyDescent="0.2">
      <c r="A27" s="831" t="s">
        <v>570</v>
      </c>
      <c r="B27" s="832" t="s">
        <v>571</v>
      </c>
      <c r="C27" s="835" t="s">
        <v>584</v>
      </c>
      <c r="D27" s="863" t="s">
        <v>585</v>
      </c>
      <c r="E27" s="835" t="s">
        <v>1481</v>
      </c>
      <c r="F27" s="863" t="s">
        <v>1482</v>
      </c>
      <c r="G27" s="835" t="s">
        <v>1519</v>
      </c>
      <c r="H27" s="835" t="s">
        <v>1520</v>
      </c>
      <c r="I27" s="849">
        <v>213.35000610351563</v>
      </c>
      <c r="J27" s="849">
        <v>20</v>
      </c>
      <c r="K27" s="850">
        <v>4266.9500732421875</v>
      </c>
    </row>
    <row r="28" spans="1:11" ht="14.45" customHeight="1" x14ac:dyDescent="0.2">
      <c r="A28" s="831" t="s">
        <v>570</v>
      </c>
      <c r="B28" s="832" t="s">
        <v>571</v>
      </c>
      <c r="C28" s="835" t="s">
        <v>584</v>
      </c>
      <c r="D28" s="863" t="s">
        <v>585</v>
      </c>
      <c r="E28" s="835" t="s">
        <v>1481</v>
      </c>
      <c r="F28" s="863" t="s">
        <v>1482</v>
      </c>
      <c r="G28" s="835" t="s">
        <v>1521</v>
      </c>
      <c r="H28" s="835" t="s">
        <v>1522</v>
      </c>
      <c r="I28" s="849">
        <v>2722.5</v>
      </c>
      <c r="J28" s="849">
        <v>6</v>
      </c>
      <c r="K28" s="850">
        <v>16335</v>
      </c>
    </row>
    <row r="29" spans="1:11" ht="14.45" customHeight="1" x14ac:dyDescent="0.2">
      <c r="A29" s="831" t="s">
        <v>570</v>
      </c>
      <c r="B29" s="832" t="s">
        <v>571</v>
      </c>
      <c r="C29" s="835" t="s">
        <v>584</v>
      </c>
      <c r="D29" s="863" t="s">
        <v>585</v>
      </c>
      <c r="E29" s="835" t="s">
        <v>1481</v>
      </c>
      <c r="F29" s="863" t="s">
        <v>1482</v>
      </c>
      <c r="G29" s="835" t="s">
        <v>1521</v>
      </c>
      <c r="H29" s="835" t="s">
        <v>1523</v>
      </c>
      <c r="I29" s="849">
        <v>2722.498779296875</v>
      </c>
      <c r="J29" s="849">
        <v>23</v>
      </c>
      <c r="K29" s="850">
        <v>62617.48046875</v>
      </c>
    </row>
    <row r="30" spans="1:11" ht="14.45" customHeight="1" x14ac:dyDescent="0.2">
      <c r="A30" s="831" t="s">
        <v>570</v>
      </c>
      <c r="B30" s="832" t="s">
        <v>571</v>
      </c>
      <c r="C30" s="835" t="s">
        <v>584</v>
      </c>
      <c r="D30" s="863" t="s">
        <v>585</v>
      </c>
      <c r="E30" s="835" t="s">
        <v>1481</v>
      </c>
      <c r="F30" s="863" t="s">
        <v>1482</v>
      </c>
      <c r="G30" s="835" t="s">
        <v>1524</v>
      </c>
      <c r="H30" s="835" t="s">
        <v>1525</v>
      </c>
      <c r="I30" s="849">
        <v>2397.39990234375</v>
      </c>
      <c r="J30" s="849">
        <v>1</v>
      </c>
      <c r="K30" s="850">
        <v>2397.39990234375</v>
      </c>
    </row>
    <row r="31" spans="1:11" ht="14.45" customHeight="1" x14ac:dyDescent="0.2">
      <c r="A31" s="831" t="s">
        <v>570</v>
      </c>
      <c r="B31" s="832" t="s">
        <v>571</v>
      </c>
      <c r="C31" s="835" t="s">
        <v>584</v>
      </c>
      <c r="D31" s="863" t="s">
        <v>585</v>
      </c>
      <c r="E31" s="835" t="s">
        <v>1481</v>
      </c>
      <c r="F31" s="863" t="s">
        <v>1482</v>
      </c>
      <c r="G31" s="835" t="s">
        <v>1526</v>
      </c>
      <c r="H31" s="835" t="s">
        <v>1527</v>
      </c>
      <c r="I31" s="849">
        <v>2624.5400390625</v>
      </c>
      <c r="J31" s="849">
        <v>1</v>
      </c>
      <c r="K31" s="850">
        <v>2624.5400390625</v>
      </c>
    </row>
    <row r="32" spans="1:11" ht="14.45" customHeight="1" x14ac:dyDescent="0.2">
      <c r="A32" s="831" t="s">
        <v>570</v>
      </c>
      <c r="B32" s="832" t="s">
        <v>571</v>
      </c>
      <c r="C32" s="835" t="s">
        <v>584</v>
      </c>
      <c r="D32" s="863" t="s">
        <v>585</v>
      </c>
      <c r="E32" s="835" t="s">
        <v>1481</v>
      </c>
      <c r="F32" s="863" t="s">
        <v>1482</v>
      </c>
      <c r="G32" s="835" t="s">
        <v>1528</v>
      </c>
      <c r="H32" s="835" t="s">
        <v>1529</v>
      </c>
      <c r="I32" s="849">
        <v>1149.5</v>
      </c>
      <c r="J32" s="849">
        <v>3</v>
      </c>
      <c r="K32" s="850">
        <v>3448.5</v>
      </c>
    </row>
    <row r="33" spans="1:11" ht="14.45" customHeight="1" x14ac:dyDescent="0.2">
      <c r="A33" s="831" t="s">
        <v>570</v>
      </c>
      <c r="B33" s="832" t="s">
        <v>571</v>
      </c>
      <c r="C33" s="835" t="s">
        <v>584</v>
      </c>
      <c r="D33" s="863" t="s">
        <v>585</v>
      </c>
      <c r="E33" s="835" t="s">
        <v>1530</v>
      </c>
      <c r="F33" s="863" t="s">
        <v>1531</v>
      </c>
      <c r="G33" s="835" t="s">
        <v>1532</v>
      </c>
      <c r="H33" s="835" t="s">
        <v>1533</v>
      </c>
      <c r="I33" s="849">
        <v>790.8800048828125</v>
      </c>
      <c r="J33" s="849">
        <v>2</v>
      </c>
      <c r="K33" s="850">
        <v>1581.760009765625</v>
      </c>
    </row>
    <row r="34" spans="1:11" ht="14.45" customHeight="1" x14ac:dyDescent="0.2">
      <c r="A34" s="831" t="s">
        <v>570</v>
      </c>
      <c r="B34" s="832" t="s">
        <v>571</v>
      </c>
      <c r="C34" s="835" t="s">
        <v>584</v>
      </c>
      <c r="D34" s="863" t="s">
        <v>585</v>
      </c>
      <c r="E34" s="835" t="s">
        <v>1530</v>
      </c>
      <c r="F34" s="863" t="s">
        <v>1531</v>
      </c>
      <c r="G34" s="835" t="s">
        <v>1534</v>
      </c>
      <c r="H34" s="835" t="s">
        <v>1535</v>
      </c>
      <c r="I34" s="849">
        <v>6.0933334032694502</v>
      </c>
      <c r="J34" s="849">
        <v>600</v>
      </c>
      <c r="K34" s="850">
        <v>3654.5</v>
      </c>
    </row>
    <row r="35" spans="1:11" ht="14.45" customHeight="1" x14ac:dyDescent="0.2">
      <c r="A35" s="831" t="s">
        <v>570</v>
      </c>
      <c r="B35" s="832" t="s">
        <v>571</v>
      </c>
      <c r="C35" s="835" t="s">
        <v>584</v>
      </c>
      <c r="D35" s="863" t="s">
        <v>585</v>
      </c>
      <c r="E35" s="835" t="s">
        <v>1530</v>
      </c>
      <c r="F35" s="863" t="s">
        <v>1531</v>
      </c>
      <c r="G35" s="835" t="s">
        <v>1536</v>
      </c>
      <c r="H35" s="835" t="s">
        <v>1537</v>
      </c>
      <c r="I35" s="849">
        <v>0.37999999523162842</v>
      </c>
      <c r="J35" s="849">
        <v>10</v>
      </c>
      <c r="K35" s="850">
        <v>3.7999999523162842</v>
      </c>
    </row>
    <row r="36" spans="1:11" ht="14.45" customHeight="1" x14ac:dyDescent="0.2">
      <c r="A36" s="831" t="s">
        <v>570</v>
      </c>
      <c r="B36" s="832" t="s">
        <v>571</v>
      </c>
      <c r="C36" s="835" t="s">
        <v>584</v>
      </c>
      <c r="D36" s="863" t="s">
        <v>585</v>
      </c>
      <c r="E36" s="835" t="s">
        <v>1530</v>
      </c>
      <c r="F36" s="863" t="s">
        <v>1531</v>
      </c>
      <c r="G36" s="835" t="s">
        <v>1538</v>
      </c>
      <c r="H36" s="835" t="s">
        <v>1539</v>
      </c>
      <c r="I36" s="849">
        <v>0.30250000953674316</v>
      </c>
      <c r="J36" s="849">
        <v>2500</v>
      </c>
      <c r="K36" s="850">
        <v>758.02998352050781</v>
      </c>
    </row>
    <row r="37" spans="1:11" ht="14.45" customHeight="1" x14ac:dyDescent="0.2">
      <c r="A37" s="831" t="s">
        <v>570</v>
      </c>
      <c r="B37" s="832" t="s">
        <v>571</v>
      </c>
      <c r="C37" s="835" t="s">
        <v>584</v>
      </c>
      <c r="D37" s="863" t="s">
        <v>585</v>
      </c>
      <c r="E37" s="835" t="s">
        <v>1530</v>
      </c>
      <c r="F37" s="863" t="s">
        <v>1531</v>
      </c>
      <c r="G37" s="835" t="s">
        <v>1540</v>
      </c>
      <c r="H37" s="835" t="s">
        <v>1541</v>
      </c>
      <c r="I37" s="849">
        <v>7.630000114440918</v>
      </c>
      <c r="J37" s="849">
        <v>48</v>
      </c>
      <c r="K37" s="850">
        <v>366.239990234375</v>
      </c>
    </row>
    <row r="38" spans="1:11" ht="14.45" customHeight="1" x14ac:dyDescent="0.2">
      <c r="A38" s="831" t="s">
        <v>570</v>
      </c>
      <c r="B38" s="832" t="s">
        <v>571</v>
      </c>
      <c r="C38" s="835" t="s">
        <v>584</v>
      </c>
      <c r="D38" s="863" t="s">
        <v>585</v>
      </c>
      <c r="E38" s="835" t="s">
        <v>1530</v>
      </c>
      <c r="F38" s="863" t="s">
        <v>1531</v>
      </c>
      <c r="G38" s="835" t="s">
        <v>1542</v>
      </c>
      <c r="H38" s="835" t="s">
        <v>1543</v>
      </c>
      <c r="I38" s="849">
        <v>0.31000000238418579</v>
      </c>
      <c r="J38" s="849">
        <v>38400</v>
      </c>
      <c r="K38" s="850">
        <v>11964.48046875</v>
      </c>
    </row>
    <row r="39" spans="1:11" ht="14.45" customHeight="1" x14ac:dyDescent="0.2">
      <c r="A39" s="831" t="s">
        <v>570</v>
      </c>
      <c r="B39" s="832" t="s">
        <v>571</v>
      </c>
      <c r="C39" s="835" t="s">
        <v>584</v>
      </c>
      <c r="D39" s="863" t="s">
        <v>585</v>
      </c>
      <c r="E39" s="835" t="s">
        <v>1530</v>
      </c>
      <c r="F39" s="863" t="s">
        <v>1531</v>
      </c>
      <c r="G39" s="835" t="s">
        <v>1542</v>
      </c>
      <c r="H39" s="835" t="s">
        <v>1544</v>
      </c>
      <c r="I39" s="849">
        <v>0.29999999701976776</v>
      </c>
      <c r="J39" s="849">
        <v>26400</v>
      </c>
      <c r="K39" s="850">
        <v>7819.020263671875</v>
      </c>
    </row>
    <row r="40" spans="1:11" ht="14.45" customHeight="1" x14ac:dyDescent="0.2">
      <c r="A40" s="831" t="s">
        <v>570</v>
      </c>
      <c r="B40" s="832" t="s">
        <v>571</v>
      </c>
      <c r="C40" s="835" t="s">
        <v>584</v>
      </c>
      <c r="D40" s="863" t="s">
        <v>585</v>
      </c>
      <c r="E40" s="835" t="s">
        <v>1530</v>
      </c>
      <c r="F40" s="863" t="s">
        <v>1531</v>
      </c>
      <c r="G40" s="835" t="s">
        <v>1545</v>
      </c>
      <c r="H40" s="835" t="s">
        <v>1546</v>
      </c>
      <c r="I40" s="849">
        <v>0.14666667083899179</v>
      </c>
      <c r="J40" s="849">
        <v>2000</v>
      </c>
      <c r="K40" s="850">
        <v>295</v>
      </c>
    </row>
    <row r="41" spans="1:11" ht="14.45" customHeight="1" x14ac:dyDescent="0.2">
      <c r="A41" s="831" t="s">
        <v>570</v>
      </c>
      <c r="B41" s="832" t="s">
        <v>571</v>
      </c>
      <c r="C41" s="835" t="s">
        <v>584</v>
      </c>
      <c r="D41" s="863" t="s">
        <v>585</v>
      </c>
      <c r="E41" s="835" t="s">
        <v>1530</v>
      </c>
      <c r="F41" s="863" t="s">
        <v>1531</v>
      </c>
      <c r="G41" s="835" t="s">
        <v>1547</v>
      </c>
      <c r="H41" s="835" t="s">
        <v>1548</v>
      </c>
      <c r="I41" s="849">
        <v>29.879999160766602</v>
      </c>
      <c r="J41" s="849">
        <v>2</v>
      </c>
      <c r="K41" s="850">
        <v>59.759998321533203</v>
      </c>
    </row>
    <row r="42" spans="1:11" ht="14.45" customHeight="1" x14ac:dyDescent="0.2">
      <c r="A42" s="831" t="s">
        <v>570</v>
      </c>
      <c r="B42" s="832" t="s">
        <v>571</v>
      </c>
      <c r="C42" s="835" t="s">
        <v>584</v>
      </c>
      <c r="D42" s="863" t="s">
        <v>585</v>
      </c>
      <c r="E42" s="835" t="s">
        <v>1530</v>
      </c>
      <c r="F42" s="863" t="s">
        <v>1531</v>
      </c>
      <c r="G42" s="835" t="s">
        <v>1547</v>
      </c>
      <c r="H42" s="835" t="s">
        <v>1549</v>
      </c>
      <c r="I42" s="849">
        <v>29.503332773844402</v>
      </c>
      <c r="J42" s="849">
        <v>12</v>
      </c>
      <c r="K42" s="850">
        <v>355.16999816894531</v>
      </c>
    </row>
    <row r="43" spans="1:11" ht="14.45" customHeight="1" x14ac:dyDescent="0.2">
      <c r="A43" s="831" t="s">
        <v>570</v>
      </c>
      <c r="B43" s="832" t="s">
        <v>571</v>
      </c>
      <c r="C43" s="835" t="s">
        <v>584</v>
      </c>
      <c r="D43" s="863" t="s">
        <v>585</v>
      </c>
      <c r="E43" s="835" t="s">
        <v>1530</v>
      </c>
      <c r="F43" s="863" t="s">
        <v>1531</v>
      </c>
      <c r="G43" s="835" t="s">
        <v>1550</v>
      </c>
      <c r="H43" s="835" t="s">
        <v>1551</v>
      </c>
      <c r="I43" s="849">
        <v>10.350000381469727</v>
      </c>
      <c r="J43" s="849">
        <v>1</v>
      </c>
      <c r="K43" s="850">
        <v>10.350000381469727</v>
      </c>
    </row>
    <row r="44" spans="1:11" ht="14.45" customHeight="1" x14ac:dyDescent="0.2">
      <c r="A44" s="831" t="s">
        <v>570</v>
      </c>
      <c r="B44" s="832" t="s">
        <v>571</v>
      </c>
      <c r="C44" s="835" t="s">
        <v>584</v>
      </c>
      <c r="D44" s="863" t="s">
        <v>585</v>
      </c>
      <c r="E44" s="835" t="s">
        <v>1552</v>
      </c>
      <c r="F44" s="863" t="s">
        <v>1553</v>
      </c>
      <c r="G44" s="835" t="s">
        <v>1554</v>
      </c>
      <c r="H44" s="835" t="s">
        <v>1555</v>
      </c>
      <c r="I44" s="849">
        <v>492.47000122070313</v>
      </c>
      <c r="J44" s="849">
        <v>20</v>
      </c>
      <c r="K44" s="850">
        <v>9849.400390625</v>
      </c>
    </row>
    <row r="45" spans="1:11" ht="14.45" customHeight="1" x14ac:dyDescent="0.2">
      <c r="A45" s="831" t="s">
        <v>570</v>
      </c>
      <c r="B45" s="832" t="s">
        <v>571</v>
      </c>
      <c r="C45" s="835" t="s">
        <v>584</v>
      </c>
      <c r="D45" s="863" t="s">
        <v>585</v>
      </c>
      <c r="E45" s="835" t="s">
        <v>1552</v>
      </c>
      <c r="F45" s="863" t="s">
        <v>1553</v>
      </c>
      <c r="G45" s="835" t="s">
        <v>1556</v>
      </c>
      <c r="H45" s="835" t="s">
        <v>1557</v>
      </c>
      <c r="I45" s="849">
        <v>17.459999084472656</v>
      </c>
      <c r="J45" s="849">
        <v>400</v>
      </c>
      <c r="K45" s="850">
        <v>6984.1201171875</v>
      </c>
    </row>
    <row r="46" spans="1:11" ht="14.45" customHeight="1" x14ac:dyDescent="0.2">
      <c r="A46" s="831" t="s">
        <v>570</v>
      </c>
      <c r="B46" s="832" t="s">
        <v>571</v>
      </c>
      <c r="C46" s="835" t="s">
        <v>584</v>
      </c>
      <c r="D46" s="863" t="s">
        <v>585</v>
      </c>
      <c r="E46" s="835" t="s">
        <v>1552</v>
      </c>
      <c r="F46" s="863" t="s">
        <v>1553</v>
      </c>
      <c r="G46" s="835" t="s">
        <v>1556</v>
      </c>
      <c r="H46" s="835" t="s">
        <v>1558</v>
      </c>
      <c r="I46" s="849">
        <v>17.459999084472656</v>
      </c>
      <c r="J46" s="849">
        <v>2400</v>
      </c>
      <c r="K46" s="850">
        <v>41904.3603515625</v>
      </c>
    </row>
    <row r="47" spans="1:11" ht="14.45" customHeight="1" x14ac:dyDescent="0.2">
      <c r="A47" s="831" t="s">
        <v>570</v>
      </c>
      <c r="B47" s="832" t="s">
        <v>571</v>
      </c>
      <c r="C47" s="835" t="s">
        <v>584</v>
      </c>
      <c r="D47" s="863" t="s">
        <v>585</v>
      </c>
      <c r="E47" s="835" t="s">
        <v>1552</v>
      </c>
      <c r="F47" s="863" t="s">
        <v>1553</v>
      </c>
      <c r="G47" s="835" t="s">
        <v>1554</v>
      </c>
      <c r="H47" s="835" t="s">
        <v>1559</v>
      </c>
      <c r="I47" s="849">
        <v>492.47000122070313</v>
      </c>
      <c r="J47" s="849">
        <v>120</v>
      </c>
      <c r="K47" s="850">
        <v>59096.40234375</v>
      </c>
    </row>
    <row r="48" spans="1:11" ht="14.45" customHeight="1" x14ac:dyDescent="0.2">
      <c r="A48" s="831" t="s">
        <v>570</v>
      </c>
      <c r="B48" s="832" t="s">
        <v>571</v>
      </c>
      <c r="C48" s="835" t="s">
        <v>584</v>
      </c>
      <c r="D48" s="863" t="s">
        <v>585</v>
      </c>
      <c r="E48" s="835" t="s">
        <v>1552</v>
      </c>
      <c r="F48" s="863" t="s">
        <v>1553</v>
      </c>
      <c r="G48" s="835" t="s">
        <v>1560</v>
      </c>
      <c r="H48" s="835" t="s">
        <v>1561</v>
      </c>
      <c r="I48" s="849">
        <v>25.409999847412109</v>
      </c>
      <c r="J48" s="849">
        <v>150</v>
      </c>
      <c r="K48" s="850">
        <v>3811.5</v>
      </c>
    </row>
    <row r="49" spans="1:11" ht="14.45" customHeight="1" x14ac:dyDescent="0.2">
      <c r="A49" s="831" t="s">
        <v>570</v>
      </c>
      <c r="B49" s="832" t="s">
        <v>571</v>
      </c>
      <c r="C49" s="835" t="s">
        <v>584</v>
      </c>
      <c r="D49" s="863" t="s">
        <v>585</v>
      </c>
      <c r="E49" s="835" t="s">
        <v>1552</v>
      </c>
      <c r="F49" s="863" t="s">
        <v>1553</v>
      </c>
      <c r="G49" s="835" t="s">
        <v>1562</v>
      </c>
      <c r="H49" s="835" t="s">
        <v>1563</v>
      </c>
      <c r="I49" s="849">
        <v>15.930000305175781</v>
      </c>
      <c r="J49" s="849">
        <v>50</v>
      </c>
      <c r="K49" s="850">
        <v>796.5</v>
      </c>
    </row>
    <row r="50" spans="1:11" ht="14.45" customHeight="1" x14ac:dyDescent="0.2">
      <c r="A50" s="831" t="s">
        <v>570</v>
      </c>
      <c r="B50" s="832" t="s">
        <v>571</v>
      </c>
      <c r="C50" s="835" t="s">
        <v>584</v>
      </c>
      <c r="D50" s="863" t="s">
        <v>585</v>
      </c>
      <c r="E50" s="835" t="s">
        <v>1552</v>
      </c>
      <c r="F50" s="863" t="s">
        <v>1553</v>
      </c>
      <c r="G50" s="835" t="s">
        <v>1564</v>
      </c>
      <c r="H50" s="835" t="s">
        <v>1565</v>
      </c>
      <c r="I50" s="849">
        <v>371.47000122070313</v>
      </c>
      <c r="J50" s="849">
        <v>15</v>
      </c>
      <c r="K50" s="850">
        <v>5572.0499267578125</v>
      </c>
    </row>
    <row r="51" spans="1:11" ht="14.45" customHeight="1" x14ac:dyDescent="0.2">
      <c r="A51" s="831" t="s">
        <v>570</v>
      </c>
      <c r="B51" s="832" t="s">
        <v>571</v>
      </c>
      <c r="C51" s="835" t="s">
        <v>584</v>
      </c>
      <c r="D51" s="863" t="s">
        <v>585</v>
      </c>
      <c r="E51" s="835" t="s">
        <v>1552</v>
      </c>
      <c r="F51" s="863" t="s">
        <v>1553</v>
      </c>
      <c r="G51" s="835" t="s">
        <v>1566</v>
      </c>
      <c r="H51" s="835" t="s">
        <v>1567</v>
      </c>
      <c r="I51" s="849">
        <v>30.25</v>
      </c>
      <c r="J51" s="849">
        <v>200</v>
      </c>
      <c r="K51" s="850">
        <v>6050</v>
      </c>
    </row>
    <row r="52" spans="1:11" ht="14.45" customHeight="1" x14ac:dyDescent="0.2">
      <c r="A52" s="831" t="s">
        <v>570</v>
      </c>
      <c r="B52" s="832" t="s">
        <v>571</v>
      </c>
      <c r="C52" s="835" t="s">
        <v>584</v>
      </c>
      <c r="D52" s="863" t="s">
        <v>585</v>
      </c>
      <c r="E52" s="835" t="s">
        <v>1552</v>
      </c>
      <c r="F52" s="863" t="s">
        <v>1553</v>
      </c>
      <c r="G52" s="835" t="s">
        <v>1568</v>
      </c>
      <c r="H52" s="835" t="s">
        <v>1569</v>
      </c>
      <c r="I52" s="849">
        <v>318</v>
      </c>
      <c r="J52" s="849">
        <v>5</v>
      </c>
      <c r="K52" s="850">
        <v>1590</v>
      </c>
    </row>
    <row r="53" spans="1:11" ht="14.45" customHeight="1" x14ac:dyDescent="0.2">
      <c r="A53" s="831" t="s">
        <v>570</v>
      </c>
      <c r="B53" s="832" t="s">
        <v>571</v>
      </c>
      <c r="C53" s="835" t="s">
        <v>584</v>
      </c>
      <c r="D53" s="863" t="s">
        <v>585</v>
      </c>
      <c r="E53" s="835" t="s">
        <v>1552</v>
      </c>
      <c r="F53" s="863" t="s">
        <v>1553</v>
      </c>
      <c r="G53" s="835" t="s">
        <v>1570</v>
      </c>
      <c r="H53" s="835" t="s">
        <v>1571</v>
      </c>
      <c r="I53" s="849">
        <v>99.220001220703125</v>
      </c>
      <c r="J53" s="849">
        <v>10</v>
      </c>
      <c r="K53" s="850">
        <v>992.20001220703125</v>
      </c>
    </row>
    <row r="54" spans="1:11" ht="14.45" customHeight="1" x14ac:dyDescent="0.2">
      <c r="A54" s="831" t="s">
        <v>570</v>
      </c>
      <c r="B54" s="832" t="s">
        <v>571</v>
      </c>
      <c r="C54" s="835" t="s">
        <v>584</v>
      </c>
      <c r="D54" s="863" t="s">
        <v>585</v>
      </c>
      <c r="E54" s="835" t="s">
        <v>1552</v>
      </c>
      <c r="F54" s="863" t="s">
        <v>1553</v>
      </c>
      <c r="G54" s="835" t="s">
        <v>1572</v>
      </c>
      <c r="H54" s="835" t="s">
        <v>1573</v>
      </c>
      <c r="I54" s="849">
        <v>1.8940000057220459</v>
      </c>
      <c r="J54" s="849">
        <v>3900</v>
      </c>
      <c r="K54" s="850">
        <v>7389</v>
      </c>
    </row>
    <row r="55" spans="1:11" ht="14.45" customHeight="1" x14ac:dyDescent="0.2">
      <c r="A55" s="831" t="s">
        <v>570</v>
      </c>
      <c r="B55" s="832" t="s">
        <v>571</v>
      </c>
      <c r="C55" s="835" t="s">
        <v>584</v>
      </c>
      <c r="D55" s="863" t="s">
        <v>585</v>
      </c>
      <c r="E55" s="835" t="s">
        <v>1552</v>
      </c>
      <c r="F55" s="863" t="s">
        <v>1553</v>
      </c>
      <c r="G55" s="835" t="s">
        <v>1572</v>
      </c>
      <c r="H55" s="835" t="s">
        <v>1574</v>
      </c>
      <c r="I55" s="849">
        <v>1.8700000047683716</v>
      </c>
      <c r="J55" s="849">
        <v>500</v>
      </c>
      <c r="K55" s="850">
        <v>935</v>
      </c>
    </row>
    <row r="56" spans="1:11" ht="14.45" customHeight="1" x14ac:dyDescent="0.2">
      <c r="A56" s="831" t="s">
        <v>570</v>
      </c>
      <c r="B56" s="832" t="s">
        <v>571</v>
      </c>
      <c r="C56" s="835" t="s">
        <v>584</v>
      </c>
      <c r="D56" s="863" t="s">
        <v>585</v>
      </c>
      <c r="E56" s="835" t="s">
        <v>1552</v>
      </c>
      <c r="F56" s="863" t="s">
        <v>1553</v>
      </c>
      <c r="G56" s="835" t="s">
        <v>1575</v>
      </c>
      <c r="H56" s="835" t="s">
        <v>1576</v>
      </c>
      <c r="I56" s="849">
        <v>1.059999942779541</v>
      </c>
      <c r="J56" s="849">
        <v>500</v>
      </c>
      <c r="K56" s="850">
        <v>530</v>
      </c>
    </row>
    <row r="57" spans="1:11" ht="14.45" customHeight="1" x14ac:dyDescent="0.2">
      <c r="A57" s="831" t="s">
        <v>570</v>
      </c>
      <c r="B57" s="832" t="s">
        <v>571</v>
      </c>
      <c r="C57" s="835" t="s">
        <v>584</v>
      </c>
      <c r="D57" s="863" t="s">
        <v>585</v>
      </c>
      <c r="E57" s="835" t="s">
        <v>1552</v>
      </c>
      <c r="F57" s="863" t="s">
        <v>1553</v>
      </c>
      <c r="G57" s="835" t="s">
        <v>1577</v>
      </c>
      <c r="H57" s="835" t="s">
        <v>1578</v>
      </c>
      <c r="I57" s="849">
        <v>11.739999771118164</v>
      </c>
      <c r="J57" s="849">
        <v>100</v>
      </c>
      <c r="K57" s="850">
        <v>1174</v>
      </c>
    </row>
    <row r="58" spans="1:11" ht="14.45" customHeight="1" x14ac:dyDescent="0.2">
      <c r="A58" s="831" t="s">
        <v>570</v>
      </c>
      <c r="B58" s="832" t="s">
        <v>571</v>
      </c>
      <c r="C58" s="835" t="s">
        <v>584</v>
      </c>
      <c r="D58" s="863" t="s">
        <v>585</v>
      </c>
      <c r="E58" s="835" t="s">
        <v>1552</v>
      </c>
      <c r="F58" s="863" t="s">
        <v>1553</v>
      </c>
      <c r="G58" s="835" t="s">
        <v>1577</v>
      </c>
      <c r="H58" s="835" t="s">
        <v>1579</v>
      </c>
      <c r="I58" s="849">
        <v>11.738333066304525</v>
      </c>
      <c r="J58" s="849">
        <v>450</v>
      </c>
      <c r="K58" s="850">
        <v>5282.0000610351563</v>
      </c>
    </row>
    <row r="59" spans="1:11" ht="14.45" customHeight="1" x14ac:dyDescent="0.2">
      <c r="A59" s="831" t="s">
        <v>570</v>
      </c>
      <c r="B59" s="832" t="s">
        <v>571</v>
      </c>
      <c r="C59" s="835" t="s">
        <v>584</v>
      </c>
      <c r="D59" s="863" t="s">
        <v>585</v>
      </c>
      <c r="E59" s="835" t="s">
        <v>1552</v>
      </c>
      <c r="F59" s="863" t="s">
        <v>1553</v>
      </c>
      <c r="G59" s="835" t="s">
        <v>1580</v>
      </c>
      <c r="H59" s="835" t="s">
        <v>1581</v>
      </c>
      <c r="I59" s="849">
        <v>160.92999267578125</v>
      </c>
      <c r="J59" s="849">
        <v>10</v>
      </c>
      <c r="K59" s="850">
        <v>1609.300048828125</v>
      </c>
    </row>
    <row r="60" spans="1:11" ht="14.45" customHeight="1" x14ac:dyDescent="0.2">
      <c r="A60" s="831" t="s">
        <v>570</v>
      </c>
      <c r="B60" s="832" t="s">
        <v>571</v>
      </c>
      <c r="C60" s="835" t="s">
        <v>584</v>
      </c>
      <c r="D60" s="863" t="s">
        <v>585</v>
      </c>
      <c r="E60" s="835" t="s">
        <v>1552</v>
      </c>
      <c r="F60" s="863" t="s">
        <v>1553</v>
      </c>
      <c r="G60" s="835" t="s">
        <v>1582</v>
      </c>
      <c r="H60" s="835" t="s">
        <v>1583</v>
      </c>
      <c r="I60" s="849">
        <v>4.8000001907348633</v>
      </c>
      <c r="J60" s="849">
        <v>100</v>
      </c>
      <c r="K60" s="850">
        <v>480</v>
      </c>
    </row>
    <row r="61" spans="1:11" ht="14.45" customHeight="1" x14ac:dyDescent="0.2">
      <c r="A61" s="831" t="s">
        <v>570</v>
      </c>
      <c r="B61" s="832" t="s">
        <v>571</v>
      </c>
      <c r="C61" s="835" t="s">
        <v>584</v>
      </c>
      <c r="D61" s="863" t="s">
        <v>585</v>
      </c>
      <c r="E61" s="835" t="s">
        <v>1552</v>
      </c>
      <c r="F61" s="863" t="s">
        <v>1553</v>
      </c>
      <c r="G61" s="835" t="s">
        <v>1582</v>
      </c>
      <c r="H61" s="835" t="s">
        <v>1584</v>
      </c>
      <c r="I61" s="849">
        <v>4.8000001907348633</v>
      </c>
      <c r="J61" s="849">
        <v>400</v>
      </c>
      <c r="K61" s="850">
        <v>1919.9800109863281</v>
      </c>
    </row>
    <row r="62" spans="1:11" ht="14.45" customHeight="1" x14ac:dyDescent="0.2">
      <c r="A62" s="831" t="s">
        <v>570</v>
      </c>
      <c r="B62" s="832" t="s">
        <v>571</v>
      </c>
      <c r="C62" s="835" t="s">
        <v>584</v>
      </c>
      <c r="D62" s="863" t="s">
        <v>585</v>
      </c>
      <c r="E62" s="835" t="s">
        <v>1552</v>
      </c>
      <c r="F62" s="863" t="s">
        <v>1553</v>
      </c>
      <c r="G62" s="835" t="s">
        <v>1585</v>
      </c>
      <c r="H62" s="835" t="s">
        <v>1586</v>
      </c>
      <c r="I62" s="849">
        <v>21.176666895548504</v>
      </c>
      <c r="J62" s="849">
        <v>30</v>
      </c>
      <c r="K62" s="850">
        <v>635.24000549316406</v>
      </c>
    </row>
    <row r="63" spans="1:11" ht="14.45" customHeight="1" x14ac:dyDescent="0.2">
      <c r="A63" s="831" t="s">
        <v>570</v>
      </c>
      <c r="B63" s="832" t="s">
        <v>571</v>
      </c>
      <c r="C63" s="835" t="s">
        <v>584</v>
      </c>
      <c r="D63" s="863" t="s">
        <v>585</v>
      </c>
      <c r="E63" s="835" t="s">
        <v>1552</v>
      </c>
      <c r="F63" s="863" t="s">
        <v>1553</v>
      </c>
      <c r="G63" s="835" t="s">
        <v>1587</v>
      </c>
      <c r="H63" s="835" t="s">
        <v>1588</v>
      </c>
      <c r="I63" s="849">
        <v>9.1999998092651367</v>
      </c>
      <c r="J63" s="849">
        <v>500</v>
      </c>
      <c r="K63" s="850">
        <v>4600</v>
      </c>
    </row>
    <row r="64" spans="1:11" ht="14.45" customHeight="1" x14ac:dyDescent="0.2">
      <c r="A64" s="831" t="s">
        <v>570</v>
      </c>
      <c r="B64" s="832" t="s">
        <v>571</v>
      </c>
      <c r="C64" s="835" t="s">
        <v>584</v>
      </c>
      <c r="D64" s="863" t="s">
        <v>585</v>
      </c>
      <c r="E64" s="835" t="s">
        <v>1552</v>
      </c>
      <c r="F64" s="863" t="s">
        <v>1553</v>
      </c>
      <c r="G64" s="835" t="s">
        <v>1589</v>
      </c>
      <c r="H64" s="835" t="s">
        <v>1590</v>
      </c>
      <c r="I64" s="849">
        <v>172.5</v>
      </c>
      <c r="J64" s="849">
        <v>2</v>
      </c>
      <c r="K64" s="850">
        <v>345</v>
      </c>
    </row>
    <row r="65" spans="1:11" ht="14.45" customHeight="1" x14ac:dyDescent="0.2">
      <c r="A65" s="831" t="s">
        <v>570</v>
      </c>
      <c r="B65" s="832" t="s">
        <v>571</v>
      </c>
      <c r="C65" s="835" t="s">
        <v>584</v>
      </c>
      <c r="D65" s="863" t="s">
        <v>585</v>
      </c>
      <c r="E65" s="835" t="s">
        <v>1552</v>
      </c>
      <c r="F65" s="863" t="s">
        <v>1553</v>
      </c>
      <c r="G65" s="835" t="s">
        <v>1591</v>
      </c>
      <c r="H65" s="835" t="s">
        <v>1592</v>
      </c>
      <c r="I65" s="849">
        <v>14.310000419616699</v>
      </c>
      <c r="J65" s="849">
        <v>30</v>
      </c>
      <c r="K65" s="850">
        <v>429.17999267578125</v>
      </c>
    </row>
    <row r="66" spans="1:11" ht="14.45" customHeight="1" x14ac:dyDescent="0.2">
      <c r="A66" s="831" t="s">
        <v>570</v>
      </c>
      <c r="B66" s="832" t="s">
        <v>571</v>
      </c>
      <c r="C66" s="835" t="s">
        <v>584</v>
      </c>
      <c r="D66" s="863" t="s">
        <v>585</v>
      </c>
      <c r="E66" s="835" t="s">
        <v>1552</v>
      </c>
      <c r="F66" s="863" t="s">
        <v>1553</v>
      </c>
      <c r="G66" s="835" t="s">
        <v>1591</v>
      </c>
      <c r="H66" s="835" t="s">
        <v>1593</v>
      </c>
      <c r="I66" s="849">
        <v>14.310000419616699</v>
      </c>
      <c r="J66" s="849">
        <v>40</v>
      </c>
      <c r="K66" s="850">
        <v>572.4000244140625</v>
      </c>
    </row>
    <row r="67" spans="1:11" ht="14.45" customHeight="1" x14ac:dyDescent="0.2">
      <c r="A67" s="831" t="s">
        <v>570</v>
      </c>
      <c r="B67" s="832" t="s">
        <v>571</v>
      </c>
      <c r="C67" s="835" t="s">
        <v>584</v>
      </c>
      <c r="D67" s="863" t="s">
        <v>585</v>
      </c>
      <c r="E67" s="835" t="s">
        <v>1552</v>
      </c>
      <c r="F67" s="863" t="s">
        <v>1553</v>
      </c>
      <c r="G67" s="835" t="s">
        <v>1594</v>
      </c>
      <c r="H67" s="835" t="s">
        <v>1595</v>
      </c>
      <c r="I67" s="849">
        <v>141.89999389648438</v>
      </c>
      <c r="J67" s="849">
        <v>30</v>
      </c>
      <c r="K67" s="850">
        <v>4256.89990234375</v>
      </c>
    </row>
    <row r="68" spans="1:11" ht="14.45" customHeight="1" x14ac:dyDescent="0.2">
      <c r="A68" s="831" t="s">
        <v>570</v>
      </c>
      <c r="B68" s="832" t="s">
        <v>571</v>
      </c>
      <c r="C68" s="835" t="s">
        <v>584</v>
      </c>
      <c r="D68" s="863" t="s">
        <v>585</v>
      </c>
      <c r="E68" s="835" t="s">
        <v>1552</v>
      </c>
      <c r="F68" s="863" t="s">
        <v>1553</v>
      </c>
      <c r="G68" s="835" t="s">
        <v>1596</v>
      </c>
      <c r="H68" s="835" t="s">
        <v>1597</v>
      </c>
      <c r="I68" s="849">
        <v>1.0900000333786011</v>
      </c>
      <c r="J68" s="849">
        <v>500</v>
      </c>
      <c r="K68" s="850">
        <v>545</v>
      </c>
    </row>
    <row r="69" spans="1:11" ht="14.45" customHeight="1" x14ac:dyDescent="0.2">
      <c r="A69" s="831" t="s">
        <v>570</v>
      </c>
      <c r="B69" s="832" t="s">
        <v>571</v>
      </c>
      <c r="C69" s="835" t="s">
        <v>584</v>
      </c>
      <c r="D69" s="863" t="s">
        <v>585</v>
      </c>
      <c r="E69" s="835" t="s">
        <v>1552</v>
      </c>
      <c r="F69" s="863" t="s">
        <v>1553</v>
      </c>
      <c r="G69" s="835" t="s">
        <v>1598</v>
      </c>
      <c r="H69" s="835" t="s">
        <v>1599</v>
      </c>
      <c r="I69" s="849">
        <v>0.47999998927116394</v>
      </c>
      <c r="J69" s="849">
        <v>300</v>
      </c>
      <c r="K69" s="850">
        <v>144</v>
      </c>
    </row>
    <row r="70" spans="1:11" ht="14.45" customHeight="1" x14ac:dyDescent="0.2">
      <c r="A70" s="831" t="s">
        <v>570</v>
      </c>
      <c r="B70" s="832" t="s">
        <v>571</v>
      </c>
      <c r="C70" s="835" t="s">
        <v>584</v>
      </c>
      <c r="D70" s="863" t="s">
        <v>585</v>
      </c>
      <c r="E70" s="835" t="s">
        <v>1552</v>
      </c>
      <c r="F70" s="863" t="s">
        <v>1553</v>
      </c>
      <c r="G70" s="835" t="s">
        <v>1600</v>
      </c>
      <c r="H70" s="835" t="s">
        <v>1601</v>
      </c>
      <c r="I70" s="849">
        <v>1.6699999570846558</v>
      </c>
      <c r="J70" s="849">
        <v>1000</v>
      </c>
      <c r="K70" s="850">
        <v>1670</v>
      </c>
    </row>
    <row r="71" spans="1:11" ht="14.45" customHeight="1" x14ac:dyDescent="0.2">
      <c r="A71" s="831" t="s">
        <v>570</v>
      </c>
      <c r="B71" s="832" t="s">
        <v>571</v>
      </c>
      <c r="C71" s="835" t="s">
        <v>584</v>
      </c>
      <c r="D71" s="863" t="s">
        <v>585</v>
      </c>
      <c r="E71" s="835" t="s">
        <v>1552</v>
      </c>
      <c r="F71" s="863" t="s">
        <v>1553</v>
      </c>
      <c r="G71" s="835" t="s">
        <v>1602</v>
      </c>
      <c r="H71" s="835" t="s">
        <v>1603</v>
      </c>
      <c r="I71" s="849">
        <v>0.67000001668930054</v>
      </c>
      <c r="J71" s="849">
        <v>300</v>
      </c>
      <c r="K71" s="850">
        <v>201</v>
      </c>
    </row>
    <row r="72" spans="1:11" ht="14.45" customHeight="1" x14ac:dyDescent="0.2">
      <c r="A72" s="831" t="s">
        <v>570</v>
      </c>
      <c r="B72" s="832" t="s">
        <v>571</v>
      </c>
      <c r="C72" s="835" t="s">
        <v>584</v>
      </c>
      <c r="D72" s="863" t="s">
        <v>585</v>
      </c>
      <c r="E72" s="835" t="s">
        <v>1552</v>
      </c>
      <c r="F72" s="863" t="s">
        <v>1553</v>
      </c>
      <c r="G72" s="835" t="s">
        <v>1596</v>
      </c>
      <c r="H72" s="835" t="s">
        <v>1604</v>
      </c>
      <c r="I72" s="849">
        <v>1.0900000333786011</v>
      </c>
      <c r="J72" s="849">
        <v>3000</v>
      </c>
      <c r="K72" s="850">
        <v>3270</v>
      </c>
    </row>
    <row r="73" spans="1:11" ht="14.45" customHeight="1" x14ac:dyDescent="0.2">
      <c r="A73" s="831" t="s">
        <v>570</v>
      </c>
      <c r="B73" s="832" t="s">
        <v>571</v>
      </c>
      <c r="C73" s="835" t="s">
        <v>584</v>
      </c>
      <c r="D73" s="863" t="s">
        <v>585</v>
      </c>
      <c r="E73" s="835" t="s">
        <v>1552</v>
      </c>
      <c r="F73" s="863" t="s">
        <v>1553</v>
      </c>
      <c r="G73" s="835" t="s">
        <v>1598</v>
      </c>
      <c r="H73" s="835" t="s">
        <v>1605</v>
      </c>
      <c r="I73" s="849">
        <v>0.47999998927116394</v>
      </c>
      <c r="J73" s="849">
        <v>1800</v>
      </c>
      <c r="K73" s="850">
        <v>864</v>
      </c>
    </row>
    <row r="74" spans="1:11" ht="14.45" customHeight="1" x14ac:dyDescent="0.2">
      <c r="A74" s="831" t="s">
        <v>570</v>
      </c>
      <c r="B74" s="832" t="s">
        <v>571</v>
      </c>
      <c r="C74" s="835" t="s">
        <v>584</v>
      </c>
      <c r="D74" s="863" t="s">
        <v>585</v>
      </c>
      <c r="E74" s="835" t="s">
        <v>1552</v>
      </c>
      <c r="F74" s="863" t="s">
        <v>1553</v>
      </c>
      <c r="G74" s="835" t="s">
        <v>1600</v>
      </c>
      <c r="H74" s="835" t="s">
        <v>1606</v>
      </c>
      <c r="I74" s="849">
        <v>1.6749999523162842</v>
      </c>
      <c r="J74" s="849">
        <v>6200</v>
      </c>
      <c r="K74" s="850">
        <v>10386</v>
      </c>
    </row>
    <row r="75" spans="1:11" ht="14.45" customHeight="1" x14ac:dyDescent="0.2">
      <c r="A75" s="831" t="s">
        <v>570</v>
      </c>
      <c r="B75" s="832" t="s">
        <v>571</v>
      </c>
      <c r="C75" s="835" t="s">
        <v>584</v>
      </c>
      <c r="D75" s="863" t="s">
        <v>585</v>
      </c>
      <c r="E75" s="835" t="s">
        <v>1552</v>
      </c>
      <c r="F75" s="863" t="s">
        <v>1553</v>
      </c>
      <c r="G75" s="835" t="s">
        <v>1602</v>
      </c>
      <c r="H75" s="835" t="s">
        <v>1607</v>
      </c>
      <c r="I75" s="849">
        <v>0.67000001668930054</v>
      </c>
      <c r="J75" s="849">
        <v>1800</v>
      </c>
      <c r="K75" s="850">
        <v>1206</v>
      </c>
    </row>
    <row r="76" spans="1:11" ht="14.45" customHeight="1" x14ac:dyDescent="0.2">
      <c r="A76" s="831" t="s">
        <v>570</v>
      </c>
      <c r="B76" s="832" t="s">
        <v>571</v>
      </c>
      <c r="C76" s="835" t="s">
        <v>584</v>
      </c>
      <c r="D76" s="863" t="s">
        <v>585</v>
      </c>
      <c r="E76" s="835" t="s">
        <v>1552</v>
      </c>
      <c r="F76" s="863" t="s">
        <v>1553</v>
      </c>
      <c r="G76" s="835" t="s">
        <v>1608</v>
      </c>
      <c r="H76" s="835" t="s">
        <v>1609</v>
      </c>
      <c r="I76" s="849">
        <v>2.75</v>
      </c>
      <c r="J76" s="849">
        <v>700</v>
      </c>
      <c r="K76" s="850">
        <v>1925</v>
      </c>
    </row>
    <row r="77" spans="1:11" ht="14.45" customHeight="1" x14ac:dyDescent="0.2">
      <c r="A77" s="831" t="s">
        <v>570</v>
      </c>
      <c r="B77" s="832" t="s">
        <v>571</v>
      </c>
      <c r="C77" s="835" t="s">
        <v>584</v>
      </c>
      <c r="D77" s="863" t="s">
        <v>585</v>
      </c>
      <c r="E77" s="835" t="s">
        <v>1552</v>
      </c>
      <c r="F77" s="863" t="s">
        <v>1553</v>
      </c>
      <c r="G77" s="835" t="s">
        <v>1610</v>
      </c>
      <c r="H77" s="835" t="s">
        <v>1611</v>
      </c>
      <c r="I77" s="849">
        <v>9.1499996185302734</v>
      </c>
      <c r="J77" s="849">
        <v>100</v>
      </c>
      <c r="K77" s="850">
        <v>914.6500244140625</v>
      </c>
    </row>
    <row r="78" spans="1:11" ht="14.45" customHeight="1" x14ac:dyDescent="0.2">
      <c r="A78" s="831" t="s">
        <v>570</v>
      </c>
      <c r="B78" s="832" t="s">
        <v>571</v>
      </c>
      <c r="C78" s="835" t="s">
        <v>584</v>
      </c>
      <c r="D78" s="863" t="s">
        <v>585</v>
      </c>
      <c r="E78" s="835" t="s">
        <v>1552</v>
      </c>
      <c r="F78" s="863" t="s">
        <v>1553</v>
      </c>
      <c r="G78" s="835" t="s">
        <v>1612</v>
      </c>
      <c r="H78" s="835" t="s">
        <v>1613</v>
      </c>
      <c r="I78" s="849">
        <v>156.08999633789063</v>
      </c>
      <c r="J78" s="849">
        <v>10</v>
      </c>
      <c r="K78" s="850">
        <v>1560.9000244140625</v>
      </c>
    </row>
    <row r="79" spans="1:11" ht="14.45" customHeight="1" x14ac:dyDescent="0.2">
      <c r="A79" s="831" t="s">
        <v>570</v>
      </c>
      <c r="B79" s="832" t="s">
        <v>571</v>
      </c>
      <c r="C79" s="835" t="s">
        <v>584</v>
      </c>
      <c r="D79" s="863" t="s">
        <v>585</v>
      </c>
      <c r="E79" s="835" t="s">
        <v>1552</v>
      </c>
      <c r="F79" s="863" t="s">
        <v>1553</v>
      </c>
      <c r="G79" s="835" t="s">
        <v>1614</v>
      </c>
      <c r="H79" s="835" t="s">
        <v>1615</v>
      </c>
      <c r="I79" s="849">
        <v>2.8499999046325684</v>
      </c>
      <c r="J79" s="849">
        <v>400</v>
      </c>
      <c r="K79" s="850">
        <v>1140.8399658203125</v>
      </c>
    </row>
    <row r="80" spans="1:11" ht="14.45" customHeight="1" x14ac:dyDescent="0.2">
      <c r="A80" s="831" t="s">
        <v>570</v>
      </c>
      <c r="B80" s="832" t="s">
        <v>571</v>
      </c>
      <c r="C80" s="835" t="s">
        <v>584</v>
      </c>
      <c r="D80" s="863" t="s">
        <v>585</v>
      </c>
      <c r="E80" s="835" t="s">
        <v>1552</v>
      </c>
      <c r="F80" s="863" t="s">
        <v>1553</v>
      </c>
      <c r="G80" s="835" t="s">
        <v>1614</v>
      </c>
      <c r="H80" s="835" t="s">
        <v>1616</v>
      </c>
      <c r="I80" s="849">
        <v>2.8499999046325684</v>
      </c>
      <c r="J80" s="849">
        <v>1400</v>
      </c>
      <c r="K80" s="850">
        <v>3991.2000122070313</v>
      </c>
    </row>
    <row r="81" spans="1:11" ht="14.45" customHeight="1" x14ac:dyDescent="0.2">
      <c r="A81" s="831" t="s">
        <v>570</v>
      </c>
      <c r="B81" s="832" t="s">
        <v>571</v>
      </c>
      <c r="C81" s="835" t="s">
        <v>584</v>
      </c>
      <c r="D81" s="863" t="s">
        <v>585</v>
      </c>
      <c r="E81" s="835" t="s">
        <v>1552</v>
      </c>
      <c r="F81" s="863" t="s">
        <v>1553</v>
      </c>
      <c r="G81" s="835" t="s">
        <v>1617</v>
      </c>
      <c r="H81" s="835" t="s">
        <v>1618</v>
      </c>
      <c r="I81" s="849">
        <v>5.809999942779541</v>
      </c>
      <c r="J81" s="849">
        <v>250</v>
      </c>
      <c r="K81" s="850">
        <v>1452.5</v>
      </c>
    </row>
    <row r="82" spans="1:11" ht="14.45" customHeight="1" x14ac:dyDescent="0.2">
      <c r="A82" s="831" t="s">
        <v>570</v>
      </c>
      <c r="B82" s="832" t="s">
        <v>571</v>
      </c>
      <c r="C82" s="835" t="s">
        <v>584</v>
      </c>
      <c r="D82" s="863" t="s">
        <v>585</v>
      </c>
      <c r="E82" s="835" t="s">
        <v>1552</v>
      </c>
      <c r="F82" s="863" t="s">
        <v>1553</v>
      </c>
      <c r="G82" s="835" t="s">
        <v>1619</v>
      </c>
      <c r="H82" s="835" t="s">
        <v>1620</v>
      </c>
      <c r="I82" s="849">
        <v>0.47499999403953552</v>
      </c>
      <c r="J82" s="849">
        <v>400</v>
      </c>
      <c r="K82" s="850">
        <v>190</v>
      </c>
    </row>
    <row r="83" spans="1:11" ht="14.45" customHeight="1" x14ac:dyDescent="0.2">
      <c r="A83" s="831" t="s">
        <v>570</v>
      </c>
      <c r="B83" s="832" t="s">
        <v>571</v>
      </c>
      <c r="C83" s="835" t="s">
        <v>584</v>
      </c>
      <c r="D83" s="863" t="s">
        <v>585</v>
      </c>
      <c r="E83" s="835" t="s">
        <v>1552</v>
      </c>
      <c r="F83" s="863" t="s">
        <v>1553</v>
      </c>
      <c r="G83" s="835" t="s">
        <v>1621</v>
      </c>
      <c r="H83" s="835" t="s">
        <v>1622</v>
      </c>
      <c r="I83" s="849">
        <v>2.369999885559082</v>
      </c>
      <c r="J83" s="849">
        <v>50</v>
      </c>
      <c r="K83" s="850">
        <v>118.5</v>
      </c>
    </row>
    <row r="84" spans="1:11" ht="14.45" customHeight="1" x14ac:dyDescent="0.2">
      <c r="A84" s="831" t="s">
        <v>570</v>
      </c>
      <c r="B84" s="832" t="s">
        <v>571</v>
      </c>
      <c r="C84" s="835" t="s">
        <v>584</v>
      </c>
      <c r="D84" s="863" t="s">
        <v>585</v>
      </c>
      <c r="E84" s="835" t="s">
        <v>1552</v>
      </c>
      <c r="F84" s="863" t="s">
        <v>1553</v>
      </c>
      <c r="G84" s="835" t="s">
        <v>1623</v>
      </c>
      <c r="H84" s="835" t="s">
        <v>1624</v>
      </c>
      <c r="I84" s="849">
        <v>3.75</v>
      </c>
      <c r="J84" s="849">
        <v>20</v>
      </c>
      <c r="K84" s="850">
        <v>75</v>
      </c>
    </row>
    <row r="85" spans="1:11" ht="14.45" customHeight="1" x14ac:dyDescent="0.2">
      <c r="A85" s="831" t="s">
        <v>570</v>
      </c>
      <c r="B85" s="832" t="s">
        <v>571</v>
      </c>
      <c r="C85" s="835" t="s">
        <v>584</v>
      </c>
      <c r="D85" s="863" t="s">
        <v>585</v>
      </c>
      <c r="E85" s="835" t="s">
        <v>1552</v>
      </c>
      <c r="F85" s="863" t="s">
        <v>1553</v>
      </c>
      <c r="G85" s="835" t="s">
        <v>1623</v>
      </c>
      <c r="H85" s="835" t="s">
        <v>1625</v>
      </c>
      <c r="I85" s="849">
        <v>3.75</v>
      </c>
      <c r="J85" s="849">
        <v>50</v>
      </c>
      <c r="K85" s="850">
        <v>187.5</v>
      </c>
    </row>
    <row r="86" spans="1:11" ht="14.45" customHeight="1" x14ac:dyDescent="0.2">
      <c r="A86" s="831" t="s">
        <v>570</v>
      </c>
      <c r="B86" s="832" t="s">
        <v>571</v>
      </c>
      <c r="C86" s="835" t="s">
        <v>584</v>
      </c>
      <c r="D86" s="863" t="s">
        <v>585</v>
      </c>
      <c r="E86" s="835" t="s">
        <v>1552</v>
      </c>
      <c r="F86" s="863" t="s">
        <v>1553</v>
      </c>
      <c r="G86" s="835" t="s">
        <v>1626</v>
      </c>
      <c r="H86" s="835" t="s">
        <v>1627</v>
      </c>
      <c r="I86" s="849">
        <v>1.7999999523162842</v>
      </c>
      <c r="J86" s="849">
        <v>10</v>
      </c>
      <c r="K86" s="850">
        <v>18</v>
      </c>
    </row>
    <row r="87" spans="1:11" ht="14.45" customHeight="1" x14ac:dyDescent="0.2">
      <c r="A87" s="831" t="s">
        <v>570</v>
      </c>
      <c r="B87" s="832" t="s">
        <v>571</v>
      </c>
      <c r="C87" s="835" t="s">
        <v>584</v>
      </c>
      <c r="D87" s="863" t="s">
        <v>585</v>
      </c>
      <c r="E87" s="835" t="s">
        <v>1552</v>
      </c>
      <c r="F87" s="863" t="s">
        <v>1553</v>
      </c>
      <c r="G87" s="835" t="s">
        <v>1628</v>
      </c>
      <c r="H87" s="835" t="s">
        <v>1629</v>
      </c>
      <c r="I87" s="849">
        <v>21.229999542236328</v>
      </c>
      <c r="J87" s="849">
        <v>50</v>
      </c>
      <c r="K87" s="850">
        <v>1061.5</v>
      </c>
    </row>
    <row r="88" spans="1:11" ht="14.45" customHeight="1" x14ac:dyDescent="0.2">
      <c r="A88" s="831" t="s">
        <v>570</v>
      </c>
      <c r="B88" s="832" t="s">
        <v>571</v>
      </c>
      <c r="C88" s="835" t="s">
        <v>584</v>
      </c>
      <c r="D88" s="863" t="s">
        <v>585</v>
      </c>
      <c r="E88" s="835" t="s">
        <v>1552</v>
      </c>
      <c r="F88" s="863" t="s">
        <v>1553</v>
      </c>
      <c r="G88" s="835" t="s">
        <v>1630</v>
      </c>
      <c r="H88" s="835" t="s">
        <v>1631</v>
      </c>
      <c r="I88" s="849">
        <v>2.5299999713897705</v>
      </c>
      <c r="J88" s="849">
        <v>100</v>
      </c>
      <c r="K88" s="850">
        <v>253</v>
      </c>
    </row>
    <row r="89" spans="1:11" ht="14.45" customHeight="1" x14ac:dyDescent="0.2">
      <c r="A89" s="831" t="s">
        <v>570</v>
      </c>
      <c r="B89" s="832" t="s">
        <v>571</v>
      </c>
      <c r="C89" s="835" t="s">
        <v>584</v>
      </c>
      <c r="D89" s="863" t="s">
        <v>585</v>
      </c>
      <c r="E89" s="835" t="s">
        <v>1552</v>
      </c>
      <c r="F89" s="863" t="s">
        <v>1553</v>
      </c>
      <c r="G89" s="835" t="s">
        <v>1630</v>
      </c>
      <c r="H89" s="835" t="s">
        <v>1632</v>
      </c>
      <c r="I89" s="849">
        <v>2.5266666412353516</v>
      </c>
      <c r="J89" s="849">
        <v>250</v>
      </c>
      <c r="K89" s="850">
        <v>632</v>
      </c>
    </row>
    <row r="90" spans="1:11" ht="14.45" customHeight="1" x14ac:dyDescent="0.2">
      <c r="A90" s="831" t="s">
        <v>570</v>
      </c>
      <c r="B90" s="832" t="s">
        <v>571</v>
      </c>
      <c r="C90" s="835" t="s">
        <v>584</v>
      </c>
      <c r="D90" s="863" t="s">
        <v>585</v>
      </c>
      <c r="E90" s="835" t="s">
        <v>1552</v>
      </c>
      <c r="F90" s="863" t="s">
        <v>1553</v>
      </c>
      <c r="G90" s="835" t="s">
        <v>1633</v>
      </c>
      <c r="H90" s="835" t="s">
        <v>1634</v>
      </c>
      <c r="I90" s="849">
        <v>3.7400000095367432</v>
      </c>
      <c r="J90" s="849">
        <v>500</v>
      </c>
      <c r="K90" s="850">
        <v>1870</v>
      </c>
    </row>
    <row r="91" spans="1:11" ht="14.45" customHeight="1" x14ac:dyDescent="0.2">
      <c r="A91" s="831" t="s">
        <v>570</v>
      </c>
      <c r="B91" s="832" t="s">
        <v>571</v>
      </c>
      <c r="C91" s="835" t="s">
        <v>584</v>
      </c>
      <c r="D91" s="863" t="s">
        <v>585</v>
      </c>
      <c r="E91" s="835" t="s">
        <v>1552</v>
      </c>
      <c r="F91" s="863" t="s">
        <v>1553</v>
      </c>
      <c r="G91" s="835" t="s">
        <v>1635</v>
      </c>
      <c r="H91" s="835" t="s">
        <v>1636</v>
      </c>
      <c r="I91" s="849">
        <v>21.229999542236328</v>
      </c>
      <c r="J91" s="849">
        <v>30</v>
      </c>
      <c r="K91" s="850">
        <v>636.9000244140625</v>
      </c>
    </row>
    <row r="92" spans="1:11" ht="14.45" customHeight="1" x14ac:dyDescent="0.2">
      <c r="A92" s="831" t="s">
        <v>570</v>
      </c>
      <c r="B92" s="832" t="s">
        <v>571</v>
      </c>
      <c r="C92" s="835" t="s">
        <v>584</v>
      </c>
      <c r="D92" s="863" t="s">
        <v>585</v>
      </c>
      <c r="E92" s="835" t="s">
        <v>1637</v>
      </c>
      <c r="F92" s="863" t="s">
        <v>1638</v>
      </c>
      <c r="G92" s="835" t="s">
        <v>1639</v>
      </c>
      <c r="H92" s="835" t="s">
        <v>1640</v>
      </c>
      <c r="I92" s="849">
        <v>0.31000000238418579</v>
      </c>
      <c r="J92" s="849">
        <v>200</v>
      </c>
      <c r="K92" s="850">
        <v>62</v>
      </c>
    </row>
    <row r="93" spans="1:11" ht="14.45" customHeight="1" x14ac:dyDescent="0.2">
      <c r="A93" s="831" t="s">
        <v>570</v>
      </c>
      <c r="B93" s="832" t="s">
        <v>571</v>
      </c>
      <c r="C93" s="835" t="s">
        <v>584</v>
      </c>
      <c r="D93" s="863" t="s">
        <v>585</v>
      </c>
      <c r="E93" s="835" t="s">
        <v>1637</v>
      </c>
      <c r="F93" s="863" t="s">
        <v>1638</v>
      </c>
      <c r="G93" s="835" t="s">
        <v>1641</v>
      </c>
      <c r="H93" s="835" t="s">
        <v>1642</v>
      </c>
      <c r="I93" s="849">
        <v>0.30000001192092896</v>
      </c>
      <c r="J93" s="849">
        <v>200</v>
      </c>
      <c r="K93" s="850">
        <v>60.720001220703125</v>
      </c>
    </row>
    <row r="94" spans="1:11" ht="14.45" customHeight="1" x14ac:dyDescent="0.2">
      <c r="A94" s="831" t="s">
        <v>570</v>
      </c>
      <c r="B94" s="832" t="s">
        <v>571</v>
      </c>
      <c r="C94" s="835" t="s">
        <v>584</v>
      </c>
      <c r="D94" s="863" t="s">
        <v>585</v>
      </c>
      <c r="E94" s="835" t="s">
        <v>1637</v>
      </c>
      <c r="F94" s="863" t="s">
        <v>1638</v>
      </c>
      <c r="G94" s="835" t="s">
        <v>1643</v>
      </c>
      <c r="H94" s="835" t="s">
        <v>1644</v>
      </c>
      <c r="I94" s="849">
        <v>0.31000000238418579</v>
      </c>
      <c r="J94" s="849">
        <v>600</v>
      </c>
      <c r="K94" s="850">
        <v>186</v>
      </c>
    </row>
    <row r="95" spans="1:11" ht="14.45" customHeight="1" x14ac:dyDescent="0.2">
      <c r="A95" s="831" t="s">
        <v>570</v>
      </c>
      <c r="B95" s="832" t="s">
        <v>571</v>
      </c>
      <c r="C95" s="835" t="s">
        <v>584</v>
      </c>
      <c r="D95" s="863" t="s">
        <v>585</v>
      </c>
      <c r="E95" s="835" t="s">
        <v>1645</v>
      </c>
      <c r="F95" s="863" t="s">
        <v>1646</v>
      </c>
      <c r="G95" s="835" t="s">
        <v>1647</v>
      </c>
      <c r="H95" s="835" t="s">
        <v>1648</v>
      </c>
      <c r="I95" s="849">
        <v>15.729999542236328</v>
      </c>
      <c r="J95" s="849">
        <v>200</v>
      </c>
      <c r="K95" s="850">
        <v>3146</v>
      </c>
    </row>
    <row r="96" spans="1:11" ht="14.45" customHeight="1" x14ac:dyDescent="0.2">
      <c r="A96" s="831" t="s">
        <v>570</v>
      </c>
      <c r="B96" s="832" t="s">
        <v>571</v>
      </c>
      <c r="C96" s="835" t="s">
        <v>584</v>
      </c>
      <c r="D96" s="863" t="s">
        <v>585</v>
      </c>
      <c r="E96" s="835" t="s">
        <v>1645</v>
      </c>
      <c r="F96" s="863" t="s">
        <v>1646</v>
      </c>
      <c r="G96" s="835" t="s">
        <v>1649</v>
      </c>
      <c r="H96" s="835" t="s">
        <v>1650</v>
      </c>
      <c r="I96" s="849">
        <v>15.729999542236328</v>
      </c>
      <c r="J96" s="849">
        <v>200</v>
      </c>
      <c r="K96" s="850">
        <v>3146</v>
      </c>
    </row>
    <row r="97" spans="1:11" ht="14.45" customHeight="1" x14ac:dyDescent="0.2">
      <c r="A97" s="831" t="s">
        <v>570</v>
      </c>
      <c r="B97" s="832" t="s">
        <v>571</v>
      </c>
      <c r="C97" s="835" t="s">
        <v>584</v>
      </c>
      <c r="D97" s="863" t="s">
        <v>585</v>
      </c>
      <c r="E97" s="835" t="s">
        <v>1645</v>
      </c>
      <c r="F97" s="863" t="s">
        <v>1646</v>
      </c>
      <c r="G97" s="835" t="s">
        <v>1647</v>
      </c>
      <c r="H97" s="835" t="s">
        <v>1651</v>
      </c>
      <c r="I97" s="849">
        <v>15.729999542236328</v>
      </c>
      <c r="J97" s="849">
        <v>500</v>
      </c>
      <c r="K97" s="850">
        <v>7865</v>
      </c>
    </row>
    <row r="98" spans="1:11" ht="14.45" customHeight="1" x14ac:dyDescent="0.2">
      <c r="A98" s="831" t="s">
        <v>570</v>
      </c>
      <c r="B98" s="832" t="s">
        <v>571</v>
      </c>
      <c r="C98" s="835" t="s">
        <v>584</v>
      </c>
      <c r="D98" s="863" t="s">
        <v>585</v>
      </c>
      <c r="E98" s="835" t="s">
        <v>1645</v>
      </c>
      <c r="F98" s="863" t="s">
        <v>1646</v>
      </c>
      <c r="G98" s="835" t="s">
        <v>1649</v>
      </c>
      <c r="H98" s="835" t="s">
        <v>1652</v>
      </c>
      <c r="I98" s="849">
        <v>15.729999542236328</v>
      </c>
      <c r="J98" s="849">
        <v>500</v>
      </c>
      <c r="K98" s="850">
        <v>7865</v>
      </c>
    </row>
    <row r="99" spans="1:11" ht="14.45" customHeight="1" x14ac:dyDescent="0.2">
      <c r="A99" s="831" t="s">
        <v>570</v>
      </c>
      <c r="B99" s="832" t="s">
        <v>571</v>
      </c>
      <c r="C99" s="835" t="s">
        <v>584</v>
      </c>
      <c r="D99" s="863" t="s">
        <v>585</v>
      </c>
      <c r="E99" s="835" t="s">
        <v>1645</v>
      </c>
      <c r="F99" s="863" t="s">
        <v>1646</v>
      </c>
      <c r="G99" s="835" t="s">
        <v>1653</v>
      </c>
      <c r="H99" s="835" t="s">
        <v>1654</v>
      </c>
      <c r="I99" s="849">
        <v>0.62999999523162842</v>
      </c>
      <c r="J99" s="849">
        <v>1000</v>
      </c>
      <c r="K99" s="850">
        <v>630</v>
      </c>
    </row>
    <row r="100" spans="1:11" ht="14.45" customHeight="1" x14ac:dyDescent="0.2">
      <c r="A100" s="831" t="s">
        <v>570</v>
      </c>
      <c r="B100" s="832" t="s">
        <v>571</v>
      </c>
      <c r="C100" s="835" t="s">
        <v>584</v>
      </c>
      <c r="D100" s="863" t="s">
        <v>585</v>
      </c>
      <c r="E100" s="835" t="s">
        <v>1645</v>
      </c>
      <c r="F100" s="863" t="s">
        <v>1646</v>
      </c>
      <c r="G100" s="835" t="s">
        <v>1655</v>
      </c>
      <c r="H100" s="835" t="s">
        <v>1656</v>
      </c>
      <c r="I100" s="849">
        <v>0.62000000476837158</v>
      </c>
      <c r="J100" s="849">
        <v>2000</v>
      </c>
      <c r="K100" s="850">
        <v>1240</v>
      </c>
    </row>
    <row r="101" spans="1:11" ht="14.45" customHeight="1" x14ac:dyDescent="0.2">
      <c r="A101" s="831" t="s">
        <v>570</v>
      </c>
      <c r="B101" s="832" t="s">
        <v>571</v>
      </c>
      <c r="C101" s="835" t="s">
        <v>584</v>
      </c>
      <c r="D101" s="863" t="s">
        <v>585</v>
      </c>
      <c r="E101" s="835" t="s">
        <v>1645</v>
      </c>
      <c r="F101" s="863" t="s">
        <v>1646</v>
      </c>
      <c r="G101" s="835" t="s">
        <v>1653</v>
      </c>
      <c r="H101" s="835" t="s">
        <v>1657</v>
      </c>
      <c r="I101" s="849">
        <v>0.62999999523162842</v>
      </c>
      <c r="J101" s="849">
        <v>3000</v>
      </c>
      <c r="K101" s="850">
        <v>1890</v>
      </c>
    </row>
    <row r="102" spans="1:11" ht="14.45" customHeight="1" x14ac:dyDescent="0.2">
      <c r="A102" s="831" t="s">
        <v>570</v>
      </c>
      <c r="B102" s="832" t="s">
        <v>571</v>
      </c>
      <c r="C102" s="835" t="s">
        <v>584</v>
      </c>
      <c r="D102" s="863" t="s">
        <v>585</v>
      </c>
      <c r="E102" s="835" t="s">
        <v>1645</v>
      </c>
      <c r="F102" s="863" t="s">
        <v>1646</v>
      </c>
      <c r="G102" s="835" t="s">
        <v>1655</v>
      </c>
      <c r="H102" s="835" t="s">
        <v>1658</v>
      </c>
      <c r="I102" s="849">
        <v>0.62999999523162842</v>
      </c>
      <c r="J102" s="849">
        <v>16000</v>
      </c>
      <c r="K102" s="850">
        <v>10080</v>
      </c>
    </row>
    <row r="103" spans="1:11" ht="14.45" customHeight="1" x14ac:dyDescent="0.2">
      <c r="A103" s="831" t="s">
        <v>570</v>
      </c>
      <c r="B103" s="832" t="s">
        <v>571</v>
      </c>
      <c r="C103" s="835" t="s">
        <v>584</v>
      </c>
      <c r="D103" s="863" t="s">
        <v>585</v>
      </c>
      <c r="E103" s="835" t="s">
        <v>1645</v>
      </c>
      <c r="F103" s="863" t="s">
        <v>1646</v>
      </c>
      <c r="G103" s="835" t="s">
        <v>1659</v>
      </c>
      <c r="H103" s="835" t="s">
        <v>1660</v>
      </c>
      <c r="I103" s="849">
        <v>0.89999997615814209</v>
      </c>
      <c r="J103" s="849">
        <v>1000</v>
      </c>
      <c r="K103" s="850">
        <v>895.4000244140625</v>
      </c>
    </row>
    <row r="104" spans="1:11" ht="14.45" customHeight="1" x14ac:dyDescent="0.2">
      <c r="A104" s="831" t="s">
        <v>570</v>
      </c>
      <c r="B104" s="832" t="s">
        <v>571</v>
      </c>
      <c r="C104" s="835" t="s">
        <v>584</v>
      </c>
      <c r="D104" s="863" t="s">
        <v>585</v>
      </c>
      <c r="E104" s="835" t="s">
        <v>1645</v>
      </c>
      <c r="F104" s="863" t="s">
        <v>1646</v>
      </c>
      <c r="G104" s="835" t="s">
        <v>1661</v>
      </c>
      <c r="H104" s="835" t="s">
        <v>1662</v>
      </c>
      <c r="I104" s="849">
        <v>0.89999997615814209</v>
      </c>
      <c r="J104" s="849">
        <v>600</v>
      </c>
      <c r="K104" s="850">
        <v>537.239990234375</v>
      </c>
    </row>
    <row r="105" spans="1:11" ht="14.45" customHeight="1" x14ac:dyDescent="0.2">
      <c r="A105" s="831" t="s">
        <v>570</v>
      </c>
      <c r="B105" s="832" t="s">
        <v>571</v>
      </c>
      <c r="C105" s="835" t="s">
        <v>584</v>
      </c>
      <c r="D105" s="863" t="s">
        <v>585</v>
      </c>
      <c r="E105" s="835" t="s">
        <v>1645</v>
      </c>
      <c r="F105" s="863" t="s">
        <v>1646</v>
      </c>
      <c r="G105" s="835" t="s">
        <v>1663</v>
      </c>
      <c r="H105" s="835" t="s">
        <v>1664</v>
      </c>
      <c r="I105" s="849">
        <v>0.89999997615814209</v>
      </c>
      <c r="J105" s="849">
        <v>1000</v>
      </c>
      <c r="K105" s="850">
        <v>895.4000244140625</v>
      </c>
    </row>
    <row r="106" spans="1:11" ht="14.45" customHeight="1" x14ac:dyDescent="0.2">
      <c r="A106" s="831" t="s">
        <v>570</v>
      </c>
      <c r="B106" s="832" t="s">
        <v>571</v>
      </c>
      <c r="C106" s="835" t="s">
        <v>595</v>
      </c>
      <c r="D106" s="863" t="s">
        <v>596</v>
      </c>
      <c r="E106" s="835" t="s">
        <v>1481</v>
      </c>
      <c r="F106" s="863" t="s">
        <v>1482</v>
      </c>
      <c r="G106" s="835" t="s">
        <v>1665</v>
      </c>
      <c r="H106" s="835" t="s">
        <v>1666</v>
      </c>
      <c r="I106" s="849">
        <v>5445</v>
      </c>
      <c r="J106" s="849">
        <v>2</v>
      </c>
      <c r="K106" s="850">
        <v>10890</v>
      </c>
    </row>
    <row r="107" spans="1:11" ht="14.45" customHeight="1" x14ac:dyDescent="0.2">
      <c r="A107" s="831" t="s">
        <v>570</v>
      </c>
      <c r="B107" s="832" t="s">
        <v>571</v>
      </c>
      <c r="C107" s="835" t="s">
        <v>595</v>
      </c>
      <c r="D107" s="863" t="s">
        <v>596</v>
      </c>
      <c r="E107" s="835" t="s">
        <v>1481</v>
      </c>
      <c r="F107" s="863" t="s">
        <v>1482</v>
      </c>
      <c r="G107" s="835" t="s">
        <v>1667</v>
      </c>
      <c r="H107" s="835" t="s">
        <v>1668</v>
      </c>
      <c r="I107" s="849">
        <v>5445</v>
      </c>
      <c r="J107" s="849">
        <v>1</v>
      </c>
      <c r="K107" s="850">
        <v>5445</v>
      </c>
    </row>
    <row r="108" spans="1:11" ht="14.45" customHeight="1" x14ac:dyDescent="0.2">
      <c r="A108" s="831" t="s">
        <v>570</v>
      </c>
      <c r="B108" s="832" t="s">
        <v>571</v>
      </c>
      <c r="C108" s="835" t="s">
        <v>595</v>
      </c>
      <c r="D108" s="863" t="s">
        <v>596</v>
      </c>
      <c r="E108" s="835" t="s">
        <v>1481</v>
      </c>
      <c r="F108" s="863" t="s">
        <v>1482</v>
      </c>
      <c r="G108" s="835" t="s">
        <v>1669</v>
      </c>
      <c r="H108" s="835" t="s">
        <v>1670</v>
      </c>
      <c r="I108" s="849">
        <v>5445</v>
      </c>
      <c r="J108" s="849">
        <v>2</v>
      </c>
      <c r="K108" s="850">
        <v>10890</v>
      </c>
    </row>
    <row r="109" spans="1:11" ht="14.45" customHeight="1" x14ac:dyDescent="0.2">
      <c r="A109" s="831" t="s">
        <v>570</v>
      </c>
      <c r="B109" s="832" t="s">
        <v>571</v>
      </c>
      <c r="C109" s="835" t="s">
        <v>595</v>
      </c>
      <c r="D109" s="863" t="s">
        <v>596</v>
      </c>
      <c r="E109" s="835" t="s">
        <v>1481</v>
      </c>
      <c r="F109" s="863" t="s">
        <v>1482</v>
      </c>
      <c r="G109" s="835" t="s">
        <v>1671</v>
      </c>
      <c r="H109" s="835" t="s">
        <v>1672</v>
      </c>
      <c r="I109" s="849">
        <v>5445</v>
      </c>
      <c r="J109" s="849">
        <v>1</v>
      </c>
      <c r="K109" s="850">
        <v>5445</v>
      </c>
    </row>
    <row r="110" spans="1:11" ht="14.45" customHeight="1" x14ac:dyDescent="0.2">
      <c r="A110" s="831" t="s">
        <v>570</v>
      </c>
      <c r="B110" s="832" t="s">
        <v>571</v>
      </c>
      <c r="C110" s="835" t="s">
        <v>595</v>
      </c>
      <c r="D110" s="863" t="s">
        <v>596</v>
      </c>
      <c r="E110" s="835" t="s">
        <v>1481</v>
      </c>
      <c r="F110" s="863" t="s">
        <v>1482</v>
      </c>
      <c r="G110" s="835" t="s">
        <v>1483</v>
      </c>
      <c r="H110" s="835" t="s">
        <v>1484</v>
      </c>
      <c r="I110" s="849">
        <v>147.17999267578125</v>
      </c>
      <c r="J110" s="849">
        <v>26</v>
      </c>
      <c r="K110" s="850">
        <v>3826.7200317382813</v>
      </c>
    </row>
    <row r="111" spans="1:11" ht="14.45" customHeight="1" x14ac:dyDescent="0.2">
      <c r="A111" s="831" t="s">
        <v>570</v>
      </c>
      <c r="B111" s="832" t="s">
        <v>571</v>
      </c>
      <c r="C111" s="835" t="s">
        <v>595</v>
      </c>
      <c r="D111" s="863" t="s">
        <v>596</v>
      </c>
      <c r="E111" s="835" t="s">
        <v>1481</v>
      </c>
      <c r="F111" s="863" t="s">
        <v>1482</v>
      </c>
      <c r="G111" s="835" t="s">
        <v>1673</v>
      </c>
      <c r="H111" s="835" t="s">
        <v>1674</v>
      </c>
      <c r="I111" s="849">
        <v>141.58000183105469</v>
      </c>
      <c r="J111" s="849">
        <v>3</v>
      </c>
      <c r="K111" s="850">
        <v>424.739990234375</v>
      </c>
    </row>
    <row r="112" spans="1:11" ht="14.45" customHeight="1" x14ac:dyDescent="0.2">
      <c r="A112" s="831" t="s">
        <v>570</v>
      </c>
      <c r="B112" s="832" t="s">
        <v>571</v>
      </c>
      <c r="C112" s="835" t="s">
        <v>595</v>
      </c>
      <c r="D112" s="863" t="s">
        <v>596</v>
      </c>
      <c r="E112" s="835" t="s">
        <v>1481</v>
      </c>
      <c r="F112" s="863" t="s">
        <v>1482</v>
      </c>
      <c r="G112" s="835" t="s">
        <v>1490</v>
      </c>
      <c r="H112" s="835" t="s">
        <v>1492</v>
      </c>
      <c r="I112" s="849">
        <v>12.34999974568685</v>
      </c>
      <c r="J112" s="849">
        <v>30</v>
      </c>
      <c r="K112" s="850">
        <v>370.52999877929688</v>
      </c>
    </row>
    <row r="113" spans="1:11" ht="14.45" customHeight="1" x14ac:dyDescent="0.2">
      <c r="A113" s="831" t="s">
        <v>570</v>
      </c>
      <c r="B113" s="832" t="s">
        <v>571</v>
      </c>
      <c r="C113" s="835" t="s">
        <v>595</v>
      </c>
      <c r="D113" s="863" t="s">
        <v>596</v>
      </c>
      <c r="E113" s="835" t="s">
        <v>1481</v>
      </c>
      <c r="F113" s="863" t="s">
        <v>1482</v>
      </c>
      <c r="G113" s="835" t="s">
        <v>1497</v>
      </c>
      <c r="H113" s="835" t="s">
        <v>1498</v>
      </c>
      <c r="I113" s="849">
        <v>2277.85009765625</v>
      </c>
      <c r="J113" s="849">
        <v>2</v>
      </c>
      <c r="K113" s="850">
        <v>4555.7001953125</v>
      </c>
    </row>
    <row r="114" spans="1:11" ht="14.45" customHeight="1" x14ac:dyDescent="0.2">
      <c r="A114" s="831" t="s">
        <v>570</v>
      </c>
      <c r="B114" s="832" t="s">
        <v>571</v>
      </c>
      <c r="C114" s="835" t="s">
        <v>595</v>
      </c>
      <c r="D114" s="863" t="s">
        <v>596</v>
      </c>
      <c r="E114" s="835" t="s">
        <v>1481</v>
      </c>
      <c r="F114" s="863" t="s">
        <v>1482</v>
      </c>
      <c r="G114" s="835" t="s">
        <v>1675</v>
      </c>
      <c r="H114" s="835" t="s">
        <v>1676</v>
      </c>
      <c r="I114" s="849">
        <v>2277.85009765625</v>
      </c>
      <c r="J114" s="849">
        <v>3</v>
      </c>
      <c r="K114" s="850">
        <v>6833.55029296875</v>
      </c>
    </row>
    <row r="115" spans="1:11" ht="14.45" customHeight="1" x14ac:dyDescent="0.2">
      <c r="A115" s="831" t="s">
        <v>570</v>
      </c>
      <c r="B115" s="832" t="s">
        <v>571</v>
      </c>
      <c r="C115" s="835" t="s">
        <v>595</v>
      </c>
      <c r="D115" s="863" t="s">
        <v>596</v>
      </c>
      <c r="E115" s="835" t="s">
        <v>1481</v>
      </c>
      <c r="F115" s="863" t="s">
        <v>1482</v>
      </c>
      <c r="G115" s="835" t="s">
        <v>1493</v>
      </c>
      <c r="H115" s="835" t="s">
        <v>1499</v>
      </c>
      <c r="I115" s="849">
        <v>3035.31005859375</v>
      </c>
      <c r="J115" s="849">
        <v>2</v>
      </c>
      <c r="K115" s="850">
        <v>6070.6201171875</v>
      </c>
    </row>
    <row r="116" spans="1:11" ht="14.45" customHeight="1" x14ac:dyDescent="0.2">
      <c r="A116" s="831" t="s">
        <v>570</v>
      </c>
      <c r="B116" s="832" t="s">
        <v>571</v>
      </c>
      <c r="C116" s="835" t="s">
        <v>595</v>
      </c>
      <c r="D116" s="863" t="s">
        <v>596</v>
      </c>
      <c r="E116" s="835" t="s">
        <v>1481</v>
      </c>
      <c r="F116" s="863" t="s">
        <v>1482</v>
      </c>
      <c r="G116" s="835" t="s">
        <v>1677</v>
      </c>
      <c r="H116" s="835" t="s">
        <v>1678</v>
      </c>
      <c r="I116" s="849">
        <v>22994.599609375</v>
      </c>
      <c r="J116" s="849">
        <v>0.25</v>
      </c>
      <c r="K116" s="850">
        <v>5748.64990234375</v>
      </c>
    </row>
    <row r="117" spans="1:11" ht="14.45" customHeight="1" x14ac:dyDescent="0.2">
      <c r="A117" s="831" t="s">
        <v>570</v>
      </c>
      <c r="B117" s="832" t="s">
        <v>571</v>
      </c>
      <c r="C117" s="835" t="s">
        <v>595</v>
      </c>
      <c r="D117" s="863" t="s">
        <v>596</v>
      </c>
      <c r="E117" s="835" t="s">
        <v>1481</v>
      </c>
      <c r="F117" s="863" t="s">
        <v>1482</v>
      </c>
      <c r="G117" s="835" t="s">
        <v>1679</v>
      </c>
      <c r="H117" s="835" t="s">
        <v>1680</v>
      </c>
      <c r="I117" s="849">
        <v>22994.560546875</v>
      </c>
      <c r="J117" s="849">
        <v>0.25</v>
      </c>
      <c r="K117" s="850">
        <v>5748.64013671875</v>
      </c>
    </row>
    <row r="118" spans="1:11" ht="14.45" customHeight="1" x14ac:dyDescent="0.2">
      <c r="A118" s="831" t="s">
        <v>570</v>
      </c>
      <c r="B118" s="832" t="s">
        <v>571</v>
      </c>
      <c r="C118" s="835" t="s">
        <v>595</v>
      </c>
      <c r="D118" s="863" t="s">
        <v>596</v>
      </c>
      <c r="E118" s="835" t="s">
        <v>1481</v>
      </c>
      <c r="F118" s="863" t="s">
        <v>1482</v>
      </c>
      <c r="G118" s="835" t="s">
        <v>1681</v>
      </c>
      <c r="H118" s="835" t="s">
        <v>1682</v>
      </c>
      <c r="I118" s="849">
        <v>22994.599609375</v>
      </c>
      <c r="J118" s="849">
        <v>0.25</v>
      </c>
      <c r="K118" s="850">
        <v>5748.64990234375</v>
      </c>
    </row>
    <row r="119" spans="1:11" ht="14.45" customHeight="1" x14ac:dyDescent="0.2">
      <c r="A119" s="831" t="s">
        <v>570</v>
      </c>
      <c r="B119" s="832" t="s">
        <v>571</v>
      </c>
      <c r="C119" s="835" t="s">
        <v>595</v>
      </c>
      <c r="D119" s="863" t="s">
        <v>596</v>
      </c>
      <c r="E119" s="835" t="s">
        <v>1481</v>
      </c>
      <c r="F119" s="863" t="s">
        <v>1482</v>
      </c>
      <c r="G119" s="835" t="s">
        <v>1509</v>
      </c>
      <c r="H119" s="835" t="s">
        <v>1683</v>
      </c>
      <c r="I119" s="849">
        <v>16187.7197265625</v>
      </c>
      <c r="J119" s="849">
        <v>0.25</v>
      </c>
      <c r="K119" s="850">
        <v>4046.929931640625</v>
      </c>
    </row>
    <row r="120" spans="1:11" ht="14.45" customHeight="1" x14ac:dyDescent="0.2">
      <c r="A120" s="831" t="s">
        <v>570</v>
      </c>
      <c r="B120" s="832" t="s">
        <v>571</v>
      </c>
      <c r="C120" s="835" t="s">
        <v>595</v>
      </c>
      <c r="D120" s="863" t="s">
        <v>596</v>
      </c>
      <c r="E120" s="835" t="s">
        <v>1481</v>
      </c>
      <c r="F120" s="863" t="s">
        <v>1482</v>
      </c>
      <c r="G120" s="835" t="s">
        <v>1513</v>
      </c>
      <c r="H120" s="835" t="s">
        <v>1514</v>
      </c>
      <c r="I120" s="849">
        <v>3709.669921875</v>
      </c>
      <c r="J120" s="849">
        <v>2</v>
      </c>
      <c r="K120" s="850">
        <v>7419.33984375</v>
      </c>
    </row>
    <row r="121" spans="1:11" ht="14.45" customHeight="1" x14ac:dyDescent="0.2">
      <c r="A121" s="831" t="s">
        <v>570</v>
      </c>
      <c r="B121" s="832" t="s">
        <v>571</v>
      </c>
      <c r="C121" s="835" t="s">
        <v>595</v>
      </c>
      <c r="D121" s="863" t="s">
        <v>596</v>
      </c>
      <c r="E121" s="835" t="s">
        <v>1481</v>
      </c>
      <c r="F121" s="863" t="s">
        <v>1482</v>
      </c>
      <c r="G121" s="835" t="s">
        <v>1516</v>
      </c>
      <c r="H121" s="835" t="s">
        <v>1518</v>
      </c>
      <c r="I121" s="849">
        <v>3130.75</v>
      </c>
      <c r="J121" s="849">
        <v>1</v>
      </c>
      <c r="K121" s="850">
        <v>3130.75</v>
      </c>
    </row>
    <row r="122" spans="1:11" ht="14.45" customHeight="1" x14ac:dyDescent="0.2">
      <c r="A122" s="831" t="s">
        <v>570</v>
      </c>
      <c r="B122" s="832" t="s">
        <v>571</v>
      </c>
      <c r="C122" s="835" t="s">
        <v>595</v>
      </c>
      <c r="D122" s="863" t="s">
        <v>596</v>
      </c>
      <c r="E122" s="835" t="s">
        <v>1481</v>
      </c>
      <c r="F122" s="863" t="s">
        <v>1482</v>
      </c>
      <c r="G122" s="835" t="s">
        <v>1519</v>
      </c>
      <c r="H122" s="835" t="s">
        <v>1520</v>
      </c>
      <c r="I122" s="849">
        <v>213.35000610351563</v>
      </c>
      <c r="J122" s="849">
        <v>1</v>
      </c>
      <c r="K122" s="850">
        <v>213.35000610351563</v>
      </c>
    </row>
    <row r="123" spans="1:11" ht="14.45" customHeight="1" x14ac:dyDescent="0.2">
      <c r="A123" s="831" t="s">
        <v>570</v>
      </c>
      <c r="B123" s="832" t="s">
        <v>571</v>
      </c>
      <c r="C123" s="835" t="s">
        <v>595</v>
      </c>
      <c r="D123" s="863" t="s">
        <v>596</v>
      </c>
      <c r="E123" s="835" t="s">
        <v>1481</v>
      </c>
      <c r="F123" s="863" t="s">
        <v>1482</v>
      </c>
      <c r="G123" s="835" t="s">
        <v>1521</v>
      </c>
      <c r="H123" s="835" t="s">
        <v>1523</v>
      </c>
      <c r="I123" s="849">
        <v>2722.5</v>
      </c>
      <c r="J123" s="849">
        <v>3</v>
      </c>
      <c r="K123" s="850">
        <v>8167.5</v>
      </c>
    </row>
    <row r="124" spans="1:11" ht="14.45" customHeight="1" x14ac:dyDescent="0.2">
      <c r="A124" s="831" t="s">
        <v>570</v>
      </c>
      <c r="B124" s="832" t="s">
        <v>571</v>
      </c>
      <c r="C124" s="835" t="s">
        <v>595</v>
      </c>
      <c r="D124" s="863" t="s">
        <v>596</v>
      </c>
      <c r="E124" s="835" t="s">
        <v>1481</v>
      </c>
      <c r="F124" s="863" t="s">
        <v>1482</v>
      </c>
      <c r="G124" s="835" t="s">
        <v>1684</v>
      </c>
      <c r="H124" s="835" t="s">
        <v>1685</v>
      </c>
      <c r="I124" s="849">
        <v>62.080001831054688</v>
      </c>
      <c r="J124" s="849">
        <v>2</v>
      </c>
      <c r="K124" s="850">
        <v>124.15000152587891</v>
      </c>
    </row>
    <row r="125" spans="1:11" ht="14.45" customHeight="1" x14ac:dyDescent="0.2">
      <c r="A125" s="831" t="s">
        <v>570</v>
      </c>
      <c r="B125" s="832" t="s">
        <v>571</v>
      </c>
      <c r="C125" s="835" t="s">
        <v>595</v>
      </c>
      <c r="D125" s="863" t="s">
        <v>596</v>
      </c>
      <c r="E125" s="835" t="s">
        <v>1481</v>
      </c>
      <c r="F125" s="863" t="s">
        <v>1482</v>
      </c>
      <c r="G125" s="835" t="s">
        <v>1528</v>
      </c>
      <c r="H125" s="835" t="s">
        <v>1529</v>
      </c>
      <c r="I125" s="849">
        <v>1149.5</v>
      </c>
      <c r="J125" s="849">
        <v>1</v>
      </c>
      <c r="K125" s="850">
        <v>1149.5</v>
      </c>
    </row>
    <row r="126" spans="1:11" ht="14.45" customHeight="1" x14ac:dyDescent="0.2">
      <c r="A126" s="831" t="s">
        <v>570</v>
      </c>
      <c r="B126" s="832" t="s">
        <v>571</v>
      </c>
      <c r="C126" s="835" t="s">
        <v>595</v>
      </c>
      <c r="D126" s="863" t="s">
        <v>596</v>
      </c>
      <c r="E126" s="835" t="s">
        <v>1530</v>
      </c>
      <c r="F126" s="863" t="s">
        <v>1531</v>
      </c>
      <c r="G126" s="835" t="s">
        <v>1686</v>
      </c>
      <c r="H126" s="835" t="s">
        <v>1687</v>
      </c>
      <c r="I126" s="849">
        <v>9.7799997329711914</v>
      </c>
      <c r="J126" s="849">
        <v>100</v>
      </c>
      <c r="K126" s="850">
        <v>977.5</v>
      </c>
    </row>
    <row r="127" spans="1:11" ht="14.45" customHeight="1" x14ac:dyDescent="0.2">
      <c r="A127" s="831" t="s">
        <v>570</v>
      </c>
      <c r="B127" s="832" t="s">
        <v>571</v>
      </c>
      <c r="C127" s="835" t="s">
        <v>595</v>
      </c>
      <c r="D127" s="863" t="s">
        <v>596</v>
      </c>
      <c r="E127" s="835" t="s">
        <v>1530</v>
      </c>
      <c r="F127" s="863" t="s">
        <v>1531</v>
      </c>
      <c r="G127" s="835" t="s">
        <v>1686</v>
      </c>
      <c r="H127" s="835" t="s">
        <v>1688</v>
      </c>
      <c r="I127" s="849">
        <v>9.7799997329711914</v>
      </c>
      <c r="J127" s="849">
        <v>400</v>
      </c>
      <c r="K127" s="850">
        <v>3910</v>
      </c>
    </row>
    <row r="128" spans="1:11" ht="14.45" customHeight="1" x14ac:dyDescent="0.2">
      <c r="A128" s="831" t="s">
        <v>570</v>
      </c>
      <c r="B128" s="832" t="s">
        <v>571</v>
      </c>
      <c r="C128" s="835" t="s">
        <v>595</v>
      </c>
      <c r="D128" s="863" t="s">
        <v>596</v>
      </c>
      <c r="E128" s="835" t="s">
        <v>1530</v>
      </c>
      <c r="F128" s="863" t="s">
        <v>1531</v>
      </c>
      <c r="G128" s="835" t="s">
        <v>1689</v>
      </c>
      <c r="H128" s="835" t="s">
        <v>1690</v>
      </c>
      <c r="I128" s="849">
        <v>1.2899999618530273</v>
      </c>
      <c r="J128" s="849">
        <v>500</v>
      </c>
      <c r="K128" s="850">
        <v>645</v>
      </c>
    </row>
    <row r="129" spans="1:11" ht="14.45" customHeight="1" x14ac:dyDescent="0.2">
      <c r="A129" s="831" t="s">
        <v>570</v>
      </c>
      <c r="B129" s="832" t="s">
        <v>571</v>
      </c>
      <c r="C129" s="835" t="s">
        <v>595</v>
      </c>
      <c r="D129" s="863" t="s">
        <v>596</v>
      </c>
      <c r="E129" s="835" t="s">
        <v>1530</v>
      </c>
      <c r="F129" s="863" t="s">
        <v>1531</v>
      </c>
      <c r="G129" s="835" t="s">
        <v>1689</v>
      </c>
      <c r="H129" s="835" t="s">
        <v>1691</v>
      </c>
      <c r="I129" s="849">
        <v>1.2899999618530273</v>
      </c>
      <c r="J129" s="849">
        <v>4000</v>
      </c>
      <c r="K129" s="850">
        <v>5160</v>
      </c>
    </row>
    <row r="130" spans="1:11" ht="14.45" customHeight="1" x14ac:dyDescent="0.2">
      <c r="A130" s="831" t="s">
        <v>570</v>
      </c>
      <c r="B130" s="832" t="s">
        <v>571</v>
      </c>
      <c r="C130" s="835" t="s">
        <v>595</v>
      </c>
      <c r="D130" s="863" t="s">
        <v>596</v>
      </c>
      <c r="E130" s="835" t="s">
        <v>1530</v>
      </c>
      <c r="F130" s="863" t="s">
        <v>1531</v>
      </c>
      <c r="G130" s="835" t="s">
        <v>1692</v>
      </c>
      <c r="H130" s="835" t="s">
        <v>1693</v>
      </c>
      <c r="I130" s="849">
        <v>0.31999999284744263</v>
      </c>
      <c r="J130" s="849">
        <v>12000</v>
      </c>
      <c r="K130" s="850">
        <v>3836.4000244140625</v>
      </c>
    </row>
    <row r="131" spans="1:11" ht="14.45" customHeight="1" x14ac:dyDescent="0.2">
      <c r="A131" s="831" t="s">
        <v>570</v>
      </c>
      <c r="B131" s="832" t="s">
        <v>571</v>
      </c>
      <c r="C131" s="835" t="s">
        <v>595</v>
      </c>
      <c r="D131" s="863" t="s">
        <v>596</v>
      </c>
      <c r="E131" s="835" t="s">
        <v>1530</v>
      </c>
      <c r="F131" s="863" t="s">
        <v>1531</v>
      </c>
      <c r="G131" s="835" t="s">
        <v>1694</v>
      </c>
      <c r="H131" s="835" t="s">
        <v>1695</v>
      </c>
      <c r="I131" s="849">
        <v>355.35000610351563</v>
      </c>
      <c r="J131" s="849">
        <v>1</v>
      </c>
      <c r="K131" s="850">
        <v>355.35000610351563</v>
      </c>
    </row>
    <row r="132" spans="1:11" ht="14.45" customHeight="1" x14ac:dyDescent="0.2">
      <c r="A132" s="831" t="s">
        <v>570</v>
      </c>
      <c r="B132" s="832" t="s">
        <v>571</v>
      </c>
      <c r="C132" s="835" t="s">
        <v>595</v>
      </c>
      <c r="D132" s="863" t="s">
        <v>596</v>
      </c>
      <c r="E132" s="835" t="s">
        <v>1530</v>
      </c>
      <c r="F132" s="863" t="s">
        <v>1531</v>
      </c>
      <c r="G132" s="835" t="s">
        <v>1696</v>
      </c>
      <c r="H132" s="835" t="s">
        <v>1697</v>
      </c>
      <c r="I132" s="849">
        <v>63.150001525878906</v>
      </c>
      <c r="J132" s="849">
        <v>10</v>
      </c>
      <c r="K132" s="850">
        <v>631.47998046875</v>
      </c>
    </row>
    <row r="133" spans="1:11" ht="14.45" customHeight="1" x14ac:dyDescent="0.2">
      <c r="A133" s="831" t="s">
        <v>570</v>
      </c>
      <c r="B133" s="832" t="s">
        <v>571</v>
      </c>
      <c r="C133" s="835" t="s">
        <v>595</v>
      </c>
      <c r="D133" s="863" t="s">
        <v>596</v>
      </c>
      <c r="E133" s="835" t="s">
        <v>1530</v>
      </c>
      <c r="F133" s="863" t="s">
        <v>1531</v>
      </c>
      <c r="G133" s="835" t="s">
        <v>1698</v>
      </c>
      <c r="H133" s="835" t="s">
        <v>1699</v>
      </c>
      <c r="I133" s="849">
        <v>12.420000076293945</v>
      </c>
      <c r="J133" s="849">
        <v>10</v>
      </c>
      <c r="K133" s="850">
        <v>124.19999694824219</v>
      </c>
    </row>
    <row r="134" spans="1:11" ht="14.45" customHeight="1" x14ac:dyDescent="0.2">
      <c r="A134" s="831" t="s">
        <v>570</v>
      </c>
      <c r="B134" s="832" t="s">
        <v>571</v>
      </c>
      <c r="C134" s="835" t="s">
        <v>595</v>
      </c>
      <c r="D134" s="863" t="s">
        <v>596</v>
      </c>
      <c r="E134" s="835" t="s">
        <v>1530</v>
      </c>
      <c r="F134" s="863" t="s">
        <v>1531</v>
      </c>
      <c r="G134" s="835" t="s">
        <v>1700</v>
      </c>
      <c r="H134" s="835" t="s">
        <v>1701</v>
      </c>
      <c r="I134" s="849">
        <v>131.10000610351563</v>
      </c>
      <c r="J134" s="849">
        <v>1</v>
      </c>
      <c r="K134" s="850">
        <v>131.10000610351563</v>
      </c>
    </row>
    <row r="135" spans="1:11" ht="14.45" customHeight="1" x14ac:dyDescent="0.2">
      <c r="A135" s="831" t="s">
        <v>570</v>
      </c>
      <c r="B135" s="832" t="s">
        <v>571</v>
      </c>
      <c r="C135" s="835" t="s">
        <v>595</v>
      </c>
      <c r="D135" s="863" t="s">
        <v>596</v>
      </c>
      <c r="E135" s="835" t="s">
        <v>1530</v>
      </c>
      <c r="F135" s="863" t="s">
        <v>1531</v>
      </c>
      <c r="G135" s="835" t="s">
        <v>1702</v>
      </c>
      <c r="H135" s="835" t="s">
        <v>1703</v>
      </c>
      <c r="I135" s="849">
        <v>190.89999389648438</v>
      </c>
      <c r="J135" s="849">
        <v>3</v>
      </c>
      <c r="K135" s="850">
        <v>572.70001220703125</v>
      </c>
    </row>
    <row r="136" spans="1:11" ht="14.45" customHeight="1" x14ac:dyDescent="0.2">
      <c r="A136" s="831" t="s">
        <v>570</v>
      </c>
      <c r="B136" s="832" t="s">
        <v>571</v>
      </c>
      <c r="C136" s="835" t="s">
        <v>595</v>
      </c>
      <c r="D136" s="863" t="s">
        <v>596</v>
      </c>
      <c r="E136" s="835" t="s">
        <v>1530</v>
      </c>
      <c r="F136" s="863" t="s">
        <v>1531</v>
      </c>
      <c r="G136" s="835" t="s">
        <v>1704</v>
      </c>
      <c r="H136" s="835" t="s">
        <v>1705</v>
      </c>
      <c r="I136" s="849">
        <v>6.869999885559082</v>
      </c>
      <c r="J136" s="849">
        <v>400</v>
      </c>
      <c r="K136" s="850">
        <v>2748.9599609375</v>
      </c>
    </row>
    <row r="137" spans="1:11" ht="14.45" customHeight="1" x14ac:dyDescent="0.2">
      <c r="A137" s="831" t="s">
        <v>570</v>
      </c>
      <c r="B137" s="832" t="s">
        <v>571</v>
      </c>
      <c r="C137" s="835" t="s">
        <v>595</v>
      </c>
      <c r="D137" s="863" t="s">
        <v>596</v>
      </c>
      <c r="E137" s="835" t="s">
        <v>1530</v>
      </c>
      <c r="F137" s="863" t="s">
        <v>1531</v>
      </c>
      <c r="G137" s="835" t="s">
        <v>1534</v>
      </c>
      <c r="H137" s="835" t="s">
        <v>1706</v>
      </c>
      <c r="I137" s="849">
        <v>6.0999999046325684</v>
      </c>
      <c r="J137" s="849">
        <v>100</v>
      </c>
      <c r="K137" s="850">
        <v>609.5</v>
      </c>
    </row>
    <row r="138" spans="1:11" ht="14.45" customHeight="1" x14ac:dyDescent="0.2">
      <c r="A138" s="831" t="s">
        <v>570</v>
      </c>
      <c r="B138" s="832" t="s">
        <v>571</v>
      </c>
      <c r="C138" s="835" t="s">
        <v>595</v>
      </c>
      <c r="D138" s="863" t="s">
        <v>596</v>
      </c>
      <c r="E138" s="835" t="s">
        <v>1530</v>
      </c>
      <c r="F138" s="863" t="s">
        <v>1531</v>
      </c>
      <c r="G138" s="835" t="s">
        <v>1707</v>
      </c>
      <c r="H138" s="835" t="s">
        <v>1708</v>
      </c>
      <c r="I138" s="849">
        <v>43.310001373291016</v>
      </c>
      <c r="J138" s="849">
        <v>20</v>
      </c>
      <c r="K138" s="850">
        <v>866.17999267578125</v>
      </c>
    </row>
    <row r="139" spans="1:11" ht="14.45" customHeight="1" x14ac:dyDescent="0.2">
      <c r="A139" s="831" t="s">
        <v>570</v>
      </c>
      <c r="B139" s="832" t="s">
        <v>571</v>
      </c>
      <c r="C139" s="835" t="s">
        <v>595</v>
      </c>
      <c r="D139" s="863" t="s">
        <v>596</v>
      </c>
      <c r="E139" s="835" t="s">
        <v>1530</v>
      </c>
      <c r="F139" s="863" t="s">
        <v>1531</v>
      </c>
      <c r="G139" s="835" t="s">
        <v>1709</v>
      </c>
      <c r="H139" s="835" t="s">
        <v>1710</v>
      </c>
      <c r="I139" s="849">
        <v>48.479999542236328</v>
      </c>
      <c r="J139" s="849">
        <v>70</v>
      </c>
      <c r="K139" s="850">
        <v>3393.4000854492188</v>
      </c>
    </row>
    <row r="140" spans="1:11" ht="14.45" customHeight="1" x14ac:dyDescent="0.2">
      <c r="A140" s="831" t="s">
        <v>570</v>
      </c>
      <c r="B140" s="832" t="s">
        <v>571</v>
      </c>
      <c r="C140" s="835" t="s">
        <v>595</v>
      </c>
      <c r="D140" s="863" t="s">
        <v>596</v>
      </c>
      <c r="E140" s="835" t="s">
        <v>1530</v>
      </c>
      <c r="F140" s="863" t="s">
        <v>1531</v>
      </c>
      <c r="G140" s="835" t="s">
        <v>1696</v>
      </c>
      <c r="H140" s="835" t="s">
        <v>1711</v>
      </c>
      <c r="I140" s="849">
        <v>63.459999084472656</v>
      </c>
      <c r="J140" s="849">
        <v>10</v>
      </c>
      <c r="K140" s="850">
        <v>634.54998779296875</v>
      </c>
    </row>
    <row r="141" spans="1:11" ht="14.45" customHeight="1" x14ac:dyDescent="0.2">
      <c r="A141" s="831" t="s">
        <v>570</v>
      </c>
      <c r="B141" s="832" t="s">
        <v>571</v>
      </c>
      <c r="C141" s="835" t="s">
        <v>595</v>
      </c>
      <c r="D141" s="863" t="s">
        <v>596</v>
      </c>
      <c r="E141" s="835" t="s">
        <v>1530</v>
      </c>
      <c r="F141" s="863" t="s">
        <v>1531</v>
      </c>
      <c r="G141" s="835" t="s">
        <v>1712</v>
      </c>
      <c r="H141" s="835" t="s">
        <v>1713</v>
      </c>
      <c r="I141" s="849">
        <v>272.44000244140625</v>
      </c>
      <c r="J141" s="849">
        <v>6</v>
      </c>
      <c r="K141" s="850">
        <v>1634.6099853515625</v>
      </c>
    </row>
    <row r="142" spans="1:11" ht="14.45" customHeight="1" x14ac:dyDescent="0.2">
      <c r="A142" s="831" t="s">
        <v>570</v>
      </c>
      <c r="B142" s="832" t="s">
        <v>571</v>
      </c>
      <c r="C142" s="835" t="s">
        <v>595</v>
      </c>
      <c r="D142" s="863" t="s">
        <v>596</v>
      </c>
      <c r="E142" s="835" t="s">
        <v>1530</v>
      </c>
      <c r="F142" s="863" t="s">
        <v>1531</v>
      </c>
      <c r="G142" s="835" t="s">
        <v>1714</v>
      </c>
      <c r="H142" s="835" t="s">
        <v>1715</v>
      </c>
      <c r="I142" s="849">
        <v>22.149999618530273</v>
      </c>
      <c r="J142" s="849">
        <v>50</v>
      </c>
      <c r="K142" s="850">
        <v>1107.5</v>
      </c>
    </row>
    <row r="143" spans="1:11" ht="14.45" customHeight="1" x14ac:dyDescent="0.2">
      <c r="A143" s="831" t="s">
        <v>570</v>
      </c>
      <c r="B143" s="832" t="s">
        <v>571</v>
      </c>
      <c r="C143" s="835" t="s">
        <v>595</v>
      </c>
      <c r="D143" s="863" t="s">
        <v>596</v>
      </c>
      <c r="E143" s="835" t="s">
        <v>1530</v>
      </c>
      <c r="F143" s="863" t="s">
        <v>1531</v>
      </c>
      <c r="G143" s="835" t="s">
        <v>1698</v>
      </c>
      <c r="H143" s="835" t="s">
        <v>1716</v>
      </c>
      <c r="I143" s="849">
        <v>13.039999961853027</v>
      </c>
      <c r="J143" s="849">
        <v>10</v>
      </c>
      <c r="K143" s="850">
        <v>130.39999389648438</v>
      </c>
    </row>
    <row r="144" spans="1:11" ht="14.45" customHeight="1" x14ac:dyDescent="0.2">
      <c r="A144" s="831" t="s">
        <v>570</v>
      </c>
      <c r="B144" s="832" t="s">
        <v>571</v>
      </c>
      <c r="C144" s="835" t="s">
        <v>595</v>
      </c>
      <c r="D144" s="863" t="s">
        <v>596</v>
      </c>
      <c r="E144" s="835" t="s">
        <v>1530</v>
      </c>
      <c r="F144" s="863" t="s">
        <v>1531</v>
      </c>
      <c r="G144" s="835" t="s">
        <v>1717</v>
      </c>
      <c r="H144" s="835" t="s">
        <v>1718</v>
      </c>
      <c r="I144" s="849">
        <v>123.19000244140625</v>
      </c>
      <c r="J144" s="849">
        <v>10</v>
      </c>
      <c r="K144" s="850">
        <v>1231.8800048828125</v>
      </c>
    </row>
    <row r="145" spans="1:11" ht="14.45" customHeight="1" x14ac:dyDescent="0.2">
      <c r="A145" s="831" t="s">
        <v>570</v>
      </c>
      <c r="B145" s="832" t="s">
        <v>571</v>
      </c>
      <c r="C145" s="835" t="s">
        <v>595</v>
      </c>
      <c r="D145" s="863" t="s">
        <v>596</v>
      </c>
      <c r="E145" s="835" t="s">
        <v>1530</v>
      </c>
      <c r="F145" s="863" t="s">
        <v>1531</v>
      </c>
      <c r="G145" s="835" t="s">
        <v>1719</v>
      </c>
      <c r="H145" s="835" t="s">
        <v>1720</v>
      </c>
      <c r="I145" s="849">
        <v>120.69000244140625</v>
      </c>
      <c r="J145" s="849">
        <v>30</v>
      </c>
      <c r="K145" s="850">
        <v>3620.7801513671875</v>
      </c>
    </row>
    <row r="146" spans="1:11" ht="14.45" customHeight="1" x14ac:dyDescent="0.2">
      <c r="A146" s="831" t="s">
        <v>570</v>
      </c>
      <c r="B146" s="832" t="s">
        <v>571</v>
      </c>
      <c r="C146" s="835" t="s">
        <v>595</v>
      </c>
      <c r="D146" s="863" t="s">
        <v>596</v>
      </c>
      <c r="E146" s="835" t="s">
        <v>1530</v>
      </c>
      <c r="F146" s="863" t="s">
        <v>1531</v>
      </c>
      <c r="G146" s="835" t="s">
        <v>1721</v>
      </c>
      <c r="H146" s="835" t="s">
        <v>1722</v>
      </c>
      <c r="I146" s="849">
        <v>85.419998168945313</v>
      </c>
      <c r="J146" s="849">
        <v>65</v>
      </c>
      <c r="K146" s="850">
        <v>5552.4300537109375</v>
      </c>
    </row>
    <row r="147" spans="1:11" ht="14.45" customHeight="1" x14ac:dyDescent="0.2">
      <c r="A147" s="831" t="s">
        <v>570</v>
      </c>
      <c r="B147" s="832" t="s">
        <v>571</v>
      </c>
      <c r="C147" s="835" t="s">
        <v>595</v>
      </c>
      <c r="D147" s="863" t="s">
        <v>596</v>
      </c>
      <c r="E147" s="835" t="s">
        <v>1530</v>
      </c>
      <c r="F147" s="863" t="s">
        <v>1531</v>
      </c>
      <c r="G147" s="835" t="s">
        <v>1723</v>
      </c>
      <c r="H147" s="835" t="s">
        <v>1724</v>
      </c>
      <c r="I147" s="849">
        <v>124.41000366210938</v>
      </c>
      <c r="J147" s="849">
        <v>15</v>
      </c>
      <c r="K147" s="850">
        <v>1866.1099243164063</v>
      </c>
    </row>
    <row r="148" spans="1:11" ht="14.45" customHeight="1" x14ac:dyDescent="0.2">
      <c r="A148" s="831" t="s">
        <v>570</v>
      </c>
      <c r="B148" s="832" t="s">
        <v>571</v>
      </c>
      <c r="C148" s="835" t="s">
        <v>595</v>
      </c>
      <c r="D148" s="863" t="s">
        <v>596</v>
      </c>
      <c r="E148" s="835" t="s">
        <v>1530</v>
      </c>
      <c r="F148" s="863" t="s">
        <v>1531</v>
      </c>
      <c r="G148" s="835" t="s">
        <v>1725</v>
      </c>
      <c r="H148" s="835" t="s">
        <v>1726</v>
      </c>
      <c r="I148" s="849">
        <v>309.35000610351563</v>
      </c>
      <c r="J148" s="849">
        <v>2</v>
      </c>
      <c r="K148" s="850">
        <v>618.70001220703125</v>
      </c>
    </row>
    <row r="149" spans="1:11" ht="14.45" customHeight="1" x14ac:dyDescent="0.2">
      <c r="A149" s="831" t="s">
        <v>570</v>
      </c>
      <c r="B149" s="832" t="s">
        <v>571</v>
      </c>
      <c r="C149" s="835" t="s">
        <v>595</v>
      </c>
      <c r="D149" s="863" t="s">
        <v>596</v>
      </c>
      <c r="E149" s="835" t="s">
        <v>1530</v>
      </c>
      <c r="F149" s="863" t="s">
        <v>1531</v>
      </c>
      <c r="G149" s="835" t="s">
        <v>1727</v>
      </c>
      <c r="H149" s="835" t="s">
        <v>1728</v>
      </c>
      <c r="I149" s="849">
        <v>27.5</v>
      </c>
      <c r="J149" s="849">
        <v>200</v>
      </c>
      <c r="K149" s="850">
        <v>5499.759765625</v>
      </c>
    </row>
    <row r="150" spans="1:11" ht="14.45" customHeight="1" x14ac:dyDescent="0.2">
      <c r="A150" s="831" t="s">
        <v>570</v>
      </c>
      <c r="B150" s="832" t="s">
        <v>571</v>
      </c>
      <c r="C150" s="835" t="s">
        <v>595</v>
      </c>
      <c r="D150" s="863" t="s">
        <v>596</v>
      </c>
      <c r="E150" s="835" t="s">
        <v>1530</v>
      </c>
      <c r="F150" s="863" t="s">
        <v>1531</v>
      </c>
      <c r="G150" s="835" t="s">
        <v>1729</v>
      </c>
      <c r="H150" s="835" t="s">
        <v>1730</v>
      </c>
      <c r="I150" s="849">
        <v>27.5</v>
      </c>
      <c r="J150" s="849">
        <v>100</v>
      </c>
      <c r="K150" s="850">
        <v>2749.8798828125</v>
      </c>
    </row>
    <row r="151" spans="1:11" ht="14.45" customHeight="1" x14ac:dyDescent="0.2">
      <c r="A151" s="831" t="s">
        <v>570</v>
      </c>
      <c r="B151" s="832" t="s">
        <v>571</v>
      </c>
      <c r="C151" s="835" t="s">
        <v>595</v>
      </c>
      <c r="D151" s="863" t="s">
        <v>596</v>
      </c>
      <c r="E151" s="835" t="s">
        <v>1530</v>
      </c>
      <c r="F151" s="863" t="s">
        <v>1531</v>
      </c>
      <c r="G151" s="835" t="s">
        <v>1534</v>
      </c>
      <c r="H151" s="835" t="s">
        <v>1535</v>
      </c>
      <c r="I151" s="849">
        <v>6.0999999046325684</v>
      </c>
      <c r="J151" s="849">
        <v>1100</v>
      </c>
      <c r="K151" s="850">
        <v>6707</v>
      </c>
    </row>
    <row r="152" spans="1:11" ht="14.45" customHeight="1" x14ac:dyDescent="0.2">
      <c r="A152" s="831" t="s">
        <v>570</v>
      </c>
      <c r="B152" s="832" t="s">
        <v>571</v>
      </c>
      <c r="C152" s="835" t="s">
        <v>595</v>
      </c>
      <c r="D152" s="863" t="s">
        <v>596</v>
      </c>
      <c r="E152" s="835" t="s">
        <v>1530</v>
      </c>
      <c r="F152" s="863" t="s">
        <v>1531</v>
      </c>
      <c r="G152" s="835" t="s">
        <v>1731</v>
      </c>
      <c r="H152" s="835" t="s">
        <v>1732</v>
      </c>
      <c r="I152" s="849">
        <v>1.5199999809265137</v>
      </c>
      <c r="J152" s="849">
        <v>50</v>
      </c>
      <c r="K152" s="850">
        <v>76</v>
      </c>
    </row>
    <row r="153" spans="1:11" ht="14.45" customHeight="1" x14ac:dyDescent="0.2">
      <c r="A153" s="831" t="s">
        <v>570</v>
      </c>
      <c r="B153" s="832" t="s">
        <v>571</v>
      </c>
      <c r="C153" s="835" t="s">
        <v>595</v>
      </c>
      <c r="D153" s="863" t="s">
        <v>596</v>
      </c>
      <c r="E153" s="835" t="s">
        <v>1530</v>
      </c>
      <c r="F153" s="863" t="s">
        <v>1531</v>
      </c>
      <c r="G153" s="835" t="s">
        <v>1733</v>
      </c>
      <c r="H153" s="835" t="s">
        <v>1734</v>
      </c>
      <c r="I153" s="849">
        <v>21.780000686645508</v>
      </c>
      <c r="J153" s="849">
        <v>150</v>
      </c>
      <c r="K153" s="850">
        <v>3267</v>
      </c>
    </row>
    <row r="154" spans="1:11" ht="14.45" customHeight="1" x14ac:dyDescent="0.2">
      <c r="A154" s="831" t="s">
        <v>570</v>
      </c>
      <c r="B154" s="832" t="s">
        <v>571</v>
      </c>
      <c r="C154" s="835" t="s">
        <v>595</v>
      </c>
      <c r="D154" s="863" t="s">
        <v>596</v>
      </c>
      <c r="E154" s="835" t="s">
        <v>1530</v>
      </c>
      <c r="F154" s="863" t="s">
        <v>1531</v>
      </c>
      <c r="G154" s="835" t="s">
        <v>1735</v>
      </c>
      <c r="H154" s="835" t="s">
        <v>1736</v>
      </c>
      <c r="I154" s="849">
        <v>23.229999542236328</v>
      </c>
      <c r="J154" s="849">
        <v>50</v>
      </c>
      <c r="K154" s="850">
        <v>1161.5999755859375</v>
      </c>
    </row>
    <row r="155" spans="1:11" ht="14.45" customHeight="1" x14ac:dyDescent="0.2">
      <c r="A155" s="831" t="s">
        <v>570</v>
      </c>
      <c r="B155" s="832" t="s">
        <v>571</v>
      </c>
      <c r="C155" s="835" t="s">
        <v>595</v>
      </c>
      <c r="D155" s="863" t="s">
        <v>596</v>
      </c>
      <c r="E155" s="835" t="s">
        <v>1530</v>
      </c>
      <c r="F155" s="863" t="s">
        <v>1531</v>
      </c>
      <c r="G155" s="835" t="s">
        <v>1540</v>
      </c>
      <c r="H155" s="835" t="s">
        <v>1737</v>
      </c>
      <c r="I155" s="849">
        <v>7.630000114440918</v>
      </c>
      <c r="J155" s="849">
        <v>24</v>
      </c>
      <c r="K155" s="850">
        <v>183.1199951171875</v>
      </c>
    </row>
    <row r="156" spans="1:11" ht="14.45" customHeight="1" x14ac:dyDescent="0.2">
      <c r="A156" s="831" t="s">
        <v>570</v>
      </c>
      <c r="B156" s="832" t="s">
        <v>571</v>
      </c>
      <c r="C156" s="835" t="s">
        <v>595</v>
      </c>
      <c r="D156" s="863" t="s">
        <v>596</v>
      </c>
      <c r="E156" s="835" t="s">
        <v>1530</v>
      </c>
      <c r="F156" s="863" t="s">
        <v>1531</v>
      </c>
      <c r="G156" s="835" t="s">
        <v>1738</v>
      </c>
      <c r="H156" s="835" t="s">
        <v>1739</v>
      </c>
      <c r="I156" s="849">
        <v>9.4899997711181641</v>
      </c>
      <c r="J156" s="849">
        <v>24</v>
      </c>
      <c r="K156" s="850">
        <v>227.69999694824219</v>
      </c>
    </row>
    <row r="157" spans="1:11" ht="14.45" customHeight="1" x14ac:dyDescent="0.2">
      <c r="A157" s="831" t="s">
        <v>570</v>
      </c>
      <c r="B157" s="832" t="s">
        <v>571</v>
      </c>
      <c r="C157" s="835" t="s">
        <v>595</v>
      </c>
      <c r="D157" s="863" t="s">
        <v>596</v>
      </c>
      <c r="E157" s="835" t="s">
        <v>1530</v>
      </c>
      <c r="F157" s="863" t="s">
        <v>1531</v>
      </c>
      <c r="G157" s="835" t="s">
        <v>1740</v>
      </c>
      <c r="H157" s="835" t="s">
        <v>1741</v>
      </c>
      <c r="I157" s="849">
        <v>0.8566666841506958</v>
      </c>
      <c r="J157" s="849">
        <v>300</v>
      </c>
      <c r="K157" s="850">
        <v>257</v>
      </c>
    </row>
    <row r="158" spans="1:11" ht="14.45" customHeight="1" x14ac:dyDescent="0.2">
      <c r="A158" s="831" t="s">
        <v>570</v>
      </c>
      <c r="B158" s="832" t="s">
        <v>571</v>
      </c>
      <c r="C158" s="835" t="s">
        <v>595</v>
      </c>
      <c r="D158" s="863" t="s">
        <v>596</v>
      </c>
      <c r="E158" s="835" t="s">
        <v>1530</v>
      </c>
      <c r="F158" s="863" t="s">
        <v>1531</v>
      </c>
      <c r="G158" s="835" t="s">
        <v>1731</v>
      </c>
      <c r="H158" s="835" t="s">
        <v>1742</v>
      </c>
      <c r="I158" s="849">
        <v>1.5199999809265137</v>
      </c>
      <c r="J158" s="849">
        <v>50</v>
      </c>
      <c r="K158" s="850">
        <v>76</v>
      </c>
    </row>
    <row r="159" spans="1:11" ht="14.45" customHeight="1" x14ac:dyDescent="0.2">
      <c r="A159" s="831" t="s">
        <v>570</v>
      </c>
      <c r="B159" s="832" t="s">
        <v>571</v>
      </c>
      <c r="C159" s="835" t="s">
        <v>595</v>
      </c>
      <c r="D159" s="863" t="s">
        <v>596</v>
      </c>
      <c r="E159" s="835" t="s">
        <v>1530</v>
      </c>
      <c r="F159" s="863" t="s">
        <v>1531</v>
      </c>
      <c r="G159" s="835" t="s">
        <v>1735</v>
      </c>
      <c r="H159" s="835" t="s">
        <v>1743</v>
      </c>
      <c r="I159" s="849">
        <v>23.229999542236328</v>
      </c>
      <c r="J159" s="849">
        <v>50</v>
      </c>
      <c r="K159" s="850">
        <v>1161.5999755859375</v>
      </c>
    </row>
    <row r="160" spans="1:11" ht="14.45" customHeight="1" x14ac:dyDescent="0.2">
      <c r="A160" s="831" t="s">
        <v>570</v>
      </c>
      <c r="B160" s="832" t="s">
        <v>571</v>
      </c>
      <c r="C160" s="835" t="s">
        <v>595</v>
      </c>
      <c r="D160" s="863" t="s">
        <v>596</v>
      </c>
      <c r="E160" s="835" t="s">
        <v>1530</v>
      </c>
      <c r="F160" s="863" t="s">
        <v>1531</v>
      </c>
      <c r="G160" s="835" t="s">
        <v>1540</v>
      </c>
      <c r="H160" s="835" t="s">
        <v>1541</v>
      </c>
      <c r="I160" s="849">
        <v>7.630000114440918</v>
      </c>
      <c r="J160" s="849">
        <v>192</v>
      </c>
      <c r="K160" s="850">
        <v>1464.9599609375</v>
      </c>
    </row>
    <row r="161" spans="1:11" ht="14.45" customHeight="1" x14ac:dyDescent="0.2">
      <c r="A161" s="831" t="s">
        <v>570</v>
      </c>
      <c r="B161" s="832" t="s">
        <v>571</v>
      </c>
      <c r="C161" s="835" t="s">
        <v>595</v>
      </c>
      <c r="D161" s="863" t="s">
        <v>596</v>
      </c>
      <c r="E161" s="835" t="s">
        <v>1530</v>
      </c>
      <c r="F161" s="863" t="s">
        <v>1531</v>
      </c>
      <c r="G161" s="835" t="s">
        <v>1738</v>
      </c>
      <c r="H161" s="835" t="s">
        <v>1744</v>
      </c>
      <c r="I161" s="849">
        <v>9.4899997711181641</v>
      </c>
      <c r="J161" s="849">
        <v>144</v>
      </c>
      <c r="K161" s="850">
        <v>1366.2599639892578</v>
      </c>
    </row>
    <row r="162" spans="1:11" ht="14.45" customHeight="1" x14ac:dyDescent="0.2">
      <c r="A162" s="831" t="s">
        <v>570</v>
      </c>
      <c r="B162" s="832" t="s">
        <v>571</v>
      </c>
      <c r="C162" s="835" t="s">
        <v>595</v>
      </c>
      <c r="D162" s="863" t="s">
        <v>596</v>
      </c>
      <c r="E162" s="835" t="s">
        <v>1530</v>
      </c>
      <c r="F162" s="863" t="s">
        <v>1531</v>
      </c>
      <c r="G162" s="835" t="s">
        <v>1745</v>
      </c>
      <c r="H162" s="835" t="s">
        <v>1746</v>
      </c>
      <c r="I162" s="849">
        <v>114.76999664306641</v>
      </c>
      <c r="J162" s="849">
        <v>3</v>
      </c>
      <c r="K162" s="850">
        <v>344.30998992919922</v>
      </c>
    </row>
    <row r="163" spans="1:11" ht="14.45" customHeight="1" x14ac:dyDescent="0.2">
      <c r="A163" s="831" t="s">
        <v>570</v>
      </c>
      <c r="B163" s="832" t="s">
        <v>571</v>
      </c>
      <c r="C163" s="835" t="s">
        <v>595</v>
      </c>
      <c r="D163" s="863" t="s">
        <v>596</v>
      </c>
      <c r="E163" s="835" t="s">
        <v>1530</v>
      </c>
      <c r="F163" s="863" t="s">
        <v>1531</v>
      </c>
      <c r="G163" s="835" t="s">
        <v>1747</v>
      </c>
      <c r="H163" s="835" t="s">
        <v>1748</v>
      </c>
      <c r="I163" s="849">
        <v>7.4800000190734863</v>
      </c>
      <c r="J163" s="849">
        <v>100</v>
      </c>
      <c r="K163" s="850">
        <v>747.5</v>
      </c>
    </row>
    <row r="164" spans="1:11" ht="14.45" customHeight="1" x14ac:dyDescent="0.2">
      <c r="A164" s="831" t="s">
        <v>570</v>
      </c>
      <c r="B164" s="832" t="s">
        <v>571</v>
      </c>
      <c r="C164" s="835" t="s">
        <v>595</v>
      </c>
      <c r="D164" s="863" t="s">
        <v>596</v>
      </c>
      <c r="E164" s="835" t="s">
        <v>1530</v>
      </c>
      <c r="F164" s="863" t="s">
        <v>1531</v>
      </c>
      <c r="G164" s="835" t="s">
        <v>1749</v>
      </c>
      <c r="H164" s="835" t="s">
        <v>1750</v>
      </c>
      <c r="I164" s="849">
        <v>13.039999961853027</v>
      </c>
      <c r="J164" s="849">
        <v>50</v>
      </c>
      <c r="K164" s="850">
        <v>652</v>
      </c>
    </row>
    <row r="165" spans="1:11" ht="14.45" customHeight="1" x14ac:dyDescent="0.2">
      <c r="A165" s="831" t="s">
        <v>570</v>
      </c>
      <c r="B165" s="832" t="s">
        <v>571</v>
      </c>
      <c r="C165" s="835" t="s">
        <v>595</v>
      </c>
      <c r="D165" s="863" t="s">
        <v>596</v>
      </c>
      <c r="E165" s="835" t="s">
        <v>1530</v>
      </c>
      <c r="F165" s="863" t="s">
        <v>1531</v>
      </c>
      <c r="G165" s="835" t="s">
        <v>1751</v>
      </c>
      <c r="H165" s="835" t="s">
        <v>1752</v>
      </c>
      <c r="I165" s="849">
        <v>34.130001068115234</v>
      </c>
      <c r="J165" s="849">
        <v>50</v>
      </c>
      <c r="K165" s="850">
        <v>1706.5999755859375</v>
      </c>
    </row>
    <row r="166" spans="1:11" ht="14.45" customHeight="1" x14ac:dyDescent="0.2">
      <c r="A166" s="831" t="s">
        <v>570</v>
      </c>
      <c r="B166" s="832" t="s">
        <v>571</v>
      </c>
      <c r="C166" s="835" t="s">
        <v>595</v>
      </c>
      <c r="D166" s="863" t="s">
        <v>596</v>
      </c>
      <c r="E166" s="835" t="s">
        <v>1530</v>
      </c>
      <c r="F166" s="863" t="s">
        <v>1531</v>
      </c>
      <c r="G166" s="835" t="s">
        <v>1753</v>
      </c>
      <c r="H166" s="835" t="s">
        <v>1754</v>
      </c>
      <c r="I166" s="849">
        <v>0.49000000953674316</v>
      </c>
      <c r="J166" s="849">
        <v>200</v>
      </c>
      <c r="K166" s="850">
        <v>98</v>
      </c>
    </row>
    <row r="167" spans="1:11" ht="14.45" customHeight="1" x14ac:dyDescent="0.2">
      <c r="A167" s="831" t="s">
        <v>570</v>
      </c>
      <c r="B167" s="832" t="s">
        <v>571</v>
      </c>
      <c r="C167" s="835" t="s">
        <v>595</v>
      </c>
      <c r="D167" s="863" t="s">
        <v>596</v>
      </c>
      <c r="E167" s="835" t="s">
        <v>1530</v>
      </c>
      <c r="F167" s="863" t="s">
        <v>1531</v>
      </c>
      <c r="G167" s="835" t="s">
        <v>1753</v>
      </c>
      <c r="H167" s="835" t="s">
        <v>1755</v>
      </c>
      <c r="I167" s="849">
        <v>0.49666666984558105</v>
      </c>
      <c r="J167" s="849">
        <v>600</v>
      </c>
      <c r="K167" s="850">
        <v>298</v>
      </c>
    </row>
    <row r="168" spans="1:11" ht="14.45" customHeight="1" x14ac:dyDescent="0.2">
      <c r="A168" s="831" t="s">
        <v>570</v>
      </c>
      <c r="B168" s="832" t="s">
        <v>571</v>
      </c>
      <c r="C168" s="835" t="s">
        <v>595</v>
      </c>
      <c r="D168" s="863" t="s">
        <v>596</v>
      </c>
      <c r="E168" s="835" t="s">
        <v>1530</v>
      </c>
      <c r="F168" s="863" t="s">
        <v>1531</v>
      </c>
      <c r="G168" s="835" t="s">
        <v>1756</v>
      </c>
      <c r="H168" s="835" t="s">
        <v>1757</v>
      </c>
      <c r="I168" s="849">
        <v>0.67000001668930054</v>
      </c>
      <c r="J168" s="849">
        <v>2700</v>
      </c>
      <c r="K168" s="850">
        <v>1809</v>
      </c>
    </row>
    <row r="169" spans="1:11" ht="14.45" customHeight="1" x14ac:dyDescent="0.2">
      <c r="A169" s="831" t="s">
        <v>570</v>
      </c>
      <c r="B169" s="832" t="s">
        <v>571</v>
      </c>
      <c r="C169" s="835" t="s">
        <v>595</v>
      </c>
      <c r="D169" s="863" t="s">
        <v>596</v>
      </c>
      <c r="E169" s="835" t="s">
        <v>1530</v>
      </c>
      <c r="F169" s="863" t="s">
        <v>1531</v>
      </c>
      <c r="G169" s="835" t="s">
        <v>1758</v>
      </c>
      <c r="H169" s="835" t="s">
        <v>1759</v>
      </c>
      <c r="I169" s="849">
        <v>1.059999942779541</v>
      </c>
      <c r="J169" s="849">
        <v>650</v>
      </c>
      <c r="K169" s="850">
        <v>686.21002197265625</v>
      </c>
    </row>
    <row r="170" spans="1:11" ht="14.45" customHeight="1" x14ac:dyDescent="0.2">
      <c r="A170" s="831" t="s">
        <v>570</v>
      </c>
      <c r="B170" s="832" t="s">
        <v>571</v>
      </c>
      <c r="C170" s="835" t="s">
        <v>595</v>
      </c>
      <c r="D170" s="863" t="s">
        <v>596</v>
      </c>
      <c r="E170" s="835" t="s">
        <v>1530</v>
      </c>
      <c r="F170" s="863" t="s">
        <v>1531</v>
      </c>
      <c r="G170" s="835" t="s">
        <v>1542</v>
      </c>
      <c r="H170" s="835" t="s">
        <v>1544</v>
      </c>
      <c r="I170" s="849">
        <v>0.31000000238418579</v>
      </c>
      <c r="J170" s="849">
        <v>28800</v>
      </c>
      <c r="K170" s="850">
        <v>8973.3603515625</v>
      </c>
    </row>
    <row r="171" spans="1:11" ht="14.45" customHeight="1" x14ac:dyDescent="0.2">
      <c r="A171" s="831" t="s">
        <v>570</v>
      </c>
      <c r="B171" s="832" t="s">
        <v>571</v>
      </c>
      <c r="C171" s="835" t="s">
        <v>595</v>
      </c>
      <c r="D171" s="863" t="s">
        <v>596</v>
      </c>
      <c r="E171" s="835" t="s">
        <v>1530</v>
      </c>
      <c r="F171" s="863" t="s">
        <v>1531</v>
      </c>
      <c r="G171" s="835" t="s">
        <v>1760</v>
      </c>
      <c r="H171" s="835" t="s">
        <v>1761</v>
      </c>
      <c r="I171" s="849">
        <v>7.5</v>
      </c>
      <c r="J171" s="849">
        <v>192</v>
      </c>
      <c r="K171" s="850">
        <v>1439.3800048828125</v>
      </c>
    </row>
    <row r="172" spans="1:11" ht="14.45" customHeight="1" x14ac:dyDescent="0.2">
      <c r="A172" s="831" t="s">
        <v>570</v>
      </c>
      <c r="B172" s="832" t="s">
        <v>571</v>
      </c>
      <c r="C172" s="835" t="s">
        <v>595</v>
      </c>
      <c r="D172" s="863" t="s">
        <v>596</v>
      </c>
      <c r="E172" s="835" t="s">
        <v>1552</v>
      </c>
      <c r="F172" s="863" t="s">
        <v>1553</v>
      </c>
      <c r="G172" s="835" t="s">
        <v>1762</v>
      </c>
      <c r="H172" s="835" t="s">
        <v>1763</v>
      </c>
      <c r="I172" s="849">
        <v>1560.9100341796875</v>
      </c>
      <c r="J172" s="849">
        <v>8</v>
      </c>
      <c r="K172" s="850">
        <v>12487.25</v>
      </c>
    </row>
    <row r="173" spans="1:11" ht="14.45" customHeight="1" x14ac:dyDescent="0.2">
      <c r="A173" s="831" t="s">
        <v>570</v>
      </c>
      <c r="B173" s="832" t="s">
        <v>571</v>
      </c>
      <c r="C173" s="835" t="s">
        <v>595</v>
      </c>
      <c r="D173" s="863" t="s">
        <v>596</v>
      </c>
      <c r="E173" s="835" t="s">
        <v>1552</v>
      </c>
      <c r="F173" s="863" t="s">
        <v>1553</v>
      </c>
      <c r="G173" s="835" t="s">
        <v>1764</v>
      </c>
      <c r="H173" s="835" t="s">
        <v>1765</v>
      </c>
      <c r="I173" s="849">
        <v>1113.199951171875</v>
      </c>
      <c r="J173" s="849">
        <v>20</v>
      </c>
      <c r="K173" s="850">
        <v>22264</v>
      </c>
    </row>
    <row r="174" spans="1:11" ht="14.45" customHeight="1" x14ac:dyDescent="0.2">
      <c r="A174" s="831" t="s">
        <v>570</v>
      </c>
      <c r="B174" s="832" t="s">
        <v>571</v>
      </c>
      <c r="C174" s="835" t="s">
        <v>595</v>
      </c>
      <c r="D174" s="863" t="s">
        <v>596</v>
      </c>
      <c r="E174" s="835" t="s">
        <v>1552</v>
      </c>
      <c r="F174" s="863" t="s">
        <v>1553</v>
      </c>
      <c r="G174" s="835" t="s">
        <v>1766</v>
      </c>
      <c r="H174" s="835" t="s">
        <v>1767</v>
      </c>
      <c r="I174" s="849">
        <v>696.96002197265625</v>
      </c>
      <c r="J174" s="849">
        <v>5</v>
      </c>
      <c r="K174" s="850">
        <v>3484.800048828125</v>
      </c>
    </row>
    <row r="175" spans="1:11" ht="14.45" customHeight="1" x14ac:dyDescent="0.2">
      <c r="A175" s="831" t="s">
        <v>570</v>
      </c>
      <c r="B175" s="832" t="s">
        <v>571</v>
      </c>
      <c r="C175" s="835" t="s">
        <v>595</v>
      </c>
      <c r="D175" s="863" t="s">
        <v>596</v>
      </c>
      <c r="E175" s="835" t="s">
        <v>1552</v>
      </c>
      <c r="F175" s="863" t="s">
        <v>1553</v>
      </c>
      <c r="G175" s="835" t="s">
        <v>1768</v>
      </c>
      <c r="H175" s="835" t="s">
        <v>1769</v>
      </c>
      <c r="I175" s="849">
        <v>696.96002197265625</v>
      </c>
      <c r="J175" s="849">
        <v>20</v>
      </c>
      <c r="K175" s="850">
        <v>13939.200439453125</v>
      </c>
    </row>
    <row r="176" spans="1:11" ht="14.45" customHeight="1" x14ac:dyDescent="0.2">
      <c r="A176" s="831" t="s">
        <v>570</v>
      </c>
      <c r="B176" s="832" t="s">
        <v>571</v>
      </c>
      <c r="C176" s="835" t="s">
        <v>595</v>
      </c>
      <c r="D176" s="863" t="s">
        <v>596</v>
      </c>
      <c r="E176" s="835" t="s">
        <v>1552</v>
      </c>
      <c r="F176" s="863" t="s">
        <v>1553</v>
      </c>
      <c r="G176" s="835" t="s">
        <v>1770</v>
      </c>
      <c r="H176" s="835" t="s">
        <v>1771</v>
      </c>
      <c r="I176" s="849">
        <v>696.96002197265625</v>
      </c>
      <c r="J176" s="849">
        <v>5</v>
      </c>
      <c r="K176" s="850">
        <v>3484.800048828125</v>
      </c>
    </row>
    <row r="177" spans="1:11" ht="14.45" customHeight="1" x14ac:dyDescent="0.2">
      <c r="A177" s="831" t="s">
        <v>570</v>
      </c>
      <c r="B177" s="832" t="s">
        <v>571</v>
      </c>
      <c r="C177" s="835" t="s">
        <v>595</v>
      </c>
      <c r="D177" s="863" t="s">
        <v>596</v>
      </c>
      <c r="E177" s="835" t="s">
        <v>1552</v>
      </c>
      <c r="F177" s="863" t="s">
        <v>1553</v>
      </c>
      <c r="G177" s="835" t="s">
        <v>1772</v>
      </c>
      <c r="H177" s="835" t="s">
        <v>1773</v>
      </c>
      <c r="I177" s="849">
        <v>696.96002197265625</v>
      </c>
      <c r="J177" s="849">
        <v>5</v>
      </c>
      <c r="K177" s="850">
        <v>3484.800048828125</v>
      </c>
    </row>
    <row r="178" spans="1:11" ht="14.45" customHeight="1" x14ac:dyDescent="0.2">
      <c r="A178" s="831" t="s">
        <v>570</v>
      </c>
      <c r="B178" s="832" t="s">
        <v>571</v>
      </c>
      <c r="C178" s="835" t="s">
        <v>595</v>
      </c>
      <c r="D178" s="863" t="s">
        <v>596</v>
      </c>
      <c r="E178" s="835" t="s">
        <v>1552</v>
      </c>
      <c r="F178" s="863" t="s">
        <v>1553</v>
      </c>
      <c r="G178" s="835" t="s">
        <v>1774</v>
      </c>
      <c r="H178" s="835" t="s">
        <v>1775</v>
      </c>
      <c r="I178" s="849">
        <v>696.96002197265625</v>
      </c>
      <c r="J178" s="849">
        <v>5</v>
      </c>
      <c r="K178" s="850">
        <v>3484.800048828125</v>
      </c>
    </row>
    <row r="179" spans="1:11" ht="14.45" customHeight="1" x14ac:dyDescent="0.2">
      <c r="A179" s="831" t="s">
        <v>570</v>
      </c>
      <c r="B179" s="832" t="s">
        <v>571</v>
      </c>
      <c r="C179" s="835" t="s">
        <v>595</v>
      </c>
      <c r="D179" s="863" t="s">
        <v>596</v>
      </c>
      <c r="E179" s="835" t="s">
        <v>1552</v>
      </c>
      <c r="F179" s="863" t="s">
        <v>1553</v>
      </c>
      <c r="G179" s="835" t="s">
        <v>1554</v>
      </c>
      <c r="H179" s="835" t="s">
        <v>1555</v>
      </c>
      <c r="I179" s="849">
        <v>492.47000122070313</v>
      </c>
      <c r="J179" s="849">
        <v>20</v>
      </c>
      <c r="K179" s="850">
        <v>9849.400390625</v>
      </c>
    </row>
    <row r="180" spans="1:11" ht="14.45" customHeight="1" x14ac:dyDescent="0.2">
      <c r="A180" s="831" t="s">
        <v>570</v>
      </c>
      <c r="B180" s="832" t="s">
        <v>571</v>
      </c>
      <c r="C180" s="835" t="s">
        <v>595</v>
      </c>
      <c r="D180" s="863" t="s">
        <v>596</v>
      </c>
      <c r="E180" s="835" t="s">
        <v>1552</v>
      </c>
      <c r="F180" s="863" t="s">
        <v>1553</v>
      </c>
      <c r="G180" s="835" t="s">
        <v>1776</v>
      </c>
      <c r="H180" s="835" t="s">
        <v>1777</v>
      </c>
      <c r="I180" s="849">
        <v>302.01998901367188</v>
      </c>
      <c r="J180" s="849">
        <v>20</v>
      </c>
      <c r="K180" s="850">
        <v>6040.31982421875</v>
      </c>
    </row>
    <row r="181" spans="1:11" ht="14.45" customHeight="1" x14ac:dyDescent="0.2">
      <c r="A181" s="831" t="s">
        <v>570</v>
      </c>
      <c r="B181" s="832" t="s">
        <v>571</v>
      </c>
      <c r="C181" s="835" t="s">
        <v>595</v>
      </c>
      <c r="D181" s="863" t="s">
        <v>596</v>
      </c>
      <c r="E181" s="835" t="s">
        <v>1552</v>
      </c>
      <c r="F181" s="863" t="s">
        <v>1553</v>
      </c>
      <c r="G181" s="835" t="s">
        <v>1556</v>
      </c>
      <c r="H181" s="835" t="s">
        <v>1558</v>
      </c>
      <c r="I181" s="849">
        <v>17.459999084472656</v>
      </c>
      <c r="J181" s="849">
        <v>1600</v>
      </c>
      <c r="K181" s="850">
        <v>27936.6005859375</v>
      </c>
    </row>
    <row r="182" spans="1:11" ht="14.45" customHeight="1" x14ac:dyDescent="0.2">
      <c r="A182" s="831" t="s">
        <v>570</v>
      </c>
      <c r="B182" s="832" t="s">
        <v>571</v>
      </c>
      <c r="C182" s="835" t="s">
        <v>595</v>
      </c>
      <c r="D182" s="863" t="s">
        <v>596</v>
      </c>
      <c r="E182" s="835" t="s">
        <v>1552</v>
      </c>
      <c r="F182" s="863" t="s">
        <v>1553</v>
      </c>
      <c r="G182" s="835" t="s">
        <v>1778</v>
      </c>
      <c r="H182" s="835" t="s">
        <v>1779</v>
      </c>
      <c r="I182" s="849">
        <v>4.3600001335144043</v>
      </c>
      <c r="J182" s="849">
        <v>500</v>
      </c>
      <c r="K182" s="850">
        <v>2178.0000305175781</v>
      </c>
    </row>
    <row r="183" spans="1:11" ht="14.45" customHeight="1" x14ac:dyDescent="0.2">
      <c r="A183" s="831" t="s">
        <v>570</v>
      </c>
      <c r="B183" s="832" t="s">
        <v>571</v>
      </c>
      <c r="C183" s="835" t="s">
        <v>595</v>
      </c>
      <c r="D183" s="863" t="s">
        <v>596</v>
      </c>
      <c r="E183" s="835" t="s">
        <v>1552</v>
      </c>
      <c r="F183" s="863" t="s">
        <v>1553</v>
      </c>
      <c r="G183" s="835" t="s">
        <v>1780</v>
      </c>
      <c r="H183" s="835" t="s">
        <v>1781</v>
      </c>
      <c r="I183" s="849">
        <v>12.340000152587891</v>
      </c>
      <c r="J183" s="849">
        <v>40</v>
      </c>
      <c r="K183" s="850">
        <v>493.67999267578125</v>
      </c>
    </row>
    <row r="184" spans="1:11" ht="14.45" customHeight="1" x14ac:dyDescent="0.2">
      <c r="A184" s="831" t="s">
        <v>570</v>
      </c>
      <c r="B184" s="832" t="s">
        <v>571</v>
      </c>
      <c r="C184" s="835" t="s">
        <v>595</v>
      </c>
      <c r="D184" s="863" t="s">
        <v>596</v>
      </c>
      <c r="E184" s="835" t="s">
        <v>1552</v>
      </c>
      <c r="F184" s="863" t="s">
        <v>1553</v>
      </c>
      <c r="G184" s="835" t="s">
        <v>1782</v>
      </c>
      <c r="H184" s="835" t="s">
        <v>1783</v>
      </c>
      <c r="I184" s="849">
        <v>11.675000190734863</v>
      </c>
      <c r="J184" s="849">
        <v>80</v>
      </c>
      <c r="K184" s="850">
        <v>934</v>
      </c>
    </row>
    <row r="185" spans="1:11" ht="14.45" customHeight="1" x14ac:dyDescent="0.2">
      <c r="A185" s="831" t="s">
        <v>570</v>
      </c>
      <c r="B185" s="832" t="s">
        <v>571</v>
      </c>
      <c r="C185" s="835" t="s">
        <v>595</v>
      </c>
      <c r="D185" s="863" t="s">
        <v>596</v>
      </c>
      <c r="E185" s="835" t="s">
        <v>1552</v>
      </c>
      <c r="F185" s="863" t="s">
        <v>1553</v>
      </c>
      <c r="G185" s="835" t="s">
        <v>1766</v>
      </c>
      <c r="H185" s="835" t="s">
        <v>1784</v>
      </c>
      <c r="I185" s="849">
        <v>696.96002197265625</v>
      </c>
      <c r="J185" s="849">
        <v>10</v>
      </c>
      <c r="K185" s="850">
        <v>6969.60009765625</v>
      </c>
    </row>
    <row r="186" spans="1:11" ht="14.45" customHeight="1" x14ac:dyDescent="0.2">
      <c r="A186" s="831" t="s">
        <v>570</v>
      </c>
      <c r="B186" s="832" t="s">
        <v>571</v>
      </c>
      <c r="C186" s="835" t="s">
        <v>595</v>
      </c>
      <c r="D186" s="863" t="s">
        <v>596</v>
      </c>
      <c r="E186" s="835" t="s">
        <v>1552</v>
      </c>
      <c r="F186" s="863" t="s">
        <v>1553</v>
      </c>
      <c r="G186" s="835" t="s">
        <v>1768</v>
      </c>
      <c r="H186" s="835" t="s">
        <v>1785</v>
      </c>
      <c r="I186" s="849">
        <v>696.96002197265625</v>
      </c>
      <c r="J186" s="849">
        <v>20</v>
      </c>
      <c r="K186" s="850">
        <v>13939.2001953125</v>
      </c>
    </row>
    <row r="187" spans="1:11" ht="14.45" customHeight="1" x14ac:dyDescent="0.2">
      <c r="A187" s="831" t="s">
        <v>570</v>
      </c>
      <c r="B187" s="832" t="s">
        <v>571</v>
      </c>
      <c r="C187" s="835" t="s">
        <v>595</v>
      </c>
      <c r="D187" s="863" t="s">
        <v>596</v>
      </c>
      <c r="E187" s="835" t="s">
        <v>1552</v>
      </c>
      <c r="F187" s="863" t="s">
        <v>1553</v>
      </c>
      <c r="G187" s="835" t="s">
        <v>1770</v>
      </c>
      <c r="H187" s="835" t="s">
        <v>1786</v>
      </c>
      <c r="I187" s="849">
        <v>696.96002197265625</v>
      </c>
      <c r="J187" s="849">
        <v>20</v>
      </c>
      <c r="K187" s="850">
        <v>13939.2001953125</v>
      </c>
    </row>
    <row r="188" spans="1:11" ht="14.45" customHeight="1" x14ac:dyDescent="0.2">
      <c r="A188" s="831" t="s">
        <v>570</v>
      </c>
      <c r="B188" s="832" t="s">
        <v>571</v>
      </c>
      <c r="C188" s="835" t="s">
        <v>595</v>
      </c>
      <c r="D188" s="863" t="s">
        <v>596</v>
      </c>
      <c r="E188" s="835" t="s">
        <v>1552</v>
      </c>
      <c r="F188" s="863" t="s">
        <v>1553</v>
      </c>
      <c r="G188" s="835" t="s">
        <v>1772</v>
      </c>
      <c r="H188" s="835" t="s">
        <v>1787</v>
      </c>
      <c r="I188" s="849">
        <v>696.96002197265625</v>
      </c>
      <c r="J188" s="849">
        <v>10</v>
      </c>
      <c r="K188" s="850">
        <v>6969.60009765625</v>
      </c>
    </row>
    <row r="189" spans="1:11" ht="14.45" customHeight="1" x14ac:dyDescent="0.2">
      <c r="A189" s="831" t="s">
        <v>570</v>
      </c>
      <c r="B189" s="832" t="s">
        <v>571</v>
      </c>
      <c r="C189" s="835" t="s">
        <v>595</v>
      </c>
      <c r="D189" s="863" t="s">
        <v>596</v>
      </c>
      <c r="E189" s="835" t="s">
        <v>1552</v>
      </c>
      <c r="F189" s="863" t="s">
        <v>1553</v>
      </c>
      <c r="G189" s="835" t="s">
        <v>1774</v>
      </c>
      <c r="H189" s="835" t="s">
        <v>1788</v>
      </c>
      <c r="I189" s="849">
        <v>696.96002197265625</v>
      </c>
      <c r="J189" s="849">
        <v>10</v>
      </c>
      <c r="K189" s="850">
        <v>6969.60009765625</v>
      </c>
    </row>
    <row r="190" spans="1:11" ht="14.45" customHeight="1" x14ac:dyDescent="0.2">
      <c r="A190" s="831" t="s">
        <v>570</v>
      </c>
      <c r="B190" s="832" t="s">
        <v>571</v>
      </c>
      <c r="C190" s="835" t="s">
        <v>595</v>
      </c>
      <c r="D190" s="863" t="s">
        <v>596</v>
      </c>
      <c r="E190" s="835" t="s">
        <v>1552</v>
      </c>
      <c r="F190" s="863" t="s">
        <v>1553</v>
      </c>
      <c r="G190" s="835" t="s">
        <v>1554</v>
      </c>
      <c r="H190" s="835" t="s">
        <v>1559</v>
      </c>
      <c r="I190" s="849">
        <v>492.47000122070313</v>
      </c>
      <c r="J190" s="849">
        <v>120</v>
      </c>
      <c r="K190" s="850">
        <v>59096.40234375</v>
      </c>
    </row>
    <row r="191" spans="1:11" ht="14.45" customHeight="1" x14ac:dyDescent="0.2">
      <c r="A191" s="831" t="s">
        <v>570</v>
      </c>
      <c r="B191" s="832" t="s">
        <v>571</v>
      </c>
      <c r="C191" s="835" t="s">
        <v>595</v>
      </c>
      <c r="D191" s="863" t="s">
        <v>596</v>
      </c>
      <c r="E191" s="835" t="s">
        <v>1552</v>
      </c>
      <c r="F191" s="863" t="s">
        <v>1553</v>
      </c>
      <c r="G191" s="835" t="s">
        <v>1789</v>
      </c>
      <c r="H191" s="835" t="s">
        <v>1790</v>
      </c>
      <c r="I191" s="849">
        <v>502.14999389648438</v>
      </c>
      <c r="J191" s="849">
        <v>180</v>
      </c>
      <c r="K191" s="850">
        <v>90387</v>
      </c>
    </row>
    <row r="192" spans="1:11" ht="14.45" customHeight="1" x14ac:dyDescent="0.2">
      <c r="A192" s="831" t="s">
        <v>570</v>
      </c>
      <c r="B192" s="832" t="s">
        <v>571</v>
      </c>
      <c r="C192" s="835" t="s">
        <v>595</v>
      </c>
      <c r="D192" s="863" t="s">
        <v>596</v>
      </c>
      <c r="E192" s="835" t="s">
        <v>1552</v>
      </c>
      <c r="F192" s="863" t="s">
        <v>1553</v>
      </c>
      <c r="G192" s="835" t="s">
        <v>1776</v>
      </c>
      <c r="H192" s="835" t="s">
        <v>1791</v>
      </c>
      <c r="I192" s="849">
        <v>302.01998901367188</v>
      </c>
      <c r="J192" s="849">
        <v>100</v>
      </c>
      <c r="K192" s="850">
        <v>30201.599853515625</v>
      </c>
    </row>
    <row r="193" spans="1:11" ht="14.45" customHeight="1" x14ac:dyDescent="0.2">
      <c r="A193" s="831" t="s">
        <v>570</v>
      </c>
      <c r="B193" s="832" t="s">
        <v>571</v>
      </c>
      <c r="C193" s="835" t="s">
        <v>595</v>
      </c>
      <c r="D193" s="863" t="s">
        <v>596</v>
      </c>
      <c r="E193" s="835" t="s">
        <v>1552</v>
      </c>
      <c r="F193" s="863" t="s">
        <v>1553</v>
      </c>
      <c r="G193" s="835" t="s">
        <v>1792</v>
      </c>
      <c r="H193" s="835" t="s">
        <v>1793</v>
      </c>
      <c r="I193" s="849">
        <v>0.27000001072883606</v>
      </c>
      <c r="J193" s="849">
        <v>1500</v>
      </c>
      <c r="K193" s="850">
        <v>399.30001831054688</v>
      </c>
    </row>
    <row r="194" spans="1:11" ht="14.45" customHeight="1" x14ac:dyDescent="0.2">
      <c r="A194" s="831" t="s">
        <v>570</v>
      </c>
      <c r="B194" s="832" t="s">
        <v>571</v>
      </c>
      <c r="C194" s="835" t="s">
        <v>595</v>
      </c>
      <c r="D194" s="863" t="s">
        <v>596</v>
      </c>
      <c r="E194" s="835" t="s">
        <v>1552</v>
      </c>
      <c r="F194" s="863" t="s">
        <v>1553</v>
      </c>
      <c r="G194" s="835" t="s">
        <v>1794</v>
      </c>
      <c r="H194" s="835" t="s">
        <v>1795</v>
      </c>
      <c r="I194" s="849">
        <v>8.8299999237060547</v>
      </c>
      <c r="J194" s="849">
        <v>540</v>
      </c>
      <c r="K194" s="850">
        <v>4769.81982421875</v>
      </c>
    </row>
    <row r="195" spans="1:11" ht="14.45" customHeight="1" x14ac:dyDescent="0.2">
      <c r="A195" s="831" t="s">
        <v>570</v>
      </c>
      <c r="B195" s="832" t="s">
        <v>571</v>
      </c>
      <c r="C195" s="835" t="s">
        <v>595</v>
      </c>
      <c r="D195" s="863" t="s">
        <v>596</v>
      </c>
      <c r="E195" s="835" t="s">
        <v>1552</v>
      </c>
      <c r="F195" s="863" t="s">
        <v>1553</v>
      </c>
      <c r="G195" s="835" t="s">
        <v>1796</v>
      </c>
      <c r="H195" s="835" t="s">
        <v>1797</v>
      </c>
      <c r="I195" s="849">
        <v>10.159999847412109</v>
      </c>
      <c r="J195" s="849">
        <v>360</v>
      </c>
      <c r="K195" s="850">
        <v>3659.0400390625</v>
      </c>
    </row>
    <row r="196" spans="1:11" ht="14.45" customHeight="1" x14ac:dyDescent="0.2">
      <c r="A196" s="831" t="s">
        <v>570</v>
      </c>
      <c r="B196" s="832" t="s">
        <v>571</v>
      </c>
      <c r="C196" s="835" t="s">
        <v>595</v>
      </c>
      <c r="D196" s="863" t="s">
        <v>596</v>
      </c>
      <c r="E196" s="835" t="s">
        <v>1552</v>
      </c>
      <c r="F196" s="863" t="s">
        <v>1553</v>
      </c>
      <c r="G196" s="835" t="s">
        <v>1798</v>
      </c>
      <c r="H196" s="835" t="s">
        <v>1799</v>
      </c>
      <c r="I196" s="849">
        <v>10.159999847412109</v>
      </c>
      <c r="J196" s="849">
        <v>360</v>
      </c>
      <c r="K196" s="850">
        <v>3659.0400390625</v>
      </c>
    </row>
    <row r="197" spans="1:11" ht="14.45" customHeight="1" x14ac:dyDescent="0.2">
      <c r="A197" s="831" t="s">
        <v>570</v>
      </c>
      <c r="B197" s="832" t="s">
        <v>571</v>
      </c>
      <c r="C197" s="835" t="s">
        <v>595</v>
      </c>
      <c r="D197" s="863" t="s">
        <v>596</v>
      </c>
      <c r="E197" s="835" t="s">
        <v>1552</v>
      </c>
      <c r="F197" s="863" t="s">
        <v>1553</v>
      </c>
      <c r="G197" s="835" t="s">
        <v>1794</v>
      </c>
      <c r="H197" s="835" t="s">
        <v>1800</v>
      </c>
      <c r="I197" s="849">
        <v>8.8299999237060547</v>
      </c>
      <c r="J197" s="849">
        <v>3720</v>
      </c>
      <c r="K197" s="850">
        <v>32858.7587890625</v>
      </c>
    </row>
    <row r="198" spans="1:11" ht="14.45" customHeight="1" x14ac:dyDescent="0.2">
      <c r="A198" s="831" t="s">
        <v>570</v>
      </c>
      <c r="B198" s="832" t="s">
        <v>571</v>
      </c>
      <c r="C198" s="835" t="s">
        <v>595</v>
      </c>
      <c r="D198" s="863" t="s">
        <v>596</v>
      </c>
      <c r="E198" s="835" t="s">
        <v>1552</v>
      </c>
      <c r="F198" s="863" t="s">
        <v>1553</v>
      </c>
      <c r="G198" s="835" t="s">
        <v>1796</v>
      </c>
      <c r="H198" s="835" t="s">
        <v>1801</v>
      </c>
      <c r="I198" s="849">
        <v>10.159999847412109</v>
      </c>
      <c r="J198" s="849">
        <v>2340</v>
      </c>
      <c r="K198" s="850">
        <v>23783.76025390625</v>
      </c>
    </row>
    <row r="199" spans="1:11" ht="14.45" customHeight="1" x14ac:dyDescent="0.2">
      <c r="A199" s="831" t="s">
        <v>570</v>
      </c>
      <c r="B199" s="832" t="s">
        <v>571</v>
      </c>
      <c r="C199" s="835" t="s">
        <v>595</v>
      </c>
      <c r="D199" s="863" t="s">
        <v>596</v>
      </c>
      <c r="E199" s="835" t="s">
        <v>1552</v>
      </c>
      <c r="F199" s="863" t="s">
        <v>1553</v>
      </c>
      <c r="G199" s="835" t="s">
        <v>1798</v>
      </c>
      <c r="H199" s="835" t="s">
        <v>1802</v>
      </c>
      <c r="I199" s="849">
        <v>10.159999847412109</v>
      </c>
      <c r="J199" s="849">
        <v>3060</v>
      </c>
      <c r="K199" s="850">
        <v>31101.83984375</v>
      </c>
    </row>
    <row r="200" spans="1:11" ht="14.45" customHeight="1" x14ac:dyDescent="0.2">
      <c r="A200" s="831" t="s">
        <v>570</v>
      </c>
      <c r="B200" s="832" t="s">
        <v>571</v>
      </c>
      <c r="C200" s="835" t="s">
        <v>595</v>
      </c>
      <c r="D200" s="863" t="s">
        <v>596</v>
      </c>
      <c r="E200" s="835" t="s">
        <v>1552</v>
      </c>
      <c r="F200" s="863" t="s">
        <v>1553</v>
      </c>
      <c r="G200" s="835" t="s">
        <v>1803</v>
      </c>
      <c r="H200" s="835" t="s">
        <v>1804</v>
      </c>
      <c r="I200" s="849">
        <v>316.82000732421875</v>
      </c>
      <c r="J200" s="849">
        <v>30</v>
      </c>
      <c r="K200" s="850">
        <v>9504.5498046875</v>
      </c>
    </row>
    <row r="201" spans="1:11" ht="14.45" customHeight="1" x14ac:dyDescent="0.2">
      <c r="A201" s="831" t="s">
        <v>570</v>
      </c>
      <c r="B201" s="832" t="s">
        <v>571</v>
      </c>
      <c r="C201" s="835" t="s">
        <v>595</v>
      </c>
      <c r="D201" s="863" t="s">
        <v>596</v>
      </c>
      <c r="E201" s="835" t="s">
        <v>1552</v>
      </c>
      <c r="F201" s="863" t="s">
        <v>1553</v>
      </c>
      <c r="G201" s="835" t="s">
        <v>1562</v>
      </c>
      <c r="H201" s="835" t="s">
        <v>1563</v>
      </c>
      <c r="I201" s="849">
        <v>15.922000122070312</v>
      </c>
      <c r="J201" s="849">
        <v>450</v>
      </c>
      <c r="K201" s="850">
        <v>7165</v>
      </c>
    </row>
    <row r="202" spans="1:11" ht="14.45" customHeight="1" x14ac:dyDescent="0.2">
      <c r="A202" s="831" t="s">
        <v>570</v>
      </c>
      <c r="B202" s="832" t="s">
        <v>571</v>
      </c>
      <c r="C202" s="835" t="s">
        <v>595</v>
      </c>
      <c r="D202" s="863" t="s">
        <v>596</v>
      </c>
      <c r="E202" s="835" t="s">
        <v>1552</v>
      </c>
      <c r="F202" s="863" t="s">
        <v>1553</v>
      </c>
      <c r="G202" s="835" t="s">
        <v>1805</v>
      </c>
      <c r="H202" s="835" t="s">
        <v>1806</v>
      </c>
      <c r="I202" s="849">
        <v>367.83999633789063</v>
      </c>
      <c r="J202" s="849">
        <v>10</v>
      </c>
      <c r="K202" s="850">
        <v>3678.39990234375</v>
      </c>
    </row>
    <row r="203" spans="1:11" ht="14.45" customHeight="1" x14ac:dyDescent="0.2">
      <c r="A203" s="831" t="s">
        <v>570</v>
      </c>
      <c r="B203" s="832" t="s">
        <v>571</v>
      </c>
      <c r="C203" s="835" t="s">
        <v>595</v>
      </c>
      <c r="D203" s="863" t="s">
        <v>596</v>
      </c>
      <c r="E203" s="835" t="s">
        <v>1552</v>
      </c>
      <c r="F203" s="863" t="s">
        <v>1553</v>
      </c>
      <c r="G203" s="835" t="s">
        <v>1807</v>
      </c>
      <c r="H203" s="835" t="s">
        <v>1808</v>
      </c>
      <c r="I203" s="849">
        <v>26.020000457763672</v>
      </c>
      <c r="J203" s="849">
        <v>400</v>
      </c>
      <c r="K203" s="850">
        <v>10406</v>
      </c>
    </row>
    <row r="204" spans="1:11" ht="14.45" customHeight="1" x14ac:dyDescent="0.2">
      <c r="A204" s="831" t="s">
        <v>570</v>
      </c>
      <c r="B204" s="832" t="s">
        <v>571</v>
      </c>
      <c r="C204" s="835" t="s">
        <v>595</v>
      </c>
      <c r="D204" s="863" t="s">
        <v>596</v>
      </c>
      <c r="E204" s="835" t="s">
        <v>1552</v>
      </c>
      <c r="F204" s="863" t="s">
        <v>1553</v>
      </c>
      <c r="G204" s="835" t="s">
        <v>1809</v>
      </c>
      <c r="H204" s="835" t="s">
        <v>1810</v>
      </c>
      <c r="I204" s="849">
        <v>1191.8499755859375</v>
      </c>
      <c r="J204" s="849">
        <v>20</v>
      </c>
      <c r="K204" s="850">
        <v>23837</v>
      </c>
    </row>
    <row r="205" spans="1:11" ht="14.45" customHeight="1" x14ac:dyDescent="0.2">
      <c r="A205" s="831" t="s">
        <v>570</v>
      </c>
      <c r="B205" s="832" t="s">
        <v>571</v>
      </c>
      <c r="C205" s="835" t="s">
        <v>595</v>
      </c>
      <c r="D205" s="863" t="s">
        <v>596</v>
      </c>
      <c r="E205" s="835" t="s">
        <v>1552</v>
      </c>
      <c r="F205" s="863" t="s">
        <v>1553</v>
      </c>
      <c r="G205" s="835" t="s">
        <v>1809</v>
      </c>
      <c r="H205" s="835" t="s">
        <v>1811</v>
      </c>
      <c r="I205" s="849">
        <v>1191.8499755859375</v>
      </c>
      <c r="J205" s="849">
        <v>10</v>
      </c>
      <c r="K205" s="850">
        <v>11918.5</v>
      </c>
    </row>
    <row r="206" spans="1:11" ht="14.45" customHeight="1" x14ac:dyDescent="0.2">
      <c r="A206" s="831" t="s">
        <v>570</v>
      </c>
      <c r="B206" s="832" t="s">
        <v>571</v>
      </c>
      <c r="C206" s="835" t="s">
        <v>595</v>
      </c>
      <c r="D206" s="863" t="s">
        <v>596</v>
      </c>
      <c r="E206" s="835" t="s">
        <v>1552</v>
      </c>
      <c r="F206" s="863" t="s">
        <v>1553</v>
      </c>
      <c r="G206" s="835" t="s">
        <v>1805</v>
      </c>
      <c r="H206" s="835" t="s">
        <v>1812</v>
      </c>
      <c r="I206" s="849">
        <v>367.83999633789063</v>
      </c>
      <c r="J206" s="849">
        <v>40</v>
      </c>
      <c r="K206" s="850">
        <v>14713.599609375</v>
      </c>
    </row>
    <row r="207" spans="1:11" ht="14.45" customHeight="1" x14ac:dyDescent="0.2">
      <c r="A207" s="831" t="s">
        <v>570</v>
      </c>
      <c r="B207" s="832" t="s">
        <v>571</v>
      </c>
      <c r="C207" s="835" t="s">
        <v>595</v>
      </c>
      <c r="D207" s="863" t="s">
        <v>596</v>
      </c>
      <c r="E207" s="835" t="s">
        <v>1552</v>
      </c>
      <c r="F207" s="863" t="s">
        <v>1553</v>
      </c>
      <c r="G207" s="835" t="s">
        <v>1813</v>
      </c>
      <c r="H207" s="835" t="s">
        <v>1814</v>
      </c>
      <c r="I207" s="849">
        <v>3.7200000286102295</v>
      </c>
      <c r="J207" s="849">
        <v>130</v>
      </c>
      <c r="K207" s="850">
        <v>484.5</v>
      </c>
    </row>
    <row r="208" spans="1:11" ht="14.45" customHeight="1" x14ac:dyDescent="0.2">
      <c r="A208" s="831" t="s">
        <v>570</v>
      </c>
      <c r="B208" s="832" t="s">
        <v>571</v>
      </c>
      <c r="C208" s="835" t="s">
        <v>595</v>
      </c>
      <c r="D208" s="863" t="s">
        <v>596</v>
      </c>
      <c r="E208" s="835" t="s">
        <v>1552</v>
      </c>
      <c r="F208" s="863" t="s">
        <v>1553</v>
      </c>
      <c r="G208" s="835" t="s">
        <v>1807</v>
      </c>
      <c r="H208" s="835" t="s">
        <v>1815</v>
      </c>
      <c r="I208" s="849">
        <v>26.017500400543213</v>
      </c>
      <c r="J208" s="849">
        <v>1360</v>
      </c>
      <c r="K208" s="850">
        <v>35379.399780273438</v>
      </c>
    </row>
    <row r="209" spans="1:11" ht="14.45" customHeight="1" x14ac:dyDescent="0.2">
      <c r="A209" s="831" t="s">
        <v>570</v>
      </c>
      <c r="B209" s="832" t="s">
        <v>571</v>
      </c>
      <c r="C209" s="835" t="s">
        <v>595</v>
      </c>
      <c r="D209" s="863" t="s">
        <v>596</v>
      </c>
      <c r="E209" s="835" t="s">
        <v>1552</v>
      </c>
      <c r="F209" s="863" t="s">
        <v>1553</v>
      </c>
      <c r="G209" s="835" t="s">
        <v>1816</v>
      </c>
      <c r="H209" s="835" t="s">
        <v>1817</v>
      </c>
      <c r="I209" s="849">
        <v>16.700000762939453</v>
      </c>
      <c r="J209" s="849">
        <v>80</v>
      </c>
      <c r="K209" s="850">
        <v>1336</v>
      </c>
    </row>
    <row r="210" spans="1:11" ht="14.45" customHeight="1" x14ac:dyDescent="0.2">
      <c r="A210" s="831" t="s">
        <v>570</v>
      </c>
      <c r="B210" s="832" t="s">
        <v>571</v>
      </c>
      <c r="C210" s="835" t="s">
        <v>595</v>
      </c>
      <c r="D210" s="863" t="s">
        <v>596</v>
      </c>
      <c r="E210" s="835" t="s">
        <v>1552</v>
      </c>
      <c r="F210" s="863" t="s">
        <v>1553</v>
      </c>
      <c r="G210" s="835" t="s">
        <v>1818</v>
      </c>
      <c r="H210" s="835" t="s">
        <v>1819</v>
      </c>
      <c r="I210" s="849">
        <v>687.280029296875</v>
      </c>
      <c r="J210" s="849">
        <v>10</v>
      </c>
      <c r="K210" s="850">
        <v>6872.7998046875</v>
      </c>
    </row>
    <row r="211" spans="1:11" ht="14.45" customHeight="1" x14ac:dyDescent="0.2">
      <c r="A211" s="831" t="s">
        <v>570</v>
      </c>
      <c r="B211" s="832" t="s">
        <v>571</v>
      </c>
      <c r="C211" s="835" t="s">
        <v>595</v>
      </c>
      <c r="D211" s="863" t="s">
        <v>596</v>
      </c>
      <c r="E211" s="835" t="s">
        <v>1552</v>
      </c>
      <c r="F211" s="863" t="s">
        <v>1553</v>
      </c>
      <c r="G211" s="835" t="s">
        <v>1820</v>
      </c>
      <c r="H211" s="835" t="s">
        <v>1821</v>
      </c>
      <c r="I211" s="849">
        <v>559.02001953125</v>
      </c>
      <c r="J211" s="849">
        <v>10</v>
      </c>
      <c r="K211" s="850">
        <v>5590.2001953125</v>
      </c>
    </row>
    <row r="212" spans="1:11" ht="14.45" customHeight="1" x14ac:dyDescent="0.2">
      <c r="A212" s="831" t="s">
        <v>570</v>
      </c>
      <c r="B212" s="832" t="s">
        <v>571</v>
      </c>
      <c r="C212" s="835" t="s">
        <v>595</v>
      </c>
      <c r="D212" s="863" t="s">
        <v>596</v>
      </c>
      <c r="E212" s="835" t="s">
        <v>1552</v>
      </c>
      <c r="F212" s="863" t="s">
        <v>1553</v>
      </c>
      <c r="G212" s="835" t="s">
        <v>1822</v>
      </c>
      <c r="H212" s="835" t="s">
        <v>1823</v>
      </c>
      <c r="I212" s="849">
        <v>619.52001953125</v>
      </c>
      <c r="J212" s="849">
        <v>20</v>
      </c>
      <c r="K212" s="850">
        <v>12390.400390625</v>
      </c>
    </row>
    <row r="213" spans="1:11" ht="14.45" customHeight="1" x14ac:dyDescent="0.2">
      <c r="A213" s="831" t="s">
        <v>570</v>
      </c>
      <c r="B213" s="832" t="s">
        <v>571</v>
      </c>
      <c r="C213" s="835" t="s">
        <v>595</v>
      </c>
      <c r="D213" s="863" t="s">
        <v>596</v>
      </c>
      <c r="E213" s="835" t="s">
        <v>1552</v>
      </c>
      <c r="F213" s="863" t="s">
        <v>1553</v>
      </c>
      <c r="G213" s="835" t="s">
        <v>1824</v>
      </c>
      <c r="H213" s="835" t="s">
        <v>1825</v>
      </c>
      <c r="I213" s="849">
        <v>636.34002685546875</v>
      </c>
      <c r="J213" s="849">
        <v>2</v>
      </c>
      <c r="K213" s="850">
        <v>1272.6800537109375</v>
      </c>
    </row>
    <row r="214" spans="1:11" ht="14.45" customHeight="1" x14ac:dyDescent="0.2">
      <c r="A214" s="831" t="s">
        <v>570</v>
      </c>
      <c r="B214" s="832" t="s">
        <v>571</v>
      </c>
      <c r="C214" s="835" t="s">
        <v>595</v>
      </c>
      <c r="D214" s="863" t="s">
        <v>596</v>
      </c>
      <c r="E214" s="835" t="s">
        <v>1552</v>
      </c>
      <c r="F214" s="863" t="s">
        <v>1553</v>
      </c>
      <c r="G214" s="835" t="s">
        <v>1826</v>
      </c>
      <c r="H214" s="835" t="s">
        <v>1827</v>
      </c>
      <c r="I214" s="849">
        <v>27.829999923706055</v>
      </c>
      <c r="J214" s="849">
        <v>10</v>
      </c>
      <c r="K214" s="850">
        <v>278.29998779296875</v>
      </c>
    </row>
    <row r="215" spans="1:11" ht="14.45" customHeight="1" x14ac:dyDescent="0.2">
      <c r="A215" s="831" t="s">
        <v>570</v>
      </c>
      <c r="B215" s="832" t="s">
        <v>571</v>
      </c>
      <c r="C215" s="835" t="s">
        <v>595</v>
      </c>
      <c r="D215" s="863" t="s">
        <v>596</v>
      </c>
      <c r="E215" s="835" t="s">
        <v>1552</v>
      </c>
      <c r="F215" s="863" t="s">
        <v>1553</v>
      </c>
      <c r="G215" s="835" t="s">
        <v>1566</v>
      </c>
      <c r="H215" s="835" t="s">
        <v>1567</v>
      </c>
      <c r="I215" s="849">
        <v>30.25</v>
      </c>
      <c r="J215" s="849">
        <v>500</v>
      </c>
      <c r="K215" s="850">
        <v>15125</v>
      </c>
    </row>
    <row r="216" spans="1:11" ht="14.45" customHeight="1" x14ac:dyDescent="0.2">
      <c r="A216" s="831" t="s">
        <v>570</v>
      </c>
      <c r="B216" s="832" t="s">
        <v>571</v>
      </c>
      <c r="C216" s="835" t="s">
        <v>595</v>
      </c>
      <c r="D216" s="863" t="s">
        <v>596</v>
      </c>
      <c r="E216" s="835" t="s">
        <v>1552</v>
      </c>
      <c r="F216" s="863" t="s">
        <v>1553</v>
      </c>
      <c r="G216" s="835" t="s">
        <v>1828</v>
      </c>
      <c r="H216" s="835" t="s">
        <v>1829</v>
      </c>
      <c r="I216" s="849">
        <v>30.25</v>
      </c>
      <c r="J216" s="849">
        <v>250</v>
      </c>
      <c r="K216" s="850">
        <v>7562.5</v>
      </c>
    </row>
    <row r="217" spans="1:11" ht="14.45" customHeight="1" x14ac:dyDescent="0.2">
      <c r="A217" s="831" t="s">
        <v>570</v>
      </c>
      <c r="B217" s="832" t="s">
        <v>571</v>
      </c>
      <c r="C217" s="835" t="s">
        <v>595</v>
      </c>
      <c r="D217" s="863" t="s">
        <v>596</v>
      </c>
      <c r="E217" s="835" t="s">
        <v>1552</v>
      </c>
      <c r="F217" s="863" t="s">
        <v>1553</v>
      </c>
      <c r="G217" s="835" t="s">
        <v>1830</v>
      </c>
      <c r="H217" s="835" t="s">
        <v>1831</v>
      </c>
      <c r="I217" s="849">
        <v>2.880000114440918</v>
      </c>
      <c r="J217" s="849">
        <v>1400</v>
      </c>
      <c r="K217" s="850">
        <v>4031.7200622558594</v>
      </c>
    </row>
    <row r="218" spans="1:11" ht="14.45" customHeight="1" x14ac:dyDescent="0.2">
      <c r="A218" s="831" t="s">
        <v>570</v>
      </c>
      <c r="B218" s="832" t="s">
        <v>571</v>
      </c>
      <c r="C218" s="835" t="s">
        <v>595</v>
      </c>
      <c r="D218" s="863" t="s">
        <v>596</v>
      </c>
      <c r="E218" s="835" t="s">
        <v>1552</v>
      </c>
      <c r="F218" s="863" t="s">
        <v>1553</v>
      </c>
      <c r="G218" s="835" t="s">
        <v>1832</v>
      </c>
      <c r="H218" s="835" t="s">
        <v>1833</v>
      </c>
      <c r="I218" s="849">
        <v>4.0300002098083496</v>
      </c>
      <c r="J218" s="849">
        <v>100</v>
      </c>
      <c r="K218" s="850">
        <v>403</v>
      </c>
    </row>
    <row r="219" spans="1:11" ht="14.45" customHeight="1" x14ac:dyDescent="0.2">
      <c r="A219" s="831" t="s">
        <v>570</v>
      </c>
      <c r="B219" s="832" t="s">
        <v>571</v>
      </c>
      <c r="C219" s="835" t="s">
        <v>595</v>
      </c>
      <c r="D219" s="863" t="s">
        <v>596</v>
      </c>
      <c r="E219" s="835" t="s">
        <v>1552</v>
      </c>
      <c r="F219" s="863" t="s">
        <v>1553</v>
      </c>
      <c r="G219" s="835" t="s">
        <v>1832</v>
      </c>
      <c r="H219" s="835" t="s">
        <v>1834</v>
      </c>
      <c r="I219" s="849">
        <v>4.0300002098083496</v>
      </c>
      <c r="J219" s="849">
        <v>550</v>
      </c>
      <c r="K219" s="850">
        <v>2216.5</v>
      </c>
    </row>
    <row r="220" spans="1:11" ht="14.45" customHeight="1" x14ac:dyDescent="0.2">
      <c r="A220" s="831" t="s">
        <v>570</v>
      </c>
      <c r="B220" s="832" t="s">
        <v>571</v>
      </c>
      <c r="C220" s="835" t="s">
        <v>595</v>
      </c>
      <c r="D220" s="863" t="s">
        <v>596</v>
      </c>
      <c r="E220" s="835" t="s">
        <v>1552</v>
      </c>
      <c r="F220" s="863" t="s">
        <v>1553</v>
      </c>
      <c r="G220" s="835" t="s">
        <v>1835</v>
      </c>
      <c r="H220" s="835" t="s">
        <v>1836</v>
      </c>
      <c r="I220" s="849">
        <v>18.149999618530273</v>
      </c>
      <c r="J220" s="849">
        <v>800</v>
      </c>
      <c r="K220" s="850">
        <v>14520</v>
      </c>
    </row>
    <row r="221" spans="1:11" ht="14.45" customHeight="1" x14ac:dyDescent="0.2">
      <c r="A221" s="831" t="s">
        <v>570</v>
      </c>
      <c r="B221" s="832" t="s">
        <v>571</v>
      </c>
      <c r="C221" s="835" t="s">
        <v>595</v>
      </c>
      <c r="D221" s="863" t="s">
        <v>596</v>
      </c>
      <c r="E221" s="835" t="s">
        <v>1552</v>
      </c>
      <c r="F221" s="863" t="s">
        <v>1553</v>
      </c>
      <c r="G221" s="835" t="s">
        <v>1837</v>
      </c>
      <c r="H221" s="835" t="s">
        <v>1838</v>
      </c>
      <c r="I221" s="849">
        <v>15.729999542236328</v>
      </c>
      <c r="J221" s="849">
        <v>100</v>
      </c>
      <c r="K221" s="850">
        <v>1573</v>
      </c>
    </row>
    <row r="222" spans="1:11" ht="14.45" customHeight="1" x14ac:dyDescent="0.2">
      <c r="A222" s="831" t="s">
        <v>570</v>
      </c>
      <c r="B222" s="832" t="s">
        <v>571</v>
      </c>
      <c r="C222" s="835" t="s">
        <v>595</v>
      </c>
      <c r="D222" s="863" t="s">
        <v>596</v>
      </c>
      <c r="E222" s="835" t="s">
        <v>1552</v>
      </c>
      <c r="F222" s="863" t="s">
        <v>1553</v>
      </c>
      <c r="G222" s="835" t="s">
        <v>1837</v>
      </c>
      <c r="H222" s="835" t="s">
        <v>1839</v>
      </c>
      <c r="I222" s="849">
        <v>15.729999542236328</v>
      </c>
      <c r="J222" s="849">
        <v>300</v>
      </c>
      <c r="K222" s="850">
        <v>4719</v>
      </c>
    </row>
    <row r="223" spans="1:11" ht="14.45" customHeight="1" x14ac:dyDescent="0.2">
      <c r="A223" s="831" t="s">
        <v>570</v>
      </c>
      <c r="B223" s="832" t="s">
        <v>571</v>
      </c>
      <c r="C223" s="835" t="s">
        <v>595</v>
      </c>
      <c r="D223" s="863" t="s">
        <v>596</v>
      </c>
      <c r="E223" s="835" t="s">
        <v>1552</v>
      </c>
      <c r="F223" s="863" t="s">
        <v>1553</v>
      </c>
      <c r="G223" s="835" t="s">
        <v>1840</v>
      </c>
      <c r="H223" s="835" t="s">
        <v>1841</v>
      </c>
      <c r="I223" s="849">
        <v>33.650001525878906</v>
      </c>
      <c r="J223" s="849">
        <v>500</v>
      </c>
      <c r="K223" s="850">
        <v>16825.050048828125</v>
      </c>
    </row>
    <row r="224" spans="1:11" ht="14.45" customHeight="1" x14ac:dyDescent="0.2">
      <c r="A224" s="831" t="s">
        <v>570</v>
      </c>
      <c r="B224" s="832" t="s">
        <v>571</v>
      </c>
      <c r="C224" s="835" t="s">
        <v>595</v>
      </c>
      <c r="D224" s="863" t="s">
        <v>596</v>
      </c>
      <c r="E224" s="835" t="s">
        <v>1552</v>
      </c>
      <c r="F224" s="863" t="s">
        <v>1553</v>
      </c>
      <c r="G224" s="835" t="s">
        <v>1842</v>
      </c>
      <c r="H224" s="835" t="s">
        <v>1843</v>
      </c>
      <c r="I224" s="849">
        <v>15.430000305175781</v>
      </c>
      <c r="J224" s="849">
        <v>20</v>
      </c>
      <c r="K224" s="850">
        <v>308.54998779296875</v>
      </c>
    </row>
    <row r="225" spans="1:11" ht="14.45" customHeight="1" x14ac:dyDescent="0.2">
      <c r="A225" s="831" t="s">
        <v>570</v>
      </c>
      <c r="B225" s="832" t="s">
        <v>571</v>
      </c>
      <c r="C225" s="835" t="s">
        <v>595</v>
      </c>
      <c r="D225" s="863" t="s">
        <v>596</v>
      </c>
      <c r="E225" s="835" t="s">
        <v>1552</v>
      </c>
      <c r="F225" s="863" t="s">
        <v>1553</v>
      </c>
      <c r="G225" s="835" t="s">
        <v>1844</v>
      </c>
      <c r="H225" s="835" t="s">
        <v>1845</v>
      </c>
      <c r="I225" s="849">
        <v>58.200000762939453</v>
      </c>
      <c r="J225" s="849">
        <v>20</v>
      </c>
      <c r="K225" s="850">
        <v>1164.02001953125</v>
      </c>
    </row>
    <row r="226" spans="1:11" ht="14.45" customHeight="1" x14ac:dyDescent="0.2">
      <c r="A226" s="831" t="s">
        <v>570</v>
      </c>
      <c r="B226" s="832" t="s">
        <v>571</v>
      </c>
      <c r="C226" s="835" t="s">
        <v>595</v>
      </c>
      <c r="D226" s="863" t="s">
        <v>596</v>
      </c>
      <c r="E226" s="835" t="s">
        <v>1552</v>
      </c>
      <c r="F226" s="863" t="s">
        <v>1553</v>
      </c>
      <c r="G226" s="835" t="s">
        <v>1846</v>
      </c>
      <c r="H226" s="835" t="s">
        <v>1847</v>
      </c>
      <c r="I226" s="849">
        <v>2.0499999523162842</v>
      </c>
      <c r="J226" s="849">
        <v>10</v>
      </c>
      <c r="K226" s="850">
        <v>20.5</v>
      </c>
    </row>
    <row r="227" spans="1:11" ht="14.45" customHeight="1" x14ac:dyDescent="0.2">
      <c r="A227" s="831" t="s">
        <v>570</v>
      </c>
      <c r="B227" s="832" t="s">
        <v>571</v>
      </c>
      <c r="C227" s="835" t="s">
        <v>595</v>
      </c>
      <c r="D227" s="863" t="s">
        <v>596</v>
      </c>
      <c r="E227" s="835" t="s">
        <v>1552</v>
      </c>
      <c r="F227" s="863" t="s">
        <v>1553</v>
      </c>
      <c r="G227" s="835" t="s">
        <v>1848</v>
      </c>
      <c r="H227" s="835" t="s">
        <v>1849</v>
      </c>
      <c r="I227" s="849">
        <v>81.730003356933594</v>
      </c>
      <c r="J227" s="849">
        <v>45</v>
      </c>
      <c r="K227" s="850">
        <v>3677.85009765625</v>
      </c>
    </row>
    <row r="228" spans="1:11" ht="14.45" customHeight="1" x14ac:dyDescent="0.2">
      <c r="A228" s="831" t="s">
        <v>570</v>
      </c>
      <c r="B228" s="832" t="s">
        <v>571</v>
      </c>
      <c r="C228" s="835" t="s">
        <v>595</v>
      </c>
      <c r="D228" s="863" t="s">
        <v>596</v>
      </c>
      <c r="E228" s="835" t="s">
        <v>1552</v>
      </c>
      <c r="F228" s="863" t="s">
        <v>1553</v>
      </c>
      <c r="G228" s="835" t="s">
        <v>1850</v>
      </c>
      <c r="H228" s="835" t="s">
        <v>1851</v>
      </c>
      <c r="I228" s="849">
        <v>7.429999828338623</v>
      </c>
      <c r="J228" s="849">
        <v>300</v>
      </c>
      <c r="K228" s="850">
        <v>2228.820068359375</v>
      </c>
    </row>
    <row r="229" spans="1:11" ht="14.45" customHeight="1" x14ac:dyDescent="0.2">
      <c r="A229" s="831" t="s">
        <v>570</v>
      </c>
      <c r="B229" s="832" t="s">
        <v>571</v>
      </c>
      <c r="C229" s="835" t="s">
        <v>595</v>
      </c>
      <c r="D229" s="863" t="s">
        <v>596</v>
      </c>
      <c r="E229" s="835" t="s">
        <v>1552</v>
      </c>
      <c r="F229" s="863" t="s">
        <v>1553</v>
      </c>
      <c r="G229" s="835" t="s">
        <v>1852</v>
      </c>
      <c r="H229" s="835" t="s">
        <v>1853</v>
      </c>
      <c r="I229" s="849">
        <v>8.3500003814697266</v>
      </c>
      <c r="J229" s="849">
        <v>200</v>
      </c>
      <c r="K229" s="850">
        <v>1669.800048828125</v>
      </c>
    </row>
    <row r="230" spans="1:11" ht="14.45" customHeight="1" x14ac:dyDescent="0.2">
      <c r="A230" s="831" t="s">
        <v>570</v>
      </c>
      <c r="B230" s="832" t="s">
        <v>571</v>
      </c>
      <c r="C230" s="835" t="s">
        <v>595</v>
      </c>
      <c r="D230" s="863" t="s">
        <v>596</v>
      </c>
      <c r="E230" s="835" t="s">
        <v>1552</v>
      </c>
      <c r="F230" s="863" t="s">
        <v>1553</v>
      </c>
      <c r="G230" s="835" t="s">
        <v>1854</v>
      </c>
      <c r="H230" s="835" t="s">
        <v>1855</v>
      </c>
      <c r="I230" s="849">
        <v>5.1399998664855957</v>
      </c>
      <c r="J230" s="849">
        <v>1200</v>
      </c>
      <c r="K230" s="850">
        <v>6171</v>
      </c>
    </row>
    <row r="231" spans="1:11" ht="14.45" customHeight="1" x14ac:dyDescent="0.2">
      <c r="A231" s="831" t="s">
        <v>570</v>
      </c>
      <c r="B231" s="832" t="s">
        <v>571</v>
      </c>
      <c r="C231" s="835" t="s">
        <v>595</v>
      </c>
      <c r="D231" s="863" t="s">
        <v>596</v>
      </c>
      <c r="E231" s="835" t="s">
        <v>1552</v>
      </c>
      <c r="F231" s="863" t="s">
        <v>1553</v>
      </c>
      <c r="G231" s="835" t="s">
        <v>1848</v>
      </c>
      <c r="H231" s="835" t="s">
        <v>1856</v>
      </c>
      <c r="I231" s="849">
        <v>81.739997863769531</v>
      </c>
      <c r="J231" s="849">
        <v>45</v>
      </c>
      <c r="K231" s="850">
        <v>3678.300048828125</v>
      </c>
    </row>
    <row r="232" spans="1:11" ht="14.45" customHeight="1" x14ac:dyDescent="0.2">
      <c r="A232" s="831" t="s">
        <v>570</v>
      </c>
      <c r="B232" s="832" t="s">
        <v>571</v>
      </c>
      <c r="C232" s="835" t="s">
        <v>595</v>
      </c>
      <c r="D232" s="863" t="s">
        <v>596</v>
      </c>
      <c r="E232" s="835" t="s">
        <v>1552</v>
      </c>
      <c r="F232" s="863" t="s">
        <v>1553</v>
      </c>
      <c r="G232" s="835" t="s">
        <v>1850</v>
      </c>
      <c r="H232" s="835" t="s">
        <v>1857</v>
      </c>
      <c r="I232" s="849">
        <v>7.429999828338623</v>
      </c>
      <c r="J232" s="849">
        <v>2200</v>
      </c>
      <c r="K232" s="850">
        <v>16344.68017578125</v>
      </c>
    </row>
    <row r="233" spans="1:11" ht="14.45" customHeight="1" x14ac:dyDescent="0.2">
      <c r="A233" s="831" t="s">
        <v>570</v>
      </c>
      <c r="B233" s="832" t="s">
        <v>571</v>
      </c>
      <c r="C233" s="835" t="s">
        <v>595</v>
      </c>
      <c r="D233" s="863" t="s">
        <v>596</v>
      </c>
      <c r="E233" s="835" t="s">
        <v>1552</v>
      </c>
      <c r="F233" s="863" t="s">
        <v>1553</v>
      </c>
      <c r="G233" s="835" t="s">
        <v>1852</v>
      </c>
      <c r="H233" s="835" t="s">
        <v>1858</v>
      </c>
      <c r="I233" s="849">
        <v>8.3500003814697266</v>
      </c>
      <c r="J233" s="849">
        <v>1400</v>
      </c>
      <c r="K233" s="850">
        <v>11688.60009765625</v>
      </c>
    </row>
    <row r="234" spans="1:11" ht="14.45" customHeight="1" x14ac:dyDescent="0.2">
      <c r="A234" s="831" t="s">
        <v>570</v>
      </c>
      <c r="B234" s="832" t="s">
        <v>571</v>
      </c>
      <c r="C234" s="835" t="s">
        <v>595</v>
      </c>
      <c r="D234" s="863" t="s">
        <v>596</v>
      </c>
      <c r="E234" s="835" t="s">
        <v>1552</v>
      </c>
      <c r="F234" s="863" t="s">
        <v>1553</v>
      </c>
      <c r="G234" s="835" t="s">
        <v>1852</v>
      </c>
      <c r="H234" s="835" t="s">
        <v>1859</v>
      </c>
      <c r="I234" s="849">
        <v>8.3500003814697266</v>
      </c>
      <c r="J234" s="849">
        <v>600</v>
      </c>
      <c r="K234" s="850">
        <v>5009.39990234375</v>
      </c>
    </row>
    <row r="235" spans="1:11" ht="14.45" customHeight="1" x14ac:dyDescent="0.2">
      <c r="A235" s="831" t="s">
        <v>570</v>
      </c>
      <c r="B235" s="832" t="s">
        <v>571</v>
      </c>
      <c r="C235" s="835" t="s">
        <v>595</v>
      </c>
      <c r="D235" s="863" t="s">
        <v>596</v>
      </c>
      <c r="E235" s="835" t="s">
        <v>1552</v>
      </c>
      <c r="F235" s="863" t="s">
        <v>1553</v>
      </c>
      <c r="G235" s="835" t="s">
        <v>1854</v>
      </c>
      <c r="H235" s="835" t="s">
        <v>1860</v>
      </c>
      <c r="I235" s="849">
        <v>5.1399998664855957</v>
      </c>
      <c r="J235" s="849">
        <v>19900</v>
      </c>
      <c r="K235" s="850">
        <v>102335.75</v>
      </c>
    </row>
    <row r="236" spans="1:11" ht="14.45" customHeight="1" x14ac:dyDescent="0.2">
      <c r="A236" s="831" t="s">
        <v>570</v>
      </c>
      <c r="B236" s="832" t="s">
        <v>571</v>
      </c>
      <c r="C236" s="835" t="s">
        <v>595</v>
      </c>
      <c r="D236" s="863" t="s">
        <v>596</v>
      </c>
      <c r="E236" s="835" t="s">
        <v>1552</v>
      </c>
      <c r="F236" s="863" t="s">
        <v>1553</v>
      </c>
      <c r="G236" s="835" t="s">
        <v>1861</v>
      </c>
      <c r="H236" s="835" t="s">
        <v>1862</v>
      </c>
      <c r="I236" s="849">
        <v>1.8700000047683716</v>
      </c>
      <c r="J236" s="849">
        <v>100</v>
      </c>
      <c r="K236" s="850">
        <v>187</v>
      </c>
    </row>
    <row r="237" spans="1:11" ht="14.45" customHeight="1" x14ac:dyDescent="0.2">
      <c r="A237" s="831" t="s">
        <v>570</v>
      </c>
      <c r="B237" s="832" t="s">
        <v>571</v>
      </c>
      <c r="C237" s="835" t="s">
        <v>595</v>
      </c>
      <c r="D237" s="863" t="s">
        <v>596</v>
      </c>
      <c r="E237" s="835" t="s">
        <v>1552</v>
      </c>
      <c r="F237" s="863" t="s">
        <v>1553</v>
      </c>
      <c r="G237" s="835" t="s">
        <v>1572</v>
      </c>
      <c r="H237" s="835" t="s">
        <v>1573</v>
      </c>
      <c r="I237" s="849">
        <v>1.9119999885559082</v>
      </c>
      <c r="J237" s="849">
        <v>1900</v>
      </c>
      <c r="K237" s="850">
        <v>3605.9999694824219</v>
      </c>
    </row>
    <row r="238" spans="1:11" ht="14.45" customHeight="1" x14ac:dyDescent="0.2">
      <c r="A238" s="831" t="s">
        <v>570</v>
      </c>
      <c r="B238" s="832" t="s">
        <v>571</v>
      </c>
      <c r="C238" s="835" t="s">
        <v>595</v>
      </c>
      <c r="D238" s="863" t="s">
        <v>596</v>
      </c>
      <c r="E238" s="835" t="s">
        <v>1552</v>
      </c>
      <c r="F238" s="863" t="s">
        <v>1553</v>
      </c>
      <c r="G238" s="835" t="s">
        <v>1572</v>
      </c>
      <c r="H238" s="835" t="s">
        <v>1574</v>
      </c>
      <c r="I238" s="849">
        <v>1.8999999761581421</v>
      </c>
      <c r="J238" s="849">
        <v>100</v>
      </c>
      <c r="K238" s="850">
        <v>189.69999694824219</v>
      </c>
    </row>
    <row r="239" spans="1:11" ht="14.45" customHeight="1" x14ac:dyDescent="0.2">
      <c r="A239" s="831" t="s">
        <v>570</v>
      </c>
      <c r="B239" s="832" t="s">
        <v>571</v>
      </c>
      <c r="C239" s="835" t="s">
        <v>595</v>
      </c>
      <c r="D239" s="863" t="s">
        <v>596</v>
      </c>
      <c r="E239" s="835" t="s">
        <v>1552</v>
      </c>
      <c r="F239" s="863" t="s">
        <v>1553</v>
      </c>
      <c r="G239" s="835" t="s">
        <v>1863</v>
      </c>
      <c r="H239" s="835" t="s">
        <v>1864</v>
      </c>
      <c r="I239" s="849">
        <v>204.49000549316406</v>
      </c>
      <c r="J239" s="849">
        <v>10</v>
      </c>
      <c r="K239" s="850">
        <v>2044.9000244140625</v>
      </c>
    </row>
    <row r="240" spans="1:11" ht="14.45" customHeight="1" x14ac:dyDescent="0.2">
      <c r="A240" s="831" t="s">
        <v>570</v>
      </c>
      <c r="B240" s="832" t="s">
        <v>571</v>
      </c>
      <c r="C240" s="835" t="s">
        <v>595</v>
      </c>
      <c r="D240" s="863" t="s">
        <v>596</v>
      </c>
      <c r="E240" s="835" t="s">
        <v>1552</v>
      </c>
      <c r="F240" s="863" t="s">
        <v>1553</v>
      </c>
      <c r="G240" s="835" t="s">
        <v>1865</v>
      </c>
      <c r="H240" s="835" t="s">
        <v>1866</v>
      </c>
      <c r="I240" s="849">
        <v>204.49000549316406</v>
      </c>
      <c r="J240" s="849">
        <v>10</v>
      </c>
      <c r="K240" s="850">
        <v>2044.9000244140625</v>
      </c>
    </row>
    <row r="241" spans="1:11" ht="14.45" customHeight="1" x14ac:dyDescent="0.2">
      <c r="A241" s="831" t="s">
        <v>570</v>
      </c>
      <c r="B241" s="832" t="s">
        <v>571</v>
      </c>
      <c r="C241" s="835" t="s">
        <v>595</v>
      </c>
      <c r="D241" s="863" t="s">
        <v>596</v>
      </c>
      <c r="E241" s="835" t="s">
        <v>1552</v>
      </c>
      <c r="F241" s="863" t="s">
        <v>1553</v>
      </c>
      <c r="G241" s="835" t="s">
        <v>1867</v>
      </c>
      <c r="H241" s="835" t="s">
        <v>1868</v>
      </c>
      <c r="I241" s="849">
        <v>204.49000549316406</v>
      </c>
      <c r="J241" s="849">
        <v>10</v>
      </c>
      <c r="K241" s="850">
        <v>2044.9000244140625</v>
      </c>
    </row>
    <row r="242" spans="1:11" ht="14.45" customHeight="1" x14ac:dyDescent="0.2">
      <c r="A242" s="831" t="s">
        <v>570</v>
      </c>
      <c r="B242" s="832" t="s">
        <v>571</v>
      </c>
      <c r="C242" s="835" t="s">
        <v>595</v>
      </c>
      <c r="D242" s="863" t="s">
        <v>596</v>
      </c>
      <c r="E242" s="835" t="s">
        <v>1552</v>
      </c>
      <c r="F242" s="863" t="s">
        <v>1553</v>
      </c>
      <c r="G242" s="835" t="s">
        <v>1869</v>
      </c>
      <c r="H242" s="835" t="s">
        <v>1870</v>
      </c>
      <c r="I242" s="849">
        <v>712.69000244140625</v>
      </c>
      <c r="J242" s="849">
        <v>10</v>
      </c>
      <c r="K242" s="850">
        <v>7126.89990234375</v>
      </c>
    </row>
    <row r="243" spans="1:11" ht="14.45" customHeight="1" x14ac:dyDescent="0.2">
      <c r="A243" s="831" t="s">
        <v>570</v>
      </c>
      <c r="B243" s="832" t="s">
        <v>571</v>
      </c>
      <c r="C243" s="835" t="s">
        <v>595</v>
      </c>
      <c r="D243" s="863" t="s">
        <v>596</v>
      </c>
      <c r="E243" s="835" t="s">
        <v>1552</v>
      </c>
      <c r="F243" s="863" t="s">
        <v>1553</v>
      </c>
      <c r="G243" s="835" t="s">
        <v>1871</v>
      </c>
      <c r="H243" s="835" t="s">
        <v>1872</v>
      </c>
      <c r="I243" s="849">
        <v>712.69000244140625</v>
      </c>
      <c r="J243" s="849">
        <v>10</v>
      </c>
      <c r="K243" s="850">
        <v>7126.89990234375</v>
      </c>
    </row>
    <row r="244" spans="1:11" ht="14.45" customHeight="1" x14ac:dyDescent="0.2">
      <c r="A244" s="831" t="s">
        <v>570</v>
      </c>
      <c r="B244" s="832" t="s">
        <v>571</v>
      </c>
      <c r="C244" s="835" t="s">
        <v>595</v>
      </c>
      <c r="D244" s="863" t="s">
        <v>596</v>
      </c>
      <c r="E244" s="835" t="s">
        <v>1552</v>
      </c>
      <c r="F244" s="863" t="s">
        <v>1553</v>
      </c>
      <c r="G244" s="835" t="s">
        <v>1873</v>
      </c>
      <c r="H244" s="835" t="s">
        <v>1874</v>
      </c>
      <c r="I244" s="849">
        <v>712.69000244140625</v>
      </c>
      <c r="J244" s="849">
        <v>5</v>
      </c>
      <c r="K244" s="850">
        <v>3563.449951171875</v>
      </c>
    </row>
    <row r="245" spans="1:11" ht="14.45" customHeight="1" x14ac:dyDescent="0.2">
      <c r="A245" s="831" t="s">
        <v>570</v>
      </c>
      <c r="B245" s="832" t="s">
        <v>571</v>
      </c>
      <c r="C245" s="835" t="s">
        <v>595</v>
      </c>
      <c r="D245" s="863" t="s">
        <v>596</v>
      </c>
      <c r="E245" s="835" t="s">
        <v>1552</v>
      </c>
      <c r="F245" s="863" t="s">
        <v>1553</v>
      </c>
      <c r="G245" s="835" t="s">
        <v>1875</v>
      </c>
      <c r="H245" s="835" t="s">
        <v>1876</v>
      </c>
      <c r="I245" s="849">
        <v>712.69000244140625</v>
      </c>
      <c r="J245" s="849">
        <v>10</v>
      </c>
      <c r="K245" s="850">
        <v>7126.89990234375</v>
      </c>
    </row>
    <row r="246" spans="1:11" ht="14.45" customHeight="1" x14ac:dyDescent="0.2">
      <c r="A246" s="831" t="s">
        <v>570</v>
      </c>
      <c r="B246" s="832" t="s">
        <v>571</v>
      </c>
      <c r="C246" s="835" t="s">
        <v>595</v>
      </c>
      <c r="D246" s="863" t="s">
        <v>596</v>
      </c>
      <c r="E246" s="835" t="s">
        <v>1552</v>
      </c>
      <c r="F246" s="863" t="s">
        <v>1553</v>
      </c>
      <c r="G246" s="835" t="s">
        <v>1869</v>
      </c>
      <c r="H246" s="835" t="s">
        <v>1877</v>
      </c>
      <c r="I246" s="849">
        <v>712.69000244140625</v>
      </c>
      <c r="J246" s="849">
        <v>10</v>
      </c>
      <c r="K246" s="850">
        <v>7126.89990234375</v>
      </c>
    </row>
    <row r="247" spans="1:11" ht="14.45" customHeight="1" x14ac:dyDescent="0.2">
      <c r="A247" s="831" t="s">
        <v>570</v>
      </c>
      <c r="B247" s="832" t="s">
        <v>571</v>
      </c>
      <c r="C247" s="835" t="s">
        <v>595</v>
      </c>
      <c r="D247" s="863" t="s">
        <v>596</v>
      </c>
      <c r="E247" s="835" t="s">
        <v>1552</v>
      </c>
      <c r="F247" s="863" t="s">
        <v>1553</v>
      </c>
      <c r="G247" s="835" t="s">
        <v>1871</v>
      </c>
      <c r="H247" s="835" t="s">
        <v>1878</v>
      </c>
      <c r="I247" s="849">
        <v>712.69000244140625</v>
      </c>
      <c r="J247" s="849">
        <v>10</v>
      </c>
      <c r="K247" s="850">
        <v>7126.89990234375</v>
      </c>
    </row>
    <row r="248" spans="1:11" ht="14.45" customHeight="1" x14ac:dyDescent="0.2">
      <c r="A248" s="831" t="s">
        <v>570</v>
      </c>
      <c r="B248" s="832" t="s">
        <v>571</v>
      </c>
      <c r="C248" s="835" t="s">
        <v>595</v>
      </c>
      <c r="D248" s="863" t="s">
        <v>596</v>
      </c>
      <c r="E248" s="835" t="s">
        <v>1552</v>
      </c>
      <c r="F248" s="863" t="s">
        <v>1553</v>
      </c>
      <c r="G248" s="835" t="s">
        <v>1577</v>
      </c>
      <c r="H248" s="835" t="s">
        <v>1578</v>
      </c>
      <c r="I248" s="849">
        <v>11.729999542236328</v>
      </c>
      <c r="J248" s="849">
        <v>50</v>
      </c>
      <c r="K248" s="850">
        <v>586.5</v>
      </c>
    </row>
    <row r="249" spans="1:11" ht="14.45" customHeight="1" x14ac:dyDescent="0.2">
      <c r="A249" s="831" t="s">
        <v>570</v>
      </c>
      <c r="B249" s="832" t="s">
        <v>571</v>
      </c>
      <c r="C249" s="835" t="s">
        <v>595</v>
      </c>
      <c r="D249" s="863" t="s">
        <v>596</v>
      </c>
      <c r="E249" s="835" t="s">
        <v>1552</v>
      </c>
      <c r="F249" s="863" t="s">
        <v>1553</v>
      </c>
      <c r="G249" s="835" t="s">
        <v>1577</v>
      </c>
      <c r="H249" s="835" t="s">
        <v>1579</v>
      </c>
      <c r="I249" s="849">
        <v>11.737499713897705</v>
      </c>
      <c r="J249" s="849">
        <v>300</v>
      </c>
      <c r="K249" s="850">
        <v>3521.5</v>
      </c>
    </row>
    <row r="250" spans="1:11" ht="14.45" customHeight="1" x14ac:dyDescent="0.2">
      <c r="A250" s="831" t="s">
        <v>570</v>
      </c>
      <c r="B250" s="832" t="s">
        <v>571</v>
      </c>
      <c r="C250" s="835" t="s">
        <v>595</v>
      </c>
      <c r="D250" s="863" t="s">
        <v>596</v>
      </c>
      <c r="E250" s="835" t="s">
        <v>1552</v>
      </c>
      <c r="F250" s="863" t="s">
        <v>1553</v>
      </c>
      <c r="G250" s="835" t="s">
        <v>1879</v>
      </c>
      <c r="H250" s="835" t="s">
        <v>1880</v>
      </c>
      <c r="I250" s="849">
        <v>677.5999755859375</v>
      </c>
      <c r="J250" s="849">
        <v>10</v>
      </c>
      <c r="K250" s="850">
        <v>6776</v>
      </c>
    </row>
    <row r="251" spans="1:11" ht="14.45" customHeight="1" x14ac:dyDescent="0.2">
      <c r="A251" s="831" t="s">
        <v>570</v>
      </c>
      <c r="B251" s="832" t="s">
        <v>571</v>
      </c>
      <c r="C251" s="835" t="s">
        <v>595</v>
      </c>
      <c r="D251" s="863" t="s">
        <v>596</v>
      </c>
      <c r="E251" s="835" t="s">
        <v>1552</v>
      </c>
      <c r="F251" s="863" t="s">
        <v>1553</v>
      </c>
      <c r="G251" s="835" t="s">
        <v>1881</v>
      </c>
      <c r="H251" s="835" t="s">
        <v>1882</v>
      </c>
      <c r="I251" s="849">
        <v>677.5999755859375</v>
      </c>
      <c r="J251" s="849">
        <v>10</v>
      </c>
      <c r="K251" s="850">
        <v>6776</v>
      </c>
    </row>
    <row r="252" spans="1:11" ht="14.45" customHeight="1" x14ac:dyDescent="0.2">
      <c r="A252" s="831" t="s">
        <v>570</v>
      </c>
      <c r="B252" s="832" t="s">
        <v>571</v>
      </c>
      <c r="C252" s="835" t="s">
        <v>595</v>
      </c>
      <c r="D252" s="863" t="s">
        <v>596</v>
      </c>
      <c r="E252" s="835" t="s">
        <v>1552</v>
      </c>
      <c r="F252" s="863" t="s">
        <v>1553</v>
      </c>
      <c r="G252" s="835" t="s">
        <v>1883</v>
      </c>
      <c r="H252" s="835" t="s">
        <v>1884</v>
      </c>
      <c r="I252" s="849">
        <v>677.5999755859375</v>
      </c>
      <c r="J252" s="849">
        <v>10</v>
      </c>
      <c r="K252" s="850">
        <v>6776</v>
      </c>
    </row>
    <row r="253" spans="1:11" ht="14.45" customHeight="1" x14ac:dyDescent="0.2">
      <c r="A253" s="831" t="s">
        <v>570</v>
      </c>
      <c r="B253" s="832" t="s">
        <v>571</v>
      </c>
      <c r="C253" s="835" t="s">
        <v>595</v>
      </c>
      <c r="D253" s="863" t="s">
        <v>596</v>
      </c>
      <c r="E253" s="835" t="s">
        <v>1552</v>
      </c>
      <c r="F253" s="863" t="s">
        <v>1553</v>
      </c>
      <c r="G253" s="835" t="s">
        <v>1885</v>
      </c>
      <c r="H253" s="835" t="s">
        <v>1886</v>
      </c>
      <c r="I253" s="849">
        <v>677.5999755859375</v>
      </c>
      <c r="J253" s="849">
        <v>10</v>
      </c>
      <c r="K253" s="850">
        <v>6776</v>
      </c>
    </row>
    <row r="254" spans="1:11" ht="14.45" customHeight="1" x14ac:dyDescent="0.2">
      <c r="A254" s="831" t="s">
        <v>570</v>
      </c>
      <c r="B254" s="832" t="s">
        <v>571</v>
      </c>
      <c r="C254" s="835" t="s">
        <v>595</v>
      </c>
      <c r="D254" s="863" t="s">
        <v>596</v>
      </c>
      <c r="E254" s="835" t="s">
        <v>1552</v>
      </c>
      <c r="F254" s="863" t="s">
        <v>1553</v>
      </c>
      <c r="G254" s="835" t="s">
        <v>1879</v>
      </c>
      <c r="H254" s="835" t="s">
        <v>1887</v>
      </c>
      <c r="I254" s="849">
        <v>677.5999755859375</v>
      </c>
      <c r="J254" s="849">
        <v>10</v>
      </c>
      <c r="K254" s="850">
        <v>6776</v>
      </c>
    </row>
    <row r="255" spans="1:11" ht="14.45" customHeight="1" x14ac:dyDescent="0.2">
      <c r="A255" s="831" t="s">
        <v>570</v>
      </c>
      <c r="B255" s="832" t="s">
        <v>571</v>
      </c>
      <c r="C255" s="835" t="s">
        <v>595</v>
      </c>
      <c r="D255" s="863" t="s">
        <v>596</v>
      </c>
      <c r="E255" s="835" t="s">
        <v>1552</v>
      </c>
      <c r="F255" s="863" t="s">
        <v>1553</v>
      </c>
      <c r="G255" s="835" t="s">
        <v>1881</v>
      </c>
      <c r="H255" s="835" t="s">
        <v>1888</v>
      </c>
      <c r="I255" s="849">
        <v>677.5999755859375</v>
      </c>
      <c r="J255" s="849">
        <v>10</v>
      </c>
      <c r="K255" s="850">
        <v>6776</v>
      </c>
    </row>
    <row r="256" spans="1:11" ht="14.45" customHeight="1" x14ac:dyDescent="0.2">
      <c r="A256" s="831" t="s">
        <v>570</v>
      </c>
      <c r="B256" s="832" t="s">
        <v>571</v>
      </c>
      <c r="C256" s="835" t="s">
        <v>595</v>
      </c>
      <c r="D256" s="863" t="s">
        <v>596</v>
      </c>
      <c r="E256" s="835" t="s">
        <v>1552</v>
      </c>
      <c r="F256" s="863" t="s">
        <v>1553</v>
      </c>
      <c r="G256" s="835" t="s">
        <v>1883</v>
      </c>
      <c r="H256" s="835" t="s">
        <v>1889</v>
      </c>
      <c r="I256" s="849">
        <v>677.5999755859375</v>
      </c>
      <c r="J256" s="849">
        <v>10</v>
      </c>
      <c r="K256" s="850">
        <v>6776</v>
      </c>
    </row>
    <row r="257" spans="1:11" ht="14.45" customHeight="1" x14ac:dyDescent="0.2">
      <c r="A257" s="831" t="s">
        <v>570</v>
      </c>
      <c r="B257" s="832" t="s">
        <v>571</v>
      </c>
      <c r="C257" s="835" t="s">
        <v>595</v>
      </c>
      <c r="D257" s="863" t="s">
        <v>596</v>
      </c>
      <c r="E257" s="835" t="s">
        <v>1552</v>
      </c>
      <c r="F257" s="863" t="s">
        <v>1553</v>
      </c>
      <c r="G257" s="835" t="s">
        <v>1885</v>
      </c>
      <c r="H257" s="835" t="s">
        <v>1890</v>
      </c>
      <c r="I257" s="849">
        <v>677.5999755859375</v>
      </c>
      <c r="J257" s="849">
        <v>10</v>
      </c>
      <c r="K257" s="850">
        <v>6776</v>
      </c>
    </row>
    <row r="258" spans="1:11" ht="14.45" customHeight="1" x14ac:dyDescent="0.2">
      <c r="A258" s="831" t="s">
        <v>570</v>
      </c>
      <c r="B258" s="832" t="s">
        <v>571</v>
      </c>
      <c r="C258" s="835" t="s">
        <v>595</v>
      </c>
      <c r="D258" s="863" t="s">
        <v>596</v>
      </c>
      <c r="E258" s="835" t="s">
        <v>1552</v>
      </c>
      <c r="F258" s="863" t="s">
        <v>1553</v>
      </c>
      <c r="G258" s="835" t="s">
        <v>1582</v>
      </c>
      <c r="H258" s="835" t="s">
        <v>1583</v>
      </c>
      <c r="I258" s="849">
        <v>4.8000001907348633</v>
      </c>
      <c r="J258" s="849">
        <v>400</v>
      </c>
      <c r="K258" s="850">
        <v>1919.8800048828125</v>
      </c>
    </row>
    <row r="259" spans="1:11" ht="14.45" customHeight="1" x14ac:dyDescent="0.2">
      <c r="A259" s="831" t="s">
        <v>570</v>
      </c>
      <c r="B259" s="832" t="s">
        <v>571</v>
      </c>
      <c r="C259" s="835" t="s">
        <v>595</v>
      </c>
      <c r="D259" s="863" t="s">
        <v>596</v>
      </c>
      <c r="E259" s="835" t="s">
        <v>1552</v>
      </c>
      <c r="F259" s="863" t="s">
        <v>1553</v>
      </c>
      <c r="G259" s="835" t="s">
        <v>1582</v>
      </c>
      <c r="H259" s="835" t="s">
        <v>1584</v>
      </c>
      <c r="I259" s="849">
        <v>4.8000001907348633</v>
      </c>
      <c r="J259" s="849">
        <v>2600</v>
      </c>
      <c r="K259" s="850">
        <v>12479.730102539063</v>
      </c>
    </row>
    <row r="260" spans="1:11" ht="14.45" customHeight="1" x14ac:dyDescent="0.2">
      <c r="A260" s="831" t="s">
        <v>570</v>
      </c>
      <c r="B260" s="832" t="s">
        <v>571</v>
      </c>
      <c r="C260" s="835" t="s">
        <v>595</v>
      </c>
      <c r="D260" s="863" t="s">
        <v>596</v>
      </c>
      <c r="E260" s="835" t="s">
        <v>1552</v>
      </c>
      <c r="F260" s="863" t="s">
        <v>1553</v>
      </c>
      <c r="G260" s="835" t="s">
        <v>1891</v>
      </c>
      <c r="H260" s="835" t="s">
        <v>1892</v>
      </c>
      <c r="I260" s="849">
        <v>90.870002746582031</v>
      </c>
      <c r="J260" s="849">
        <v>12</v>
      </c>
      <c r="K260" s="850">
        <v>1090.449951171875</v>
      </c>
    </row>
    <row r="261" spans="1:11" ht="14.45" customHeight="1" x14ac:dyDescent="0.2">
      <c r="A261" s="831" t="s">
        <v>570</v>
      </c>
      <c r="B261" s="832" t="s">
        <v>571</v>
      </c>
      <c r="C261" s="835" t="s">
        <v>595</v>
      </c>
      <c r="D261" s="863" t="s">
        <v>596</v>
      </c>
      <c r="E261" s="835" t="s">
        <v>1552</v>
      </c>
      <c r="F261" s="863" t="s">
        <v>1553</v>
      </c>
      <c r="G261" s="835" t="s">
        <v>1891</v>
      </c>
      <c r="H261" s="835" t="s">
        <v>1893</v>
      </c>
      <c r="I261" s="849">
        <v>90.873335520426437</v>
      </c>
      <c r="J261" s="849">
        <v>132</v>
      </c>
      <c r="K261" s="850">
        <v>11995.379638671875</v>
      </c>
    </row>
    <row r="262" spans="1:11" ht="14.45" customHeight="1" x14ac:dyDescent="0.2">
      <c r="A262" s="831" t="s">
        <v>570</v>
      </c>
      <c r="B262" s="832" t="s">
        <v>571</v>
      </c>
      <c r="C262" s="835" t="s">
        <v>595</v>
      </c>
      <c r="D262" s="863" t="s">
        <v>596</v>
      </c>
      <c r="E262" s="835" t="s">
        <v>1552</v>
      </c>
      <c r="F262" s="863" t="s">
        <v>1553</v>
      </c>
      <c r="G262" s="835" t="s">
        <v>1894</v>
      </c>
      <c r="H262" s="835" t="s">
        <v>1895</v>
      </c>
      <c r="I262" s="849">
        <v>408.54998779296875</v>
      </c>
      <c r="J262" s="849">
        <v>1</v>
      </c>
      <c r="K262" s="850">
        <v>408.54998779296875</v>
      </c>
    </row>
    <row r="263" spans="1:11" ht="14.45" customHeight="1" x14ac:dyDescent="0.2">
      <c r="A263" s="831" t="s">
        <v>570</v>
      </c>
      <c r="B263" s="832" t="s">
        <v>571</v>
      </c>
      <c r="C263" s="835" t="s">
        <v>595</v>
      </c>
      <c r="D263" s="863" t="s">
        <v>596</v>
      </c>
      <c r="E263" s="835" t="s">
        <v>1552</v>
      </c>
      <c r="F263" s="863" t="s">
        <v>1553</v>
      </c>
      <c r="G263" s="835" t="s">
        <v>1896</v>
      </c>
      <c r="H263" s="835" t="s">
        <v>1897</v>
      </c>
      <c r="I263" s="849">
        <v>1.5</v>
      </c>
      <c r="J263" s="849">
        <v>100</v>
      </c>
      <c r="K263" s="850">
        <v>150</v>
      </c>
    </row>
    <row r="264" spans="1:11" ht="14.45" customHeight="1" x14ac:dyDescent="0.2">
      <c r="A264" s="831" t="s">
        <v>570</v>
      </c>
      <c r="B264" s="832" t="s">
        <v>571</v>
      </c>
      <c r="C264" s="835" t="s">
        <v>595</v>
      </c>
      <c r="D264" s="863" t="s">
        <v>596</v>
      </c>
      <c r="E264" s="835" t="s">
        <v>1552</v>
      </c>
      <c r="F264" s="863" t="s">
        <v>1553</v>
      </c>
      <c r="G264" s="835" t="s">
        <v>1896</v>
      </c>
      <c r="H264" s="835" t="s">
        <v>1898</v>
      </c>
      <c r="I264" s="849">
        <v>1.5</v>
      </c>
      <c r="J264" s="849">
        <v>600</v>
      </c>
      <c r="K264" s="850">
        <v>900</v>
      </c>
    </row>
    <row r="265" spans="1:11" ht="14.45" customHeight="1" x14ac:dyDescent="0.2">
      <c r="A265" s="831" t="s">
        <v>570</v>
      </c>
      <c r="B265" s="832" t="s">
        <v>571</v>
      </c>
      <c r="C265" s="835" t="s">
        <v>595</v>
      </c>
      <c r="D265" s="863" t="s">
        <v>596</v>
      </c>
      <c r="E265" s="835" t="s">
        <v>1552</v>
      </c>
      <c r="F265" s="863" t="s">
        <v>1553</v>
      </c>
      <c r="G265" s="835" t="s">
        <v>1899</v>
      </c>
      <c r="H265" s="835" t="s">
        <v>1900</v>
      </c>
      <c r="I265" s="849">
        <v>2586.97998046875</v>
      </c>
      <c r="J265" s="849">
        <v>1</v>
      </c>
      <c r="K265" s="850">
        <v>2586.97998046875</v>
      </c>
    </row>
    <row r="266" spans="1:11" ht="14.45" customHeight="1" x14ac:dyDescent="0.2">
      <c r="A266" s="831" t="s">
        <v>570</v>
      </c>
      <c r="B266" s="832" t="s">
        <v>571</v>
      </c>
      <c r="C266" s="835" t="s">
        <v>595</v>
      </c>
      <c r="D266" s="863" t="s">
        <v>596</v>
      </c>
      <c r="E266" s="835" t="s">
        <v>1552</v>
      </c>
      <c r="F266" s="863" t="s">
        <v>1553</v>
      </c>
      <c r="G266" s="835" t="s">
        <v>1587</v>
      </c>
      <c r="H266" s="835" t="s">
        <v>1901</v>
      </c>
      <c r="I266" s="849">
        <v>9.1999998092651367</v>
      </c>
      <c r="J266" s="849">
        <v>150</v>
      </c>
      <c r="K266" s="850">
        <v>1380</v>
      </c>
    </row>
    <row r="267" spans="1:11" ht="14.45" customHeight="1" x14ac:dyDescent="0.2">
      <c r="A267" s="831" t="s">
        <v>570</v>
      </c>
      <c r="B267" s="832" t="s">
        <v>571</v>
      </c>
      <c r="C267" s="835" t="s">
        <v>595</v>
      </c>
      <c r="D267" s="863" t="s">
        <v>596</v>
      </c>
      <c r="E267" s="835" t="s">
        <v>1552</v>
      </c>
      <c r="F267" s="863" t="s">
        <v>1553</v>
      </c>
      <c r="G267" s="835" t="s">
        <v>1587</v>
      </c>
      <c r="H267" s="835" t="s">
        <v>1588</v>
      </c>
      <c r="I267" s="849">
        <v>9.1999998092651367</v>
      </c>
      <c r="J267" s="849">
        <v>450</v>
      </c>
      <c r="K267" s="850">
        <v>4140</v>
      </c>
    </row>
    <row r="268" spans="1:11" ht="14.45" customHeight="1" x14ac:dyDescent="0.2">
      <c r="A268" s="831" t="s">
        <v>570</v>
      </c>
      <c r="B268" s="832" t="s">
        <v>571</v>
      </c>
      <c r="C268" s="835" t="s">
        <v>595</v>
      </c>
      <c r="D268" s="863" t="s">
        <v>596</v>
      </c>
      <c r="E268" s="835" t="s">
        <v>1552</v>
      </c>
      <c r="F268" s="863" t="s">
        <v>1553</v>
      </c>
      <c r="G268" s="835" t="s">
        <v>1902</v>
      </c>
      <c r="H268" s="835" t="s">
        <v>1903</v>
      </c>
      <c r="I268" s="849">
        <v>2.6400001049041748</v>
      </c>
      <c r="J268" s="849">
        <v>100</v>
      </c>
      <c r="K268" s="850">
        <v>264</v>
      </c>
    </row>
    <row r="269" spans="1:11" ht="14.45" customHeight="1" x14ac:dyDescent="0.2">
      <c r="A269" s="831" t="s">
        <v>570</v>
      </c>
      <c r="B269" s="832" t="s">
        <v>571</v>
      </c>
      <c r="C269" s="835" t="s">
        <v>595</v>
      </c>
      <c r="D269" s="863" t="s">
        <v>596</v>
      </c>
      <c r="E269" s="835" t="s">
        <v>1552</v>
      </c>
      <c r="F269" s="863" t="s">
        <v>1553</v>
      </c>
      <c r="G269" s="835" t="s">
        <v>1904</v>
      </c>
      <c r="H269" s="835" t="s">
        <v>1905</v>
      </c>
      <c r="I269" s="849">
        <v>58.369998931884766</v>
      </c>
      <c r="J269" s="849">
        <v>50</v>
      </c>
      <c r="K269" s="850">
        <v>2918.5</v>
      </c>
    </row>
    <row r="270" spans="1:11" ht="14.45" customHeight="1" x14ac:dyDescent="0.2">
      <c r="A270" s="831" t="s">
        <v>570</v>
      </c>
      <c r="B270" s="832" t="s">
        <v>571</v>
      </c>
      <c r="C270" s="835" t="s">
        <v>595</v>
      </c>
      <c r="D270" s="863" t="s">
        <v>596</v>
      </c>
      <c r="E270" s="835" t="s">
        <v>1552</v>
      </c>
      <c r="F270" s="863" t="s">
        <v>1553</v>
      </c>
      <c r="G270" s="835" t="s">
        <v>1906</v>
      </c>
      <c r="H270" s="835" t="s">
        <v>1907</v>
      </c>
      <c r="I270" s="849">
        <v>108.30000305175781</v>
      </c>
      <c r="J270" s="849">
        <v>20</v>
      </c>
      <c r="K270" s="850">
        <v>2165.89990234375</v>
      </c>
    </row>
    <row r="271" spans="1:11" ht="14.45" customHeight="1" x14ac:dyDescent="0.2">
      <c r="A271" s="831" t="s">
        <v>570</v>
      </c>
      <c r="B271" s="832" t="s">
        <v>571</v>
      </c>
      <c r="C271" s="835" t="s">
        <v>595</v>
      </c>
      <c r="D271" s="863" t="s">
        <v>596</v>
      </c>
      <c r="E271" s="835" t="s">
        <v>1552</v>
      </c>
      <c r="F271" s="863" t="s">
        <v>1553</v>
      </c>
      <c r="G271" s="835" t="s">
        <v>1908</v>
      </c>
      <c r="H271" s="835" t="s">
        <v>1909</v>
      </c>
      <c r="I271" s="849">
        <v>15.460000038146973</v>
      </c>
      <c r="J271" s="849">
        <v>20</v>
      </c>
      <c r="K271" s="850">
        <v>309.20001220703125</v>
      </c>
    </row>
    <row r="272" spans="1:11" ht="14.45" customHeight="1" x14ac:dyDescent="0.2">
      <c r="A272" s="831" t="s">
        <v>570</v>
      </c>
      <c r="B272" s="832" t="s">
        <v>571</v>
      </c>
      <c r="C272" s="835" t="s">
        <v>595</v>
      </c>
      <c r="D272" s="863" t="s">
        <v>596</v>
      </c>
      <c r="E272" s="835" t="s">
        <v>1552</v>
      </c>
      <c r="F272" s="863" t="s">
        <v>1553</v>
      </c>
      <c r="G272" s="835" t="s">
        <v>1908</v>
      </c>
      <c r="H272" s="835" t="s">
        <v>1910</v>
      </c>
      <c r="I272" s="849">
        <v>15.461666742960611</v>
      </c>
      <c r="J272" s="849">
        <v>240</v>
      </c>
      <c r="K272" s="850">
        <v>3711.2400512695313</v>
      </c>
    </row>
    <row r="273" spans="1:11" ht="14.45" customHeight="1" x14ac:dyDescent="0.2">
      <c r="A273" s="831" t="s">
        <v>570</v>
      </c>
      <c r="B273" s="832" t="s">
        <v>571</v>
      </c>
      <c r="C273" s="835" t="s">
        <v>595</v>
      </c>
      <c r="D273" s="863" t="s">
        <v>596</v>
      </c>
      <c r="E273" s="835" t="s">
        <v>1552</v>
      </c>
      <c r="F273" s="863" t="s">
        <v>1553</v>
      </c>
      <c r="G273" s="835" t="s">
        <v>1589</v>
      </c>
      <c r="H273" s="835" t="s">
        <v>1590</v>
      </c>
      <c r="I273" s="849">
        <v>172.5</v>
      </c>
      <c r="J273" s="849">
        <v>1</v>
      </c>
      <c r="K273" s="850">
        <v>172.5</v>
      </c>
    </row>
    <row r="274" spans="1:11" ht="14.45" customHeight="1" x14ac:dyDescent="0.2">
      <c r="A274" s="831" t="s">
        <v>570</v>
      </c>
      <c r="B274" s="832" t="s">
        <v>571</v>
      </c>
      <c r="C274" s="835" t="s">
        <v>595</v>
      </c>
      <c r="D274" s="863" t="s">
        <v>596</v>
      </c>
      <c r="E274" s="835" t="s">
        <v>1552</v>
      </c>
      <c r="F274" s="863" t="s">
        <v>1553</v>
      </c>
      <c r="G274" s="835" t="s">
        <v>1911</v>
      </c>
      <c r="H274" s="835" t="s">
        <v>1912</v>
      </c>
      <c r="I274" s="849">
        <v>3.1049998998641968</v>
      </c>
      <c r="J274" s="849">
        <v>200</v>
      </c>
      <c r="K274" s="850">
        <v>621</v>
      </c>
    </row>
    <row r="275" spans="1:11" ht="14.45" customHeight="1" x14ac:dyDescent="0.2">
      <c r="A275" s="831" t="s">
        <v>570</v>
      </c>
      <c r="B275" s="832" t="s">
        <v>571</v>
      </c>
      <c r="C275" s="835" t="s">
        <v>595</v>
      </c>
      <c r="D275" s="863" t="s">
        <v>596</v>
      </c>
      <c r="E275" s="835" t="s">
        <v>1552</v>
      </c>
      <c r="F275" s="863" t="s">
        <v>1553</v>
      </c>
      <c r="G275" s="835" t="s">
        <v>1591</v>
      </c>
      <c r="H275" s="835" t="s">
        <v>1593</v>
      </c>
      <c r="I275" s="849">
        <v>14.30750036239624</v>
      </c>
      <c r="J275" s="849">
        <v>90</v>
      </c>
      <c r="K275" s="850">
        <v>1287.3800048828125</v>
      </c>
    </row>
    <row r="276" spans="1:11" ht="14.45" customHeight="1" x14ac:dyDescent="0.2">
      <c r="A276" s="831" t="s">
        <v>570</v>
      </c>
      <c r="B276" s="832" t="s">
        <v>571</v>
      </c>
      <c r="C276" s="835" t="s">
        <v>595</v>
      </c>
      <c r="D276" s="863" t="s">
        <v>596</v>
      </c>
      <c r="E276" s="835" t="s">
        <v>1552</v>
      </c>
      <c r="F276" s="863" t="s">
        <v>1553</v>
      </c>
      <c r="G276" s="835" t="s">
        <v>1911</v>
      </c>
      <c r="H276" s="835" t="s">
        <v>1913</v>
      </c>
      <c r="I276" s="849">
        <v>3.1099998950958252</v>
      </c>
      <c r="J276" s="849">
        <v>200</v>
      </c>
      <c r="K276" s="850">
        <v>622</v>
      </c>
    </row>
    <row r="277" spans="1:11" ht="14.45" customHeight="1" x14ac:dyDescent="0.2">
      <c r="A277" s="831" t="s">
        <v>570</v>
      </c>
      <c r="B277" s="832" t="s">
        <v>571</v>
      </c>
      <c r="C277" s="835" t="s">
        <v>595</v>
      </c>
      <c r="D277" s="863" t="s">
        <v>596</v>
      </c>
      <c r="E277" s="835" t="s">
        <v>1552</v>
      </c>
      <c r="F277" s="863" t="s">
        <v>1553</v>
      </c>
      <c r="G277" s="835" t="s">
        <v>1914</v>
      </c>
      <c r="H277" s="835" t="s">
        <v>1915</v>
      </c>
      <c r="I277" s="849">
        <v>4.2599999904632568</v>
      </c>
      <c r="J277" s="849">
        <v>200</v>
      </c>
      <c r="K277" s="850">
        <v>852</v>
      </c>
    </row>
    <row r="278" spans="1:11" ht="14.45" customHeight="1" x14ac:dyDescent="0.2">
      <c r="A278" s="831" t="s">
        <v>570</v>
      </c>
      <c r="B278" s="832" t="s">
        <v>571</v>
      </c>
      <c r="C278" s="835" t="s">
        <v>595</v>
      </c>
      <c r="D278" s="863" t="s">
        <v>596</v>
      </c>
      <c r="E278" s="835" t="s">
        <v>1552</v>
      </c>
      <c r="F278" s="863" t="s">
        <v>1553</v>
      </c>
      <c r="G278" s="835" t="s">
        <v>1916</v>
      </c>
      <c r="H278" s="835" t="s">
        <v>1917</v>
      </c>
      <c r="I278" s="849">
        <v>260.14999389648438</v>
      </c>
      <c r="J278" s="849">
        <v>6</v>
      </c>
      <c r="K278" s="850">
        <v>1560.9000244140625</v>
      </c>
    </row>
    <row r="279" spans="1:11" ht="14.45" customHeight="1" x14ac:dyDescent="0.2">
      <c r="A279" s="831" t="s">
        <v>570</v>
      </c>
      <c r="B279" s="832" t="s">
        <v>571</v>
      </c>
      <c r="C279" s="835" t="s">
        <v>595</v>
      </c>
      <c r="D279" s="863" t="s">
        <v>596</v>
      </c>
      <c r="E279" s="835" t="s">
        <v>1552</v>
      </c>
      <c r="F279" s="863" t="s">
        <v>1553</v>
      </c>
      <c r="G279" s="835" t="s">
        <v>1918</v>
      </c>
      <c r="H279" s="835" t="s">
        <v>1919</v>
      </c>
      <c r="I279" s="849">
        <v>2208.1298828125</v>
      </c>
      <c r="J279" s="849">
        <v>10</v>
      </c>
      <c r="K279" s="850">
        <v>22081.2890625</v>
      </c>
    </row>
    <row r="280" spans="1:11" ht="14.45" customHeight="1" x14ac:dyDescent="0.2">
      <c r="A280" s="831" t="s">
        <v>570</v>
      </c>
      <c r="B280" s="832" t="s">
        <v>571</v>
      </c>
      <c r="C280" s="835" t="s">
        <v>595</v>
      </c>
      <c r="D280" s="863" t="s">
        <v>596</v>
      </c>
      <c r="E280" s="835" t="s">
        <v>1552</v>
      </c>
      <c r="F280" s="863" t="s">
        <v>1553</v>
      </c>
      <c r="G280" s="835" t="s">
        <v>1918</v>
      </c>
      <c r="H280" s="835" t="s">
        <v>1920</v>
      </c>
      <c r="I280" s="849">
        <v>2208.1298828125</v>
      </c>
      <c r="J280" s="849">
        <v>30</v>
      </c>
      <c r="K280" s="850">
        <v>66243.8671875</v>
      </c>
    </row>
    <row r="281" spans="1:11" ht="14.45" customHeight="1" x14ac:dyDescent="0.2">
      <c r="A281" s="831" t="s">
        <v>570</v>
      </c>
      <c r="B281" s="832" t="s">
        <v>571</v>
      </c>
      <c r="C281" s="835" t="s">
        <v>595</v>
      </c>
      <c r="D281" s="863" t="s">
        <v>596</v>
      </c>
      <c r="E281" s="835" t="s">
        <v>1552</v>
      </c>
      <c r="F281" s="863" t="s">
        <v>1553</v>
      </c>
      <c r="G281" s="835" t="s">
        <v>1921</v>
      </c>
      <c r="H281" s="835" t="s">
        <v>1922</v>
      </c>
      <c r="I281" s="849">
        <v>2904</v>
      </c>
      <c r="J281" s="849">
        <v>1</v>
      </c>
      <c r="K281" s="850">
        <v>2904</v>
      </c>
    </row>
    <row r="282" spans="1:11" ht="14.45" customHeight="1" x14ac:dyDescent="0.2">
      <c r="A282" s="831" t="s">
        <v>570</v>
      </c>
      <c r="B282" s="832" t="s">
        <v>571</v>
      </c>
      <c r="C282" s="835" t="s">
        <v>595</v>
      </c>
      <c r="D282" s="863" t="s">
        <v>596</v>
      </c>
      <c r="E282" s="835" t="s">
        <v>1552</v>
      </c>
      <c r="F282" s="863" t="s">
        <v>1553</v>
      </c>
      <c r="G282" s="835" t="s">
        <v>1921</v>
      </c>
      <c r="H282" s="835" t="s">
        <v>1923</v>
      </c>
      <c r="I282" s="849">
        <v>2904</v>
      </c>
      <c r="J282" s="849">
        <v>3</v>
      </c>
      <c r="K282" s="850">
        <v>8712</v>
      </c>
    </row>
    <row r="283" spans="1:11" ht="14.45" customHeight="1" x14ac:dyDescent="0.2">
      <c r="A283" s="831" t="s">
        <v>570</v>
      </c>
      <c r="B283" s="832" t="s">
        <v>571</v>
      </c>
      <c r="C283" s="835" t="s">
        <v>595</v>
      </c>
      <c r="D283" s="863" t="s">
        <v>596</v>
      </c>
      <c r="E283" s="835" t="s">
        <v>1552</v>
      </c>
      <c r="F283" s="863" t="s">
        <v>1553</v>
      </c>
      <c r="G283" s="835" t="s">
        <v>1924</v>
      </c>
      <c r="H283" s="835" t="s">
        <v>1925</v>
      </c>
      <c r="I283" s="849">
        <v>5.809999942779541</v>
      </c>
      <c r="J283" s="849">
        <v>60</v>
      </c>
      <c r="K283" s="850">
        <v>348.48001098632813</v>
      </c>
    </row>
    <row r="284" spans="1:11" ht="14.45" customHeight="1" x14ac:dyDescent="0.2">
      <c r="A284" s="831" t="s">
        <v>570</v>
      </c>
      <c r="B284" s="832" t="s">
        <v>571</v>
      </c>
      <c r="C284" s="835" t="s">
        <v>595</v>
      </c>
      <c r="D284" s="863" t="s">
        <v>596</v>
      </c>
      <c r="E284" s="835" t="s">
        <v>1552</v>
      </c>
      <c r="F284" s="863" t="s">
        <v>1553</v>
      </c>
      <c r="G284" s="835" t="s">
        <v>1926</v>
      </c>
      <c r="H284" s="835" t="s">
        <v>1927</v>
      </c>
      <c r="I284" s="849">
        <v>20.700000762939453</v>
      </c>
      <c r="J284" s="849">
        <v>50</v>
      </c>
      <c r="K284" s="850">
        <v>1035</v>
      </c>
    </row>
    <row r="285" spans="1:11" ht="14.45" customHeight="1" x14ac:dyDescent="0.2">
      <c r="A285" s="831" t="s">
        <v>570</v>
      </c>
      <c r="B285" s="832" t="s">
        <v>571</v>
      </c>
      <c r="C285" s="835" t="s">
        <v>595</v>
      </c>
      <c r="D285" s="863" t="s">
        <v>596</v>
      </c>
      <c r="E285" s="835" t="s">
        <v>1552</v>
      </c>
      <c r="F285" s="863" t="s">
        <v>1553</v>
      </c>
      <c r="G285" s="835" t="s">
        <v>1928</v>
      </c>
      <c r="H285" s="835" t="s">
        <v>1929</v>
      </c>
      <c r="I285" s="849">
        <v>20.700000762939453</v>
      </c>
      <c r="J285" s="849">
        <v>50</v>
      </c>
      <c r="K285" s="850">
        <v>1035</v>
      </c>
    </row>
    <row r="286" spans="1:11" ht="14.45" customHeight="1" x14ac:dyDescent="0.2">
      <c r="A286" s="831" t="s">
        <v>570</v>
      </c>
      <c r="B286" s="832" t="s">
        <v>571</v>
      </c>
      <c r="C286" s="835" t="s">
        <v>595</v>
      </c>
      <c r="D286" s="863" t="s">
        <v>596</v>
      </c>
      <c r="E286" s="835" t="s">
        <v>1552</v>
      </c>
      <c r="F286" s="863" t="s">
        <v>1553</v>
      </c>
      <c r="G286" s="835" t="s">
        <v>1926</v>
      </c>
      <c r="H286" s="835" t="s">
        <v>1930</v>
      </c>
      <c r="I286" s="849">
        <v>20.700000762939453</v>
      </c>
      <c r="J286" s="849">
        <v>50</v>
      </c>
      <c r="K286" s="850">
        <v>1035</v>
      </c>
    </row>
    <row r="287" spans="1:11" ht="14.45" customHeight="1" x14ac:dyDescent="0.2">
      <c r="A287" s="831" t="s">
        <v>570</v>
      </c>
      <c r="B287" s="832" t="s">
        <v>571</v>
      </c>
      <c r="C287" s="835" t="s">
        <v>595</v>
      </c>
      <c r="D287" s="863" t="s">
        <v>596</v>
      </c>
      <c r="E287" s="835" t="s">
        <v>1552</v>
      </c>
      <c r="F287" s="863" t="s">
        <v>1553</v>
      </c>
      <c r="G287" s="835" t="s">
        <v>1928</v>
      </c>
      <c r="H287" s="835" t="s">
        <v>1931</v>
      </c>
      <c r="I287" s="849">
        <v>20.700000762939453</v>
      </c>
      <c r="J287" s="849">
        <v>350</v>
      </c>
      <c r="K287" s="850">
        <v>7245</v>
      </c>
    </row>
    <row r="288" spans="1:11" ht="14.45" customHeight="1" x14ac:dyDescent="0.2">
      <c r="A288" s="831" t="s">
        <v>570</v>
      </c>
      <c r="B288" s="832" t="s">
        <v>571</v>
      </c>
      <c r="C288" s="835" t="s">
        <v>595</v>
      </c>
      <c r="D288" s="863" t="s">
        <v>596</v>
      </c>
      <c r="E288" s="835" t="s">
        <v>1552</v>
      </c>
      <c r="F288" s="863" t="s">
        <v>1553</v>
      </c>
      <c r="G288" s="835" t="s">
        <v>1932</v>
      </c>
      <c r="H288" s="835" t="s">
        <v>1933</v>
      </c>
      <c r="I288" s="849">
        <v>20.700000762939453</v>
      </c>
      <c r="J288" s="849">
        <v>300</v>
      </c>
      <c r="K288" s="850">
        <v>6210</v>
      </c>
    </row>
    <row r="289" spans="1:11" ht="14.45" customHeight="1" x14ac:dyDescent="0.2">
      <c r="A289" s="831" t="s">
        <v>570</v>
      </c>
      <c r="B289" s="832" t="s">
        <v>571</v>
      </c>
      <c r="C289" s="835" t="s">
        <v>595</v>
      </c>
      <c r="D289" s="863" t="s">
        <v>596</v>
      </c>
      <c r="E289" s="835" t="s">
        <v>1552</v>
      </c>
      <c r="F289" s="863" t="s">
        <v>1553</v>
      </c>
      <c r="G289" s="835" t="s">
        <v>1934</v>
      </c>
      <c r="H289" s="835" t="s">
        <v>1935</v>
      </c>
      <c r="I289" s="849">
        <v>7.8600001335144043</v>
      </c>
      <c r="J289" s="849">
        <v>50</v>
      </c>
      <c r="K289" s="850">
        <v>393.20999145507813</v>
      </c>
    </row>
    <row r="290" spans="1:11" ht="14.45" customHeight="1" x14ac:dyDescent="0.2">
      <c r="A290" s="831" t="s">
        <v>570</v>
      </c>
      <c r="B290" s="832" t="s">
        <v>571</v>
      </c>
      <c r="C290" s="835" t="s">
        <v>595</v>
      </c>
      <c r="D290" s="863" t="s">
        <v>596</v>
      </c>
      <c r="E290" s="835" t="s">
        <v>1552</v>
      </c>
      <c r="F290" s="863" t="s">
        <v>1553</v>
      </c>
      <c r="G290" s="835" t="s">
        <v>1936</v>
      </c>
      <c r="H290" s="835" t="s">
        <v>1937</v>
      </c>
      <c r="I290" s="849">
        <v>7.8600001335144043</v>
      </c>
      <c r="J290" s="849">
        <v>50</v>
      </c>
      <c r="K290" s="850">
        <v>393.20001220703125</v>
      </c>
    </row>
    <row r="291" spans="1:11" ht="14.45" customHeight="1" x14ac:dyDescent="0.2">
      <c r="A291" s="831" t="s">
        <v>570</v>
      </c>
      <c r="B291" s="832" t="s">
        <v>571</v>
      </c>
      <c r="C291" s="835" t="s">
        <v>595</v>
      </c>
      <c r="D291" s="863" t="s">
        <v>596</v>
      </c>
      <c r="E291" s="835" t="s">
        <v>1552</v>
      </c>
      <c r="F291" s="863" t="s">
        <v>1553</v>
      </c>
      <c r="G291" s="835" t="s">
        <v>1938</v>
      </c>
      <c r="H291" s="835" t="s">
        <v>1939</v>
      </c>
      <c r="I291" s="849">
        <v>16.456666310628254</v>
      </c>
      <c r="J291" s="849">
        <v>30</v>
      </c>
      <c r="K291" s="850">
        <v>493.70001220703125</v>
      </c>
    </row>
    <row r="292" spans="1:11" ht="14.45" customHeight="1" x14ac:dyDescent="0.2">
      <c r="A292" s="831" t="s">
        <v>570</v>
      </c>
      <c r="B292" s="832" t="s">
        <v>571</v>
      </c>
      <c r="C292" s="835" t="s">
        <v>595</v>
      </c>
      <c r="D292" s="863" t="s">
        <v>596</v>
      </c>
      <c r="E292" s="835" t="s">
        <v>1552</v>
      </c>
      <c r="F292" s="863" t="s">
        <v>1553</v>
      </c>
      <c r="G292" s="835" t="s">
        <v>1940</v>
      </c>
      <c r="H292" s="835" t="s">
        <v>1941</v>
      </c>
      <c r="I292" s="849">
        <v>18.149999618530273</v>
      </c>
      <c r="J292" s="849">
        <v>100</v>
      </c>
      <c r="K292" s="850">
        <v>1815</v>
      </c>
    </row>
    <row r="293" spans="1:11" ht="14.45" customHeight="1" x14ac:dyDescent="0.2">
      <c r="A293" s="831" t="s">
        <v>570</v>
      </c>
      <c r="B293" s="832" t="s">
        <v>571</v>
      </c>
      <c r="C293" s="835" t="s">
        <v>595</v>
      </c>
      <c r="D293" s="863" t="s">
        <v>596</v>
      </c>
      <c r="E293" s="835" t="s">
        <v>1552</v>
      </c>
      <c r="F293" s="863" t="s">
        <v>1553</v>
      </c>
      <c r="G293" s="835" t="s">
        <v>1942</v>
      </c>
      <c r="H293" s="835" t="s">
        <v>1943</v>
      </c>
      <c r="I293" s="849">
        <v>197.57000732421875</v>
      </c>
      <c r="J293" s="849">
        <v>4</v>
      </c>
      <c r="K293" s="850">
        <v>790.280029296875</v>
      </c>
    </row>
    <row r="294" spans="1:11" ht="14.45" customHeight="1" x14ac:dyDescent="0.2">
      <c r="A294" s="831" t="s">
        <v>570</v>
      </c>
      <c r="B294" s="832" t="s">
        <v>571</v>
      </c>
      <c r="C294" s="835" t="s">
        <v>595</v>
      </c>
      <c r="D294" s="863" t="s">
        <v>596</v>
      </c>
      <c r="E294" s="835" t="s">
        <v>1552</v>
      </c>
      <c r="F294" s="863" t="s">
        <v>1553</v>
      </c>
      <c r="G294" s="835" t="s">
        <v>1596</v>
      </c>
      <c r="H294" s="835" t="s">
        <v>1597</v>
      </c>
      <c r="I294" s="849">
        <v>1.0900000333786011</v>
      </c>
      <c r="J294" s="849">
        <v>300</v>
      </c>
      <c r="K294" s="850">
        <v>327</v>
      </c>
    </row>
    <row r="295" spans="1:11" ht="14.45" customHeight="1" x14ac:dyDescent="0.2">
      <c r="A295" s="831" t="s">
        <v>570</v>
      </c>
      <c r="B295" s="832" t="s">
        <v>571</v>
      </c>
      <c r="C295" s="835" t="s">
        <v>595</v>
      </c>
      <c r="D295" s="863" t="s">
        <v>596</v>
      </c>
      <c r="E295" s="835" t="s">
        <v>1552</v>
      </c>
      <c r="F295" s="863" t="s">
        <v>1553</v>
      </c>
      <c r="G295" s="835" t="s">
        <v>1598</v>
      </c>
      <c r="H295" s="835" t="s">
        <v>1599</v>
      </c>
      <c r="I295" s="849">
        <v>0.47999998927116394</v>
      </c>
      <c r="J295" s="849">
        <v>600</v>
      </c>
      <c r="K295" s="850">
        <v>288</v>
      </c>
    </row>
    <row r="296" spans="1:11" ht="14.45" customHeight="1" x14ac:dyDescent="0.2">
      <c r="A296" s="831" t="s">
        <v>570</v>
      </c>
      <c r="B296" s="832" t="s">
        <v>571</v>
      </c>
      <c r="C296" s="835" t="s">
        <v>595</v>
      </c>
      <c r="D296" s="863" t="s">
        <v>596</v>
      </c>
      <c r="E296" s="835" t="s">
        <v>1552</v>
      </c>
      <c r="F296" s="863" t="s">
        <v>1553</v>
      </c>
      <c r="G296" s="835" t="s">
        <v>1600</v>
      </c>
      <c r="H296" s="835" t="s">
        <v>1601</v>
      </c>
      <c r="I296" s="849">
        <v>1.6799999475479126</v>
      </c>
      <c r="J296" s="849">
        <v>800</v>
      </c>
      <c r="K296" s="850">
        <v>1344</v>
      </c>
    </row>
    <row r="297" spans="1:11" ht="14.45" customHeight="1" x14ac:dyDescent="0.2">
      <c r="A297" s="831" t="s">
        <v>570</v>
      </c>
      <c r="B297" s="832" t="s">
        <v>571</v>
      </c>
      <c r="C297" s="835" t="s">
        <v>595</v>
      </c>
      <c r="D297" s="863" t="s">
        <v>596</v>
      </c>
      <c r="E297" s="835" t="s">
        <v>1552</v>
      </c>
      <c r="F297" s="863" t="s">
        <v>1553</v>
      </c>
      <c r="G297" s="835" t="s">
        <v>1602</v>
      </c>
      <c r="H297" s="835" t="s">
        <v>1603</v>
      </c>
      <c r="I297" s="849">
        <v>0.67000001668930054</v>
      </c>
      <c r="J297" s="849">
        <v>400</v>
      </c>
      <c r="K297" s="850">
        <v>268</v>
      </c>
    </row>
    <row r="298" spans="1:11" ht="14.45" customHeight="1" x14ac:dyDescent="0.2">
      <c r="A298" s="831" t="s">
        <v>570</v>
      </c>
      <c r="B298" s="832" t="s">
        <v>571</v>
      </c>
      <c r="C298" s="835" t="s">
        <v>595</v>
      </c>
      <c r="D298" s="863" t="s">
        <v>596</v>
      </c>
      <c r="E298" s="835" t="s">
        <v>1552</v>
      </c>
      <c r="F298" s="863" t="s">
        <v>1553</v>
      </c>
      <c r="G298" s="835" t="s">
        <v>1608</v>
      </c>
      <c r="H298" s="835" t="s">
        <v>1944</v>
      </c>
      <c r="I298" s="849">
        <v>2.75</v>
      </c>
      <c r="J298" s="849">
        <v>100</v>
      </c>
      <c r="K298" s="850">
        <v>275</v>
      </c>
    </row>
    <row r="299" spans="1:11" ht="14.45" customHeight="1" x14ac:dyDescent="0.2">
      <c r="A299" s="831" t="s">
        <v>570</v>
      </c>
      <c r="B299" s="832" t="s">
        <v>571</v>
      </c>
      <c r="C299" s="835" t="s">
        <v>595</v>
      </c>
      <c r="D299" s="863" t="s">
        <v>596</v>
      </c>
      <c r="E299" s="835" t="s">
        <v>1552</v>
      </c>
      <c r="F299" s="863" t="s">
        <v>1553</v>
      </c>
      <c r="G299" s="835" t="s">
        <v>1945</v>
      </c>
      <c r="H299" s="835" t="s">
        <v>1946</v>
      </c>
      <c r="I299" s="849">
        <v>1.5</v>
      </c>
      <c r="J299" s="849">
        <v>100</v>
      </c>
      <c r="K299" s="850">
        <v>150</v>
      </c>
    </row>
    <row r="300" spans="1:11" ht="14.45" customHeight="1" x14ac:dyDescent="0.2">
      <c r="A300" s="831" t="s">
        <v>570</v>
      </c>
      <c r="B300" s="832" t="s">
        <v>571</v>
      </c>
      <c r="C300" s="835" t="s">
        <v>595</v>
      </c>
      <c r="D300" s="863" t="s">
        <v>596</v>
      </c>
      <c r="E300" s="835" t="s">
        <v>1552</v>
      </c>
      <c r="F300" s="863" t="s">
        <v>1553</v>
      </c>
      <c r="G300" s="835" t="s">
        <v>1947</v>
      </c>
      <c r="H300" s="835" t="s">
        <v>1948</v>
      </c>
      <c r="I300" s="849">
        <v>5.4200000762939453</v>
      </c>
      <c r="J300" s="849">
        <v>100</v>
      </c>
      <c r="K300" s="850">
        <v>541.8599853515625</v>
      </c>
    </row>
    <row r="301" spans="1:11" ht="14.45" customHeight="1" x14ac:dyDescent="0.2">
      <c r="A301" s="831" t="s">
        <v>570</v>
      </c>
      <c r="B301" s="832" t="s">
        <v>571</v>
      </c>
      <c r="C301" s="835" t="s">
        <v>595</v>
      </c>
      <c r="D301" s="863" t="s">
        <v>596</v>
      </c>
      <c r="E301" s="835" t="s">
        <v>1552</v>
      </c>
      <c r="F301" s="863" t="s">
        <v>1553</v>
      </c>
      <c r="G301" s="835" t="s">
        <v>1949</v>
      </c>
      <c r="H301" s="835" t="s">
        <v>1950</v>
      </c>
      <c r="I301" s="849">
        <v>7.429999828338623</v>
      </c>
      <c r="J301" s="849">
        <v>200</v>
      </c>
      <c r="K301" s="850">
        <v>1486</v>
      </c>
    </row>
    <row r="302" spans="1:11" ht="14.45" customHeight="1" x14ac:dyDescent="0.2">
      <c r="A302" s="831" t="s">
        <v>570</v>
      </c>
      <c r="B302" s="832" t="s">
        <v>571</v>
      </c>
      <c r="C302" s="835" t="s">
        <v>595</v>
      </c>
      <c r="D302" s="863" t="s">
        <v>596</v>
      </c>
      <c r="E302" s="835" t="s">
        <v>1552</v>
      </c>
      <c r="F302" s="863" t="s">
        <v>1553</v>
      </c>
      <c r="G302" s="835" t="s">
        <v>1596</v>
      </c>
      <c r="H302" s="835" t="s">
        <v>1604</v>
      </c>
      <c r="I302" s="849">
        <v>1.0900000333786011</v>
      </c>
      <c r="J302" s="849">
        <v>3500</v>
      </c>
      <c r="K302" s="850">
        <v>3815</v>
      </c>
    </row>
    <row r="303" spans="1:11" ht="14.45" customHeight="1" x14ac:dyDescent="0.2">
      <c r="A303" s="831" t="s">
        <v>570</v>
      </c>
      <c r="B303" s="832" t="s">
        <v>571</v>
      </c>
      <c r="C303" s="835" t="s">
        <v>595</v>
      </c>
      <c r="D303" s="863" t="s">
        <v>596</v>
      </c>
      <c r="E303" s="835" t="s">
        <v>1552</v>
      </c>
      <c r="F303" s="863" t="s">
        <v>1553</v>
      </c>
      <c r="G303" s="835" t="s">
        <v>1598</v>
      </c>
      <c r="H303" s="835" t="s">
        <v>1605</v>
      </c>
      <c r="I303" s="849">
        <v>0.47833332419395447</v>
      </c>
      <c r="J303" s="849">
        <v>4200</v>
      </c>
      <c r="K303" s="850">
        <v>2003</v>
      </c>
    </row>
    <row r="304" spans="1:11" ht="14.45" customHeight="1" x14ac:dyDescent="0.2">
      <c r="A304" s="831" t="s">
        <v>570</v>
      </c>
      <c r="B304" s="832" t="s">
        <v>571</v>
      </c>
      <c r="C304" s="835" t="s">
        <v>595</v>
      </c>
      <c r="D304" s="863" t="s">
        <v>596</v>
      </c>
      <c r="E304" s="835" t="s">
        <v>1552</v>
      </c>
      <c r="F304" s="863" t="s">
        <v>1553</v>
      </c>
      <c r="G304" s="835" t="s">
        <v>1600</v>
      </c>
      <c r="H304" s="835" t="s">
        <v>1606</v>
      </c>
      <c r="I304" s="849">
        <v>1.6699999570846558</v>
      </c>
      <c r="J304" s="849">
        <v>11400</v>
      </c>
      <c r="K304" s="850">
        <v>19038</v>
      </c>
    </row>
    <row r="305" spans="1:11" ht="14.45" customHeight="1" x14ac:dyDescent="0.2">
      <c r="A305" s="831" t="s">
        <v>570</v>
      </c>
      <c r="B305" s="832" t="s">
        <v>571</v>
      </c>
      <c r="C305" s="835" t="s">
        <v>595</v>
      </c>
      <c r="D305" s="863" t="s">
        <v>596</v>
      </c>
      <c r="E305" s="835" t="s">
        <v>1552</v>
      </c>
      <c r="F305" s="863" t="s">
        <v>1553</v>
      </c>
      <c r="G305" s="835" t="s">
        <v>1602</v>
      </c>
      <c r="H305" s="835" t="s">
        <v>1607</v>
      </c>
      <c r="I305" s="849">
        <v>0.67000001668930054</v>
      </c>
      <c r="J305" s="849">
        <v>2900</v>
      </c>
      <c r="K305" s="850">
        <v>1943</v>
      </c>
    </row>
    <row r="306" spans="1:11" ht="14.45" customHeight="1" x14ac:dyDescent="0.2">
      <c r="A306" s="831" t="s">
        <v>570</v>
      </c>
      <c r="B306" s="832" t="s">
        <v>571</v>
      </c>
      <c r="C306" s="835" t="s">
        <v>595</v>
      </c>
      <c r="D306" s="863" t="s">
        <v>596</v>
      </c>
      <c r="E306" s="835" t="s">
        <v>1552</v>
      </c>
      <c r="F306" s="863" t="s">
        <v>1553</v>
      </c>
      <c r="G306" s="835" t="s">
        <v>1608</v>
      </c>
      <c r="H306" s="835" t="s">
        <v>1609</v>
      </c>
      <c r="I306" s="849">
        <v>2.75</v>
      </c>
      <c r="J306" s="849">
        <v>1800</v>
      </c>
      <c r="K306" s="850">
        <v>4950</v>
      </c>
    </row>
    <row r="307" spans="1:11" ht="14.45" customHeight="1" x14ac:dyDescent="0.2">
      <c r="A307" s="831" t="s">
        <v>570</v>
      </c>
      <c r="B307" s="832" t="s">
        <v>571</v>
      </c>
      <c r="C307" s="835" t="s">
        <v>595</v>
      </c>
      <c r="D307" s="863" t="s">
        <v>596</v>
      </c>
      <c r="E307" s="835" t="s">
        <v>1552</v>
      </c>
      <c r="F307" s="863" t="s">
        <v>1553</v>
      </c>
      <c r="G307" s="835" t="s">
        <v>1951</v>
      </c>
      <c r="H307" s="835" t="s">
        <v>1952</v>
      </c>
      <c r="I307" s="849">
        <v>6.309999942779541</v>
      </c>
      <c r="J307" s="849">
        <v>700</v>
      </c>
      <c r="K307" s="850">
        <v>4418.2099609375</v>
      </c>
    </row>
    <row r="308" spans="1:11" ht="14.45" customHeight="1" x14ac:dyDescent="0.2">
      <c r="A308" s="831" t="s">
        <v>570</v>
      </c>
      <c r="B308" s="832" t="s">
        <v>571</v>
      </c>
      <c r="C308" s="835" t="s">
        <v>595</v>
      </c>
      <c r="D308" s="863" t="s">
        <v>596</v>
      </c>
      <c r="E308" s="835" t="s">
        <v>1552</v>
      </c>
      <c r="F308" s="863" t="s">
        <v>1553</v>
      </c>
      <c r="G308" s="835" t="s">
        <v>1947</v>
      </c>
      <c r="H308" s="835" t="s">
        <v>1953</v>
      </c>
      <c r="I308" s="849">
        <v>5.4200000762939453</v>
      </c>
      <c r="J308" s="849">
        <v>1800</v>
      </c>
      <c r="K308" s="850">
        <v>9753.530029296875</v>
      </c>
    </row>
    <row r="309" spans="1:11" ht="14.45" customHeight="1" x14ac:dyDescent="0.2">
      <c r="A309" s="831" t="s">
        <v>570</v>
      </c>
      <c r="B309" s="832" t="s">
        <v>571</v>
      </c>
      <c r="C309" s="835" t="s">
        <v>595</v>
      </c>
      <c r="D309" s="863" t="s">
        <v>596</v>
      </c>
      <c r="E309" s="835" t="s">
        <v>1552</v>
      </c>
      <c r="F309" s="863" t="s">
        <v>1553</v>
      </c>
      <c r="G309" s="835" t="s">
        <v>1949</v>
      </c>
      <c r="H309" s="835" t="s">
        <v>1954</v>
      </c>
      <c r="I309" s="849">
        <v>7.429999828338623</v>
      </c>
      <c r="J309" s="849">
        <v>200</v>
      </c>
      <c r="K309" s="850">
        <v>1486</v>
      </c>
    </row>
    <row r="310" spans="1:11" ht="14.45" customHeight="1" x14ac:dyDescent="0.2">
      <c r="A310" s="831" t="s">
        <v>570</v>
      </c>
      <c r="B310" s="832" t="s">
        <v>571</v>
      </c>
      <c r="C310" s="835" t="s">
        <v>595</v>
      </c>
      <c r="D310" s="863" t="s">
        <v>596</v>
      </c>
      <c r="E310" s="835" t="s">
        <v>1552</v>
      </c>
      <c r="F310" s="863" t="s">
        <v>1553</v>
      </c>
      <c r="G310" s="835" t="s">
        <v>1955</v>
      </c>
      <c r="H310" s="835" t="s">
        <v>1956</v>
      </c>
      <c r="I310" s="849">
        <v>8.8299999237060547</v>
      </c>
      <c r="J310" s="849">
        <v>200</v>
      </c>
      <c r="K310" s="850">
        <v>1766.0000305175781</v>
      </c>
    </row>
    <row r="311" spans="1:11" ht="14.45" customHeight="1" x14ac:dyDescent="0.2">
      <c r="A311" s="831" t="s">
        <v>570</v>
      </c>
      <c r="B311" s="832" t="s">
        <v>571</v>
      </c>
      <c r="C311" s="835" t="s">
        <v>595</v>
      </c>
      <c r="D311" s="863" t="s">
        <v>596</v>
      </c>
      <c r="E311" s="835" t="s">
        <v>1552</v>
      </c>
      <c r="F311" s="863" t="s">
        <v>1553</v>
      </c>
      <c r="G311" s="835" t="s">
        <v>1957</v>
      </c>
      <c r="H311" s="835" t="s">
        <v>1958</v>
      </c>
      <c r="I311" s="849">
        <v>8.4700002670288086</v>
      </c>
      <c r="J311" s="849">
        <v>30</v>
      </c>
      <c r="K311" s="850">
        <v>254.10000610351563</v>
      </c>
    </row>
    <row r="312" spans="1:11" ht="14.45" customHeight="1" x14ac:dyDescent="0.2">
      <c r="A312" s="831" t="s">
        <v>570</v>
      </c>
      <c r="B312" s="832" t="s">
        <v>571</v>
      </c>
      <c r="C312" s="835" t="s">
        <v>595</v>
      </c>
      <c r="D312" s="863" t="s">
        <v>596</v>
      </c>
      <c r="E312" s="835" t="s">
        <v>1552</v>
      </c>
      <c r="F312" s="863" t="s">
        <v>1553</v>
      </c>
      <c r="G312" s="835" t="s">
        <v>1959</v>
      </c>
      <c r="H312" s="835" t="s">
        <v>1960</v>
      </c>
      <c r="I312" s="849">
        <v>6.2300000190734863</v>
      </c>
      <c r="J312" s="849">
        <v>50</v>
      </c>
      <c r="K312" s="850">
        <v>311.5</v>
      </c>
    </row>
    <row r="313" spans="1:11" ht="14.45" customHeight="1" x14ac:dyDescent="0.2">
      <c r="A313" s="831" t="s">
        <v>570</v>
      </c>
      <c r="B313" s="832" t="s">
        <v>571</v>
      </c>
      <c r="C313" s="835" t="s">
        <v>595</v>
      </c>
      <c r="D313" s="863" t="s">
        <v>596</v>
      </c>
      <c r="E313" s="835" t="s">
        <v>1552</v>
      </c>
      <c r="F313" s="863" t="s">
        <v>1553</v>
      </c>
      <c r="G313" s="835" t="s">
        <v>1961</v>
      </c>
      <c r="H313" s="835" t="s">
        <v>1962</v>
      </c>
      <c r="I313" s="849">
        <v>458.6300048828125</v>
      </c>
      <c r="J313" s="849">
        <v>10</v>
      </c>
      <c r="K313" s="850">
        <v>4586.31982421875</v>
      </c>
    </row>
    <row r="314" spans="1:11" ht="14.45" customHeight="1" x14ac:dyDescent="0.2">
      <c r="A314" s="831" t="s">
        <v>570</v>
      </c>
      <c r="B314" s="832" t="s">
        <v>571</v>
      </c>
      <c r="C314" s="835" t="s">
        <v>595</v>
      </c>
      <c r="D314" s="863" t="s">
        <v>596</v>
      </c>
      <c r="E314" s="835" t="s">
        <v>1552</v>
      </c>
      <c r="F314" s="863" t="s">
        <v>1553</v>
      </c>
      <c r="G314" s="835" t="s">
        <v>1963</v>
      </c>
      <c r="H314" s="835" t="s">
        <v>1964</v>
      </c>
      <c r="I314" s="849">
        <v>1249.6600341796875</v>
      </c>
      <c r="J314" s="849">
        <v>6</v>
      </c>
      <c r="K314" s="850">
        <v>7497.97998046875</v>
      </c>
    </row>
    <row r="315" spans="1:11" ht="14.45" customHeight="1" x14ac:dyDescent="0.2">
      <c r="A315" s="831" t="s">
        <v>570</v>
      </c>
      <c r="B315" s="832" t="s">
        <v>571</v>
      </c>
      <c r="C315" s="835" t="s">
        <v>595</v>
      </c>
      <c r="D315" s="863" t="s">
        <v>596</v>
      </c>
      <c r="E315" s="835" t="s">
        <v>1552</v>
      </c>
      <c r="F315" s="863" t="s">
        <v>1553</v>
      </c>
      <c r="G315" s="835" t="s">
        <v>1965</v>
      </c>
      <c r="H315" s="835" t="s">
        <v>1966</v>
      </c>
      <c r="I315" s="849">
        <v>458.6300048828125</v>
      </c>
      <c r="J315" s="849">
        <v>20</v>
      </c>
      <c r="K315" s="850">
        <v>9172.6396484375</v>
      </c>
    </row>
    <row r="316" spans="1:11" ht="14.45" customHeight="1" x14ac:dyDescent="0.2">
      <c r="A316" s="831" t="s">
        <v>570</v>
      </c>
      <c r="B316" s="832" t="s">
        <v>571</v>
      </c>
      <c r="C316" s="835" t="s">
        <v>595</v>
      </c>
      <c r="D316" s="863" t="s">
        <v>596</v>
      </c>
      <c r="E316" s="835" t="s">
        <v>1552</v>
      </c>
      <c r="F316" s="863" t="s">
        <v>1553</v>
      </c>
      <c r="G316" s="835" t="s">
        <v>1967</v>
      </c>
      <c r="H316" s="835" t="s">
        <v>1968</v>
      </c>
      <c r="I316" s="849">
        <v>13.310000419616699</v>
      </c>
      <c r="J316" s="849">
        <v>90</v>
      </c>
      <c r="K316" s="850">
        <v>1197.8999633789063</v>
      </c>
    </row>
    <row r="317" spans="1:11" ht="14.45" customHeight="1" x14ac:dyDescent="0.2">
      <c r="A317" s="831" t="s">
        <v>570</v>
      </c>
      <c r="B317" s="832" t="s">
        <v>571</v>
      </c>
      <c r="C317" s="835" t="s">
        <v>595</v>
      </c>
      <c r="D317" s="863" t="s">
        <v>596</v>
      </c>
      <c r="E317" s="835" t="s">
        <v>1552</v>
      </c>
      <c r="F317" s="863" t="s">
        <v>1553</v>
      </c>
      <c r="G317" s="835" t="s">
        <v>1969</v>
      </c>
      <c r="H317" s="835" t="s">
        <v>1970</v>
      </c>
      <c r="I317" s="849">
        <v>120.51999664306641</v>
      </c>
      <c r="J317" s="849">
        <v>40</v>
      </c>
      <c r="K317" s="850">
        <v>4820.64013671875</v>
      </c>
    </row>
    <row r="318" spans="1:11" ht="14.45" customHeight="1" x14ac:dyDescent="0.2">
      <c r="A318" s="831" t="s">
        <v>570</v>
      </c>
      <c r="B318" s="832" t="s">
        <v>571</v>
      </c>
      <c r="C318" s="835" t="s">
        <v>595</v>
      </c>
      <c r="D318" s="863" t="s">
        <v>596</v>
      </c>
      <c r="E318" s="835" t="s">
        <v>1552</v>
      </c>
      <c r="F318" s="863" t="s">
        <v>1553</v>
      </c>
      <c r="G318" s="835" t="s">
        <v>1612</v>
      </c>
      <c r="H318" s="835" t="s">
        <v>1613</v>
      </c>
      <c r="I318" s="849">
        <v>156.08999633789063</v>
      </c>
      <c r="J318" s="849">
        <v>22</v>
      </c>
      <c r="K318" s="850">
        <v>3433.9800720214844</v>
      </c>
    </row>
    <row r="319" spans="1:11" ht="14.45" customHeight="1" x14ac:dyDescent="0.2">
      <c r="A319" s="831" t="s">
        <v>570</v>
      </c>
      <c r="B319" s="832" t="s">
        <v>571</v>
      </c>
      <c r="C319" s="835" t="s">
        <v>595</v>
      </c>
      <c r="D319" s="863" t="s">
        <v>596</v>
      </c>
      <c r="E319" s="835" t="s">
        <v>1552</v>
      </c>
      <c r="F319" s="863" t="s">
        <v>1553</v>
      </c>
      <c r="G319" s="835" t="s">
        <v>1971</v>
      </c>
      <c r="H319" s="835" t="s">
        <v>1972</v>
      </c>
      <c r="I319" s="849">
        <v>104.05999755859375</v>
      </c>
      <c r="J319" s="849">
        <v>10</v>
      </c>
      <c r="K319" s="850">
        <v>1040.5999755859375</v>
      </c>
    </row>
    <row r="320" spans="1:11" ht="14.45" customHeight="1" x14ac:dyDescent="0.2">
      <c r="A320" s="831" t="s">
        <v>570</v>
      </c>
      <c r="B320" s="832" t="s">
        <v>571</v>
      </c>
      <c r="C320" s="835" t="s">
        <v>595</v>
      </c>
      <c r="D320" s="863" t="s">
        <v>596</v>
      </c>
      <c r="E320" s="835" t="s">
        <v>1552</v>
      </c>
      <c r="F320" s="863" t="s">
        <v>1553</v>
      </c>
      <c r="G320" s="835" t="s">
        <v>1973</v>
      </c>
      <c r="H320" s="835" t="s">
        <v>1974</v>
      </c>
      <c r="I320" s="849">
        <v>484</v>
      </c>
      <c r="J320" s="849">
        <v>15</v>
      </c>
      <c r="K320" s="850">
        <v>7260</v>
      </c>
    </row>
    <row r="321" spans="1:11" ht="14.45" customHeight="1" x14ac:dyDescent="0.2">
      <c r="A321" s="831" t="s">
        <v>570</v>
      </c>
      <c r="B321" s="832" t="s">
        <v>571</v>
      </c>
      <c r="C321" s="835" t="s">
        <v>595</v>
      </c>
      <c r="D321" s="863" t="s">
        <v>596</v>
      </c>
      <c r="E321" s="835" t="s">
        <v>1552</v>
      </c>
      <c r="F321" s="863" t="s">
        <v>1553</v>
      </c>
      <c r="G321" s="835" t="s">
        <v>1975</v>
      </c>
      <c r="H321" s="835" t="s">
        <v>1976</v>
      </c>
      <c r="I321" s="849">
        <v>1.2100000381469727</v>
      </c>
      <c r="J321" s="849">
        <v>150</v>
      </c>
      <c r="K321" s="850">
        <v>181.5</v>
      </c>
    </row>
    <row r="322" spans="1:11" ht="14.45" customHeight="1" x14ac:dyDescent="0.2">
      <c r="A322" s="831" t="s">
        <v>570</v>
      </c>
      <c r="B322" s="832" t="s">
        <v>571</v>
      </c>
      <c r="C322" s="835" t="s">
        <v>595</v>
      </c>
      <c r="D322" s="863" t="s">
        <v>596</v>
      </c>
      <c r="E322" s="835" t="s">
        <v>1552</v>
      </c>
      <c r="F322" s="863" t="s">
        <v>1553</v>
      </c>
      <c r="G322" s="835" t="s">
        <v>1614</v>
      </c>
      <c r="H322" s="835" t="s">
        <v>1616</v>
      </c>
      <c r="I322" s="849">
        <v>2.8499999046325684</v>
      </c>
      <c r="J322" s="849">
        <v>900</v>
      </c>
      <c r="K322" s="850">
        <v>2565.4000244140625</v>
      </c>
    </row>
    <row r="323" spans="1:11" ht="14.45" customHeight="1" x14ac:dyDescent="0.2">
      <c r="A323" s="831" t="s">
        <v>570</v>
      </c>
      <c r="B323" s="832" t="s">
        <v>571</v>
      </c>
      <c r="C323" s="835" t="s">
        <v>595</v>
      </c>
      <c r="D323" s="863" t="s">
        <v>596</v>
      </c>
      <c r="E323" s="835" t="s">
        <v>1552</v>
      </c>
      <c r="F323" s="863" t="s">
        <v>1553</v>
      </c>
      <c r="G323" s="835" t="s">
        <v>1977</v>
      </c>
      <c r="H323" s="835" t="s">
        <v>1978</v>
      </c>
      <c r="I323" s="849">
        <v>1.0299999713897705</v>
      </c>
      <c r="J323" s="849">
        <v>375</v>
      </c>
      <c r="K323" s="850">
        <v>386.25</v>
      </c>
    </row>
    <row r="324" spans="1:11" ht="14.45" customHeight="1" x14ac:dyDescent="0.2">
      <c r="A324" s="831" t="s">
        <v>570</v>
      </c>
      <c r="B324" s="832" t="s">
        <v>571</v>
      </c>
      <c r="C324" s="835" t="s">
        <v>595</v>
      </c>
      <c r="D324" s="863" t="s">
        <v>596</v>
      </c>
      <c r="E324" s="835" t="s">
        <v>1552</v>
      </c>
      <c r="F324" s="863" t="s">
        <v>1553</v>
      </c>
      <c r="G324" s="835" t="s">
        <v>1975</v>
      </c>
      <c r="H324" s="835" t="s">
        <v>1979</v>
      </c>
      <c r="I324" s="849">
        <v>1.2100000381469727</v>
      </c>
      <c r="J324" s="849">
        <v>150</v>
      </c>
      <c r="K324" s="850">
        <v>181.5</v>
      </c>
    </row>
    <row r="325" spans="1:11" ht="14.45" customHeight="1" x14ac:dyDescent="0.2">
      <c r="A325" s="831" t="s">
        <v>570</v>
      </c>
      <c r="B325" s="832" t="s">
        <v>571</v>
      </c>
      <c r="C325" s="835" t="s">
        <v>595</v>
      </c>
      <c r="D325" s="863" t="s">
        <v>596</v>
      </c>
      <c r="E325" s="835" t="s">
        <v>1552</v>
      </c>
      <c r="F325" s="863" t="s">
        <v>1553</v>
      </c>
      <c r="G325" s="835" t="s">
        <v>1617</v>
      </c>
      <c r="H325" s="835" t="s">
        <v>1618</v>
      </c>
      <c r="I325" s="849">
        <v>5.809999942779541</v>
      </c>
      <c r="J325" s="849">
        <v>500</v>
      </c>
      <c r="K325" s="850">
        <v>2905</v>
      </c>
    </row>
    <row r="326" spans="1:11" ht="14.45" customHeight="1" x14ac:dyDescent="0.2">
      <c r="A326" s="831" t="s">
        <v>570</v>
      </c>
      <c r="B326" s="832" t="s">
        <v>571</v>
      </c>
      <c r="C326" s="835" t="s">
        <v>595</v>
      </c>
      <c r="D326" s="863" t="s">
        <v>596</v>
      </c>
      <c r="E326" s="835" t="s">
        <v>1552</v>
      </c>
      <c r="F326" s="863" t="s">
        <v>1553</v>
      </c>
      <c r="G326" s="835" t="s">
        <v>1980</v>
      </c>
      <c r="H326" s="835" t="s">
        <v>1981</v>
      </c>
      <c r="I326" s="849">
        <v>3.130000114440918</v>
      </c>
      <c r="J326" s="849">
        <v>100</v>
      </c>
      <c r="K326" s="850">
        <v>313</v>
      </c>
    </row>
    <row r="327" spans="1:11" ht="14.45" customHeight="1" x14ac:dyDescent="0.2">
      <c r="A327" s="831" t="s">
        <v>570</v>
      </c>
      <c r="B327" s="832" t="s">
        <v>571</v>
      </c>
      <c r="C327" s="835" t="s">
        <v>595</v>
      </c>
      <c r="D327" s="863" t="s">
        <v>596</v>
      </c>
      <c r="E327" s="835" t="s">
        <v>1552</v>
      </c>
      <c r="F327" s="863" t="s">
        <v>1553</v>
      </c>
      <c r="G327" s="835" t="s">
        <v>1617</v>
      </c>
      <c r="H327" s="835" t="s">
        <v>1982</v>
      </c>
      <c r="I327" s="849">
        <v>5.809999942779541</v>
      </c>
      <c r="J327" s="849">
        <v>250</v>
      </c>
      <c r="K327" s="850">
        <v>1452.5</v>
      </c>
    </row>
    <row r="328" spans="1:11" ht="14.45" customHeight="1" x14ac:dyDescent="0.2">
      <c r="A328" s="831" t="s">
        <v>570</v>
      </c>
      <c r="B328" s="832" t="s">
        <v>571</v>
      </c>
      <c r="C328" s="835" t="s">
        <v>595</v>
      </c>
      <c r="D328" s="863" t="s">
        <v>596</v>
      </c>
      <c r="E328" s="835" t="s">
        <v>1552</v>
      </c>
      <c r="F328" s="863" t="s">
        <v>1553</v>
      </c>
      <c r="G328" s="835" t="s">
        <v>1983</v>
      </c>
      <c r="H328" s="835" t="s">
        <v>1984</v>
      </c>
      <c r="I328" s="849">
        <v>16825.05078125</v>
      </c>
      <c r="J328" s="849">
        <v>1</v>
      </c>
      <c r="K328" s="850">
        <v>16825.05078125</v>
      </c>
    </row>
    <row r="329" spans="1:11" ht="14.45" customHeight="1" x14ac:dyDescent="0.2">
      <c r="A329" s="831" t="s">
        <v>570</v>
      </c>
      <c r="B329" s="832" t="s">
        <v>571</v>
      </c>
      <c r="C329" s="835" t="s">
        <v>595</v>
      </c>
      <c r="D329" s="863" t="s">
        <v>596</v>
      </c>
      <c r="E329" s="835" t="s">
        <v>1552</v>
      </c>
      <c r="F329" s="863" t="s">
        <v>1553</v>
      </c>
      <c r="G329" s="835" t="s">
        <v>1985</v>
      </c>
      <c r="H329" s="835" t="s">
        <v>1986</v>
      </c>
      <c r="I329" s="849">
        <v>209</v>
      </c>
      <c r="J329" s="849">
        <v>2</v>
      </c>
      <c r="K329" s="850">
        <v>418</v>
      </c>
    </row>
    <row r="330" spans="1:11" ht="14.45" customHeight="1" x14ac:dyDescent="0.2">
      <c r="A330" s="831" t="s">
        <v>570</v>
      </c>
      <c r="B330" s="832" t="s">
        <v>571</v>
      </c>
      <c r="C330" s="835" t="s">
        <v>595</v>
      </c>
      <c r="D330" s="863" t="s">
        <v>596</v>
      </c>
      <c r="E330" s="835" t="s">
        <v>1552</v>
      </c>
      <c r="F330" s="863" t="s">
        <v>1553</v>
      </c>
      <c r="G330" s="835" t="s">
        <v>1987</v>
      </c>
      <c r="H330" s="835" t="s">
        <v>1988</v>
      </c>
      <c r="I330" s="849">
        <v>810.70001220703125</v>
      </c>
      <c r="J330" s="849">
        <v>3</v>
      </c>
      <c r="K330" s="850">
        <v>2432.10009765625</v>
      </c>
    </row>
    <row r="331" spans="1:11" ht="14.45" customHeight="1" x14ac:dyDescent="0.2">
      <c r="A331" s="831" t="s">
        <v>570</v>
      </c>
      <c r="B331" s="832" t="s">
        <v>571</v>
      </c>
      <c r="C331" s="835" t="s">
        <v>595</v>
      </c>
      <c r="D331" s="863" t="s">
        <v>596</v>
      </c>
      <c r="E331" s="835" t="s">
        <v>1552</v>
      </c>
      <c r="F331" s="863" t="s">
        <v>1553</v>
      </c>
      <c r="G331" s="835" t="s">
        <v>1989</v>
      </c>
      <c r="H331" s="835" t="s">
        <v>1990</v>
      </c>
      <c r="I331" s="849">
        <v>1326.1600341796875</v>
      </c>
      <c r="J331" s="849">
        <v>1</v>
      </c>
      <c r="K331" s="850">
        <v>1326.1600341796875</v>
      </c>
    </row>
    <row r="332" spans="1:11" ht="14.45" customHeight="1" x14ac:dyDescent="0.2">
      <c r="A332" s="831" t="s">
        <v>570</v>
      </c>
      <c r="B332" s="832" t="s">
        <v>571</v>
      </c>
      <c r="C332" s="835" t="s">
        <v>595</v>
      </c>
      <c r="D332" s="863" t="s">
        <v>596</v>
      </c>
      <c r="E332" s="835" t="s">
        <v>1552</v>
      </c>
      <c r="F332" s="863" t="s">
        <v>1553</v>
      </c>
      <c r="G332" s="835" t="s">
        <v>1991</v>
      </c>
      <c r="H332" s="835" t="s">
        <v>1992</v>
      </c>
      <c r="I332" s="849">
        <v>49.970001220703125</v>
      </c>
      <c r="J332" s="849">
        <v>10</v>
      </c>
      <c r="K332" s="850">
        <v>499.70001220703125</v>
      </c>
    </row>
    <row r="333" spans="1:11" ht="14.45" customHeight="1" x14ac:dyDescent="0.2">
      <c r="A333" s="831" t="s">
        <v>570</v>
      </c>
      <c r="B333" s="832" t="s">
        <v>571</v>
      </c>
      <c r="C333" s="835" t="s">
        <v>595</v>
      </c>
      <c r="D333" s="863" t="s">
        <v>596</v>
      </c>
      <c r="E333" s="835" t="s">
        <v>1552</v>
      </c>
      <c r="F333" s="863" t="s">
        <v>1553</v>
      </c>
      <c r="G333" s="835" t="s">
        <v>1619</v>
      </c>
      <c r="H333" s="835" t="s">
        <v>1993</v>
      </c>
      <c r="I333" s="849">
        <v>0.4699999988079071</v>
      </c>
      <c r="J333" s="849">
        <v>300</v>
      </c>
      <c r="K333" s="850">
        <v>141</v>
      </c>
    </row>
    <row r="334" spans="1:11" ht="14.45" customHeight="1" x14ac:dyDescent="0.2">
      <c r="A334" s="831" t="s">
        <v>570</v>
      </c>
      <c r="B334" s="832" t="s">
        <v>571</v>
      </c>
      <c r="C334" s="835" t="s">
        <v>595</v>
      </c>
      <c r="D334" s="863" t="s">
        <v>596</v>
      </c>
      <c r="E334" s="835" t="s">
        <v>1552</v>
      </c>
      <c r="F334" s="863" t="s">
        <v>1553</v>
      </c>
      <c r="G334" s="835" t="s">
        <v>1619</v>
      </c>
      <c r="H334" s="835" t="s">
        <v>1620</v>
      </c>
      <c r="I334" s="849">
        <v>0.47166666388511658</v>
      </c>
      <c r="J334" s="849">
        <v>4500</v>
      </c>
      <c r="K334" s="850">
        <v>2122</v>
      </c>
    </row>
    <row r="335" spans="1:11" ht="14.45" customHeight="1" x14ac:dyDescent="0.2">
      <c r="A335" s="831" t="s">
        <v>570</v>
      </c>
      <c r="B335" s="832" t="s">
        <v>571</v>
      </c>
      <c r="C335" s="835" t="s">
        <v>595</v>
      </c>
      <c r="D335" s="863" t="s">
        <v>596</v>
      </c>
      <c r="E335" s="835" t="s">
        <v>1552</v>
      </c>
      <c r="F335" s="863" t="s">
        <v>1553</v>
      </c>
      <c r="G335" s="835" t="s">
        <v>1994</v>
      </c>
      <c r="H335" s="835" t="s">
        <v>1995</v>
      </c>
      <c r="I335" s="849">
        <v>1.2799999713897705</v>
      </c>
      <c r="J335" s="849">
        <v>1500</v>
      </c>
      <c r="K335" s="850">
        <v>1923.8999633789063</v>
      </c>
    </row>
    <row r="336" spans="1:11" ht="14.45" customHeight="1" x14ac:dyDescent="0.2">
      <c r="A336" s="831" t="s">
        <v>570</v>
      </c>
      <c r="B336" s="832" t="s">
        <v>571</v>
      </c>
      <c r="C336" s="835" t="s">
        <v>595</v>
      </c>
      <c r="D336" s="863" t="s">
        <v>596</v>
      </c>
      <c r="E336" s="835" t="s">
        <v>1552</v>
      </c>
      <c r="F336" s="863" t="s">
        <v>1553</v>
      </c>
      <c r="G336" s="835" t="s">
        <v>1621</v>
      </c>
      <c r="H336" s="835" t="s">
        <v>1622</v>
      </c>
      <c r="I336" s="849">
        <v>2.3733332951863608</v>
      </c>
      <c r="J336" s="849">
        <v>200</v>
      </c>
      <c r="K336" s="850">
        <v>474.5</v>
      </c>
    </row>
    <row r="337" spans="1:11" ht="14.45" customHeight="1" x14ac:dyDescent="0.2">
      <c r="A337" s="831" t="s">
        <v>570</v>
      </c>
      <c r="B337" s="832" t="s">
        <v>571</v>
      </c>
      <c r="C337" s="835" t="s">
        <v>595</v>
      </c>
      <c r="D337" s="863" t="s">
        <v>596</v>
      </c>
      <c r="E337" s="835" t="s">
        <v>1552</v>
      </c>
      <c r="F337" s="863" t="s">
        <v>1553</v>
      </c>
      <c r="G337" s="835" t="s">
        <v>1623</v>
      </c>
      <c r="H337" s="835" t="s">
        <v>1625</v>
      </c>
      <c r="I337" s="849">
        <v>3.75</v>
      </c>
      <c r="J337" s="849">
        <v>40</v>
      </c>
      <c r="K337" s="850">
        <v>150</v>
      </c>
    </row>
    <row r="338" spans="1:11" ht="14.45" customHeight="1" x14ac:dyDescent="0.2">
      <c r="A338" s="831" t="s">
        <v>570</v>
      </c>
      <c r="B338" s="832" t="s">
        <v>571</v>
      </c>
      <c r="C338" s="835" t="s">
        <v>595</v>
      </c>
      <c r="D338" s="863" t="s">
        <v>596</v>
      </c>
      <c r="E338" s="835" t="s">
        <v>1552</v>
      </c>
      <c r="F338" s="863" t="s">
        <v>1553</v>
      </c>
      <c r="G338" s="835" t="s">
        <v>1626</v>
      </c>
      <c r="H338" s="835" t="s">
        <v>1996</v>
      </c>
      <c r="I338" s="849">
        <v>1.7999999523162842</v>
      </c>
      <c r="J338" s="849">
        <v>150</v>
      </c>
      <c r="K338" s="850">
        <v>270</v>
      </c>
    </row>
    <row r="339" spans="1:11" ht="14.45" customHeight="1" x14ac:dyDescent="0.2">
      <c r="A339" s="831" t="s">
        <v>570</v>
      </c>
      <c r="B339" s="832" t="s">
        <v>571</v>
      </c>
      <c r="C339" s="835" t="s">
        <v>595</v>
      </c>
      <c r="D339" s="863" t="s">
        <v>596</v>
      </c>
      <c r="E339" s="835" t="s">
        <v>1552</v>
      </c>
      <c r="F339" s="863" t="s">
        <v>1553</v>
      </c>
      <c r="G339" s="835" t="s">
        <v>1997</v>
      </c>
      <c r="H339" s="835" t="s">
        <v>1998</v>
      </c>
      <c r="I339" s="849">
        <v>1.9299999475479126</v>
      </c>
      <c r="J339" s="849">
        <v>50</v>
      </c>
      <c r="K339" s="850">
        <v>96.5</v>
      </c>
    </row>
    <row r="340" spans="1:11" ht="14.45" customHeight="1" x14ac:dyDescent="0.2">
      <c r="A340" s="831" t="s">
        <v>570</v>
      </c>
      <c r="B340" s="832" t="s">
        <v>571</v>
      </c>
      <c r="C340" s="835" t="s">
        <v>595</v>
      </c>
      <c r="D340" s="863" t="s">
        <v>596</v>
      </c>
      <c r="E340" s="835" t="s">
        <v>1552</v>
      </c>
      <c r="F340" s="863" t="s">
        <v>1553</v>
      </c>
      <c r="G340" s="835" t="s">
        <v>1999</v>
      </c>
      <c r="H340" s="835" t="s">
        <v>2000</v>
      </c>
      <c r="I340" s="849">
        <v>2</v>
      </c>
      <c r="J340" s="849">
        <v>6</v>
      </c>
      <c r="K340" s="850">
        <v>12</v>
      </c>
    </row>
    <row r="341" spans="1:11" ht="14.45" customHeight="1" x14ac:dyDescent="0.2">
      <c r="A341" s="831" t="s">
        <v>570</v>
      </c>
      <c r="B341" s="832" t="s">
        <v>571</v>
      </c>
      <c r="C341" s="835" t="s">
        <v>595</v>
      </c>
      <c r="D341" s="863" t="s">
        <v>596</v>
      </c>
      <c r="E341" s="835" t="s">
        <v>1552</v>
      </c>
      <c r="F341" s="863" t="s">
        <v>1553</v>
      </c>
      <c r="G341" s="835" t="s">
        <v>2001</v>
      </c>
      <c r="H341" s="835" t="s">
        <v>2002</v>
      </c>
      <c r="I341" s="849">
        <v>4.7599999109903974</v>
      </c>
      <c r="J341" s="849">
        <v>30</v>
      </c>
      <c r="K341" s="850">
        <v>142.80000305175781</v>
      </c>
    </row>
    <row r="342" spans="1:11" ht="14.45" customHeight="1" x14ac:dyDescent="0.2">
      <c r="A342" s="831" t="s">
        <v>570</v>
      </c>
      <c r="B342" s="832" t="s">
        <v>571</v>
      </c>
      <c r="C342" s="835" t="s">
        <v>595</v>
      </c>
      <c r="D342" s="863" t="s">
        <v>596</v>
      </c>
      <c r="E342" s="835" t="s">
        <v>1552</v>
      </c>
      <c r="F342" s="863" t="s">
        <v>1553</v>
      </c>
      <c r="G342" s="835" t="s">
        <v>2003</v>
      </c>
      <c r="H342" s="835" t="s">
        <v>2004</v>
      </c>
      <c r="I342" s="849">
        <v>5.2960000991821286</v>
      </c>
      <c r="J342" s="849">
        <v>600</v>
      </c>
      <c r="K342" s="850">
        <v>3149</v>
      </c>
    </row>
    <row r="343" spans="1:11" ht="14.45" customHeight="1" x14ac:dyDescent="0.2">
      <c r="A343" s="831" t="s">
        <v>570</v>
      </c>
      <c r="B343" s="832" t="s">
        <v>571</v>
      </c>
      <c r="C343" s="835" t="s">
        <v>595</v>
      </c>
      <c r="D343" s="863" t="s">
        <v>596</v>
      </c>
      <c r="E343" s="835" t="s">
        <v>1552</v>
      </c>
      <c r="F343" s="863" t="s">
        <v>1553</v>
      </c>
      <c r="G343" s="835" t="s">
        <v>2005</v>
      </c>
      <c r="H343" s="835" t="s">
        <v>2006</v>
      </c>
      <c r="I343" s="849">
        <v>4.619999885559082</v>
      </c>
      <c r="J343" s="849">
        <v>2</v>
      </c>
      <c r="K343" s="850">
        <v>9.2399997711181641</v>
      </c>
    </row>
    <row r="344" spans="1:11" ht="14.45" customHeight="1" x14ac:dyDescent="0.2">
      <c r="A344" s="831" t="s">
        <v>570</v>
      </c>
      <c r="B344" s="832" t="s">
        <v>571</v>
      </c>
      <c r="C344" s="835" t="s">
        <v>595</v>
      </c>
      <c r="D344" s="863" t="s">
        <v>596</v>
      </c>
      <c r="E344" s="835" t="s">
        <v>1552</v>
      </c>
      <c r="F344" s="863" t="s">
        <v>1553</v>
      </c>
      <c r="G344" s="835" t="s">
        <v>1630</v>
      </c>
      <c r="H344" s="835" t="s">
        <v>1631</v>
      </c>
      <c r="I344" s="849">
        <v>2.5299999713897705</v>
      </c>
      <c r="J344" s="849">
        <v>50</v>
      </c>
      <c r="K344" s="850">
        <v>126.5</v>
      </c>
    </row>
    <row r="345" spans="1:11" ht="14.45" customHeight="1" x14ac:dyDescent="0.2">
      <c r="A345" s="831" t="s">
        <v>570</v>
      </c>
      <c r="B345" s="832" t="s">
        <v>571</v>
      </c>
      <c r="C345" s="835" t="s">
        <v>595</v>
      </c>
      <c r="D345" s="863" t="s">
        <v>596</v>
      </c>
      <c r="E345" s="835" t="s">
        <v>1552</v>
      </c>
      <c r="F345" s="863" t="s">
        <v>1553</v>
      </c>
      <c r="G345" s="835" t="s">
        <v>2007</v>
      </c>
      <c r="H345" s="835" t="s">
        <v>2008</v>
      </c>
      <c r="I345" s="849">
        <v>2.6700000762939453</v>
      </c>
      <c r="J345" s="849">
        <v>50</v>
      </c>
      <c r="K345" s="850">
        <v>133.5</v>
      </c>
    </row>
    <row r="346" spans="1:11" ht="14.45" customHeight="1" x14ac:dyDescent="0.2">
      <c r="A346" s="831" t="s">
        <v>570</v>
      </c>
      <c r="B346" s="832" t="s">
        <v>571</v>
      </c>
      <c r="C346" s="835" t="s">
        <v>595</v>
      </c>
      <c r="D346" s="863" t="s">
        <v>596</v>
      </c>
      <c r="E346" s="835" t="s">
        <v>1552</v>
      </c>
      <c r="F346" s="863" t="s">
        <v>1553</v>
      </c>
      <c r="G346" s="835" t="s">
        <v>1630</v>
      </c>
      <c r="H346" s="835" t="s">
        <v>1632</v>
      </c>
      <c r="I346" s="849">
        <v>2.5299999713897705</v>
      </c>
      <c r="J346" s="849">
        <v>550</v>
      </c>
      <c r="K346" s="850">
        <v>1391.5</v>
      </c>
    </row>
    <row r="347" spans="1:11" ht="14.45" customHeight="1" x14ac:dyDescent="0.2">
      <c r="A347" s="831" t="s">
        <v>570</v>
      </c>
      <c r="B347" s="832" t="s">
        <v>571</v>
      </c>
      <c r="C347" s="835" t="s">
        <v>595</v>
      </c>
      <c r="D347" s="863" t="s">
        <v>596</v>
      </c>
      <c r="E347" s="835" t="s">
        <v>1552</v>
      </c>
      <c r="F347" s="863" t="s">
        <v>1553</v>
      </c>
      <c r="G347" s="835" t="s">
        <v>2007</v>
      </c>
      <c r="H347" s="835" t="s">
        <v>2009</v>
      </c>
      <c r="I347" s="849">
        <v>2.6733334064483643</v>
      </c>
      <c r="J347" s="849">
        <v>150</v>
      </c>
      <c r="K347" s="850">
        <v>401.33001708984375</v>
      </c>
    </row>
    <row r="348" spans="1:11" ht="14.45" customHeight="1" x14ac:dyDescent="0.2">
      <c r="A348" s="831" t="s">
        <v>570</v>
      </c>
      <c r="B348" s="832" t="s">
        <v>571</v>
      </c>
      <c r="C348" s="835" t="s">
        <v>595</v>
      </c>
      <c r="D348" s="863" t="s">
        <v>596</v>
      </c>
      <c r="E348" s="835" t="s">
        <v>1552</v>
      </c>
      <c r="F348" s="863" t="s">
        <v>1553</v>
      </c>
      <c r="G348" s="835" t="s">
        <v>1633</v>
      </c>
      <c r="H348" s="835" t="s">
        <v>1634</v>
      </c>
      <c r="I348" s="849">
        <v>3.7383333444595337</v>
      </c>
      <c r="J348" s="849">
        <v>650</v>
      </c>
      <c r="K348" s="850">
        <v>2430.5</v>
      </c>
    </row>
    <row r="349" spans="1:11" ht="14.45" customHeight="1" x14ac:dyDescent="0.2">
      <c r="A349" s="831" t="s">
        <v>570</v>
      </c>
      <c r="B349" s="832" t="s">
        <v>571</v>
      </c>
      <c r="C349" s="835" t="s">
        <v>595</v>
      </c>
      <c r="D349" s="863" t="s">
        <v>596</v>
      </c>
      <c r="E349" s="835" t="s">
        <v>1552</v>
      </c>
      <c r="F349" s="863" t="s">
        <v>1553</v>
      </c>
      <c r="G349" s="835" t="s">
        <v>1635</v>
      </c>
      <c r="H349" s="835" t="s">
        <v>2010</v>
      </c>
      <c r="I349" s="849">
        <v>21.239999771118164</v>
      </c>
      <c r="J349" s="849">
        <v>100</v>
      </c>
      <c r="K349" s="850">
        <v>2124</v>
      </c>
    </row>
    <row r="350" spans="1:11" ht="14.45" customHeight="1" x14ac:dyDescent="0.2">
      <c r="A350" s="831" t="s">
        <v>570</v>
      </c>
      <c r="B350" s="832" t="s">
        <v>571</v>
      </c>
      <c r="C350" s="835" t="s">
        <v>595</v>
      </c>
      <c r="D350" s="863" t="s">
        <v>596</v>
      </c>
      <c r="E350" s="835" t="s">
        <v>1552</v>
      </c>
      <c r="F350" s="863" t="s">
        <v>1553</v>
      </c>
      <c r="G350" s="835" t="s">
        <v>1635</v>
      </c>
      <c r="H350" s="835" t="s">
        <v>1636</v>
      </c>
      <c r="I350" s="849">
        <v>21.233332951863606</v>
      </c>
      <c r="J350" s="849">
        <v>800</v>
      </c>
      <c r="K350" s="850">
        <v>16985.5</v>
      </c>
    </row>
    <row r="351" spans="1:11" ht="14.45" customHeight="1" x14ac:dyDescent="0.2">
      <c r="A351" s="831" t="s">
        <v>570</v>
      </c>
      <c r="B351" s="832" t="s">
        <v>571</v>
      </c>
      <c r="C351" s="835" t="s">
        <v>595</v>
      </c>
      <c r="D351" s="863" t="s">
        <v>596</v>
      </c>
      <c r="E351" s="835" t="s">
        <v>1552</v>
      </c>
      <c r="F351" s="863" t="s">
        <v>1553</v>
      </c>
      <c r="G351" s="835" t="s">
        <v>1999</v>
      </c>
      <c r="H351" s="835" t="s">
        <v>2011</v>
      </c>
      <c r="I351" s="849">
        <v>1.9900000095367432</v>
      </c>
      <c r="J351" s="849">
        <v>6</v>
      </c>
      <c r="K351" s="850">
        <v>11.939999580383301</v>
      </c>
    </row>
    <row r="352" spans="1:11" ht="14.45" customHeight="1" x14ac:dyDescent="0.2">
      <c r="A352" s="831" t="s">
        <v>570</v>
      </c>
      <c r="B352" s="832" t="s">
        <v>571</v>
      </c>
      <c r="C352" s="835" t="s">
        <v>595</v>
      </c>
      <c r="D352" s="863" t="s">
        <v>596</v>
      </c>
      <c r="E352" s="835" t="s">
        <v>1552</v>
      </c>
      <c r="F352" s="863" t="s">
        <v>1553</v>
      </c>
      <c r="G352" s="835" t="s">
        <v>2012</v>
      </c>
      <c r="H352" s="835" t="s">
        <v>2013</v>
      </c>
      <c r="I352" s="849">
        <v>3.1500000953674316</v>
      </c>
      <c r="J352" s="849">
        <v>50</v>
      </c>
      <c r="K352" s="850">
        <v>157.5</v>
      </c>
    </row>
    <row r="353" spans="1:11" ht="14.45" customHeight="1" x14ac:dyDescent="0.2">
      <c r="A353" s="831" t="s">
        <v>570</v>
      </c>
      <c r="B353" s="832" t="s">
        <v>571</v>
      </c>
      <c r="C353" s="835" t="s">
        <v>595</v>
      </c>
      <c r="D353" s="863" t="s">
        <v>596</v>
      </c>
      <c r="E353" s="835" t="s">
        <v>2014</v>
      </c>
      <c r="F353" s="863" t="s">
        <v>2015</v>
      </c>
      <c r="G353" s="835" t="s">
        <v>2016</v>
      </c>
      <c r="H353" s="835" t="s">
        <v>2017</v>
      </c>
      <c r="I353" s="849">
        <v>24.180000305175781</v>
      </c>
      <c r="J353" s="849">
        <v>400</v>
      </c>
      <c r="K353" s="850">
        <v>9670.3203125</v>
      </c>
    </row>
    <row r="354" spans="1:11" ht="14.45" customHeight="1" x14ac:dyDescent="0.2">
      <c r="A354" s="831" t="s">
        <v>570</v>
      </c>
      <c r="B354" s="832" t="s">
        <v>571</v>
      </c>
      <c r="C354" s="835" t="s">
        <v>595</v>
      </c>
      <c r="D354" s="863" t="s">
        <v>596</v>
      </c>
      <c r="E354" s="835" t="s">
        <v>2014</v>
      </c>
      <c r="F354" s="863" t="s">
        <v>2015</v>
      </c>
      <c r="G354" s="835" t="s">
        <v>2018</v>
      </c>
      <c r="H354" s="835" t="s">
        <v>2019</v>
      </c>
      <c r="I354" s="849">
        <v>7</v>
      </c>
      <c r="J354" s="849">
        <v>10</v>
      </c>
      <c r="K354" s="850">
        <v>70</v>
      </c>
    </row>
    <row r="355" spans="1:11" ht="14.45" customHeight="1" x14ac:dyDescent="0.2">
      <c r="A355" s="831" t="s">
        <v>570</v>
      </c>
      <c r="B355" s="832" t="s">
        <v>571</v>
      </c>
      <c r="C355" s="835" t="s">
        <v>595</v>
      </c>
      <c r="D355" s="863" t="s">
        <v>596</v>
      </c>
      <c r="E355" s="835" t="s">
        <v>2014</v>
      </c>
      <c r="F355" s="863" t="s">
        <v>2015</v>
      </c>
      <c r="G355" s="835" t="s">
        <v>2018</v>
      </c>
      <c r="H355" s="835" t="s">
        <v>2020</v>
      </c>
      <c r="I355" s="849">
        <v>7</v>
      </c>
      <c r="J355" s="849">
        <v>25</v>
      </c>
      <c r="K355" s="850">
        <v>175</v>
      </c>
    </row>
    <row r="356" spans="1:11" ht="14.45" customHeight="1" x14ac:dyDescent="0.2">
      <c r="A356" s="831" t="s">
        <v>570</v>
      </c>
      <c r="B356" s="832" t="s">
        <v>571</v>
      </c>
      <c r="C356" s="835" t="s">
        <v>595</v>
      </c>
      <c r="D356" s="863" t="s">
        <v>596</v>
      </c>
      <c r="E356" s="835" t="s">
        <v>2021</v>
      </c>
      <c r="F356" s="863" t="s">
        <v>2022</v>
      </c>
      <c r="G356" s="835" t="s">
        <v>2023</v>
      </c>
      <c r="H356" s="835" t="s">
        <v>2024</v>
      </c>
      <c r="I356" s="849">
        <v>49.849998474121094</v>
      </c>
      <c r="J356" s="849">
        <v>36</v>
      </c>
      <c r="K356" s="850">
        <v>1794.68994140625</v>
      </c>
    </row>
    <row r="357" spans="1:11" ht="14.45" customHeight="1" x14ac:dyDescent="0.2">
      <c r="A357" s="831" t="s">
        <v>570</v>
      </c>
      <c r="B357" s="832" t="s">
        <v>571</v>
      </c>
      <c r="C357" s="835" t="s">
        <v>595</v>
      </c>
      <c r="D357" s="863" t="s">
        <v>596</v>
      </c>
      <c r="E357" s="835" t="s">
        <v>1637</v>
      </c>
      <c r="F357" s="863" t="s">
        <v>1638</v>
      </c>
      <c r="G357" s="835" t="s">
        <v>1641</v>
      </c>
      <c r="H357" s="835" t="s">
        <v>2025</v>
      </c>
      <c r="I357" s="849">
        <v>0.30000001192092896</v>
      </c>
      <c r="J357" s="849">
        <v>200</v>
      </c>
      <c r="K357" s="850">
        <v>60.709999084472656</v>
      </c>
    </row>
    <row r="358" spans="1:11" ht="14.45" customHeight="1" x14ac:dyDescent="0.2">
      <c r="A358" s="831" t="s">
        <v>570</v>
      </c>
      <c r="B358" s="832" t="s">
        <v>571</v>
      </c>
      <c r="C358" s="835" t="s">
        <v>595</v>
      </c>
      <c r="D358" s="863" t="s">
        <v>596</v>
      </c>
      <c r="E358" s="835" t="s">
        <v>1637</v>
      </c>
      <c r="F358" s="863" t="s">
        <v>1638</v>
      </c>
      <c r="G358" s="835" t="s">
        <v>1643</v>
      </c>
      <c r="H358" s="835" t="s">
        <v>2026</v>
      </c>
      <c r="I358" s="849">
        <v>0.30000001192092896</v>
      </c>
      <c r="J358" s="849">
        <v>100</v>
      </c>
      <c r="K358" s="850">
        <v>30</v>
      </c>
    </row>
    <row r="359" spans="1:11" ht="14.45" customHeight="1" x14ac:dyDescent="0.2">
      <c r="A359" s="831" t="s">
        <v>570</v>
      </c>
      <c r="B359" s="832" t="s">
        <v>571</v>
      </c>
      <c r="C359" s="835" t="s">
        <v>595</v>
      </c>
      <c r="D359" s="863" t="s">
        <v>596</v>
      </c>
      <c r="E359" s="835" t="s">
        <v>1637</v>
      </c>
      <c r="F359" s="863" t="s">
        <v>1638</v>
      </c>
      <c r="G359" s="835" t="s">
        <v>2027</v>
      </c>
      <c r="H359" s="835" t="s">
        <v>2028</v>
      </c>
      <c r="I359" s="849">
        <v>0.54000002145767212</v>
      </c>
      <c r="J359" s="849">
        <v>100</v>
      </c>
      <c r="K359" s="850">
        <v>54</v>
      </c>
    </row>
    <row r="360" spans="1:11" ht="14.45" customHeight="1" x14ac:dyDescent="0.2">
      <c r="A360" s="831" t="s">
        <v>570</v>
      </c>
      <c r="B360" s="832" t="s">
        <v>571</v>
      </c>
      <c r="C360" s="835" t="s">
        <v>595</v>
      </c>
      <c r="D360" s="863" t="s">
        <v>596</v>
      </c>
      <c r="E360" s="835" t="s">
        <v>1637</v>
      </c>
      <c r="F360" s="863" t="s">
        <v>1638</v>
      </c>
      <c r="G360" s="835" t="s">
        <v>2029</v>
      </c>
      <c r="H360" s="835" t="s">
        <v>2030</v>
      </c>
      <c r="I360" s="849">
        <v>0.47999998927116394</v>
      </c>
      <c r="J360" s="849">
        <v>500</v>
      </c>
      <c r="K360" s="850">
        <v>240</v>
      </c>
    </row>
    <row r="361" spans="1:11" ht="14.45" customHeight="1" x14ac:dyDescent="0.2">
      <c r="A361" s="831" t="s">
        <v>570</v>
      </c>
      <c r="B361" s="832" t="s">
        <v>571</v>
      </c>
      <c r="C361" s="835" t="s">
        <v>595</v>
      </c>
      <c r="D361" s="863" t="s">
        <v>596</v>
      </c>
      <c r="E361" s="835" t="s">
        <v>1637</v>
      </c>
      <c r="F361" s="863" t="s">
        <v>1638</v>
      </c>
      <c r="G361" s="835" t="s">
        <v>1643</v>
      </c>
      <c r="H361" s="835" t="s">
        <v>1644</v>
      </c>
      <c r="I361" s="849">
        <v>0.30142858198710848</v>
      </c>
      <c r="J361" s="849">
        <v>1500</v>
      </c>
      <c r="K361" s="850">
        <v>454</v>
      </c>
    </row>
    <row r="362" spans="1:11" ht="14.45" customHeight="1" x14ac:dyDescent="0.2">
      <c r="A362" s="831" t="s">
        <v>570</v>
      </c>
      <c r="B362" s="832" t="s">
        <v>571</v>
      </c>
      <c r="C362" s="835" t="s">
        <v>595</v>
      </c>
      <c r="D362" s="863" t="s">
        <v>596</v>
      </c>
      <c r="E362" s="835" t="s">
        <v>1637</v>
      </c>
      <c r="F362" s="863" t="s">
        <v>1638</v>
      </c>
      <c r="G362" s="835" t="s">
        <v>2027</v>
      </c>
      <c r="H362" s="835" t="s">
        <v>2031</v>
      </c>
      <c r="I362" s="849">
        <v>0.54428573165621075</v>
      </c>
      <c r="J362" s="849">
        <v>2200</v>
      </c>
      <c r="K362" s="850">
        <v>1195</v>
      </c>
    </row>
    <row r="363" spans="1:11" ht="14.45" customHeight="1" x14ac:dyDescent="0.2">
      <c r="A363" s="831" t="s">
        <v>570</v>
      </c>
      <c r="B363" s="832" t="s">
        <v>571</v>
      </c>
      <c r="C363" s="835" t="s">
        <v>595</v>
      </c>
      <c r="D363" s="863" t="s">
        <v>596</v>
      </c>
      <c r="E363" s="835" t="s">
        <v>1645</v>
      </c>
      <c r="F363" s="863" t="s">
        <v>1646</v>
      </c>
      <c r="G363" s="835" t="s">
        <v>2032</v>
      </c>
      <c r="H363" s="835" t="s">
        <v>2033</v>
      </c>
      <c r="I363" s="849">
        <v>15.729999542236328</v>
      </c>
      <c r="J363" s="849">
        <v>50</v>
      </c>
      <c r="K363" s="850">
        <v>786.5</v>
      </c>
    </row>
    <row r="364" spans="1:11" ht="14.45" customHeight="1" x14ac:dyDescent="0.2">
      <c r="A364" s="831" t="s">
        <v>570</v>
      </c>
      <c r="B364" s="832" t="s">
        <v>571</v>
      </c>
      <c r="C364" s="835" t="s">
        <v>595</v>
      </c>
      <c r="D364" s="863" t="s">
        <v>596</v>
      </c>
      <c r="E364" s="835" t="s">
        <v>1645</v>
      </c>
      <c r="F364" s="863" t="s">
        <v>1646</v>
      </c>
      <c r="G364" s="835" t="s">
        <v>1647</v>
      </c>
      <c r="H364" s="835" t="s">
        <v>1651</v>
      </c>
      <c r="I364" s="849">
        <v>15.729999542236328</v>
      </c>
      <c r="J364" s="849">
        <v>200</v>
      </c>
      <c r="K364" s="850">
        <v>3146</v>
      </c>
    </row>
    <row r="365" spans="1:11" ht="14.45" customHeight="1" x14ac:dyDescent="0.2">
      <c r="A365" s="831" t="s">
        <v>570</v>
      </c>
      <c r="B365" s="832" t="s">
        <v>571</v>
      </c>
      <c r="C365" s="835" t="s">
        <v>595</v>
      </c>
      <c r="D365" s="863" t="s">
        <v>596</v>
      </c>
      <c r="E365" s="835" t="s">
        <v>1645</v>
      </c>
      <c r="F365" s="863" t="s">
        <v>1646</v>
      </c>
      <c r="G365" s="835" t="s">
        <v>1649</v>
      </c>
      <c r="H365" s="835" t="s">
        <v>1652</v>
      </c>
      <c r="I365" s="849">
        <v>15.729999542236328</v>
      </c>
      <c r="J365" s="849">
        <v>600</v>
      </c>
      <c r="K365" s="850">
        <v>9438</v>
      </c>
    </row>
    <row r="366" spans="1:11" ht="14.45" customHeight="1" x14ac:dyDescent="0.2">
      <c r="A366" s="831" t="s">
        <v>570</v>
      </c>
      <c r="B366" s="832" t="s">
        <v>571</v>
      </c>
      <c r="C366" s="835" t="s">
        <v>595</v>
      </c>
      <c r="D366" s="863" t="s">
        <v>596</v>
      </c>
      <c r="E366" s="835" t="s">
        <v>1645</v>
      </c>
      <c r="F366" s="863" t="s">
        <v>1646</v>
      </c>
      <c r="G366" s="835" t="s">
        <v>2032</v>
      </c>
      <c r="H366" s="835" t="s">
        <v>2034</v>
      </c>
      <c r="I366" s="849">
        <v>15.729999542236328</v>
      </c>
      <c r="J366" s="849">
        <v>50</v>
      </c>
      <c r="K366" s="850">
        <v>786.5</v>
      </c>
    </row>
    <row r="367" spans="1:11" ht="14.45" customHeight="1" x14ac:dyDescent="0.2">
      <c r="A367" s="831" t="s">
        <v>570</v>
      </c>
      <c r="B367" s="832" t="s">
        <v>571</v>
      </c>
      <c r="C367" s="835" t="s">
        <v>595</v>
      </c>
      <c r="D367" s="863" t="s">
        <v>596</v>
      </c>
      <c r="E367" s="835" t="s">
        <v>1645</v>
      </c>
      <c r="F367" s="863" t="s">
        <v>1646</v>
      </c>
      <c r="G367" s="835" t="s">
        <v>2035</v>
      </c>
      <c r="H367" s="835" t="s">
        <v>2036</v>
      </c>
      <c r="I367" s="849">
        <v>15.720000267028809</v>
      </c>
      <c r="J367" s="849">
        <v>50</v>
      </c>
      <c r="K367" s="850">
        <v>786</v>
      </c>
    </row>
    <row r="368" spans="1:11" ht="14.45" customHeight="1" x14ac:dyDescent="0.2">
      <c r="A368" s="831" t="s">
        <v>570</v>
      </c>
      <c r="B368" s="832" t="s">
        <v>571</v>
      </c>
      <c r="C368" s="835" t="s">
        <v>595</v>
      </c>
      <c r="D368" s="863" t="s">
        <v>596</v>
      </c>
      <c r="E368" s="835" t="s">
        <v>1645</v>
      </c>
      <c r="F368" s="863" t="s">
        <v>1646</v>
      </c>
      <c r="G368" s="835" t="s">
        <v>2037</v>
      </c>
      <c r="H368" s="835" t="s">
        <v>2038</v>
      </c>
      <c r="I368" s="849">
        <v>15.729999542236328</v>
      </c>
      <c r="J368" s="849">
        <v>100</v>
      </c>
      <c r="K368" s="850">
        <v>1573</v>
      </c>
    </row>
    <row r="369" spans="1:11" ht="14.45" customHeight="1" x14ac:dyDescent="0.2">
      <c r="A369" s="831" t="s">
        <v>570</v>
      </c>
      <c r="B369" s="832" t="s">
        <v>571</v>
      </c>
      <c r="C369" s="835" t="s">
        <v>595</v>
      </c>
      <c r="D369" s="863" t="s">
        <v>596</v>
      </c>
      <c r="E369" s="835" t="s">
        <v>1645</v>
      </c>
      <c r="F369" s="863" t="s">
        <v>1646</v>
      </c>
      <c r="G369" s="835" t="s">
        <v>1653</v>
      </c>
      <c r="H369" s="835" t="s">
        <v>1654</v>
      </c>
      <c r="I369" s="849">
        <v>0.62999999523162842</v>
      </c>
      <c r="J369" s="849">
        <v>200</v>
      </c>
      <c r="K369" s="850">
        <v>126</v>
      </c>
    </row>
    <row r="370" spans="1:11" ht="14.45" customHeight="1" x14ac:dyDescent="0.2">
      <c r="A370" s="831" t="s">
        <v>570</v>
      </c>
      <c r="B370" s="832" t="s">
        <v>571</v>
      </c>
      <c r="C370" s="835" t="s">
        <v>595</v>
      </c>
      <c r="D370" s="863" t="s">
        <v>596</v>
      </c>
      <c r="E370" s="835" t="s">
        <v>1645</v>
      </c>
      <c r="F370" s="863" t="s">
        <v>1646</v>
      </c>
      <c r="G370" s="835" t="s">
        <v>1655</v>
      </c>
      <c r="H370" s="835" t="s">
        <v>1656</v>
      </c>
      <c r="I370" s="849">
        <v>0.62999999523162842</v>
      </c>
      <c r="J370" s="849">
        <v>7200</v>
      </c>
      <c r="K370" s="850">
        <v>4536</v>
      </c>
    </row>
    <row r="371" spans="1:11" ht="14.45" customHeight="1" x14ac:dyDescent="0.2">
      <c r="A371" s="831" t="s">
        <v>570</v>
      </c>
      <c r="B371" s="832" t="s">
        <v>571</v>
      </c>
      <c r="C371" s="835" t="s">
        <v>595</v>
      </c>
      <c r="D371" s="863" t="s">
        <v>596</v>
      </c>
      <c r="E371" s="835" t="s">
        <v>1645</v>
      </c>
      <c r="F371" s="863" t="s">
        <v>1646</v>
      </c>
      <c r="G371" s="835" t="s">
        <v>2039</v>
      </c>
      <c r="H371" s="835" t="s">
        <v>2040</v>
      </c>
      <c r="I371" s="849">
        <v>0.62999999523162842</v>
      </c>
      <c r="J371" s="849">
        <v>170</v>
      </c>
      <c r="K371" s="850">
        <v>107.09999847412109</v>
      </c>
    </row>
    <row r="372" spans="1:11" ht="14.45" customHeight="1" x14ac:dyDescent="0.2">
      <c r="A372" s="831" t="s">
        <v>570</v>
      </c>
      <c r="B372" s="832" t="s">
        <v>571</v>
      </c>
      <c r="C372" s="835" t="s">
        <v>595</v>
      </c>
      <c r="D372" s="863" t="s">
        <v>596</v>
      </c>
      <c r="E372" s="835" t="s">
        <v>1645</v>
      </c>
      <c r="F372" s="863" t="s">
        <v>1646</v>
      </c>
      <c r="G372" s="835" t="s">
        <v>1659</v>
      </c>
      <c r="H372" s="835" t="s">
        <v>2041</v>
      </c>
      <c r="I372" s="849">
        <v>0.89999997615814209</v>
      </c>
      <c r="J372" s="849">
        <v>200</v>
      </c>
      <c r="K372" s="850">
        <v>179.08000183105469</v>
      </c>
    </row>
    <row r="373" spans="1:11" ht="14.45" customHeight="1" x14ac:dyDescent="0.2">
      <c r="A373" s="831" t="s">
        <v>570</v>
      </c>
      <c r="B373" s="832" t="s">
        <v>571</v>
      </c>
      <c r="C373" s="835" t="s">
        <v>595</v>
      </c>
      <c r="D373" s="863" t="s">
        <v>596</v>
      </c>
      <c r="E373" s="835" t="s">
        <v>1645</v>
      </c>
      <c r="F373" s="863" t="s">
        <v>1646</v>
      </c>
      <c r="G373" s="835" t="s">
        <v>1653</v>
      </c>
      <c r="H373" s="835" t="s">
        <v>1657</v>
      </c>
      <c r="I373" s="849">
        <v>0.62999999523162842</v>
      </c>
      <c r="J373" s="849">
        <v>400</v>
      </c>
      <c r="K373" s="850">
        <v>252</v>
      </c>
    </row>
    <row r="374" spans="1:11" ht="14.45" customHeight="1" x14ac:dyDescent="0.2">
      <c r="A374" s="831" t="s">
        <v>570</v>
      </c>
      <c r="B374" s="832" t="s">
        <v>571</v>
      </c>
      <c r="C374" s="835" t="s">
        <v>595</v>
      </c>
      <c r="D374" s="863" t="s">
        <v>596</v>
      </c>
      <c r="E374" s="835" t="s">
        <v>1645</v>
      </c>
      <c r="F374" s="863" t="s">
        <v>1646</v>
      </c>
      <c r="G374" s="835" t="s">
        <v>1655</v>
      </c>
      <c r="H374" s="835" t="s">
        <v>1658</v>
      </c>
      <c r="I374" s="849">
        <v>0.62999999523162842</v>
      </c>
      <c r="J374" s="849">
        <v>37000</v>
      </c>
      <c r="K374" s="850">
        <v>23310</v>
      </c>
    </row>
    <row r="375" spans="1:11" ht="14.45" customHeight="1" x14ac:dyDescent="0.2">
      <c r="A375" s="831" t="s">
        <v>570</v>
      </c>
      <c r="B375" s="832" t="s">
        <v>571</v>
      </c>
      <c r="C375" s="835" t="s">
        <v>595</v>
      </c>
      <c r="D375" s="863" t="s">
        <v>596</v>
      </c>
      <c r="E375" s="835" t="s">
        <v>1645</v>
      </c>
      <c r="F375" s="863" t="s">
        <v>1646</v>
      </c>
      <c r="G375" s="835" t="s">
        <v>1659</v>
      </c>
      <c r="H375" s="835" t="s">
        <v>1660</v>
      </c>
      <c r="I375" s="849">
        <v>0.89999997615814209</v>
      </c>
      <c r="J375" s="849">
        <v>1000</v>
      </c>
      <c r="K375" s="850">
        <v>895.40000915527344</v>
      </c>
    </row>
    <row r="376" spans="1:11" ht="14.45" customHeight="1" x14ac:dyDescent="0.2">
      <c r="A376" s="831" t="s">
        <v>570</v>
      </c>
      <c r="B376" s="832" t="s">
        <v>571</v>
      </c>
      <c r="C376" s="835" t="s">
        <v>595</v>
      </c>
      <c r="D376" s="863" t="s">
        <v>596</v>
      </c>
      <c r="E376" s="835" t="s">
        <v>2042</v>
      </c>
      <c r="F376" s="863" t="s">
        <v>2043</v>
      </c>
      <c r="G376" s="835" t="s">
        <v>2044</v>
      </c>
      <c r="H376" s="835" t="s">
        <v>2045</v>
      </c>
      <c r="I376" s="849">
        <v>629.20001220703125</v>
      </c>
      <c r="J376" s="849">
        <v>10</v>
      </c>
      <c r="K376" s="850">
        <v>6292</v>
      </c>
    </row>
    <row r="377" spans="1:11" ht="14.45" customHeight="1" x14ac:dyDescent="0.2">
      <c r="A377" s="831" t="s">
        <v>570</v>
      </c>
      <c r="B377" s="832" t="s">
        <v>571</v>
      </c>
      <c r="C377" s="835" t="s">
        <v>595</v>
      </c>
      <c r="D377" s="863" t="s">
        <v>596</v>
      </c>
      <c r="E377" s="835" t="s">
        <v>2042</v>
      </c>
      <c r="F377" s="863" t="s">
        <v>2043</v>
      </c>
      <c r="G377" s="835" t="s">
        <v>2046</v>
      </c>
      <c r="H377" s="835" t="s">
        <v>2047</v>
      </c>
      <c r="I377" s="849">
        <v>592.9000244140625</v>
      </c>
      <c r="J377" s="849">
        <v>10</v>
      </c>
      <c r="K377" s="850">
        <v>5929</v>
      </c>
    </row>
    <row r="378" spans="1:11" ht="14.45" customHeight="1" x14ac:dyDescent="0.2">
      <c r="A378" s="831" t="s">
        <v>570</v>
      </c>
      <c r="B378" s="832" t="s">
        <v>571</v>
      </c>
      <c r="C378" s="835" t="s">
        <v>595</v>
      </c>
      <c r="D378" s="863" t="s">
        <v>596</v>
      </c>
      <c r="E378" s="835" t="s">
        <v>2042</v>
      </c>
      <c r="F378" s="863" t="s">
        <v>2043</v>
      </c>
      <c r="G378" s="835" t="s">
        <v>2044</v>
      </c>
      <c r="H378" s="835" t="s">
        <v>2048</v>
      </c>
      <c r="I378" s="849">
        <v>629.20001220703125</v>
      </c>
      <c r="J378" s="849">
        <v>10</v>
      </c>
      <c r="K378" s="850">
        <v>6292</v>
      </c>
    </row>
    <row r="379" spans="1:11" ht="14.45" customHeight="1" x14ac:dyDescent="0.2">
      <c r="A379" s="831" t="s">
        <v>570</v>
      </c>
      <c r="B379" s="832" t="s">
        <v>571</v>
      </c>
      <c r="C379" s="835" t="s">
        <v>595</v>
      </c>
      <c r="D379" s="863" t="s">
        <v>596</v>
      </c>
      <c r="E379" s="835" t="s">
        <v>2042</v>
      </c>
      <c r="F379" s="863" t="s">
        <v>2043</v>
      </c>
      <c r="G379" s="835" t="s">
        <v>2046</v>
      </c>
      <c r="H379" s="835" t="s">
        <v>2049</v>
      </c>
      <c r="I379" s="849">
        <v>592.9000244140625</v>
      </c>
      <c r="J379" s="849">
        <v>8</v>
      </c>
      <c r="K379" s="850">
        <v>4743.2001953125</v>
      </c>
    </row>
    <row r="380" spans="1:11" ht="14.45" customHeight="1" x14ac:dyDescent="0.2">
      <c r="A380" s="831" t="s">
        <v>570</v>
      </c>
      <c r="B380" s="832" t="s">
        <v>571</v>
      </c>
      <c r="C380" s="835" t="s">
        <v>595</v>
      </c>
      <c r="D380" s="863" t="s">
        <v>596</v>
      </c>
      <c r="E380" s="835" t="s">
        <v>2042</v>
      </c>
      <c r="F380" s="863" t="s">
        <v>2043</v>
      </c>
      <c r="G380" s="835" t="s">
        <v>2050</v>
      </c>
      <c r="H380" s="835" t="s">
        <v>2051</v>
      </c>
      <c r="I380" s="849">
        <v>2178</v>
      </c>
      <c r="J380" s="849">
        <v>40</v>
      </c>
      <c r="K380" s="850">
        <v>87120</v>
      </c>
    </row>
    <row r="381" spans="1:11" ht="14.45" customHeight="1" x14ac:dyDescent="0.2">
      <c r="A381" s="831" t="s">
        <v>570</v>
      </c>
      <c r="B381" s="832" t="s">
        <v>571</v>
      </c>
      <c r="C381" s="835" t="s">
        <v>595</v>
      </c>
      <c r="D381" s="863" t="s">
        <v>596</v>
      </c>
      <c r="E381" s="835" t="s">
        <v>2042</v>
      </c>
      <c r="F381" s="863" t="s">
        <v>2043</v>
      </c>
      <c r="G381" s="835" t="s">
        <v>2052</v>
      </c>
      <c r="H381" s="835" t="s">
        <v>2053</v>
      </c>
      <c r="I381" s="849">
        <v>1694</v>
      </c>
      <c r="J381" s="849">
        <v>40</v>
      </c>
      <c r="K381" s="850">
        <v>67760</v>
      </c>
    </row>
    <row r="382" spans="1:11" ht="14.45" customHeight="1" x14ac:dyDescent="0.2">
      <c r="A382" s="831" t="s">
        <v>570</v>
      </c>
      <c r="B382" s="832" t="s">
        <v>571</v>
      </c>
      <c r="C382" s="835" t="s">
        <v>595</v>
      </c>
      <c r="D382" s="863" t="s">
        <v>596</v>
      </c>
      <c r="E382" s="835" t="s">
        <v>2054</v>
      </c>
      <c r="F382" s="863" t="s">
        <v>2055</v>
      </c>
      <c r="G382" s="835" t="s">
        <v>2056</v>
      </c>
      <c r="H382" s="835" t="s">
        <v>2057</v>
      </c>
      <c r="I382" s="849">
        <v>1494.3499755859375</v>
      </c>
      <c r="J382" s="849">
        <v>2</v>
      </c>
      <c r="K382" s="850">
        <v>2988.699951171875</v>
      </c>
    </row>
    <row r="383" spans="1:11" ht="14.45" customHeight="1" x14ac:dyDescent="0.2">
      <c r="A383" s="831" t="s">
        <v>570</v>
      </c>
      <c r="B383" s="832" t="s">
        <v>571</v>
      </c>
      <c r="C383" s="835" t="s">
        <v>595</v>
      </c>
      <c r="D383" s="863" t="s">
        <v>596</v>
      </c>
      <c r="E383" s="835" t="s">
        <v>2054</v>
      </c>
      <c r="F383" s="863" t="s">
        <v>2055</v>
      </c>
      <c r="G383" s="835" t="s">
        <v>2058</v>
      </c>
      <c r="H383" s="835" t="s">
        <v>2059</v>
      </c>
      <c r="I383" s="849">
        <v>5441.3701171875</v>
      </c>
      <c r="J383" s="849">
        <v>1</v>
      </c>
      <c r="K383" s="850">
        <v>5441.3701171875</v>
      </c>
    </row>
    <row r="384" spans="1:11" ht="14.45" customHeight="1" x14ac:dyDescent="0.2">
      <c r="A384" s="831" t="s">
        <v>570</v>
      </c>
      <c r="B384" s="832" t="s">
        <v>571</v>
      </c>
      <c r="C384" s="835" t="s">
        <v>595</v>
      </c>
      <c r="D384" s="863" t="s">
        <v>596</v>
      </c>
      <c r="E384" s="835" t="s">
        <v>2054</v>
      </c>
      <c r="F384" s="863" t="s">
        <v>2055</v>
      </c>
      <c r="G384" s="835" t="s">
        <v>2060</v>
      </c>
      <c r="H384" s="835" t="s">
        <v>2061</v>
      </c>
      <c r="I384" s="849">
        <v>88.099998474121094</v>
      </c>
      <c r="J384" s="849">
        <v>20</v>
      </c>
      <c r="K384" s="850">
        <v>1762</v>
      </c>
    </row>
    <row r="385" spans="1:11" ht="14.45" customHeight="1" x14ac:dyDescent="0.2">
      <c r="A385" s="831" t="s">
        <v>570</v>
      </c>
      <c r="B385" s="832" t="s">
        <v>571</v>
      </c>
      <c r="C385" s="835" t="s">
        <v>595</v>
      </c>
      <c r="D385" s="863" t="s">
        <v>596</v>
      </c>
      <c r="E385" s="835" t="s">
        <v>2054</v>
      </c>
      <c r="F385" s="863" t="s">
        <v>2055</v>
      </c>
      <c r="G385" s="835" t="s">
        <v>2062</v>
      </c>
      <c r="H385" s="835" t="s">
        <v>2063</v>
      </c>
      <c r="I385" s="849">
        <v>146.41000366210938</v>
      </c>
      <c r="J385" s="849">
        <v>30</v>
      </c>
      <c r="K385" s="850">
        <v>4392.2999267578125</v>
      </c>
    </row>
    <row r="386" spans="1:11" ht="14.45" customHeight="1" x14ac:dyDescent="0.2">
      <c r="A386" s="831" t="s">
        <v>570</v>
      </c>
      <c r="B386" s="832" t="s">
        <v>571</v>
      </c>
      <c r="C386" s="835" t="s">
        <v>595</v>
      </c>
      <c r="D386" s="863" t="s">
        <v>596</v>
      </c>
      <c r="E386" s="835" t="s">
        <v>2054</v>
      </c>
      <c r="F386" s="863" t="s">
        <v>2055</v>
      </c>
      <c r="G386" s="835" t="s">
        <v>2064</v>
      </c>
      <c r="H386" s="835" t="s">
        <v>2065</v>
      </c>
      <c r="I386" s="849">
        <v>342.30999755859375</v>
      </c>
      <c r="J386" s="849">
        <v>10</v>
      </c>
      <c r="K386" s="850">
        <v>3423.090087890625</v>
      </c>
    </row>
    <row r="387" spans="1:11" ht="14.45" customHeight="1" x14ac:dyDescent="0.2">
      <c r="A387" s="831" t="s">
        <v>570</v>
      </c>
      <c r="B387" s="832" t="s">
        <v>571</v>
      </c>
      <c r="C387" s="835" t="s">
        <v>595</v>
      </c>
      <c r="D387" s="863" t="s">
        <v>596</v>
      </c>
      <c r="E387" s="835" t="s">
        <v>2054</v>
      </c>
      <c r="F387" s="863" t="s">
        <v>2055</v>
      </c>
      <c r="G387" s="835" t="s">
        <v>2066</v>
      </c>
      <c r="H387" s="835" t="s">
        <v>2067</v>
      </c>
      <c r="I387" s="849">
        <v>1056.3299560546875</v>
      </c>
      <c r="J387" s="849">
        <v>10</v>
      </c>
      <c r="K387" s="850">
        <v>10563.2998046875</v>
      </c>
    </row>
    <row r="388" spans="1:11" ht="14.45" customHeight="1" x14ac:dyDescent="0.2">
      <c r="A388" s="831" t="s">
        <v>570</v>
      </c>
      <c r="B388" s="832" t="s">
        <v>571</v>
      </c>
      <c r="C388" s="835" t="s">
        <v>595</v>
      </c>
      <c r="D388" s="863" t="s">
        <v>596</v>
      </c>
      <c r="E388" s="835" t="s">
        <v>2054</v>
      </c>
      <c r="F388" s="863" t="s">
        <v>2055</v>
      </c>
      <c r="G388" s="835" t="s">
        <v>2068</v>
      </c>
      <c r="H388" s="835" t="s">
        <v>2069</v>
      </c>
      <c r="I388" s="849">
        <v>470.69000244140625</v>
      </c>
      <c r="J388" s="849">
        <v>30</v>
      </c>
      <c r="K388" s="850">
        <v>14120.69970703125</v>
      </c>
    </row>
    <row r="389" spans="1:11" ht="14.45" customHeight="1" x14ac:dyDescent="0.2">
      <c r="A389" s="831" t="s">
        <v>570</v>
      </c>
      <c r="B389" s="832" t="s">
        <v>571</v>
      </c>
      <c r="C389" s="835" t="s">
        <v>595</v>
      </c>
      <c r="D389" s="863" t="s">
        <v>596</v>
      </c>
      <c r="E389" s="835" t="s">
        <v>2054</v>
      </c>
      <c r="F389" s="863" t="s">
        <v>2055</v>
      </c>
      <c r="G389" s="835" t="s">
        <v>2070</v>
      </c>
      <c r="H389" s="835" t="s">
        <v>2071</v>
      </c>
      <c r="I389" s="849">
        <v>3102.919921875</v>
      </c>
      <c r="J389" s="849">
        <v>25</v>
      </c>
      <c r="K389" s="850">
        <v>77573.1005859375</v>
      </c>
    </row>
    <row r="390" spans="1:11" ht="14.45" customHeight="1" x14ac:dyDescent="0.2">
      <c r="A390" s="831" t="s">
        <v>570</v>
      </c>
      <c r="B390" s="832" t="s">
        <v>571</v>
      </c>
      <c r="C390" s="835" t="s">
        <v>595</v>
      </c>
      <c r="D390" s="863" t="s">
        <v>596</v>
      </c>
      <c r="E390" s="835" t="s">
        <v>2054</v>
      </c>
      <c r="F390" s="863" t="s">
        <v>2055</v>
      </c>
      <c r="G390" s="835" t="s">
        <v>2072</v>
      </c>
      <c r="H390" s="835" t="s">
        <v>2073</v>
      </c>
      <c r="I390" s="849">
        <v>399.29998779296875</v>
      </c>
      <c r="J390" s="849">
        <v>20</v>
      </c>
      <c r="K390" s="850">
        <v>7986</v>
      </c>
    </row>
    <row r="391" spans="1:11" ht="14.45" customHeight="1" thickBot="1" x14ac:dyDescent="0.25">
      <c r="A391" s="839" t="s">
        <v>570</v>
      </c>
      <c r="B391" s="840" t="s">
        <v>571</v>
      </c>
      <c r="C391" s="843" t="s">
        <v>595</v>
      </c>
      <c r="D391" s="864" t="s">
        <v>596</v>
      </c>
      <c r="E391" s="843" t="s">
        <v>2054</v>
      </c>
      <c r="F391" s="864" t="s">
        <v>2055</v>
      </c>
      <c r="G391" s="843" t="s">
        <v>2074</v>
      </c>
      <c r="H391" s="843" t="s">
        <v>2075</v>
      </c>
      <c r="I391" s="851">
        <v>5832.2001953125</v>
      </c>
      <c r="J391" s="851">
        <v>2</v>
      </c>
      <c r="K391" s="852">
        <v>11664.400390625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DDDA3762-2C73-4E34-B46E-D5422182DF46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460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370" customWidth="1"/>
    <col min="18" max="18" width="7.28515625" style="459" customWidth="1"/>
    <col min="19" max="19" width="8" style="370" customWidth="1"/>
    <col min="21" max="21" width="11.28515625" bestFit="1" customWidth="1"/>
  </cols>
  <sheetData>
    <row r="1" spans="1:19" ht="19.5" thickBot="1" x14ac:dyDescent="0.35">
      <c r="A1" s="598" t="s">
        <v>129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5.75" thickBot="1" x14ac:dyDescent="0.3">
      <c r="A2" s="371" t="s">
        <v>328</v>
      </c>
      <c r="B2" s="372"/>
    </row>
    <row r="3" spans="1:19" x14ac:dyDescent="0.25">
      <c r="A3" s="610" t="s">
        <v>235</v>
      </c>
      <c r="B3" s="611"/>
      <c r="C3" s="612" t="s">
        <v>224</v>
      </c>
      <c r="D3" s="613"/>
      <c r="E3" s="613"/>
      <c r="F3" s="614"/>
      <c r="G3" s="615" t="s">
        <v>225</v>
      </c>
      <c r="H3" s="616"/>
      <c r="I3" s="616"/>
      <c r="J3" s="617"/>
      <c r="K3" s="618" t="s">
        <v>234</v>
      </c>
      <c r="L3" s="619"/>
      <c r="M3" s="619"/>
      <c r="N3" s="619"/>
      <c r="O3" s="620"/>
      <c r="P3" s="616" t="s">
        <v>299</v>
      </c>
      <c r="Q3" s="616"/>
      <c r="R3" s="616"/>
      <c r="S3" s="617"/>
    </row>
    <row r="4" spans="1:19" ht="15.75" thickBot="1" x14ac:dyDescent="0.3">
      <c r="A4" s="590">
        <v>2019</v>
      </c>
      <c r="B4" s="591"/>
      <c r="C4" s="592" t="s">
        <v>298</v>
      </c>
      <c r="D4" s="594" t="s">
        <v>130</v>
      </c>
      <c r="E4" s="594" t="s">
        <v>95</v>
      </c>
      <c r="F4" s="596" t="s">
        <v>68</v>
      </c>
      <c r="G4" s="584" t="s">
        <v>226</v>
      </c>
      <c r="H4" s="586" t="s">
        <v>230</v>
      </c>
      <c r="I4" s="586" t="s">
        <v>297</v>
      </c>
      <c r="J4" s="588" t="s">
        <v>227</v>
      </c>
      <c r="K4" s="607" t="s">
        <v>296</v>
      </c>
      <c r="L4" s="608"/>
      <c r="M4" s="608"/>
      <c r="N4" s="609"/>
      <c r="O4" s="596" t="s">
        <v>295</v>
      </c>
      <c r="P4" s="599" t="s">
        <v>294</v>
      </c>
      <c r="Q4" s="599" t="s">
        <v>237</v>
      </c>
      <c r="R4" s="601" t="s">
        <v>95</v>
      </c>
      <c r="S4" s="603" t="s">
        <v>236</v>
      </c>
    </row>
    <row r="5" spans="1:19" s="494" customFormat="1" ht="19.149999999999999" customHeight="1" x14ac:dyDescent="0.25">
      <c r="A5" s="605" t="s">
        <v>293</v>
      </c>
      <c r="B5" s="606"/>
      <c r="C5" s="593"/>
      <c r="D5" s="595"/>
      <c r="E5" s="595"/>
      <c r="F5" s="597"/>
      <c r="G5" s="585"/>
      <c r="H5" s="587"/>
      <c r="I5" s="587"/>
      <c r="J5" s="589"/>
      <c r="K5" s="497" t="s">
        <v>228</v>
      </c>
      <c r="L5" s="496" t="s">
        <v>229</v>
      </c>
      <c r="M5" s="496" t="s">
        <v>292</v>
      </c>
      <c r="N5" s="495" t="s">
        <v>3</v>
      </c>
      <c r="O5" s="597"/>
      <c r="P5" s="600"/>
      <c r="Q5" s="600"/>
      <c r="R5" s="602"/>
      <c r="S5" s="604"/>
    </row>
    <row r="6" spans="1:19" ht="15.75" thickBot="1" x14ac:dyDescent="0.3">
      <c r="A6" s="582" t="s">
        <v>223</v>
      </c>
      <c r="B6" s="583"/>
      <c r="C6" s="493">
        <f ca="1">SUM(Tabulka[01 uv_sk])/2</f>
        <v>72.411828571428572</v>
      </c>
      <c r="D6" s="491"/>
      <c r="E6" s="491"/>
      <c r="F6" s="490"/>
      <c r="G6" s="492">
        <f ca="1">SUM(Tabulka[05 h_vram])/2</f>
        <v>74631.009999999995</v>
      </c>
      <c r="H6" s="491">
        <f ca="1">SUM(Tabulka[06 h_naduv])/2</f>
        <v>3234</v>
      </c>
      <c r="I6" s="491">
        <f ca="1">SUM(Tabulka[07 h_nadzk])/2</f>
        <v>2258.5</v>
      </c>
      <c r="J6" s="490">
        <f ca="1">SUM(Tabulka[08 h_oon])/2</f>
        <v>379.5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1500</v>
      </c>
      <c r="N6" s="491">
        <f ca="1">SUM(Tabulka[12 m_oc])/2</f>
        <v>1500</v>
      </c>
      <c r="O6" s="490">
        <f ca="1">SUM(Tabulka[13 m_sk])/2</f>
        <v>28965520</v>
      </c>
      <c r="P6" s="489">
        <f ca="1">SUM(Tabulka[14_vzsk])/2</f>
        <v>61651</v>
      </c>
      <c r="Q6" s="489">
        <f ca="1">SUM(Tabulka[15_vzpl])/2</f>
        <v>55339.687194525912</v>
      </c>
      <c r="R6" s="488">
        <f ca="1">IF(Q6=0,0,P6/Q6)</f>
        <v>1.1140467741223226</v>
      </c>
      <c r="S6" s="487">
        <f ca="1">Q6-P6</f>
        <v>-6311.3128054740882</v>
      </c>
    </row>
    <row r="7" spans="1:19" hidden="1" x14ac:dyDescent="0.25">
      <c r="A7" s="486" t="s">
        <v>291</v>
      </c>
      <c r="B7" s="485" t="s">
        <v>290</v>
      </c>
      <c r="C7" s="484" t="s">
        <v>289</v>
      </c>
      <c r="D7" s="483" t="s">
        <v>288</v>
      </c>
      <c r="E7" s="482" t="s">
        <v>287</v>
      </c>
      <c r="F7" s="481" t="s">
        <v>286</v>
      </c>
      <c r="G7" s="480" t="s">
        <v>285</v>
      </c>
      <c r="H7" s="478" t="s">
        <v>284</v>
      </c>
      <c r="I7" s="478" t="s">
        <v>283</v>
      </c>
      <c r="J7" s="477" t="s">
        <v>282</v>
      </c>
      <c r="K7" s="479" t="s">
        <v>281</v>
      </c>
      <c r="L7" s="478" t="s">
        <v>280</v>
      </c>
      <c r="M7" s="478" t="s">
        <v>279</v>
      </c>
      <c r="N7" s="477" t="s">
        <v>278</v>
      </c>
      <c r="O7" s="476" t="s">
        <v>277</v>
      </c>
      <c r="P7" s="475" t="s">
        <v>276</v>
      </c>
      <c r="Q7" s="474" t="s">
        <v>275</v>
      </c>
      <c r="R7" s="473" t="s">
        <v>274</v>
      </c>
      <c r="S7" s="472" t="s">
        <v>273</v>
      </c>
    </row>
    <row r="8" spans="1:19" x14ac:dyDescent="0.25">
      <c r="A8" s="469" t="s">
        <v>272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11.01897142857143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12179.200000000003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1957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292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7638131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34100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17423.02052785924</v>
      </c>
      <c r="R8" s="471">
        <f ca="1">IF(Tabulka[[#This Row],[15_vzpl]]=0,"",Tabulka[[#This Row],[14_vzsk]]/Tabulka[[#This Row],[15_vzpl]])</f>
        <v>1.9571807279612874</v>
      </c>
      <c r="S8" s="470">
        <f ca="1">IF(Tabulka[[#This Row],[15_vzpl]]-Tabulka[[#This Row],[14_vzsk]]=0,"",Tabulka[[#This Row],[15_vzpl]]-Tabulka[[#This Row],[14_vzsk]])</f>
        <v>-16676.97947214076</v>
      </c>
    </row>
    <row r="9" spans="1:19" x14ac:dyDescent="0.25">
      <c r="A9" s="469">
        <v>99</v>
      </c>
      <c r="B9" s="468" t="s">
        <v>2088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2.5428571428571431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2803.2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431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1037702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34100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17423.02052785924</v>
      </c>
      <c r="R9" s="471">
        <f ca="1">IF(Tabulka[[#This Row],[15_vzpl]]=0,"",Tabulka[[#This Row],[14_vzsk]]/Tabulka[[#This Row],[15_vzpl]])</f>
        <v>1.9571807279612874</v>
      </c>
      <c r="S9" s="470">
        <f ca="1">IF(Tabulka[[#This Row],[15_vzpl]]-Tabulka[[#This Row],[14_vzsk]]=0,"",Tabulka[[#This Row],[15_vzpl]]-Tabulka[[#This Row],[14_vzsk]])</f>
        <v>-16676.97947214076</v>
      </c>
    </row>
    <row r="10" spans="1:19" x14ac:dyDescent="0.25">
      <c r="A10" s="469">
        <v>100</v>
      </c>
      <c r="B10" s="468" t="s">
        <v>2089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0.14285714285714285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67806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25">
      <c r="A11" s="469">
        <v>101</v>
      </c>
      <c r="B11" s="468" t="s">
        <v>2090</v>
      </c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8.3332571428571445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9216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1490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154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6532623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25">
      <c r="A12" s="469" t="s">
        <v>2077</v>
      </c>
      <c r="B12" s="468"/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60.392857142857146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61375.81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1277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2177.5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21085396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27551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37916.666666666672</v>
      </c>
      <c r="R12" s="471">
        <f ca="1">IF(Tabulka[[#This Row],[15_vzpl]]=0,"",Tabulka[[#This Row],[14_vzsk]]/Tabulka[[#This Row],[15_vzpl]])</f>
        <v>0.72661978021978013</v>
      </c>
      <c r="S12" s="470">
        <f ca="1">IF(Tabulka[[#This Row],[15_vzpl]]-Tabulka[[#This Row],[14_vzsk]]=0,"",Tabulka[[#This Row],[15_vzpl]]-Tabulka[[#This Row],[14_vzsk]])</f>
        <v>10365.666666666672</v>
      </c>
    </row>
    <row r="13" spans="1:19" x14ac:dyDescent="0.25">
      <c r="A13" s="469">
        <v>303</v>
      </c>
      <c r="B13" s="468" t="s">
        <v>2091</v>
      </c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27551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37916.666666666672</v>
      </c>
      <c r="R13" s="471">
        <f ca="1">IF(Tabulka[[#This Row],[15_vzpl]]=0,"",Tabulka[[#This Row],[14_vzsk]]/Tabulka[[#This Row],[15_vzpl]])</f>
        <v>0.72661978021978013</v>
      </c>
      <c r="S13" s="470">
        <f ca="1">IF(Tabulka[[#This Row],[15_vzpl]]-Tabulka[[#This Row],[14_vzsk]]=0,"",Tabulka[[#This Row],[15_vzpl]]-Tabulka[[#This Row],[14_vzsk]])</f>
        <v>10365.666666666672</v>
      </c>
    </row>
    <row r="14" spans="1:19" x14ac:dyDescent="0.25">
      <c r="A14" s="469">
        <v>306</v>
      </c>
      <c r="B14" s="468" t="s">
        <v>2092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10.678571428571429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10439.57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253.75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3057997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71" t="str">
        <f ca="1">IF(Tabulka[[#This Row],[15_vzpl]]=0,"",Tabulka[[#This Row],[14_vzsk]]/Tabulka[[#This Row],[15_vzpl]])</f>
        <v/>
      </c>
      <c r="S14" s="470" t="str">
        <f ca="1">IF(Tabulka[[#This Row],[15_vzpl]]-Tabulka[[#This Row],[14_vzsk]]=0,"",Tabulka[[#This Row],[15_vzpl]]-Tabulka[[#This Row],[14_vzsk]])</f>
        <v/>
      </c>
    </row>
    <row r="15" spans="1:19" x14ac:dyDescent="0.25">
      <c r="A15" s="469">
        <v>307</v>
      </c>
      <c r="B15" s="468" t="s">
        <v>2093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9.4642857142857135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9743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356.5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3852627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1" t="str">
        <f ca="1">IF(Tabulka[[#This Row],[15_vzpl]]=0,"",Tabulka[[#This Row],[14_vzsk]]/Tabulka[[#This Row],[15_vzpl]])</f>
        <v/>
      </c>
      <c r="S15" s="470" t="str">
        <f ca="1">IF(Tabulka[[#This Row],[15_vzpl]]-Tabulka[[#This Row],[14_vzsk]]=0,"",Tabulka[[#This Row],[15_vzpl]]-Tabulka[[#This Row],[14_vzsk]])</f>
        <v/>
      </c>
    </row>
    <row r="16" spans="1:19" x14ac:dyDescent="0.25">
      <c r="A16" s="469">
        <v>309</v>
      </c>
      <c r="B16" s="468" t="s">
        <v>2094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840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228562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25">
      <c r="A17" s="469">
        <v>310</v>
      </c>
      <c r="B17" s="468" t="s">
        <v>2095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35.25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35825.24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490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1621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13178776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25">
      <c r="A18" s="469">
        <v>642</v>
      </c>
      <c r="B18" s="468" t="s">
        <v>2096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4528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293.25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767434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25">
      <c r="A19" s="469" t="s">
        <v>2078</v>
      </c>
      <c r="B19" s="468"/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1076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212043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25">
      <c r="A20" s="469">
        <v>30</v>
      </c>
      <c r="B20" s="468" t="s">
        <v>2097</v>
      </c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1076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212043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25">
      <c r="A21" s="469" t="s">
        <v>2079</v>
      </c>
      <c r="B21" s="468"/>
      <c r="C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87.5</v>
      </c>
      <c r="K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29950</v>
      </c>
      <c r="P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1" t="str">
        <f ca="1">IF(Tabulka[[#This Row],[15_vzpl]]=0,"",Tabulka[[#This Row],[14_vzsk]]/Tabulka[[#This Row],[15_vzpl]])</f>
        <v/>
      </c>
      <c r="S21" s="470" t="str">
        <f ca="1">IF(Tabulka[[#This Row],[15_vzpl]]-Tabulka[[#This Row],[14_vzsk]]=0,"",Tabulka[[#This Row],[15_vzpl]]-Tabulka[[#This Row],[14_vzsk]])</f>
        <v/>
      </c>
    </row>
    <row r="22" spans="1:19" x14ac:dyDescent="0.25">
      <c r="A22" s="469">
        <v>0</v>
      </c>
      <c r="B22" s="468" t="s">
        <v>2098</v>
      </c>
      <c r="C2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87.5</v>
      </c>
      <c r="K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29950</v>
      </c>
      <c r="P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471" t="str">
        <f ca="1">IF(Tabulka[[#This Row],[15_vzpl]]=0,"",Tabulka[[#This Row],[14_vzsk]]/Tabulka[[#This Row],[15_vzpl]])</f>
        <v/>
      </c>
      <c r="S22" s="470" t="str">
        <f ca="1">IF(Tabulka[[#This Row],[15_vzpl]]-Tabulka[[#This Row],[14_vzsk]]=0,"",Tabulka[[#This Row],[15_vzpl]]-Tabulka[[#This Row],[14_vzsk]])</f>
        <v/>
      </c>
    </row>
    <row r="23" spans="1:19" x14ac:dyDescent="0.25">
      <c r="A23" t="s">
        <v>301</v>
      </c>
    </row>
    <row r="24" spans="1:19" x14ac:dyDescent="0.25">
      <c r="A24" s="222" t="s">
        <v>201</v>
      </c>
    </row>
    <row r="25" spans="1:19" x14ac:dyDescent="0.25">
      <c r="A25" s="223" t="s">
        <v>271</v>
      </c>
    </row>
    <row r="26" spans="1:19" x14ac:dyDescent="0.25">
      <c r="A26" s="461" t="s">
        <v>270</v>
      </c>
    </row>
    <row r="27" spans="1:19" x14ac:dyDescent="0.25">
      <c r="A27" s="374" t="s">
        <v>233</v>
      </c>
    </row>
    <row r="28" spans="1:19" x14ac:dyDescent="0.25">
      <c r="A28" s="376" t="s">
        <v>238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2">
    <cfRule type="cellIs" dxfId="25" priority="3" operator="lessThan">
      <formula>0</formula>
    </cfRule>
  </conditionalFormatting>
  <conditionalFormatting sqref="R6:R22">
    <cfRule type="cellIs" dxfId="24" priority="4" operator="greaterThan">
      <formula>1</formula>
    </cfRule>
  </conditionalFormatting>
  <conditionalFormatting sqref="A8:S22">
    <cfRule type="expression" dxfId="23" priority="2">
      <formula>$B8=""</formula>
    </cfRule>
  </conditionalFormatting>
  <conditionalFormatting sqref="P8:S22">
    <cfRule type="expression" dxfId="22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A0599750-7045-45FD-9E26-318C62A432A1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270" bestFit="1" customWidth="1"/>
    <col min="2" max="2" width="11.7109375" style="270" hidden="1" customWidth="1"/>
    <col min="3" max="4" width="11" style="272" customWidth="1"/>
    <col min="5" max="5" width="11" style="273" customWidth="1"/>
    <col min="6" max="16384" width="8.85546875" style="270"/>
  </cols>
  <sheetData>
    <row r="1" spans="1:5" ht="19.5" thickBot="1" x14ac:dyDescent="0.35">
      <c r="A1" s="512" t="s">
        <v>150</v>
      </c>
      <c r="B1" s="512"/>
      <c r="C1" s="513"/>
      <c r="D1" s="513"/>
      <c r="E1" s="513"/>
    </row>
    <row r="2" spans="1:5" ht="14.45" customHeight="1" thickBot="1" x14ac:dyDescent="0.25">
      <c r="A2" s="371" t="s">
        <v>328</v>
      </c>
      <c r="B2" s="271"/>
    </row>
    <row r="3" spans="1:5" ht="14.45" customHeight="1" thickBot="1" x14ac:dyDescent="0.25">
      <c r="A3" s="274"/>
      <c r="C3" s="275" t="s">
        <v>130</v>
      </c>
      <c r="D3" s="276" t="s">
        <v>93</v>
      </c>
      <c r="E3" s="277" t="s">
        <v>95</v>
      </c>
    </row>
    <row r="4" spans="1:5" ht="14.45" customHeight="1" thickBot="1" x14ac:dyDescent="0.2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52043.682241744995</v>
      </c>
      <c r="D4" s="280">
        <f ca="1">IF(ISERROR(VLOOKUP("Náklady celkem",INDIRECT("HI!$A:$G"),5,0)),0,VLOOKUP("Náklady celkem",INDIRECT("HI!$A:$G"),5,0))</f>
        <v>52067.809309999997</v>
      </c>
      <c r="E4" s="281">
        <f ca="1">IF(C4=0,0,D4/C4)</f>
        <v>1.0004635926440202</v>
      </c>
    </row>
    <row r="5" spans="1:5" ht="14.45" customHeight="1" x14ac:dyDescent="0.2">
      <c r="A5" s="282" t="s">
        <v>193</v>
      </c>
      <c r="B5" s="283"/>
      <c r="C5" s="284"/>
      <c r="D5" s="284"/>
      <c r="E5" s="285"/>
    </row>
    <row r="6" spans="1:5" ht="14.45" customHeight="1" x14ac:dyDescent="0.2">
      <c r="A6" s="286" t="s">
        <v>198</v>
      </c>
      <c r="B6" s="287"/>
      <c r="C6" s="288"/>
      <c r="D6" s="288"/>
      <c r="E6" s="285"/>
    </row>
    <row r="7" spans="1:5" ht="14.45" customHeight="1" x14ac:dyDescent="0.25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4101.2276226806634</v>
      </c>
      <c r="D7" s="288">
        <f>IF(ISERROR(HI!E5),"",HI!E5)</f>
        <v>2303.8867500000006</v>
      </c>
      <c r="E7" s="285">
        <f t="shared" ref="E7:E15" si="0">IF(C7=0,0,D7/C7)</f>
        <v>0.56175539666684571</v>
      </c>
    </row>
    <row r="8" spans="1:5" ht="14.45" customHeight="1" x14ac:dyDescent="0.25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0.5764078055976295</v>
      </c>
      <c r="E8" s="285">
        <f t="shared" si="0"/>
        <v>0.64045311733069943</v>
      </c>
    </row>
    <row r="9" spans="1:5" ht="14.45" customHeight="1" x14ac:dyDescent="0.25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0.20966688438928804</v>
      </c>
      <c r="E9" s="285">
        <f>IF(C9=0,0,D9/C9)</f>
        <v>0.69888961463096022</v>
      </c>
    </row>
    <row r="10" spans="1:5" ht="14.45" customHeight="1" x14ac:dyDescent="0.2">
      <c r="A10" s="290" t="s">
        <v>194</v>
      </c>
      <c r="B10" s="287"/>
      <c r="C10" s="288"/>
      <c r="D10" s="288"/>
      <c r="E10" s="285"/>
    </row>
    <row r="11" spans="1:5" ht="14.45" customHeight="1" x14ac:dyDescent="0.25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0.46532188780288875</v>
      </c>
      <c r="E11" s="285">
        <f t="shared" si="0"/>
        <v>0.77553647967148132</v>
      </c>
    </row>
    <row r="12" spans="1:5" ht="14.45" customHeight="1" x14ac:dyDescent="0.25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0.99013753865066567</v>
      </c>
      <c r="E12" s="285">
        <f t="shared" si="0"/>
        <v>1.237671923313332</v>
      </c>
    </row>
    <row r="13" spans="1:5" ht="14.45" customHeight="1" x14ac:dyDescent="0.2">
      <c r="A13" s="290" t="s">
        <v>195</v>
      </c>
      <c r="B13" s="287"/>
      <c r="C13" s="288"/>
      <c r="D13" s="288"/>
      <c r="E13" s="285"/>
    </row>
    <row r="14" spans="1:5" ht="14.45" customHeight="1" x14ac:dyDescent="0.2">
      <c r="A14" s="291" t="s">
        <v>199</v>
      </c>
      <c r="B14" s="287"/>
      <c r="C14" s="284"/>
      <c r="D14" s="284"/>
      <c r="E14" s="285"/>
    </row>
    <row r="15" spans="1:5" ht="14.45" customHeight="1" x14ac:dyDescent="0.2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2596.1443889923094</v>
      </c>
      <c r="D15" s="288">
        <f>IF(ISERROR(HI!E6),"",HI!E6)</f>
        <v>2326.89464</v>
      </c>
      <c r="E15" s="285">
        <f t="shared" si="0"/>
        <v>0.8962886077777753</v>
      </c>
    </row>
    <row r="16" spans="1:5" ht="14.45" customHeight="1" thickBot="1" x14ac:dyDescent="0.2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38168.943312072763</v>
      </c>
      <c r="D16" s="284">
        <f ca="1">IF(ISERROR(VLOOKUP("Osobní náklady (Kč) *",INDIRECT("HI!$A:$G"),5,0)),0,VLOOKUP("Osobní náklady (Kč) *",INDIRECT("HI!$A:$G"),5,0))</f>
        <v>39414.120370000004</v>
      </c>
      <c r="E16" s="285">
        <f ca="1">IF(C16=0,0,D16/C16)</f>
        <v>1.0326227804565236</v>
      </c>
    </row>
    <row r="17" spans="1:5" ht="14.45" customHeight="1" thickBot="1" x14ac:dyDescent="0.25">
      <c r="A17" s="297"/>
      <c r="B17" s="298"/>
      <c r="C17" s="299"/>
      <c r="D17" s="299"/>
      <c r="E17" s="300"/>
    </row>
    <row r="18" spans="1:5" ht="14.45" customHeight="1" thickBot="1" x14ac:dyDescent="0.2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43221.861000000004</v>
      </c>
      <c r="D18" s="303">
        <f ca="1">IF(ISERROR(VLOOKUP("Výnosy celkem",INDIRECT("HI!$A:$G"),5,0)),0,VLOOKUP("Výnosy celkem",INDIRECT("HI!$A:$G"),5,0))</f>
        <v>44489.491999999998</v>
      </c>
      <c r="E18" s="304">
        <f t="shared" ref="E18:E31" ca="1" si="1">IF(C18=0,0,D18/C18)</f>
        <v>1.029328468757974</v>
      </c>
    </row>
    <row r="19" spans="1:5" ht="14.45" customHeight="1" x14ac:dyDescent="0.2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273.62099999999998</v>
      </c>
      <c r="D19" s="284">
        <f ca="1">IF(ISERROR(VLOOKUP("Ambulance *",INDIRECT("HI!$A:$G"),5,0)),0,VLOOKUP("Ambulance *",INDIRECT("HI!$A:$G"),5,0))</f>
        <v>285.06200000000001</v>
      </c>
      <c r="E19" s="285">
        <f t="shared" ca="1" si="1"/>
        <v>1.0418133111128167</v>
      </c>
    </row>
    <row r="20" spans="1:5" ht="14.45" customHeight="1" x14ac:dyDescent="0.25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1.0418133111128167</v>
      </c>
      <c r="E20" s="285">
        <f t="shared" si="1"/>
        <v>1.0418133111128167</v>
      </c>
    </row>
    <row r="21" spans="1:5" ht="14.45" customHeight="1" x14ac:dyDescent="0.25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1.0418133111128167</v>
      </c>
      <c r="E21" s="285">
        <f t="shared" si="1"/>
        <v>1.0418133111128167</v>
      </c>
    </row>
    <row r="22" spans="1:5" ht="14.45" customHeight="1" x14ac:dyDescent="0.25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5" customHeight="1" x14ac:dyDescent="0.2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1.0909513418379944</v>
      </c>
      <c r="E23" s="285">
        <f t="shared" si="1"/>
        <v>1.2834721668682287</v>
      </c>
    </row>
    <row r="24" spans="1:5" ht="14.45" customHeight="1" x14ac:dyDescent="0.2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42948.240000000005</v>
      </c>
      <c r="D24" s="284">
        <f ca="1">IF(ISERROR(VLOOKUP("Hospitalizace *",INDIRECT("HI!$A:$G"),5,0)),0,VLOOKUP("Hospitalizace *",INDIRECT("HI!$A:$G"),5,0))</f>
        <v>44204.43</v>
      </c>
      <c r="E24" s="285">
        <f ca="1">IF(C24=0,0,D24/C24)</f>
        <v>1.0292489284776278</v>
      </c>
    </row>
    <row r="25" spans="1:5" ht="14.45" customHeight="1" x14ac:dyDescent="0.25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1.0292489284776278</v>
      </c>
      <c r="E25" s="285">
        <f t="shared" si="1"/>
        <v>1.0292489284776278</v>
      </c>
    </row>
    <row r="26" spans="1:5" ht="14.45" customHeight="1" x14ac:dyDescent="0.25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4.3042164122714226</v>
      </c>
      <c r="E26" s="285">
        <f t="shared" si="1"/>
        <v>4.3042164122714226</v>
      </c>
    </row>
    <row r="27" spans="1:5" ht="14.45" customHeight="1" x14ac:dyDescent="0.25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5" customHeight="1" x14ac:dyDescent="0.25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1.0140414921918808</v>
      </c>
      <c r="E28" s="285">
        <f t="shared" ref="E28" si="2">IF(C28=0,0,D28/C28)</f>
        <v>1.0140414921918808</v>
      </c>
    </row>
    <row r="29" spans="1:5" ht="14.45" customHeight="1" x14ac:dyDescent="0.2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0.95294897282968849</v>
      </c>
      <c r="E29" s="285">
        <f t="shared" si="1"/>
        <v>1.0031041819259878</v>
      </c>
    </row>
    <row r="30" spans="1:5" ht="14.45" customHeight="1" x14ac:dyDescent="0.2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0.90743034055727556</v>
      </c>
      <c r="E30" s="285">
        <f t="shared" si="1"/>
        <v>0.90743034055727556</v>
      </c>
    </row>
    <row r="31" spans="1:5" ht="25.5" x14ac:dyDescent="0.2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0.95</v>
      </c>
      <c r="D31" s="289">
        <f>IF(ISERROR(VLOOKUP("Celkem:",'ZV Vyžád.'!$A:$M,7,0)),"",VLOOKUP("Celkem:",'ZV Vyžád.'!$A:$M,7,0))</f>
        <v>0.94035782499693665</v>
      </c>
      <c r="E31" s="285">
        <f t="shared" si="1"/>
        <v>0.98985034210203859</v>
      </c>
    </row>
    <row r="32" spans="1:5" ht="14.45" customHeight="1" thickBot="1" x14ac:dyDescent="0.25">
      <c r="A32" s="310" t="s">
        <v>196</v>
      </c>
      <c r="B32" s="294"/>
      <c r="C32" s="295"/>
      <c r="D32" s="295"/>
      <c r="E32" s="296"/>
    </row>
    <row r="33" spans="1:5" ht="14.45" customHeight="1" thickBot="1" x14ac:dyDescent="0.25">
      <c r="A33" s="311"/>
      <c r="B33" s="312"/>
      <c r="C33" s="313"/>
      <c r="D33" s="313"/>
      <c r="E33" s="314"/>
    </row>
    <row r="34" spans="1:5" ht="14.45" customHeight="1" thickBot="1" x14ac:dyDescent="0.2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8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8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5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3" priority="5" operator="lessThan">
      <formula>1</formula>
    </cfRule>
  </conditionalFormatting>
  <conditionalFormatting sqref="E30:E31 E4 E7 E15 E22:E23">
    <cfRule type="cellIs" dxfId="82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B6A2CBE4-F65F-4C68-B4EE-B94B8A3A2186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05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2087</v>
      </c>
    </row>
    <row r="2" spans="1:19" x14ac:dyDescent="0.25">
      <c r="A2" s="371" t="s">
        <v>328</v>
      </c>
    </row>
    <row r="3" spans="1:19" x14ac:dyDescent="0.25">
      <c r="A3" s="507" t="s">
        <v>210</v>
      </c>
      <c r="B3" s="506">
        <v>2019</v>
      </c>
      <c r="C3" t="s">
        <v>300</v>
      </c>
      <c r="D3" t="s">
        <v>291</v>
      </c>
      <c r="E3" t="s">
        <v>289</v>
      </c>
      <c r="F3" t="s">
        <v>288</v>
      </c>
      <c r="G3" t="s">
        <v>287</v>
      </c>
      <c r="H3" t="s">
        <v>286</v>
      </c>
      <c r="I3" t="s">
        <v>285</v>
      </c>
      <c r="J3" t="s">
        <v>284</v>
      </c>
      <c r="K3" t="s">
        <v>283</v>
      </c>
      <c r="L3" t="s">
        <v>282</v>
      </c>
      <c r="M3" t="s">
        <v>281</v>
      </c>
      <c r="N3" t="s">
        <v>280</v>
      </c>
      <c r="O3" t="s">
        <v>279</v>
      </c>
      <c r="P3" t="s">
        <v>278</v>
      </c>
      <c r="Q3" t="s">
        <v>277</v>
      </c>
      <c r="R3" t="s">
        <v>276</v>
      </c>
      <c r="S3" t="s">
        <v>275</v>
      </c>
    </row>
    <row r="4" spans="1:19" x14ac:dyDescent="0.25">
      <c r="A4" s="505" t="s">
        <v>211</v>
      </c>
      <c r="B4" s="504">
        <v>1</v>
      </c>
      <c r="C4" s="499">
        <v>1</v>
      </c>
      <c r="D4" s="499" t="s">
        <v>272</v>
      </c>
      <c r="E4" s="498">
        <v>11.138300000000001</v>
      </c>
      <c r="F4" s="498"/>
      <c r="G4" s="498"/>
      <c r="H4" s="498"/>
      <c r="I4" s="498">
        <v>1862.4</v>
      </c>
      <c r="J4" s="498">
        <v>253</v>
      </c>
      <c r="K4" s="498">
        <v>11.5</v>
      </c>
      <c r="L4" s="498">
        <v>62</v>
      </c>
      <c r="M4" s="498"/>
      <c r="N4" s="498"/>
      <c r="O4" s="498">
        <v>750</v>
      </c>
      <c r="P4" s="498">
        <v>750</v>
      </c>
      <c r="Q4" s="498">
        <v>992585</v>
      </c>
      <c r="R4" s="498">
        <v>5000</v>
      </c>
      <c r="S4" s="498">
        <v>2489.0029325513196</v>
      </c>
    </row>
    <row r="5" spans="1:19" x14ac:dyDescent="0.25">
      <c r="A5" s="503" t="s">
        <v>212</v>
      </c>
      <c r="B5" s="502">
        <v>2</v>
      </c>
      <c r="C5">
        <v>1</v>
      </c>
      <c r="D5">
        <v>99</v>
      </c>
      <c r="E5">
        <v>2.8</v>
      </c>
      <c r="I5">
        <v>419.2</v>
      </c>
      <c r="J5">
        <v>44</v>
      </c>
      <c r="L5">
        <v>23</v>
      </c>
      <c r="O5">
        <v>750</v>
      </c>
      <c r="P5">
        <v>750</v>
      </c>
      <c r="Q5">
        <v>144923</v>
      </c>
      <c r="R5">
        <v>5000</v>
      </c>
      <c r="S5">
        <v>2489.0029325513196</v>
      </c>
    </row>
    <row r="6" spans="1:19" x14ac:dyDescent="0.25">
      <c r="A6" s="505" t="s">
        <v>213</v>
      </c>
      <c r="B6" s="504">
        <v>3</v>
      </c>
      <c r="C6">
        <v>1</v>
      </c>
      <c r="D6">
        <v>101</v>
      </c>
      <c r="E6">
        <v>8.3383000000000003</v>
      </c>
      <c r="I6">
        <v>1443.2</v>
      </c>
      <c r="J6">
        <v>209</v>
      </c>
      <c r="K6">
        <v>11.5</v>
      </c>
      <c r="L6">
        <v>39</v>
      </c>
      <c r="Q6">
        <v>847662</v>
      </c>
    </row>
    <row r="7" spans="1:19" x14ac:dyDescent="0.25">
      <c r="A7" s="503" t="s">
        <v>214</v>
      </c>
      <c r="B7" s="502">
        <v>4</v>
      </c>
      <c r="C7">
        <v>1</v>
      </c>
      <c r="D7" t="s">
        <v>2077</v>
      </c>
      <c r="E7">
        <v>60.25</v>
      </c>
      <c r="I7">
        <v>9748</v>
      </c>
      <c r="J7">
        <v>66</v>
      </c>
      <c r="K7">
        <v>36</v>
      </c>
      <c r="O7">
        <v>750</v>
      </c>
      <c r="P7">
        <v>750</v>
      </c>
      <c r="Q7">
        <v>2762130</v>
      </c>
      <c r="R7">
        <v>3599</v>
      </c>
      <c r="S7">
        <v>5416.666666666667</v>
      </c>
    </row>
    <row r="8" spans="1:19" x14ac:dyDescent="0.25">
      <c r="A8" s="505" t="s">
        <v>215</v>
      </c>
      <c r="B8" s="504">
        <v>5</v>
      </c>
      <c r="C8">
        <v>1</v>
      </c>
      <c r="D8">
        <v>303</v>
      </c>
      <c r="R8">
        <v>3599</v>
      </c>
      <c r="S8">
        <v>5416.666666666667</v>
      </c>
    </row>
    <row r="9" spans="1:19" x14ac:dyDescent="0.25">
      <c r="A9" s="503" t="s">
        <v>216</v>
      </c>
      <c r="B9" s="502">
        <v>6</v>
      </c>
      <c r="C9">
        <v>1</v>
      </c>
      <c r="D9">
        <v>306</v>
      </c>
      <c r="E9">
        <v>10.25</v>
      </c>
      <c r="I9">
        <v>1437</v>
      </c>
      <c r="J9">
        <v>20</v>
      </c>
      <c r="Q9">
        <v>364324</v>
      </c>
    </row>
    <row r="10" spans="1:19" x14ac:dyDescent="0.25">
      <c r="A10" s="505" t="s">
        <v>217</v>
      </c>
      <c r="B10" s="504">
        <v>7</v>
      </c>
      <c r="C10">
        <v>1</v>
      </c>
      <c r="D10">
        <v>307</v>
      </c>
      <c r="E10">
        <v>9.75</v>
      </c>
      <c r="I10">
        <v>1665</v>
      </c>
      <c r="Q10">
        <v>506923</v>
      </c>
    </row>
    <row r="11" spans="1:19" x14ac:dyDescent="0.25">
      <c r="A11" s="503" t="s">
        <v>218</v>
      </c>
      <c r="B11" s="502">
        <v>8</v>
      </c>
      <c r="C11">
        <v>1</v>
      </c>
      <c r="D11">
        <v>309</v>
      </c>
      <c r="E11">
        <v>1</v>
      </c>
      <c r="I11">
        <v>184</v>
      </c>
      <c r="J11">
        <v>8</v>
      </c>
      <c r="Q11">
        <v>41405</v>
      </c>
    </row>
    <row r="12" spans="1:19" x14ac:dyDescent="0.25">
      <c r="A12" s="505" t="s">
        <v>219</v>
      </c>
      <c r="B12" s="504">
        <v>9</v>
      </c>
      <c r="C12">
        <v>1</v>
      </c>
      <c r="D12">
        <v>310</v>
      </c>
      <c r="E12">
        <v>35.25</v>
      </c>
      <c r="I12">
        <v>5734</v>
      </c>
      <c r="K12">
        <v>36</v>
      </c>
      <c r="O12">
        <v>750</v>
      </c>
      <c r="P12">
        <v>750</v>
      </c>
      <c r="Q12">
        <v>1746536</v>
      </c>
    </row>
    <row r="13" spans="1:19" x14ac:dyDescent="0.25">
      <c r="A13" s="503" t="s">
        <v>220</v>
      </c>
      <c r="B13" s="502">
        <v>10</v>
      </c>
      <c r="C13">
        <v>1</v>
      </c>
      <c r="D13">
        <v>642</v>
      </c>
      <c r="E13">
        <v>4</v>
      </c>
      <c r="I13">
        <v>728</v>
      </c>
      <c r="J13">
        <v>38</v>
      </c>
      <c r="Q13">
        <v>102942</v>
      </c>
    </row>
    <row r="14" spans="1:19" x14ac:dyDescent="0.25">
      <c r="A14" s="505" t="s">
        <v>221</v>
      </c>
      <c r="B14" s="504">
        <v>11</v>
      </c>
      <c r="C14">
        <v>1</v>
      </c>
      <c r="D14" t="s">
        <v>2078</v>
      </c>
      <c r="E14">
        <v>1</v>
      </c>
      <c r="I14">
        <v>176</v>
      </c>
      <c r="Q14">
        <v>29139</v>
      </c>
    </row>
    <row r="15" spans="1:19" x14ac:dyDescent="0.25">
      <c r="A15" s="503" t="s">
        <v>222</v>
      </c>
      <c r="B15" s="502">
        <v>12</v>
      </c>
      <c r="C15">
        <v>1</v>
      </c>
      <c r="D15">
        <v>30</v>
      </c>
      <c r="E15">
        <v>1</v>
      </c>
      <c r="I15">
        <v>176</v>
      </c>
      <c r="Q15">
        <v>29139</v>
      </c>
    </row>
    <row r="16" spans="1:19" x14ac:dyDescent="0.25">
      <c r="A16" s="501" t="s">
        <v>210</v>
      </c>
      <c r="B16" s="500">
        <v>2019</v>
      </c>
      <c r="C16">
        <v>1</v>
      </c>
      <c r="D16" t="s">
        <v>2079</v>
      </c>
      <c r="L16">
        <v>11.5</v>
      </c>
      <c r="Q16">
        <v>2990</v>
      </c>
    </row>
    <row r="17" spans="3:19" x14ac:dyDescent="0.25">
      <c r="C17">
        <v>1</v>
      </c>
      <c r="D17">
        <v>0</v>
      </c>
      <c r="L17">
        <v>11.5</v>
      </c>
      <c r="Q17">
        <v>2990</v>
      </c>
    </row>
    <row r="18" spans="3:19" x14ac:dyDescent="0.25">
      <c r="C18" t="s">
        <v>2080</v>
      </c>
      <c r="E18">
        <v>72.388300000000001</v>
      </c>
      <c r="I18">
        <v>11786.4</v>
      </c>
      <c r="J18">
        <v>319</v>
      </c>
      <c r="K18">
        <v>47.5</v>
      </c>
      <c r="L18">
        <v>73.5</v>
      </c>
      <c r="O18">
        <v>1500</v>
      </c>
      <c r="P18">
        <v>1500</v>
      </c>
      <c r="Q18">
        <v>3786844</v>
      </c>
      <c r="R18">
        <v>8599</v>
      </c>
      <c r="S18">
        <v>7905.6695992179866</v>
      </c>
    </row>
    <row r="19" spans="3:19" x14ac:dyDescent="0.25">
      <c r="C19">
        <v>2</v>
      </c>
      <c r="D19" t="s">
        <v>272</v>
      </c>
      <c r="E19">
        <v>11.139800000000001</v>
      </c>
      <c r="I19">
        <v>1700</v>
      </c>
      <c r="J19">
        <v>258</v>
      </c>
      <c r="K19">
        <v>11.5</v>
      </c>
      <c r="L19">
        <v>11.5</v>
      </c>
      <c r="Q19">
        <v>957937</v>
      </c>
      <c r="R19">
        <v>5000</v>
      </c>
      <c r="S19">
        <v>2489.0029325513196</v>
      </c>
    </row>
    <row r="20" spans="3:19" x14ac:dyDescent="0.25">
      <c r="C20">
        <v>2</v>
      </c>
      <c r="D20">
        <v>99</v>
      </c>
      <c r="E20">
        <v>2.8</v>
      </c>
      <c r="I20">
        <v>448</v>
      </c>
      <c r="J20">
        <v>100</v>
      </c>
      <c r="L20">
        <v>11.5</v>
      </c>
      <c r="Q20">
        <v>165457</v>
      </c>
      <c r="R20">
        <v>5000</v>
      </c>
      <c r="S20">
        <v>2489.0029325513196</v>
      </c>
    </row>
    <row r="21" spans="3:19" x14ac:dyDescent="0.25">
      <c r="C21">
        <v>2</v>
      </c>
      <c r="D21">
        <v>101</v>
      </c>
      <c r="E21">
        <v>8.3398000000000003</v>
      </c>
      <c r="I21">
        <v>1252</v>
      </c>
      <c r="J21">
        <v>158</v>
      </c>
      <c r="K21">
        <v>11.5</v>
      </c>
      <c r="Q21">
        <v>792480</v>
      </c>
    </row>
    <row r="22" spans="3:19" x14ac:dyDescent="0.25">
      <c r="C22">
        <v>2</v>
      </c>
      <c r="D22" t="s">
        <v>2077</v>
      </c>
      <c r="E22">
        <v>60.25</v>
      </c>
      <c r="I22">
        <v>8786.93</v>
      </c>
      <c r="J22">
        <v>59</v>
      </c>
      <c r="K22">
        <v>36</v>
      </c>
      <c r="Q22">
        <v>2685306</v>
      </c>
      <c r="R22">
        <v>1393</v>
      </c>
      <c r="S22">
        <v>5416.666666666667</v>
      </c>
    </row>
    <row r="23" spans="3:19" x14ac:dyDescent="0.25">
      <c r="C23">
        <v>2</v>
      </c>
      <c r="D23">
        <v>303</v>
      </c>
      <c r="R23">
        <v>1393</v>
      </c>
      <c r="S23">
        <v>5416.666666666667</v>
      </c>
    </row>
    <row r="24" spans="3:19" x14ac:dyDescent="0.25">
      <c r="C24">
        <v>2</v>
      </c>
      <c r="D24">
        <v>306</v>
      </c>
      <c r="E24">
        <v>10.25</v>
      </c>
      <c r="I24">
        <v>1560.93</v>
      </c>
      <c r="Q24">
        <v>373691</v>
      </c>
    </row>
    <row r="25" spans="3:19" x14ac:dyDescent="0.25">
      <c r="C25">
        <v>2</v>
      </c>
      <c r="D25">
        <v>307</v>
      </c>
      <c r="E25">
        <v>9.75</v>
      </c>
      <c r="I25">
        <v>1336</v>
      </c>
      <c r="Q25">
        <v>487694</v>
      </c>
    </row>
    <row r="26" spans="3:19" x14ac:dyDescent="0.25">
      <c r="C26">
        <v>2</v>
      </c>
      <c r="D26">
        <v>309</v>
      </c>
      <c r="E26">
        <v>1</v>
      </c>
      <c r="I26">
        <v>160</v>
      </c>
      <c r="J26">
        <v>10</v>
      </c>
      <c r="Q26">
        <v>42484</v>
      </c>
    </row>
    <row r="27" spans="3:19" x14ac:dyDescent="0.25">
      <c r="C27">
        <v>2</v>
      </c>
      <c r="D27">
        <v>310</v>
      </c>
      <c r="E27">
        <v>35.25</v>
      </c>
      <c r="I27">
        <v>5090</v>
      </c>
      <c r="J27">
        <v>6</v>
      </c>
      <c r="K27">
        <v>36</v>
      </c>
      <c r="Q27">
        <v>1676870</v>
      </c>
    </row>
    <row r="28" spans="3:19" x14ac:dyDescent="0.25">
      <c r="C28">
        <v>2</v>
      </c>
      <c r="D28">
        <v>642</v>
      </c>
      <c r="E28">
        <v>4</v>
      </c>
      <c r="I28">
        <v>640</v>
      </c>
      <c r="J28">
        <v>43</v>
      </c>
      <c r="Q28">
        <v>104567</v>
      </c>
    </row>
    <row r="29" spans="3:19" x14ac:dyDescent="0.25">
      <c r="C29">
        <v>2</v>
      </c>
      <c r="D29" t="s">
        <v>2078</v>
      </c>
      <c r="E29">
        <v>1</v>
      </c>
      <c r="I29">
        <v>140</v>
      </c>
      <c r="Q29">
        <v>28860</v>
      </c>
    </row>
    <row r="30" spans="3:19" x14ac:dyDescent="0.25">
      <c r="C30">
        <v>2</v>
      </c>
      <c r="D30">
        <v>30</v>
      </c>
      <c r="E30">
        <v>1</v>
      </c>
      <c r="I30">
        <v>140</v>
      </c>
      <c r="Q30">
        <v>28860</v>
      </c>
    </row>
    <row r="31" spans="3:19" x14ac:dyDescent="0.25">
      <c r="C31">
        <v>2</v>
      </c>
      <c r="D31" t="s">
        <v>2079</v>
      </c>
      <c r="L31">
        <v>11.5</v>
      </c>
      <c r="Q31">
        <v>2990</v>
      </c>
    </row>
    <row r="32" spans="3:19" x14ac:dyDescent="0.25">
      <c r="C32">
        <v>2</v>
      </c>
      <c r="D32">
        <v>0</v>
      </c>
      <c r="L32">
        <v>11.5</v>
      </c>
      <c r="Q32">
        <v>2990</v>
      </c>
    </row>
    <row r="33" spans="3:19" x14ac:dyDescent="0.25">
      <c r="C33" t="s">
        <v>2081</v>
      </c>
      <c r="E33">
        <v>72.389800000000008</v>
      </c>
      <c r="I33">
        <v>10626.93</v>
      </c>
      <c r="J33">
        <v>317</v>
      </c>
      <c r="K33">
        <v>47.5</v>
      </c>
      <c r="L33">
        <v>23</v>
      </c>
      <c r="Q33">
        <v>3675093</v>
      </c>
      <c r="R33">
        <v>6393</v>
      </c>
      <c r="S33">
        <v>7905.6695992179866</v>
      </c>
    </row>
    <row r="34" spans="3:19" x14ac:dyDescent="0.25">
      <c r="C34">
        <v>3</v>
      </c>
      <c r="D34" t="s">
        <v>272</v>
      </c>
      <c r="E34">
        <v>11.137699999999999</v>
      </c>
      <c r="I34">
        <v>1733.6</v>
      </c>
      <c r="J34">
        <v>288.5</v>
      </c>
      <c r="K34">
        <v>11.5</v>
      </c>
      <c r="L34">
        <v>46</v>
      </c>
      <c r="Q34">
        <v>1059940</v>
      </c>
      <c r="R34">
        <v>5000</v>
      </c>
      <c r="S34">
        <v>2489.0029325513196</v>
      </c>
    </row>
    <row r="35" spans="3:19" x14ac:dyDescent="0.25">
      <c r="C35">
        <v>3</v>
      </c>
      <c r="D35">
        <v>99</v>
      </c>
      <c r="E35">
        <v>2.8</v>
      </c>
      <c r="I35">
        <v>422.4</v>
      </c>
      <c r="J35">
        <v>80</v>
      </c>
      <c r="L35">
        <v>23</v>
      </c>
      <c r="Q35">
        <v>170435</v>
      </c>
      <c r="R35">
        <v>5000</v>
      </c>
      <c r="S35">
        <v>2489.0029325513196</v>
      </c>
    </row>
    <row r="36" spans="3:19" x14ac:dyDescent="0.25">
      <c r="C36">
        <v>3</v>
      </c>
      <c r="D36">
        <v>101</v>
      </c>
      <c r="E36">
        <v>8.3376999999999999</v>
      </c>
      <c r="I36">
        <v>1311.2</v>
      </c>
      <c r="J36">
        <v>208.5</v>
      </c>
      <c r="K36">
        <v>11.5</v>
      </c>
      <c r="L36">
        <v>23</v>
      </c>
      <c r="Q36">
        <v>889505</v>
      </c>
    </row>
    <row r="37" spans="3:19" x14ac:dyDescent="0.25">
      <c r="C37">
        <v>3</v>
      </c>
      <c r="D37" t="s">
        <v>2077</v>
      </c>
      <c r="E37">
        <v>60.25</v>
      </c>
      <c r="I37">
        <v>8522</v>
      </c>
      <c r="J37">
        <v>52</v>
      </c>
      <c r="K37">
        <v>132.5</v>
      </c>
      <c r="Q37">
        <v>2740256</v>
      </c>
      <c r="R37">
        <v>3000</v>
      </c>
      <c r="S37">
        <v>5416.666666666667</v>
      </c>
    </row>
    <row r="38" spans="3:19" x14ac:dyDescent="0.25">
      <c r="C38">
        <v>3</v>
      </c>
      <c r="D38">
        <v>303</v>
      </c>
      <c r="R38">
        <v>3000</v>
      </c>
      <c r="S38">
        <v>5416.666666666667</v>
      </c>
    </row>
    <row r="39" spans="3:19" x14ac:dyDescent="0.25">
      <c r="C39">
        <v>3</v>
      </c>
      <c r="D39">
        <v>306</v>
      </c>
      <c r="E39">
        <v>10.25</v>
      </c>
      <c r="I39">
        <v>1440</v>
      </c>
      <c r="Q39">
        <v>392551</v>
      </c>
    </row>
    <row r="40" spans="3:19" x14ac:dyDescent="0.25">
      <c r="C40">
        <v>3</v>
      </c>
      <c r="D40">
        <v>307</v>
      </c>
      <c r="E40">
        <v>9.75</v>
      </c>
      <c r="I40">
        <v>1482</v>
      </c>
      <c r="Q40">
        <v>507373</v>
      </c>
    </row>
    <row r="41" spans="3:19" x14ac:dyDescent="0.25">
      <c r="C41">
        <v>3</v>
      </c>
      <c r="D41">
        <v>309</v>
      </c>
      <c r="E41">
        <v>1</v>
      </c>
      <c r="I41">
        <v>160</v>
      </c>
      <c r="Q41">
        <v>38620</v>
      </c>
    </row>
    <row r="42" spans="3:19" x14ac:dyDescent="0.25">
      <c r="C42">
        <v>3</v>
      </c>
      <c r="D42">
        <v>310</v>
      </c>
      <c r="E42">
        <v>35.25</v>
      </c>
      <c r="I42">
        <v>4800</v>
      </c>
      <c r="K42">
        <v>132.5</v>
      </c>
      <c r="Q42">
        <v>1695000</v>
      </c>
    </row>
    <row r="43" spans="3:19" x14ac:dyDescent="0.25">
      <c r="C43">
        <v>3</v>
      </c>
      <c r="D43">
        <v>642</v>
      </c>
      <c r="E43">
        <v>4</v>
      </c>
      <c r="I43">
        <v>640</v>
      </c>
      <c r="J43">
        <v>52</v>
      </c>
      <c r="Q43">
        <v>106712</v>
      </c>
    </row>
    <row r="44" spans="3:19" x14ac:dyDescent="0.25">
      <c r="C44">
        <v>3</v>
      </c>
      <c r="D44" t="s">
        <v>2078</v>
      </c>
      <c r="E44">
        <v>1</v>
      </c>
      <c r="I44">
        <v>156</v>
      </c>
      <c r="Q44">
        <v>29023</v>
      </c>
    </row>
    <row r="45" spans="3:19" x14ac:dyDescent="0.25">
      <c r="C45">
        <v>3</v>
      </c>
      <c r="D45">
        <v>30</v>
      </c>
      <c r="E45">
        <v>1</v>
      </c>
      <c r="I45">
        <v>156</v>
      </c>
      <c r="Q45">
        <v>29023</v>
      </c>
    </row>
    <row r="46" spans="3:19" x14ac:dyDescent="0.25">
      <c r="C46">
        <v>3</v>
      </c>
      <c r="D46" t="s">
        <v>2079</v>
      </c>
      <c r="L46">
        <v>11.5</v>
      </c>
      <c r="Q46">
        <v>2990</v>
      </c>
    </row>
    <row r="47" spans="3:19" x14ac:dyDescent="0.25">
      <c r="C47">
        <v>3</v>
      </c>
      <c r="D47">
        <v>0</v>
      </c>
      <c r="L47">
        <v>11.5</v>
      </c>
      <c r="Q47">
        <v>2990</v>
      </c>
    </row>
    <row r="48" spans="3:19" x14ac:dyDescent="0.25">
      <c r="C48" t="s">
        <v>2082</v>
      </c>
      <c r="E48">
        <v>72.387699999999995</v>
      </c>
      <c r="I48">
        <v>10411.6</v>
      </c>
      <c r="J48">
        <v>340.5</v>
      </c>
      <c r="K48">
        <v>144</v>
      </c>
      <c r="L48">
        <v>57.5</v>
      </c>
      <c r="Q48">
        <v>3832209</v>
      </c>
      <c r="R48">
        <v>8000</v>
      </c>
      <c r="S48">
        <v>7905.6695992179866</v>
      </c>
    </row>
    <row r="49" spans="3:19" x14ac:dyDescent="0.25">
      <c r="C49">
        <v>4</v>
      </c>
      <c r="D49" t="s">
        <v>272</v>
      </c>
      <c r="E49">
        <v>11.135899999999999</v>
      </c>
      <c r="I49">
        <v>1929.6</v>
      </c>
      <c r="J49">
        <v>314</v>
      </c>
      <c r="K49">
        <v>11.5</v>
      </c>
      <c r="L49">
        <v>46</v>
      </c>
      <c r="Q49">
        <v>1071745</v>
      </c>
      <c r="R49">
        <v>10100</v>
      </c>
      <c r="S49">
        <v>2489.0029325513196</v>
      </c>
    </row>
    <row r="50" spans="3:19" x14ac:dyDescent="0.25">
      <c r="C50">
        <v>4</v>
      </c>
      <c r="D50">
        <v>99</v>
      </c>
      <c r="E50">
        <v>2.8</v>
      </c>
      <c r="I50">
        <v>476.8</v>
      </c>
      <c r="J50">
        <v>59</v>
      </c>
      <c r="L50">
        <v>23</v>
      </c>
      <c r="Q50">
        <v>150474</v>
      </c>
      <c r="R50">
        <v>10100</v>
      </c>
      <c r="S50">
        <v>2489.0029325513196</v>
      </c>
    </row>
    <row r="51" spans="3:19" x14ac:dyDescent="0.25">
      <c r="C51">
        <v>4</v>
      </c>
      <c r="D51">
        <v>101</v>
      </c>
      <c r="E51">
        <v>8.3359000000000005</v>
      </c>
      <c r="I51">
        <v>1452.8</v>
      </c>
      <c r="J51">
        <v>255</v>
      </c>
      <c r="K51">
        <v>11.5</v>
      </c>
      <c r="L51">
        <v>23</v>
      </c>
      <c r="Q51">
        <v>921271</v>
      </c>
    </row>
    <row r="52" spans="3:19" x14ac:dyDescent="0.25">
      <c r="C52">
        <v>4</v>
      </c>
      <c r="D52" t="s">
        <v>2077</v>
      </c>
      <c r="E52">
        <v>61.25</v>
      </c>
      <c r="I52">
        <v>9226</v>
      </c>
      <c r="J52">
        <v>108</v>
      </c>
      <c r="K52">
        <v>200.25</v>
      </c>
      <c r="Q52">
        <v>2904664</v>
      </c>
      <c r="R52">
        <v>8000</v>
      </c>
      <c r="S52">
        <v>5416.666666666667</v>
      </c>
    </row>
    <row r="53" spans="3:19" x14ac:dyDescent="0.25">
      <c r="C53">
        <v>4</v>
      </c>
      <c r="D53">
        <v>303</v>
      </c>
      <c r="R53">
        <v>8000</v>
      </c>
      <c r="S53">
        <v>5416.666666666667</v>
      </c>
    </row>
    <row r="54" spans="3:19" x14ac:dyDescent="0.25">
      <c r="C54">
        <v>4</v>
      </c>
      <c r="D54">
        <v>306</v>
      </c>
      <c r="E54">
        <v>11.25</v>
      </c>
      <c r="I54">
        <v>1488</v>
      </c>
      <c r="J54">
        <v>33</v>
      </c>
      <c r="K54">
        <v>40</v>
      </c>
      <c r="Q54">
        <v>439530</v>
      </c>
    </row>
    <row r="55" spans="3:19" x14ac:dyDescent="0.25">
      <c r="C55">
        <v>4</v>
      </c>
      <c r="D55">
        <v>307</v>
      </c>
      <c r="E55">
        <v>9.75</v>
      </c>
      <c r="I55">
        <v>1472</v>
      </c>
      <c r="J55">
        <v>15</v>
      </c>
      <c r="K55">
        <v>15</v>
      </c>
      <c r="Q55">
        <v>533182</v>
      </c>
    </row>
    <row r="56" spans="3:19" x14ac:dyDescent="0.25">
      <c r="C56">
        <v>4</v>
      </c>
      <c r="D56">
        <v>309</v>
      </c>
      <c r="E56">
        <v>1</v>
      </c>
      <c r="I56">
        <v>176</v>
      </c>
      <c r="J56">
        <v>26</v>
      </c>
      <c r="Q56">
        <v>48891</v>
      </c>
    </row>
    <row r="57" spans="3:19" x14ac:dyDescent="0.25">
      <c r="C57">
        <v>4</v>
      </c>
      <c r="D57">
        <v>310</v>
      </c>
      <c r="E57">
        <v>35.25</v>
      </c>
      <c r="I57">
        <v>5410</v>
      </c>
      <c r="K57">
        <v>145.25</v>
      </c>
      <c r="Q57">
        <v>1777649</v>
      </c>
    </row>
    <row r="58" spans="3:19" x14ac:dyDescent="0.25">
      <c r="C58">
        <v>4</v>
      </c>
      <c r="D58">
        <v>642</v>
      </c>
      <c r="E58">
        <v>4</v>
      </c>
      <c r="I58">
        <v>680</v>
      </c>
      <c r="J58">
        <v>34</v>
      </c>
      <c r="Q58">
        <v>105412</v>
      </c>
    </row>
    <row r="59" spans="3:19" x14ac:dyDescent="0.25">
      <c r="C59">
        <v>4</v>
      </c>
      <c r="D59" t="s">
        <v>2078</v>
      </c>
      <c r="E59">
        <v>1</v>
      </c>
      <c r="I59">
        <v>140</v>
      </c>
      <c r="Q59">
        <v>29467</v>
      </c>
    </row>
    <row r="60" spans="3:19" x14ac:dyDescent="0.25">
      <c r="C60">
        <v>4</v>
      </c>
      <c r="D60">
        <v>30</v>
      </c>
      <c r="E60">
        <v>1</v>
      </c>
      <c r="I60">
        <v>140</v>
      </c>
      <c r="Q60">
        <v>29467</v>
      </c>
    </row>
    <row r="61" spans="3:19" x14ac:dyDescent="0.25">
      <c r="C61">
        <v>4</v>
      </c>
      <c r="D61" t="s">
        <v>2079</v>
      </c>
      <c r="L61">
        <v>26.5</v>
      </c>
      <c r="Q61">
        <v>10490</v>
      </c>
    </row>
    <row r="62" spans="3:19" x14ac:dyDescent="0.25">
      <c r="C62">
        <v>4</v>
      </c>
      <c r="D62">
        <v>0</v>
      </c>
      <c r="L62">
        <v>26.5</v>
      </c>
      <c r="Q62">
        <v>10490</v>
      </c>
    </row>
    <row r="63" spans="3:19" x14ac:dyDescent="0.25">
      <c r="C63" t="s">
        <v>2083</v>
      </c>
      <c r="E63">
        <v>73.385899999999992</v>
      </c>
      <c r="I63">
        <v>11295.6</v>
      </c>
      <c r="J63">
        <v>422</v>
      </c>
      <c r="K63">
        <v>211.75</v>
      </c>
      <c r="L63">
        <v>72.5</v>
      </c>
      <c r="Q63">
        <v>4016366</v>
      </c>
      <c r="R63">
        <v>18100</v>
      </c>
      <c r="S63">
        <v>7905.6695992179866</v>
      </c>
    </row>
    <row r="64" spans="3:19" x14ac:dyDescent="0.25">
      <c r="C64">
        <v>5</v>
      </c>
      <c r="D64" t="s">
        <v>272</v>
      </c>
      <c r="E64">
        <v>11.134399999999999</v>
      </c>
      <c r="I64">
        <v>1936.8000000000002</v>
      </c>
      <c r="J64">
        <v>289.5</v>
      </c>
      <c r="K64">
        <v>11.5</v>
      </c>
      <c r="L64">
        <v>46</v>
      </c>
      <c r="Q64">
        <v>1005181</v>
      </c>
      <c r="S64">
        <v>2489.0029325513196</v>
      </c>
    </row>
    <row r="65" spans="3:19" x14ac:dyDescent="0.25">
      <c r="C65">
        <v>5</v>
      </c>
      <c r="D65">
        <v>99</v>
      </c>
      <c r="E65">
        <v>2.8</v>
      </c>
      <c r="I65">
        <v>465.6</v>
      </c>
      <c r="J65">
        <v>64</v>
      </c>
      <c r="L65">
        <v>23</v>
      </c>
      <c r="Q65">
        <v>153935</v>
      </c>
      <c r="S65">
        <v>2489.0029325513196</v>
      </c>
    </row>
    <row r="66" spans="3:19" x14ac:dyDescent="0.25">
      <c r="C66">
        <v>5</v>
      </c>
      <c r="D66">
        <v>101</v>
      </c>
      <c r="E66">
        <v>8.3344000000000005</v>
      </c>
      <c r="I66">
        <v>1471.2</v>
      </c>
      <c r="J66">
        <v>225.5</v>
      </c>
      <c r="K66">
        <v>11.5</v>
      </c>
      <c r="L66">
        <v>23</v>
      </c>
      <c r="Q66">
        <v>851246</v>
      </c>
    </row>
    <row r="67" spans="3:19" x14ac:dyDescent="0.25">
      <c r="C67">
        <v>5</v>
      </c>
      <c r="D67" t="s">
        <v>2077</v>
      </c>
      <c r="E67">
        <v>61.25</v>
      </c>
      <c r="I67">
        <v>9299.24</v>
      </c>
      <c r="J67">
        <v>278.25</v>
      </c>
      <c r="K67">
        <v>454.5</v>
      </c>
      <c r="Q67">
        <v>3086198</v>
      </c>
      <c r="R67">
        <v>7499</v>
      </c>
      <c r="S67">
        <v>5416.666666666667</v>
      </c>
    </row>
    <row r="68" spans="3:19" x14ac:dyDescent="0.25">
      <c r="C68">
        <v>5</v>
      </c>
      <c r="D68">
        <v>303</v>
      </c>
      <c r="R68">
        <v>7499</v>
      </c>
      <c r="S68">
        <v>5416.666666666667</v>
      </c>
    </row>
    <row r="69" spans="3:19" x14ac:dyDescent="0.25">
      <c r="C69">
        <v>5</v>
      </c>
      <c r="D69">
        <v>306</v>
      </c>
      <c r="E69">
        <v>11.25</v>
      </c>
      <c r="I69">
        <v>1488</v>
      </c>
      <c r="J69">
        <v>64.5</v>
      </c>
      <c r="K69">
        <v>45</v>
      </c>
      <c r="Q69">
        <v>452632</v>
      </c>
    </row>
    <row r="70" spans="3:19" x14ac:dyDescent="0.25">
      <c r="C70">
        <v>5</v>
      </c>
      <c r="D70">
        <v>307</v>
      </c>
      <c r="E70">
        <v>9.75</v>
      </c>
      <c r="I70">
        <v>1420</v>
      </c>
      <c r="J70">
        <v>40.25</v>
      </c>
      <c r="K70">
        <v>90</v>
      </c>
      <c r="Q70">
        <v>578281</v>
      </c>
    </row>
    <row r="71" spans="3:19" x14ac:dyDescent="0.25">
      <c r="C71">
        <v>5</v>
      </c>
      <c r="D71">
        <v>309</v>
      </c>
      <c r="E71">
        <v>1</v>
      </c>
      <c r="I71">
        <v>160</v>
      </c>
      <c r="J71">
        <v>6</v>
      </c>
      <c r="Q71">
        <v>41059</v>
      </c>
    </row>
    <row r="72" spans="3:19" x14ac:dyDescent="0.25">
      <c r="C72">
        <v>5</v>
      </c>
      <c r="D72">
        <v>310</v>
      </c>
      <c r="E72">
        <v>35.25</v>
      </c>
      <c r="I72">
        <v>5543.24</v>
      </c>
      <c r="J72">
        <v>129.25</v>
      </c>
      <c r="K72">
        <v>319.5</v>
      </c>
      <c r="Q72">
        <v>1909476</v>
      </c>
    </row>
    <row r="73" spans="3:19" x14ac:dyDescent="0.25">
      <c r="C73">
        <v>5</v>
      </c>
      <c r="D73">
        <v>642</v>
      </c>
      <c r="E73">
        <v>4</v>
      </c>
      <c r="I73">
        <v>688</v>
      </c>
      <c r="J73">
        <v>38.25</v>
      </c>
      <c r="Q73">
        <v>104750</v>
      </c>
    </row>
    <row r="74" spans="3:19" x14ac:dyDescent="0.25">
      <c r="C74">
        <v>5</v>
      </c>
      <c r="D74" t="s">
        <v>2078</v>
      </c>
      <c r="E74">
        <v>1</v>
      </c>
      <c r="I74">
        <v>184</v>
      </c>
      <c r="Q74">
        <v>29010</v>
      </c>
    </row>
    <row r="75" spans="3:19" x14ac:dyDescent="0.25">
      <c r="C75">
        <v>5</v>
      </c>
      <c r="D75">
        <v>30</v>
      </c>
      <c r="E75">
        <v>1</v>
      </c>
      <c r="I75">
        <v>184</v>
      </c>
      <c r="Q75">
        <v>29010</v>
      </c>
    </row>
    <row r="76" spans="3:19" x14ac:dyDescent="0.25">
      <c r="C76">
        <v>5</v>
      </c>
      <c r="D76" t="s">
        <v>2079</v>
      </c>
      <c r="L76">
        <v>26.5</v>
      </c>
      <c r="Q76">
        <v>10490</v>
      </c>
    </row>
    <row r="77" spans="3:19" x14ac:dyDescent="0.25">
      <c r="C77">
        <v>5</v>
      </c>
      <c r="D77">
        <v>0</v>
      </c>
      <c r="L77">
        <v>26.5</v>
      </c>
      <c r="Q77">
        <v>10490</v>
      </c>
    </row>
    <row r="78" spans="3:19" x14ac:dyDescent="0.25">
      <c r="C78" t="s">
        <v>2084</v>
      </c>
      <c r="E78">
        <v>73.384399999999999</v>
      </c>
      <c r="I78">
        <v>11420.04</v>
      </c>
      <c r="J78">
        <v>567.75</v>
      </c>
      <c r="K78">
        <v>466</v>
      </c>
      <c r="L78">
        <v>72.5</v>
      </c>
      <c r="Q78">
        <v>4130879</v>
      </c>
      <c r="R78">
        <v>7499</v>
      </c>
      <c r="S78">
        <v>7905.6695992179866</v>
      </c>
    </row>
    <row r="79" spans="3:19" x14ac:dyDescent="0.25">
      <c r="C79">
        <v>6</v>
      </c>
      <c r="D79" t="s">
        <v>272</v>
      </c>
      <c r="E79">
        <v>11.146699999999999</v>
      </c>
      <c r="I79">
        <v>1639.2</v>
      </c>
      <c r="J79">
        <v>280</v>
      </c>
      <c r="K79">
        <v>23.5</v>
      </c>
      <c r="L79">
        <v>57.5</v>
      </c>
      <c r="Q79">
        <v>997879</v>
      </c>
      <c r="R79">
        <v>9000</v>
      </c>
      <c r="S79">
        <v>2489.0029325513196</v>
      </c>
    </row>
    <row r="80" spans="3:19" x14ac:dyDescent="0.25">
      <c r="C80">
        <v>6</v>
      </c>
      <c r="D80">
        <v>99</v>
      </c>
      <c r="E80">
        <v>1.8</v>
      </c>
      <c r="I80">
        <v>243.2</v>
      </c>
      <c r="J80">
        <v>36</v>
      </c>
      <c r="K80">
        <v>12</v>
      </c>
      <c r="L80">
        <v>23</v>
      </c>
      <c r="Q80">
        <v>92382</v>
      </c>
      <c r="R80">
        <v>9000</v>
      </c>
      <c r="S80">
        <v>2489.0029325513196</v>
      </c>
    </row>
    <row r="81" spans="3:19" x14ac:dyDescent="0.25">
      <c r="C81">
        <v>6</v>
      </c>
      <c r="D81">
        <v>100</v>
      </c>
      <c r="E81">
        <v>1</v>
      </c>
      <c r="I81">
        <v>160</v>
      </c>
      <c r="J81">
        <v>36</v>
      </c>
      <c r="Q81">
        <v>67806</v>
      </c>
    </row>
    <row r="82" spans="3:19" x14ac:dyDescent="0.25">
      <c r="C82">
        <v>6</v>
      </c>
      <c r="D82">
        <v>101</v>
      </c>
      <c r="E82">
        <v>8.3467000000000002</v>
      </c>
      <c r="I82">
        <v>1236</v>
      </c>
      <c r="J82">
        <v>208</v>
      </c>
      <c r="K82">
        <v>11.5</v>
      </c>
      <c r="L82">
        <v>34.5</v>
      </c>
      <c r="Q82">
        <v>837691</v>
      </c>
    </row>
    <row r="83" spans="3:19" x14ac:dyDescent="0.25">
      <c r="C83">
        <v>6</v>
      </c>
      <c r="D83" t="s">
        <v>2077</v>
      </c>
      <c r="E83">
        <v>59.25</v>
      </c>
      <c r="I83">
        <v>7614.5</v>
      </c>
      <c r="J83">
        <v>376.25</v>
      </c>
      <c r="K83">
        <v>571.5</v>
      </c>
      <c r="Q83">
        <v>2988777</v>
      </c>
      <c r="R83">
        <v>4060</v>
      </c>
      <c r="S83">
        <v>5416.666666666667</v>
      </c>
    </row>
    <row r="84" spans="3:19" x14ac:dyDescent="0.25">
      <c r="C84">
        <v>6</v>
      </c>
      <c r="D84">
        <v>303</v>
      </c>
      <c r="R84">
        <v>4060</v>
      </c>
      <c r="S84">
        <v>5416.666666666667</v>
      </c>
    </row>
    <row r="85" spans="3:19" x14ac:dyDescent="0.25">
      <c r="C85">
        <v>6</v>
      </c>
      <c r="D85">
        <v>306</v>
      </c>
      <c r="E85">
        <v>10.25</v>
      </c>
      <c r="I85">
        <v>1492.5</v>
      </c>
      <c r="J85">
        <v>56</v>
      </c>
      <c r="K85">
        <v>45</v>
      </c>
      <c r="Q85">
        <v>438042</v>
      </c>
    </row>
    <row r="86" spans="3:19" x14ac:dyDescent="0.25">
      <c r="C86">
        <v>6</v>
      </c>
      <c r="D86">
        <v>307</v>
      </c>
      <c r="E86">
        <v>8.75</v>
      </c>
      <c r="I86">
        <v>1068</v>
      </c>
      <c r="J86">
        <v>66.5</v>
      </c>
      <c r="K86">
        <v>100</v>
      </c>
      <c r="Q86">
        <v>527448</v>
      </c>
    </row>
    <row r="87" spans="3:19" x14ac:dyDescent="0.25">
      <c r="C87">
        <v>6</v>
      </c>
      <c r="D87">
        <v>309</v>
      </c>
      <c r="E87">
        <v>1</v>
      </c>
      <c r="Q87">
        <v>6807</v>
      </c>
    </row>
    <row r="88" spans="3:19" x14ac:dyDescent="0.25">
      <c r="C88">
        <v>6</v>
      </c>
      <c r="D88">
        <v>310</v>
      </c>
      <c r="E88">
        <v>35.25</v>
      </c>
      <c r="I88">
        <v>4462</v>
      </c>
      <c r="J88">
        <v>207.75</v>
      </c>
      <c r="K88">
        <v>426.5</v>
      </c>
      <c r="Q88">
        <v>1910749</v>
      </c>
    </row>
    <row r="89" spans="3:19" x14ac:dyDescent="0.25">
      <c r="C89">
        <v>6</v>
      </c>
      <c r="D89">
        <v>642</v>
      </c>
      <c r="E89">
        <v>4</v>
      </c>
      <c r="I89">
        <v>592</v>
      </c>
      <c r="J89">
        <v>46</v>
      </c>
      <c r="Q89">
        <v>105731</v>
      </c>
    </row>
    <row r="90" spans="3:19" x14ac:dyDescent="0.25">
      <c r="C90">
        <v>6</v>
      </c>
      <c r="D90" t="s">
        <v>2078</v>
      </c>
      <c r="E90">
        <v>1</v>
      </c>
      <c r="I90">
        <v>120</v>
      </c>
      <c r="Q90">
        <v>28859</v>
      </c>
    </row>
    <row r="91" spans="3:19" x14ac:dyDescent="0.25">
      <c r="C91">
        <v>6</v>
      </c>
      <c r="D91">
        <v>30</v>
      </c>
      <c r="E91">
        <v>1</v>
      </c>
      <c r="I91">
        <v>120</v>
      </c>
      <c r="Q91">
        <v>28859</v>
      </c>
    </row>
    <row r="92" spans="3:19" x14ac:dyDescent="0.25">
      <c r="C92" t="s">
        <v>2085</v>
      </c>
      <c r="E92">
        <v>71.396699999999996</v>
      </c>
      <c r="I92">
        <v>9373.7000000000007</v>
      </c>
      <c r="J92">
        <v>656.25</v>
      </c>
      <c r="K92">
        <v>595</v>
      </c>
      <c r="L92">
        <v>57.5</v>
      </c>
      <c r="Q92">
        <v>4015515</v>
      </c>
      <c r="R92">
        <v>13060</v>
      </c>
      <c r="S92">
        <v>7905.6695992179866</v>
      </c>
    </row>
    <row r="93" spans="3:19" x14ac:dyDescent="0.25">
      <c r="C93">
        <v>7</v>
      </c>
      <c r="D93" t="s">
        <v>272</v>
      </c>
      <c r="E93">
        <v>10.3</v>
      </c>
      <c r="I93">
        <v>1377.6</v>
      </c>
      <c r="J93">
        <v>274</v>
      </c>
      <c r="L93">
        <v>23</v>
      </c>
      <c r="Q93">
        <v>1552864</v>
      </c>
      <c r="S93">
        <v>2489.0029325513196</v>
      </c>
    </row>
    <row r="94" spans="3:19" x14ac:dyDescent="0.25">
      <c r="C94">
        <v>7</v>
      </c>
      <c r="D94">
        <v>99</v>
      </c>
      <c r="E94">
        <v>2</v>
      </c>
      <c r="I94">
        <v>328</v>
      </c>
      <c r="J94">
        <v>48</v>
      </c>
      <c r="L94">
        <v>11.5</v>
      </c>
      <c r="Q94">
        <v>160096</v>
      </c>
      <c r="S94">
        <v>2489.0029325513196</v>
      </c>
    </row>
    <row r="95" spans="3:19" x14ac:dyDescent="0.25">
      <c r="C95">
        <v>7</v>
      </c>
      <c r="D95">
        <v>101</v>
      </c>
      <c r="E95">
        <v>8.3000000000000007</v>
      </c>
      <c r="I95">
        <v>1049.5999999999999</v>
      </c>
      <c r="J95">
        <v>226</v>
      </c>
      <c r="L95">
        <v>11.5</v>
      </c>
      <c r="Q95">
        <v>1392768</v>
      </c>
    </row>
    <row r="96" spans="3:19" x14ac:dyDescent="0.25">
      <c r="C96">
        <v>7</v>
      </c>
      <c r="D96" t="s">
        <v>2077</v>
      </c>
      <c r="E96">
        <v>60.25</v>
      </c>
      <c r="I96">
        <v>8179.14</v>
      </c>
      <c r="J96">
        <v>337.5</v>
      </c>
      <c r="K96">
        <v>746.75</v>
      </c>
      <c r="Q96">
        <v>3918065</v>
      </c>
      <c r="S96">
        <v>5416.666666666667</v>
      </c>
    </row>
    <row r="97" spans="3:19" x14ac:dyDescent="0.25">
      <c r="C97">
        <v>7</v>
      </c>
      <c r="D97">
        <v>303</v>
      </c>
      <c r="S97">
        <v>5416.666666666667</v>
      </c>
    </row>
    <row r="98" spans="3:19" x14ac:dyDescent="0.25">
      <c r="C98">
        <v>7</v>
      </c>
      <c r="D98">
        <v>306</v>
      </c>
      <c r="E98">
        <v>11.25</v>
      </c>
      <c r="I98">
        <v>1533.14</v>
      </c>
      <c r="J98">
        <v>80.25</v>
      </c>
      <c r="K98">
        <v>70</v>
      </c>
      <c r="Q98">
        <v>597227</v>
      </c>
    </row>
    <row r="99" spans="3:19" x14ac:dyDescent="0.25">
      <c r="C99">
        <v>7</v>
      </c>
      <c r="D99">
        <v>307</v>
      </c>
      <c r="E99">
        <v>8.75</v>
      </c>
      <c r="I99">
        <v>1300</v>
      </c>
      <c r="J99">
        <v>68.25</v>
      </c>
      <c r="K99">
        <v>151.5</v>
      </c>
      <c r="Q99">
        <v>711726</v>
      </c>
    </row>
    <row r="100" spans="3:19" x14ac:dyDescent="0.25">
      <c r="C100">
        <v>7</v>
      </c>
      <c r="D100">
        <v>309</v>
      </c>
      <c r="E100">
        <v>1</v>
      </c>
      <c r="Q100">
        <v>9296</v>
      </c>
    </row>
    <row r="101" spans="3:19" x14ac:dyDescent="0.25">
      <c r="C101">
        <v>7</v>
      </c>
      <c r="D101">
        <v>310</v>
      </c>
      <c r="E101">
        <v>35.25</v>
      </c>
      <c r="I101">
        <v>4786</v>
      </c>
      <c r="J101">
        <v>147</v>
      </c>
      <c r="K101">
        <v>525.25</v>
      </c>
      <c r="Q101">
        <v>2462496</v>
      </c>
    </row>
    <row r="102" spans="3:19" x14ac:dyDescent="0.25">
      <c r="C102">
        <v>7</v>
      </c>
      <c r="D102">
        <v>642</v>
      </c>
      <c r="E102">
        <v>4</v>
      </c>
      <c r="I102">
        <v>560</v>
      </c>
      <c r="J102">
        <v>42</v>
      </c>
      <c r="Q102">
        <v>137320</v>
      </c>
    </row>
    <row r="103" spans="3:19" x14ac:dyDescent="0.25">
      <c r="C103">
        <v>7</v>
      </c>
      <c r="D103" t="s">
        <v>2078</v>
      </c>
      <c r="E103">
        <v>1</v>
      </c>
      <c r="I103">
        <v>160</v>
      </c>
      <c r="Q103">
        <v>37685</v>
      </c>
    </row>
    <row r="104" spans="3:19" x14ac:dyDescent="0.25">
      <c r="C104">
        <v>7</v>
      </c>
      <c r="D104">
        <v>30</v>
      </c>
      <c r="E104">
        <v>1</v>
      </c>
      <c r="I104">
        <v>160</v>
      </c>
      <c r="Q104">
        <v>37685</v>
      </c>
    </row>
    <row r="105" spans="3:19" x14ac:dyDescent="0.25">
      <c r="C105" t="s">
        <v>2086</v>
      </c>
      <c r="E105">
        <v>71.55</v>
      </c>
      <c r="I105">
        <v>9716.74</v>
      </c>
      <c r="J105">
        <v>611.5</v>
      </c>
      <c r="K105">
        <v>746.75</v>
      </c>
      <c r="L105">
        <v>23</v>
      </c>
      <c r="Q105">
        <v>5508614</v>
      </c>
      <c r="S105">
        <v>7905.6695992179866</v>
      </c>
    </row>
  </sheetData>
  <hyperlinks>
    <hyperlink ref="A2" location="Obsah!A1" display="Zpět na Obsah  KL 01  1.-4.měsíc" xr:uid="{E7C4F585-0C0A-40C8-9D42-D6F010FFFF77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5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247" customWidth="1" collapsed="1"/>
    <col min="2" max="2" width="7.7109375" style="215" hidden="1" customWidth="1" outlineLevel="1"/>
    <col min="3" max="4" width="5.42578125" style="247" hidden="1" customWidth="1"/>
    <col min="5" max="5" width="7.7109375" style="215" customWidth="1"/>
    <col min="6" max="6" width="7.7109375" style="215" hidden="1" customWidth="1"/>
    <col min="7" max="7" width="5.42578125" style="247" hidden="1" customWidth="1"/>
    <col min="8" max="8" width="7.7109375" style="215" customWidth="1" collapsed="1"/>
    <col min="9" max="9" width="7.7109375" style="332" hidden="1" customWidth="1" outlineLevel="1"/>
    <col min="10" max="10" width="7.7109375" style="332" customWidth="1" collapsed="1"/>
    <col min="11" max="12" width="7.7109375" style="215" hidden="1" customWidth="1"/>
    <col min="13" max="13" width="5.42578125" style="247" hidden="1" customWidth="1"/>
    <col min="14" max="14" width="7.7109375" style="215" customWidth="1"/>
    <col min="15" max="15" width="7.7109375" style="215" hidden="1" customWidth="1"/>
    <col min="16" max="16" width="5.42578125" style="247" hidden="1" customWidth="1"/>
    <col min="17" max="17" width="7.7109375" style="215" customWidth="1" collapsed="1"/>
    <col min="18" max="18" width="7.7109375" style="332" hidden="1" customWidth="1" outlineLevel="1"/>
    <col min="19" max="19" width="7.7109375" style="332" customWidth="1" collapsed="1"/>
    <col min="20" max="21" width="7.7109375" style="215" hidden="1" customWidth="1"/>
    <col min="22" max="22" width="5" style="247" hidden="1" customWidth="1"/>
    <col min="23" max="23" width="7.7109375" style="215" customWidth="1"/>
    <col min="24" max="24" width="7.7109375" style="215" hidden="1" customWidth="1"/>
    <col min="25" max="25" width="5" style="247" hidden="1" customWidth="1"/>
    <col min="26" max="26" width="7.7109375" style="215" customWidth="1" collapsed="1"/>
    <col min="27" max="27" width="7.7109375" style="332" hidden="1" customWidth="1" outlineLevel="1"/>
    <col min="28" max="28" width="7.7109375" style="332" customWidth="1" collapsed="1"/>
    <col min="29" max="16384" width="8.85546875" style="247"/>
  </cols>
  <sheetData>
    <row r="1" spans="1:28" ht="18.600000000000001" customHeight="1" thickBot="1" x14ac:dyDescent="0.35">
      <c r="A1" s="622" t="s">
        <v>2101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</row>
    <row r="2" spans="1:28" ht="14.45" customHeight="1" thickBot="1" x14ac:dyDescent="0.25">
      <c r="A2" s="371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5" customHeight="1" thickBot="1" x14ac:dyDescent="0.25">
      <c r="A3" s="342" t="s">
        <v>158</v>
      </c>
      <c r="B3" s="343">
        <f>SUBTOTAL(9,B6:B1048576)/4</f>
        <v>231300</v>
      </c>
      <c r="C3" s="344">
        <f t="shared" ref="C3:Z3" si="0">SUBTOTAL(9,C6:C1048576)</f>
        <v>5</v>
      </c>
      <c r="D3" s="344"/>
      <c r="E3" s="344">
        <f>SUBTOTAL(9,E6:E1048576)/4</f>
        <v>273621</v>
      </c>
      <c r="F3" s="344"/>
      <c r="G3" s="344">
        <f t="shared" si="0"/>
        <v>5</v>
      </c>
      <c r="H3" s="344">
        <f>SUBTOTAL(9,H6:H1048576)/4</f>
        <v>285062</v>
      </c>
      <c r="I3" s="347">
        <f>IF(B3&lt;&gt;0,H3/B3,"")</f>
        <v>1.2324340683095547</v>
      </c>
      <c r="J3" s="345">
        <f>IF(E3&lt;&gt;0,H3/E3,"")</f>
        <v>1.0418133111128167</v>
      </c>
      <c r="K3" s="346">
        <f t="shared" si="0"/>
        <v>-1.3969838619232178E-9</v>
      </c>
      <c r="L3" s="346"/>
      <c r="M3" s="344">
        <f t="shared" si="0"/>
        <v>-1.1835865254303897E-14</v>
      </c>
      <c r="N3" s="344">
        <f t="shared" si="0"/>
        <v>236059.44</v>
      </c>
      <c r="O3" s="344"/>
      <c r="P3" s="344">
        <f t="shared" si="0"/>
        <v>2</v>
      </c>
      <c r="Q3" s="344">
        <f t="shared" si="0"/>
        <v>3848.9599999992442</v>
      </c>
      <c r="R3" s="347">
        <f>IF(K3&lt;&gt;0,Q3/K3,"")</f>
        <v>-2755192887268.1523</v>
      </c>
      <c r="S3" s="347">
        <f>IF(N3&lt;&gt;0,Q3/N3,"")</f>
        <v>1.6305045881661179E-2</v>
      </c>
      <c r="T3" s="343">
        <f t="shared" si="0"/>
        <v>5763471.3000000007</v>
      </c>
      <c r="U3" s="346"/>
      <c r="V3" s="344">
        <f t="shared" si="0"/>
        <v>2.280463356534244</v>
      </c>
      <c r="W3" s="344">
        <f t="shared" si="0"/>
        <v>5054649.34</v>
      </c>
      <c r="X3" s="344"/>
      <c r="Y3" s="344">
        <f t="shared" si="0"/>
        <v>2</v>
      </c>
      <c r="Z3" s="344">
        <f t="shared" si="0"/>
        <v>4286923.1000000006</v>
      </c>
      <c r="AA3" s="347">
        <f>IF(T3&lt;&gt;0,Z3/T3,"")</f>
        <v>0.7438092213628269</v>
      </c>
      <c r="AB3" s="345">
        <f>IF(W3&lt;&gt;0,Z3/W3,"")</f>
        <v>0.84811483678509747</v>
      </c>
    </row>
    <row r="4" spans="1:28" ht="14.45" customHeight="1" x14ac:dyDescent="0.2">
      <c r="A4" s="623" t="s">
        <v>255</v>
      </c>
      <c r="B4" s="624" t="s">
        <v>122</v>
      </c>
      <c r="C4" s="625"/>
      <c r="D4" s="626"/>
      <c r="E4" s="625"/>
      <c r="F4" s="626"/>
      <c r="G4" s="625"/>
      <c r="H4" s="625"/>
      <c r="I4" s="626"/>
      <c r="J4" s="627"/>
      <c r="K4" s="624" t="s">
        <v>123</v>
      </c>
      <c r="L4" s="626"/>
      <c r="M4" s="625"/>
      <c r="N4" s="625"/>
      <c r="O4" s="626"/>
      <c r="P4" s="625"/>
      <c r="Q4" s="625"/>
      <c r="R4" s="626"/>
      <c r="S4" s="627"/>
      <c r="T4" s="624" t="s">
        <v>124</v>
      </c>
      <c r="U4" s="626"/>
      <c r="V4" s="625"/>
      <c r="W4" s="625"/>
      <c r="X4" s="626"/>
      <c r="Y4" s="625"/>
      <c r="Z4" s="625"/>
      <c r="AA4" s="626"/>
      <c r="AB4" s="627"/>
    </row>
    <row r="5" spans="1:28" ht="14.45" customHeight="1" thickBot="1" x14ac:dyDescent="0.25">
      <c r="A5" s="865"/>
      <c r="B5" s="866">
        <v>2015</v>
      </c>
      <c r="C5" s="867"/>
      <c r="D5" s="867"/>
      <c r="E5" s="867">
        <v>2018</v>
      </c>
      <c r="F5" s="867"/>
      <c r="G5" s="867"/>
      <c r="H5" s="867">
        <v>2019</v>
      </c>
      <c r="I5" s="868" t="s">
        <v>257</v>
      </c>
      <c r="J5" s="869" t="s">
        <v>2</v>
      </c>
      <c r="K5" s="866">
        <v>2015</v>
      </c>
      <c r="L5" s="867"/>
      <c r="M5" s="867"/>
      <c r="N5" s="867">
        <v>2018</v>
      </c>
      <c r="O5" s="867"/>
      <c r="P5" s="867"/>
      <c r="Q5" s="867">
        <v>2019</v>
      </c>
      <c r="R5" s="868" t="s">
        <v>257</v>
      </c>
      <c r="S5" s="869" t="s">
        <v>2</v>
      </c>
      <c r="T5" s="866">
        <v>2015</v>
      </c>
      <c r="U5" s="867"/>
      <c r="V5" s="867"/>
      <c r="W5" s="867">
        <v>2018</v>
      </c>
      <c r="X5" s="867"/>
      <c r="Y5" s="867"/>
      <c r="Z5" s="867">
        <v>2019</v>
      </c>
      <c r="AA5" s="868" t="s">
        <v>257</v>
      </c>
      <c r="AB5" s="869" t="s">
        <v>2</v>
      </c>
    </row>
    <row r="6" spans="1:28" ht="14.45" customHeight="1" x14ac:dyDescent="0.25">
      <c r="A6" s="870" t="s">
        <v>2099</v>
      </c>
      <c r="B6" s="871">
        <v>231300</v>
      </c>
      <c r="C6" s="872">
        <v>1</v>
      </c>
      <c r="D6" s="872">
        <v>0.84532985406821848</v>
      </c>
      <c r="E6" s="871">
        <v>273621</v>
      </c>
      <c r="F6" s="872">
        <v>1.1829701686121921</v>
      </c>
      <c r="G6" s="872">
        <v>1</v>
      </c>
      <c r="H6" s="871">
        <v>285062</v>
      </c>
      <c r="I6" s="872">
        <v>1.2324340683095547</v>
      </c>
      <c r="J6" s="872">
        <v>1.0418133111128167</v>
      </c>
      <c r="K6" s="871">
        <v>-6.9849193096160889E-10</v>
      </c>
      <c r="L6" s="872">
        <v>1</v>
      </c>
      <c r="M6" s="872">
        <v>-5.9179326271519485E-15</v>
      </c>
      <c r="N6" s="871">
        <v>118029.72</v>
      </c>
      <c r="O6" s="872">
        <v>-168977929118679.03</v>
      </c>
      <c r="P6" s="872">
        <v>1</v>
      </c>
      <c r="Q6" s="871">
        <v>1924.4799999996221</v>
      </c>
      <c r="R6" s="872">
        <v>-2755192887268.1523</v>
      </c>
      <c r="S6" s="872">
        <v>1.6305045881661179E-2</v>
      </c>
      <c r="T6" s="871">
        <v>2881735.6500000004</v>
      </c>
      <c r="U6" s="872">
        <v>1</v>
      </c>
      <c r="V6" s="872">
        <v>1.140231678267122</v>
      </c>
      <c r="W6" s="871">
        <v>2527324.67</v>
      </c>
      <c r="X6" s="872">
        <v>0.87701474977415073</v>
      </c>
      <c r="Y6" s="872">
        <v>1</v>
      </c>
      <c r="Z6" s="871">
        <v>2143461.5500000003</v>
      </c>
      <c r="AA6" s="872">
        <v>0.7438092213628269</v>
      </c>
      <c r="AB6" s="873">
        <v>0.84811483678509747</v>
      </c>
    </row>
    <row r="7" spans="1:28" ht="14.45" customHeight="1" thickBot="1" x14ac:dyDescent="0.3">
      <c r="A7" s="877" t="s">
        <v>2100</v>
      </c>
      <c r="B7" s="874">
        <v>231300</v>
      </c>
      <c r="C7" s="875">
        <v>1</v>
      </c>
      <c r="D7" s="875">
        <v>0.84532985406821848</v>
      </c>
      <c r="E7" s="874">
        <v>273621</v>
      </c>
      <c r="F7" s="875">
        <v>1.1829701686121921</v>
      </c>
      <c r="G7" s="875">
        <v>1</v>
      </c>
      <c r="H7" s="874">
        <v>285062</v>
      </c>
      <c r="I7" s="875">
        <v>1.2324340683095547</v>
      </c>
      <c r="J7" s="875">
        <v>1.0418133111128167</v>
      </c>
      <c r="K7" s="874">
        <v>-6.9849193096160889E-10</v>
      </c>
      <c r="L7" s="875">
        <v>1</v>
      </c>
      <c r="M7" s="875">
        <v>-5.9179326271519485E-15</v>
      </c>
      <c r="N7" s="874">
        <v>118029.72</v>
      </c>
      <c r="O7" s="875">
        <v>-168977929118679.03</v>
      </c>
      <c r="P7" s="875">
        <v>1</v>
      </c>
      <c r="Q7" s="874">
        <v>1924.4799999996221</v>
      </c>
      <c r="R7" s="875">
        <v>-2755192887268.1523</v>
      </c>
      <c r="S7" s="875">
        <v>1.6305045881661179E-2</v>
      </c>
      <c r="T7" s="874">
        <v>2881735.6500000004</v>
      </c>
      <c r="U7" s="875">
        <v>1</v>
      </c>
      <c r="V7" s="875">
        <v>1.140231678267122</v>
      </c>
      <c r="W7" s="874">
        <v>2527324.67</v>
      </c>
      <c r="X7" s="875">
        <v>0.87701474977415073</v>
      </c>
      <c r="Y7" s="875">
        <v>1</v>
      </c>
      <c r="Z7" s="874">
        <v>2143461.5500000003</v>
      </c>
      <c r="AA7" s="875">
        <v>0.7438092213628269</v>
      </c>
      <c r="AB7" s="876">
        <v>0.84811483678509747</v>
      </c>
    </row>
    <row r="8" spans="1:28" ht="14.45" customHeight="1" thickBot="1" x14ac:dyDescent="0.25"/>
    <row r="9" spans="1:28" ht="14.45" customHeight="1" x14ac:dyDescent="0.25">
      <c r="A9" s="870" t="s">
        <v>592</v>
      </c>
      <c r="B9" s="871">
        <v>231300</v>
      </c>
      <c r="C9" s="872">
        <v>1</v>
      </c>
      <c r="D9" s="872">
        <v>0.84532985406821848</v>
      </c>
      <c r="E9" s="871">
        <v>273621</v>
      </c>
      <c r="F9" s="872">
        <v>1.1829701686121921</v>
      </c>
      <c r="G9" s="872">
        <v>1</v>
      </c>
      <c r="H9" s="871">
        <v>285062</v>
      </c>
      <c r="I9" s="872">
        <v>1.2324340683095547</v>
      </c>
      <c r="J9" s="873">
        <v>1.0418133111128167</v>
      </c>
    </row>
    <row r="10" spans="1:28" ht="14.45" customHeight="1" x14ac:dyDescent="0.25">
      <c r="A10" s="881" t="s">
        <v>2102</v>
      </c>
      <c r="B10" s="878">
        <v>2932</v>
      </c>
      <c r="C10" s="879">
        <v>1</v>
      </c>
      <c r="D10" s="879">
        <v>0.44096856670175966</v>
      </c>
      <c r="E10" s="878">
        <v>6649</v>
      </c>
      <c r="F10" s="879">
        <v>2.2677353342428375</v>
      </c>
      <c r="G10" s="879">
        <v>1</v>
      </c>
      <c r="H10" s="878">
        <v>5026</v>
      </c>
      <c r="I10" s="879">
        <v>1.7141882673942701</v>
      </c>
      <c r="J10" s="880">
        <v>0.755903143329824</v>
      </c>
    </row>
    <row r="11" spans="1:28" ht="14.45" customHeight="1" thickBot="1" x14ac:dyDescent="0.3">
      <c r="A11" s="877" t="s">
        <v>2103</v>
      </c>
      <c r="B11" s="874">
        <v>228368</v>
      </c>
      <c r="C11" s="875">
        <v>1</v>
      </c>
      <c r="D11" s="875">
        <v>0.8554005663515275</v>
      </c>
      <c r="E11" s="874">
        <v>266972</v>
      </c>
      <c r="F11" s="875">
        <v>1.1690429482239193</v>
      </c>
      <c r="G11" s="875">
        <v>1</v>
      </c>
      <c r="H11" s="874">
        <v>280036</v>
      </c>
      <c r="I11" s="875">
        <v>1.2262488614867231</v>
      </c>
      <c r="J11" s="876">
        <v>1.0489339706036589</v>
      </c>
    </row>
    <row r="12" spans="1:28" ht="14.45" customHeight="1" x14ac:dyDescent="0.2">
      <c r="A12" s="804" t="s">
        <v>301</v>
      </c>
    </row>
    <row r="13" spans="1:28" ht="14.45" customHeight="1" x14ac:dyDescent="0.2">
      <c r="A13" s="805" t="s">
        <v>984</v>
      </c>
    </row>
    <row r="14" spans="1:28" ht="14.45" customHeight="1" x14ac:dyDescent="0.2">
      <c r="A14" s="804" t="s">
        <v>2104</v>
      </c>
    </row>
    <row r="15" spans="1:28" ht="14.45" customHeight="1" x14ac:dyDescent="0.2">
      <c r="A15" s="804" t="s">
        <v>2105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 xr:uid="{0A88F964-332F-4FF4-8491-95BE94E120F1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2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247" bestFit="1" customWidth="1"/>
    <col min="2" max="2" width="7.7109375" style="329" hidden="1" customWidth="1" outlineLevel="1"/>
    <col min="3" max="3" width="7.7109375" style="329" customWidth="1" collapsed="1"/>
    <col min="4" max="4" width="7.7109375" style="329" customWidth="1"/>
    <col min="5" max="5" width="7.7109375" style="215" hidden="1" customWidth="1" outlineLevel="1"/>
    <col min="6" max="6" width="7.7109375" style="215" customWidth="1" collapsed="1"/>
    <col min="7" max="7" width="7.7109375" style="215" customWidth="1"/>
    <col min="8" max="16384" width="8.85546875" style="247"/>
  </cols>
  <sheetData>
    <row r="1" spans="1:7" ht="18.600000000000001" customHeight="1" thickBot="1" x14ac:dyDescent="0.35">
      <c r="A1" s="622" t="s">
        <v>2107</v>
      </c>
      <c r="B1" s="512"/>
      <c r="C1" s="512"/>
      <c r="D1" s="512"/>
      <c r="E1" s="512"/>
      <c r="F1" s="512"/>
      <c r="G1" s="512"/>
    </row>
    <row r="2" spans="1:7" ht="14.45" customHeight="1" thickBot="1" x14ac:dyDescent="0.25">
      <c r="A2" s="371" t="s">
        <v>328</v>
      </c>
      <c r="B2" s="220"/>
      <c r="C2" s="220"/>
      <c r="D2" s="220"/>
      <c r="E2" s="220"/>
      <c r="F2" s="220"/>
      <c r="G2" s="220"/>
    </row>
    <row r="3" spans="1:7" ht="14.45" customHeight="1" thickBot="1" x14ac:dyDescent="0.25">
      <c r="A3" s="439" t="s">
        <v>158</v>
      </c>
      <c r="B3" s="403">
        <f t="shared" ref="B3:G3" si="0">SUBTOTAL(9,B6:B1048576)</f>
        <v>1806</v>
      </c>
      <c r="C3" s="404">
        <f t="shared" si="0"/>
        <v>1989</v>
      </c>
      <c r="D3" s="438">
        <f t="shared" si="0"/>
        <v>2089</v>
      </c>
      <c r="E3" s="346">
        <f t="shared" si="0"/>
        <v>231300</v>
      </c>
      <c r="F3" s="344">
        <f t="shared" si="0"/>
        <v>273621</v>
      </c>
      <c r="G3" s="405">
        <f t="shared" si="0"/>
        <v>285062</v>
      </c>
    </row>
    <row r="4" spans="1:7" ht="14.45" customHeight="1" x14ac:dyDescent="0.2">
      <c r="A4" s="623" t="s">
        <v>166</v>
      </c>
      <c r="B4" s="628" t="s">
        <v>253</v>
      </c>
      <c r="C4" s="626"/>
      <c r="D4" s="629"/>
      <c r="E4" s="628" t="s">
        <v>122</v>
      </c>
      <c r="F4" s="626"/>
      <c r="G4" s="629"/>
    </row>
    <row r="5" spans="1:7" ht="14.45" customHeight="1" thickBot="1" x14ac:dyDescent="0.25">
      <c r="A5" s="865"/>
      <c r="B5" s="866">
        <v>2015</v>
      </c>
      <c r="C5" s="867">
        <v>2018</v>
      </c>
      <c r="D5" s="882">
        <v>2019</v>
      </c>
      <c r="E5" s="866">
        <v>2015</v>
      </c>
      <c r="F5" s="867">
        <v>2018</v>
      </c>
      <c r="G5" s="882">
        <v>2019</v>
      </c>
    </row>
    <row r="6" spans="1:7" ht="14.45" customHeight="1" x14ac:dyDescent="0.2">
      <c r="A6" s="856" t="s">
        <v>2106</v>
      </c>
      <c r="B6" s="225"/>
      <c r="C6" s="225"/>
      <c r="D6" s="225">
        <v>3</v>
      </c>
      <c r="E6" s="883"/>
      <c r="F6" s="883"/>
      <c r="G6" s="884">
        <v>1002</v>
      </c>
    </row>
    <row r="7" spans="1:7" ht="14.45" customHeight="1" x14ac:dyDescent="0.2">
      <c r="A7" s="857" t="s">
        <v>2102</v>
      </c>
      <c r="B7" s="849">
        <v>27</v>
      </c>
      <c r="C7" s="849">
        <v>59</v>
      </c>
      <c r="D7" s="849">
        <v>44</v>
      </c>
      <c r="E7" s="885">
        <v>2932</v>
      </c>
      <c r="F7" s="885">
        <v>6649</v>
      </c>
      <c r="G7" s="886">
        <v>5026</v>
      </c>
    </row>
    <row r="8" spans="1:7" ht="14.45" customHeight="1" x14ac:dyDescent="0.2">
      <c r="A8" s="857" t="s">
        <v>986</v>
      </c>
      <c r="B8" s="849">
        <v>250</v>
      </c>
      <c r="C8" s="849">
        <v>29</v>
      </c>
      <c r="D8" s="849">
        <v>37</v>
      </c>
      <c r="E8" s="885">
        <v>20114</v>
      </c>
      <c r="F8" s="885">
        <v>3010</v>
      </c>
      <c r="G8" s="886">
        <v>4564</v>
      </c>
    </row>
    <row r="9" spans="1:7" ht="14.45" customHeight="1" x14ac:dyDescent="0.2">
      <c r="A9" s="857" t="s">
        <v>987</v>
      </c>
      <c r="B9" s="849"/>
      <c r="C9" s="849"/>
      <c r="D9" s="849">
        <v>1</v>
      </c>
      <c r="E9" s="885"/>
      <c r="F9" s="885"/>
      <c r="G9" s="886">
        <v>38</v>
      </c>
    </row>
    <row r="10" spans="1:7" ht="14.45" customHeight="1" x14ac:dyDescent="0.2">
      <c r="A10" s="857" t="s">
        <v>988</v>
      </c>
      <c r="B10" s="849"/>
      <c r="C10" s="849">
        <v>2</v>
      </c>
      <c r="D10" s="849"/>
      <c r="E10" s="885"/>
      <c r="F10" s="885">
        <v>294</v>
      </c>
      <c r="G10" s="886"/>
    </row>
    <row r="11" spans="1:7" ht="14.45" customHeight="1" x14ac:dyDescent="0.2">
      <c r="A11" s="857" t="s">
        <v>989</v>
      </c>
      <c r="B11" s="849"/>
      <c r="C11" s="849">
        <v>2</v>
      </c>
      <c r="D11" s="849">
        <v>11</v>
      </c>
      <c r="E11" s="885"/>
      <c r="F11" s="885">
        <v>471</v>
      </c>
      <c r="G11" s="886">
        <v>2292</v>
      </c>
    </row>
    <row r="12" spans="1:7" ht="14.45" customHeight="1" x14ac:dyDescent="0.2">
      <c r="A12" s="857" t="s">
        <v>990</v>
      </c>
      <c r="B12" s="849">
        <v>353</v>
      </c>
      <c r="C12" s="849">
        <v>423</v>
      </c>
      <c r="D12" s="849">
        <v>603</v>
      </c>
      <c r="E12" s="885">
        <v>78767</v>
      </c>
      <c r="F12" s="885">
        <v>86382</v>
      </c>
      <c r="G12" s="886">
        <v>112154</v>
      </c>
    </row>
    <row r="13" spans="1:7" ht="14.45" customHeight="1" x14ac:dyDescent="0.2">
      <c r="A13" s="857" t="s">
        <v>991</v>
      </c>
      <c r="B13" s="849"/>
      <c r="C13" s="849">
        <v>65</v>
      </c>
      <c r="D13" s="849">
        <v>11</v>
      </c>
      <c r="E13" s="885"/>
      <c r="F13" s="885">
        <v>6518</v>
      </c>
      <c r="G13" s="886">
        <v>855</v>
      </c>
    </row>
    <row r="14" spans="1:7" ht="14.45" customHeight="1" x14ac:dyDescent="0.2">
      <c r="A14" s="857" t="s">
        <v>994</v>
      </c>
      <c r="B14" s="849"/>
      <c r="C14" s="849">
        <v>11</v>
      </c>
      <c r="D14" s="849">
        <v>43</v>
      </c>
      <c r="E14" s="885"/>
      <c r="F14" s="885">
        <v>2402</v>
      </c>
      <c r="G14" s="886">
        <v>5341</v>
      </c>
    </row>
    <row r="15" spans="1:7" ht="14.45" customHeight="1" x14ac:dyDescent="0.2">
      <c r="A15" s="857" t="s">
        <v>995</v>
      </c>
      <c r="B15" s="849">
        <v>837</v>
      </c>
      <c r="C15" s="849">
        <v>945</v>
      </c>
      <c r="D15" s="849">
        <v>574</v>
      </c>
      <c r="E15" s="885">
        <v>82022</v>
      </c>
      <c r="F15" s="885">
        <v>95597</v>
      </c>
      <c r="G15" s="886">
        <v>60489</v>
      </c>
    </row>
    <row r="16" spans="1:7" ht="14.45" customHeight="1" x14ac:dyDescent="0.2">
      <c r="A16" s="857" t="s">
        <v>996</v>
      </c>
      <c r="B16" s="849">
        <v>5</v>
      </c>
      <c r="C16" s="849">
        <v>28</v>
      </c>
      <c r="D16" s="849">
        <v>149</v>
      </c>
      <c r="E16" s="885">
        <v>2149</v>
      </c>
      <c r="F16" s="885">
        <v>7413</v>
      </c>
      <c r="G16" s="886">
        <v>18088</v>
      </c>
    </row>
    <row r="17" spans="1:7" ht="14.45" customHeight="1" x14ac:dyDescent="0.2">
      <c r="A17" s="857" t="s">
        <v>997</v>
      </c>
      <c r="B17" s="849">
        <v>27</v>
      </c>
      <c r="C17" s="849">
        <v>14</v>
      </c>
      <c r="D17" s="849">
        <v>15</v>
      </c>
      <c r="E17" s="885">
        <v>8483</v>
      </c>
      <c r="F17" s="885">
        <v>6850</v>
      </c>
      <c r="G17" s="886">
        <v>4206</v>
      </c>
    </row>
    <row r="18" spans="1:7" ht="14.45" customHeight="1" x14ac:dyDescent="0.2">
      <c r="A18" s="857" t="s">
        <v>998</v>
      </c>
      <c r="B18" s="849">
        <v>43</v>
      </c>
      <c r="C18" s="849">
        <v>61</v>
      </c>
      <c r="D18" s="849">
        <v>91</v>
      </c>
      <c r="E18" s="885">
        <v>2270</v>
      </c>
      <c r="F18" s="885">
        <v>16967</v>
      </c>
      <c r="G18" s="886">
        <v>13615</v>
      </c>
    </row>
    <row r="19" spans="1:7" ht="14.45" customHeight="1" thickBot="1" x14ac:dyDescent="0.25">
      <c r="A19" s="889" t="s">
        <v>999</v>
      </c>
      <c r="B19" s="851">
        <v>264</v>
      </c>
      <c r="C19" s="851">
        <v>350</v>
      </c>
      <c r="D19" s="851">
        <v>507</v>
      </c>
      <c r="E19" s="887">
        <v>34563</v>
      </c>
      <c r="F19" s="887">
        <v>41068</v>
      </c>
      <c r="G19" s="888">
        <v>57392</v>
      </c>
    </row>
    <row r="20" spans="1:7" ht="14.45" customHeight="1" x14ac:dyDescent="0.2">
      <c r="A20" s="804" t="s">
        <v>301</v>
      </c>
    </row>
    <row r="21" spans="1:7" ht="14.45" customHeight="1" x14ac:dyDescent="0.2">
      <c r="A21" s="805" t="s">
        <v>984</v>
      </c>
    </row>
    <row r="22" spans="1:7" ht="14.45" customHeight="1" x14ac:dyDescent="0.2">
      <c r="A22" s="804" t="s">
        <v>2104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DA9EE84F-F237-48F4-AE6E-9F6BA60226AA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25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.140625" style="247" bestFit="1" customWidth="1"/>
    <col min="5" max="5" width="8" style="247" customWidth="1"/>
    <col min="6" max="6" width="50.85546875" style="247" bestFit="1" customWidth="1" collapsed="1"/>
    <col min="7" max="8" width="11.140625" style="329" hidden="1" customWidth="1" outlineLevel="1"/>
    <col min="9" max="10" width="9.28515625" style="247" hidden="1" customWidth="1"/>
    <col min="11" max="12" width="11.140625" style="329" customWidth="1"/>
    <col min="13" max="14" width="9.28515625" style="247" hidden="1" customWidth="1"/>
    <col min="15" max="16" width="11.140625" style="329" customWidth="1"/>
    <col min="17" max="17" width="11.140625" style="332" customWidth="1"/>
    <col min="18" max="18" width="11.140625" style="329" customWidth="1"/>
    <col min="19" max="16384" width="8.85546875" style="247"/>
  </cols>
  <sheetData>
    <row r="1" spans="1:18" ht="18.600000000000001" customHeight="1" thickBot="1" x14ac:dyDescent="0.35">
      <c r="A1" s="512" t="s">
        <v>2149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</row>
    <row r="2" spans="1:18" ht="14.45" customHeight="1" thickBot="1" x14ac:dyDescent="0.25">
      <c r="A2" s="371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5" customHeight="1" thickBot="1" x14ac:dyDescent="0.25">
      <c r="F3" s="112" t="s">
        <v>158</v>
      </c>
      <c r="G3" s="207">
        <f t="shared" ref="G3:P3" si="0">SUBTOTAL(9,G6:G1048576)</f>
        <v>1975</v>
      </c>
      <c r="H3" s="208">
        <f t="shared" si="0"/>
        <v>3113035.6500000004</v>
      </c>
      <c r="I3" s="78"/>
      <c r="J3" s="78"/>
      <c r="K3" s="208">
        <f t="shared" si="0"/>
        <v>2151</v>
      </c>
      <c r="L3" s="208">
        <f t="shared" si="0"/>
        <v>2918975.3899999997</v>
      </c>
      <c r="M3" s="78"/>
      <c r="N3" s="78"/>
      <c r="O3" s="208">
        <f t="shared" si="0"/>
        <v>2221</v>
      </c>
      <c r="P3" s="208">
        <f t="shared" si="0"/>
        <v>2430448.0300000007</v>
      </c>
      <c r="Q3" s="79">
        <f>IF(L3=0,0,P3/L3)</f>
        <v>0.83263738307845103</v>
      </c>
      <c r="R3" s="209">
        <f>IF(O3=0,0,P3/O3)</f>
        <v>1094.3034804142283</v>
      </c>
    </row>
    <row r="4" spans="1:18" ht="14.45" customHeight="1" x14ac:dyDescent="0.2">
      <c r="A4" s="630" t="s">
        <v>261</v>
      </c>
      <c r="B4" s="630" t="s">
        <v>118</v>
      </c>
      <c r="C4" s="638" t="s">
        <v>0</v>
      </c>
      <c r="D4" s="632" t="s">
        <v>119</v>
      </c>
      <c r="E4" s="637" t="s">
        <v>89</v>
      </c>
      <c r="F4" s="633" t="s">
        <v>80</v>
      </c>
      <c r="G4" s="634">
        <v>2015</v>
      </c>
      <c r="H4" s="635"/>
      <c r="I4" s="206"/>
      <c r="J4" s="206"/>
      <c r="K4" s="634">
        <v>2018</v>
      </c>
      <c r="L4" s="635"/>
      <c r="M4" s="206"/>
      <c r="N4" s="206"/>
      <c r="O4" s="634">
        <v>2019</v>
      </c>
      <c r="P4" s="635"/>
      <c r="Q4" s="636" t="s">
        <v>2</v>
      </c>
      <c r="R4" s="631" t="s">
        <v>121</v>
      </c>
    </row>
    <row r="5" spans="1:18" ht="14.45" customHeight="1" thickBot="1" x14ac:dyDescent="0.25">
      <c r="A5" s="890"/>
      <c r="B5" s="890"/>
      <c r="C5" s="891"/>
      <c r="D5" s="892"/>
      <c r="E5" s="893"/>
      <c r="F5" s="894"/>
      <c r="G5" s="895" t="s">
        <v>90</v>
      </c>
      <c r="H5" s="896" t="s">
        <v>14</v>
      </c>
      <c r="I5" s="897"/>
      <c r="J5" s="897"/>
      <c r="K5" s="895" t="s">
        <v>90</v>
      </c>
      <c r="L5" s="896" t="s">
        <v>14</v>
      </c>
      <c r="M5" s="897"/>
      <c r="N5" s="897"/>
      <c r="O5" s="895" t="s">
        <v>90</v>
      </c>
      <c r="P5" s="896" t="s">
        <v>14</v>
      </c>
      <c r="Q5" s="898"/>
      <c r="R5" s="899"/>
    </row>
    <row r="6" spans="1:18" ht="14.45" customHeight="1" x14ac:dyDescent="0.2">
      <c r="A6" s="824" t="s">
        <v>2108</v>
      </c>
      <c r="B6" s="825" t="s">
        <v>2109</v>
      </c>
      <c r="C6" s="825" t="s">
        <v>2110</v>
      </c>
      <c r="D6" s="825" t="s">
        <v>2111</v>
      </c>
      <c r="E6" s="825" t="s">
        <v>2112</v>
      </c>
      <c r="F6" s="825" t="s">
        <v>2113</v>
      </c>
      <c r="G6" s="225">
        <v>0</v>
      </c>
      <c r="H6" s="225">
        <v>2.9103830456733704E-10</v>
      </c>
      <c r="I6" s="825">
        <v>1.4285714285714286</v>
      </c>
      <c r="J6" s="825"/>
      <c r="K6" s="225">
        <v>0</v>
      </c>
      <c r="L6" s="225">
        <v>2.0372681319713593E-10</v>
      </c>
      <c r="M6" s="825">
        <v>1</v>
      </c>
      <c r="N6" s="825"/>
      <c r="O6" s="225">
        <v>0</v>
      </c>
      <c r="P6" s="225">
        <v>1.7462298274040222E-10</v>
      </c>
      <c r="Q6" s="830">
        <v>0.8571428571428571</v>
      </c>
      <c r="R6" s="848"/>
    </row>
    <row r="7" spans="1:18" ht="14.45" customHeight="1" x14ac:dyDescent="0.2">
      <c r="A7" s="831" t="s">
        <v>2108</v>
      </c>
      <c r="B7" s="832" t="s">
        <v>2109</v>
      </c>
      <c r="C7" s="832" t="s">
        <v>2110</v>
      </c>
      <c r="D7" s="832" t="s">
        <v>2111</v>
      </c>
      <c r="E7" s="832" t="s">
        <v>2114</v>
      </c>
      <c r="F7" s="832" t="s">
        <v>2113</v>
      </c>
      <c r="G7" s="849">
        <v>0</v>
      </c>
      <c r="H7" s="849">
        <v>0</v>
      </c>
      <c r="I7" s="832">
        <v>0</v>
      </c>
      <c r="J7" s="832"/>
      <c r="K7" s="849">
        <v>0</v>
      </c>
      <c r="L7" s="849">
        <v>1.4551915228366852E-11</v>
      </c>
      <c r="M7" s="832">
        <v>1</v>
      </c>
      <c r="N7" s="832"/>
      <c r="O7" s="849">
        <v>0</v>
      </c>
      <c r="P7" s="849">
        <v>-2.5465851649641991E-11</v>
      </c>
      <c r="Q7" s="837">
        <v>-1.75</v>
      </c>
      <c r="R7" s="850"/>
    </row>
    <row r="8" spans="1:18" ht="14.45" customHeight="1" x14ac:dyDescent="0.2">
      <c r="A8" s="831" t="s">
        <v>2108</v>
      </c>
      <c r="B8" s="832" t="s">
        <v>2109</v>
      </c>
      <c r="C8" s="832" t="s">
        <v>592</v>
      </c>
      <c r="D8" s="832" t="s">
        <v>2111</v>
      </c>
      <c r="E8" s="832" t="s">
        <v>2112</v>
      </c>
      <c r="F8" s="832" t="s">
        <v>2115</v>
      </c>
      <c r="G8" s="849">
        <v>123</v>
      </c>
      <c r="H8" s="849">
        <v>2428229.65</v>
      </c>
      <c r="I8" s="832">
        <v>1.1536281733140927</v>
      </c>
      <c r="J8" s="832">
        <v>19741.704471544715</v>
      </c>
      <c r="K8" s="849">
        <v>107</v>
      </c>
      <c r="L8" s="849">
        <v>2104863.34</v>
      </c>
      <c r="M8" s="832">
        <v>1</v>
      </c>
      <c r="N8" s="832">
        <v>19671.62</v>
      </c>
      <c r="O8" s="849">
        <v>79</v>
      </c>
      <c r="P8" s="849">
        <v>1621001.5000000002</v>
      </c>
      <c r="Q8" s="837">
        <v>0.770121969058571</v>
      </c>
      <c r="R8" s="850">
        <v>20519.006329113927</v>
      </c>
    </row>
    <row r="9" spans="1:18" ht="14.45" customHeight="1" x14ac:dyDescent="0.2">
      <c r="A9" s="831" t="s">
        <v>2108</v>
      </c>
      <c r="B9" s="832" t="s">
        <v>2109</v>
      </c>
      <c r="C9" s="832" t="s">
        <v>592</v>
      </c>
      <c r="D9" s="832" t="s">
        <v>2111</v>
      </c>
      <c r="E9" s="832" t="s">
        <v>2114</v>
      </c>
      <c r="F9" s="832" t="s">
        <v>2115</v>
      </c>
      <c r="G9" s="849">
        <v>46</v>
      </c>
      <c r="H9" s="849">
        <v>453506</v>
      </c>
      <c r="I9" s="832">
        <v>0.8390629225035271</v>
      </c>
      <c r="J9" s="832">
        <v>9858.826086956522</v>
      </c>
      <c r="K9" s="849">
        <v>55</v>
      </c>
      <c r="L9" s="849">
        <v>540491.05000000005</v>
      </c>
      <c r="M9" s="832">
        <v>1</v>
      </c>
      <c r="N9" s="832">
        <v>9827.11</v>
      </c>
      <c r="O9" s="849">
        <v>51</v>
      </c>
      <c r="P9" s="849">
        <v>522460.05000000005</v>
      </c>
      <c r="Q9" s="837">
        <v>0.96663959560477464</v>
      </c>
      <c r="R9" s="850">
        <v>10244.314705882354</v>
      </c>
    </row>
    <row r="10" spans="1:18" ht="14.45" customHeight="1" x14ac:dyDescent="0.2">
      <c r="A10" s="831" t="s">
        <v>2108</v>
      </c>
      <c r="B10" s="832" t="s">
        <v>2109</v>
      </c>
      <c r="C10" s="832" t="s">
        <v>592</v>
      </c>
      <c r="D10" s="832" t="s">
        <v>2116</v>
      </c>
      <c r="E10" s="832" t="s">
        <v>2117</v>
      </c>
      <c r="F10" s="832" t="s">
        <v>2118</v>
      </c>
      <c r="G10" s="849"/>
      <c r="H10" s="849"/>
      <c r="I10" s="832"/>
      <c r="J10" s="832"/>
      <c r="K10" s="849"/>
      <c r="L10" s="849"/>
      <c r="M10" s="832"/>
      <c r="N10" s="832"/>
      <c r="O10" s="849">
        <v>1</v>
      </c>
      <c r="P10" s="849">
        <v>1674.52</v>
      </c>
      <c r="Q10" s="837"/>
      <c r="R10" s="850">
        <v>1674.52</v>
      </c>
    </row>
    <row r="11" spans="1:18" ht="14.45" customHeight="1" x14ac:dyDescent="0.2">
      <c r="A11" s="831" t="s">
        <v>2108</v>
      </c>
      <c r="B11" s="832" t="s">
        <v>2109</v>
      </c>
      <c r="C11" s="832" t="s">
        <v>592</v>
      </c>
      <c r="D11" s="832" t="s">
        <v>2116</v>
      </c>
      <c r="E11" s="832" t="s">
        <v>2119</v>
      </c>
      <c r="F11" s="832" t="s">
        <v>2120</v>
      </c>
      <c r="G11" s="849"/>
      <c r="H11" s="849"/>
      <c r="I11" s="832"/>
      <c r="J11" s="832"/>
      <c r="K11" s="849"/>
      <c r="L11" s="849"/>
      <c r="M11" s="832"/>
      <c r="N11" s="832"/>
      <c r="O11" s="849">
        <v>1</v>
      </c>
      <c r="P11" s="849">
        <v>249.96</v>
      </c>
      <c r="Q11" s="837"/>
      <c r="R11" s="850">
        <v>249.96</v>
      </c>
    </row>
    <row r="12" spans="1:18" ht="14.45" customHeight="1" x14ac:dyDescent="0.2">
      <c r="A12" s="831" t="s">
        <v>2108</v>
      </c>
      <c r="B12" s="832" t="s">
        <v>2109</v>
      </c>
      <c r="C12" s="832" t="s">
        <v>592</v>
      </c>
      <c r="D12" s="832" t="s">
        <v>812</v>
      </c>
      <c r="E12" s="832" t="s">
        <v>2121</v>
      </c>
      <c r="F12" s="832" t="s">
        <v>2122</v>
      </c>
      <c r="G12" s="849">
        <v>4</v>
      </c>
      <c r="H12" s="849">
        <v>120</v>
      </c>
      <c r="I12" s="832">
        <v>2</v>
      </c>
      <c r="J12" s="832">
        <v>30</v>
      </c>
      <c r="K12" s="849">
        <v>2</v>
      </c>
      <c r="L12" s="849">
        <v>60</v>
      </c>
      <c r="M12" s="832">
        <v>1</v>
      </c>
      <c r="N12" s="832">
        <v>30</v>
      </c>
      <c r="O12" s="849">
        <v>12</v>
      </c>
      <c r="P12" s="849">
        <v>372</v>
      </c>
      <c r="Q12" s="837">
        <v>6.2</v>
      </c>
      <c r="R12" s="850">
        <v>31</v>
      </c>
    </row>
    <row r="13" spans="1:18" ht="14.45" customHeight="1" x14ac:dyDescent="0.2">
      <c r="A13" s="831" t="s">
        <v>2108</v>
      </c>
      <c r="B13" s="832" t="s">
        <v>2109</v>
      </c>
      <c r="C13" s="832" t="s">
        <v>592</v>
      </c>
      <c r="D13" s="832" t="s">
        <v>812</v>
      </c>
      <c r="E13" s="832" t="s">
        <v>2123</v>
      </c>
      <c r="F13" s="832" t="s">
        <v>2124</v>
      </c>
      <c r="G13" s="849">
        <v>4</v>
      </c>
      <c r="H13" s="849">
        <v>264</v>
      </c>
      <c r="I13" s="832">
        <v>0.19047619047619047</v>
      </c>
      <c r="J13" s="832">
        <v>66</v>
      </c>
      <c r="K13" s="849">
        <v>21</v>
      </c>
      <c r="L13" s="849">
        <v>1386</v>
      </c>
      <c r="M13" s="832">
        <v>1</v>
      </c>
      <c r="N13" s="832">
        <v>66</v>
      </c>
      <c r="O13" s="849">
        <v>50</v>
      </c>
      <c r="P13" s="849">
        <v>3350</v>
      </c>
      <c r="Q13" s="837">
        <v>2.4170274170274171</v>
      </c>
      <c r="R13" s="850">
        <v>67</v>
      </c>
    </row>
    <row r="14" spans="1:18" ht="14.45" customHeight="1" x14ac:dyDescent="0.2">
      <c r="A14" s="831" t="s">
        <v>2108</v>
      </c>
      <c r="B14" s="832" t="s">
        <v>2109</v>
      </c>
      <c r="C14" s="832" t="s">
        <v>592</v>
      </c>
      <c r="D14" s="832" t="s">
        <v>812</v>
      </c>
      <c r="E14" s="832" t="s">
        <v>2125</v>
      </c>
      <c r="F14" s="832" t="s">
        <v>2126</v>
      </c>
      <c r="G14" s="849"/>
      <c r="H14" s="849"/>
      <c r="I14" s="832"/>
      <c r="J14" s="832"/>
      <c r="K14" s="849"/>
      <c r="L14" s="849"/>
      <c r="M14" s="832"/>
      <c r="N14" s="832"/>
      <c r="O14" s="849">
        <v>1</v>
      </c>
      <c r="P14" s="849">
        <v>199</v>
      </c>
      <c r="Q14" s="837"/>
      <c r="R14" s="850">
        <v>199</v>
      </c>
    </row>
    <row r="15" spans="1:18" ht="14.45" customHeight="1" x14ac:dyDescent="0.2">
      <c r="A15" s="831" t="s">
        <v>2108</v>
      </c>
      <c r="B15" s="832" t="s">
        <v>2109</v>
      </c>
      <c r="C15" s="832" t="s">
        <v>592</v>
      </c>
      <c r="D15" s="832" t="s">
        <v>812</v>
      </c>
      <c r="E15" s="832" t="s">
        <v>2127</v>
      </c>
      <c r="F15" s="832" t="s">
        <v>2128</v>
      </c>
      <c r="G15" s="849">
        <v>294</v>
      </c>
      <c r="H15" s="849">
        <v>10878</v>
      </c>
      <c r="I15" s="832">
        <v>0.8258426966292135</v>
      </c>
      <c r="J15" s="832">
        <v>37</v>
      </c>
      <c r="K15" s="849">
        <v>356</v>
      </c>
      <c r="L15" s="849">
        <v>13172</v>
      </c>
      <c r="M15" s="832">
        <v>1</v>
      </c>
      <c r="N15" s="832">
        <v>37</v>
      </c>
      <c r="O15" s="849">
        <v>375</v>
      </c>
      <c r="P15" s="849">
        <v>14250</v>
      </c>
      <c r="Q15" s="837">
        <v>1.0818402672335257</v>
      </c>
      <c r="R15" s="850">
        <v>38</v>
      </c>
    </row>
    <row r="16" spans="1:18" ht="14.45" customHeight="1" x14ac:dyDescent="0.2">
      <c r="A16" s="831" t="s">
        <v>2108</v>
      </c>
      <c r="B16" s="832" t="s">
        <v>2109</v>
      </c>
      <c r="C16" s="832" t="s">
        <v>592</v>
      </c>
      <c r="D16" s="832" t="s">
        <v>812</v>
      </c>
      <c r="E16" s="832" t="s">
        <v>2129</v>
      </c>
      <c r="F16" s="832" t="s">
        <v>2130</v>
      </c>
      <c r="G16" s="849">
        <v>435</v>
      </c>
      <c r="H16" s="849">
        <v>76995</v>
      </c>
      <c r="I16" s="832">
        <v>0.95067292258303493</v>
      </c>
      <c r="J16" s="832">
        <v>177</v>
      </c>
      <c r="K16" s="849">
        <v>455</v>
      </c>
      <c r="L16" s="849">
        <v>80990</v>
      </c>
      <c r="M16" s="832">
        <v>1</v>
      </c>
      <c r="N16" s="832">
        <v>178</v>
      </c>
      <c r="O16" s="849">
        <v>422</v>
      </c>
      <c r="P16" s="849">
        <v>75538</v>
      </c>
      <c r="Q16" s="837">
        <v>0.9326830472897889</v>
      </c>
      <c r="R16" s="850">
        <v>179</v>
      </c>
    </row>
    <row r="17" spans="1:18" ht="14.45" customHeight="1" x14ac:dyDescent="0.2">
      <c r="A17" s="831" t="s">
        <v>2108</v>
      </c>
      <c r="B17" s="832" t="s">
        <v>2109</v>
      </c>
      <c r="C17" s="832" t="s">
        <v>592</v>
      </c>
      <c r="D17" s="832" t="s">
        <v>812</v>
      </c>
      <c r="E17" s="832" t="s">
        <v>2131</v>
      </c>
      <c r="F17" s="832" t="s">
        <v>2132</v>
      </c>
      <c r="G17" s="849"/>
      <c r="H17" s="849"/>
      <c r="I17" s="832"/>
      <c r="J17" s="832"/>
      <c r="K17" s="849"/>
      <c r="L17" s="849"/>
      <c r="M17" s="832"/>
      <c r="N17" s="832"/>
      <c r="O17" s="849">
        <v>7</v>
      </c>
      <c r="P17" s="849">
        <v>1589</v>
      </c>
      <c r="Q17" s="837"/>
      <c r="R17" s="850">
        <v>227</v>
      </c>
    </row>
    <row r="18" spans="1:18" ht="14.45" customHeight="1" x14ac:dyDescent="0.2">
      <c r="A18" s="831" t="s">
        <v>2108</v>
      </c>
      <c r="B18" s="832" t="s">
        <v>2109</v>
      </c>
      <c r="C18" s="832" t="s">
        <v>592</v>
      </c>
      <c r="D18" s="832" t="s">
        <v>812</v>
      </c>
      <c r="E18" s="832" t="s">
        <v>2133</v>
      </c>
      <c r="F18" s="832" t="s">
        <v>2134</v>
      </c>
      <c r="G18" s="849">
        <v>135</v>
      </c>
      <c r="H18" s="849">
        <v>0</v>
      </c>
      <c r="I18" s="832"/>
      <c r="J18" s="832">
        <v>0</v>
      </c>
      <c r="K18" s="849">
        <v>107</v>
      </c>
      <c r="L18" s="849">
        <v>0</v>
      </c>
      <c r="M18" s="832"/>
      <c r="N18" s="832">
        <v>0</v>
      </c>
      <c r="O18" s="849">
        <v>92</v>
      </c>
      <c r="P18" s="849">
        <v>0</v>
      </c>
      <c r="Q18" s="837"/>
      <c r="R18" s="850">
        <v>0</v>
      </c>
    </row>
    <row r="19" spans="1:18" ht="14.45" customHeight="1" x14ac:dyDescent="0.2">
      <c r="A19" s="831" t="s">
        <v>2108</v>
      </c>
      <c r="B19" s="832" t="s">
        <v>2109</v>
      </c>
      <c r="C19" s="832" t="s">
        <v>592</v>
      </c>
      <c r="D19" s="832" t="s">
        <v>812</v>
      </c>
      <c r="E19" s="832" t="s">
        <v>2135</v>
      </c>
      <c r="F19" s="832" t="s">
        <v>2136</v>
      </c>
      <c r="G19" s="849">
        <v>608</v>
      </c>
      <c r="H19" s="849">
        <v>70528</v>
      </c>
      <c r="I19" s="832">
        <v>0.89411764705882357</v>
      </c>
      <c r="J19" s="832">
        <v>116</v>
      </c>
      <c r="K19" s="849">
        <v>680</v>
      </c>
      <c r="L19" s="849">
        <v>78880</v>
      </c>
      <c r="M19" s="832">
        <v>1</v>
      </c>
      <c r="N19" s="832">
        <v>116</v>
      </c>
      <c r="O19" s="849">
        <v>704</v>
      </c>
      <c r="P19" s="849">
        <v>81664</v>
      </c>
      <c r="Q19" s="837">
        <v>1.0352941176470589</v>
      </c>
      <c r="R19" s="850">
        <v>116</v>
      </c>
    </row>
    <row r="20" spans="1:18" ht="14.45" customHeight="1" x14ac:dyDescent="0.2">
      <c r="A20" s="831" t="s">
        <v>2108</v>
      </c>
      <c r="B20" s="832" t="s">
        <v>2109</v>
      </c>
      <c r="C20" s="832" t="s">
        <v>592</v>
      </c>
      <c r="D20" s="832" t="s">
        <v>812</v>
      </c>
      <c r="E20" s="832" t="s">
        <v>2137</v>
      </c>
      <c r="F20" s="832" t="s">
        <v>2138</v>
      </c>
      <c r="G20" s="849">
        <v>134</v>
      </c>
      <c r="H20" s="849">
        <v>4288</v>
      </c>
      <c r="I20" s="832">
        <v>1.2293577981651376</v>
      </c>
      <c r="J20" s="832">
        <v>32</v>
      </c>
      <c r="K20" s="849">
        <v>109</v>
      </c>
      <c r="L20" s="849">
        <v>3488</v>
      </c>
      <c r="M20" s="832">
        <v>1</v>
      </c>
      <c r="N20" s="832">
        <v>32</v>
      </c>
      <c r="O20" s="849">
        <v>91</v>
      </c>
      <c r="P20" s="849">
        <v>3003</v>
      </c>
      <c r="Q20" s="837">
        <v>0.86095183486238536</v>
      </c>
      <c r="R20" s="850">
        <v>33</v>
      </c>
    </row>
    <row r="21" spans="1:18" ht="14.45" customHeight="1" x14ac:dyDescent="0.2">
      <c r="A21" s="831" t="s">
        <v>2108</v>
      </c>
      <c r="B21" s="832" t="s">
        <v>2109</v>
      </c>
      <c r="C21" s="832" t="s">
        <v>592</v>
      </c>
      <c r="D21" s="832" t="s">
        <v>812</v>
      </c>
      <c r="E21" s="832" t="s">
        <v>2139</v>
      </c>
      <c r="F21" s="832" t="s">
        <v>2140</v>
      </c>
      <c r="G21" s="849">
        <v>161</v>
      </c>
      <c r="H21" s="849">
        <v>57155</v>
      </c>
      <c r="I21" s="832">
        <v>0.82989690721649489</v>
      </c>
      <c r="J21" s="832">
        <v>355</v>
      </c>
      <c r="K21" s="849">
        <v>194</v>
      </c>
      <c r="L21" s="849">
        <v>68870</v>
      </c>
      <c r="M21" s="832">
        <v>1</v>
      </c>
      <c r="N21" s="832">
        <v>355</v>
      </c>
      <c r="O21" s="849">
        <v>240</v>
      </c>
      <c r="P21" s="849">
        <v>85920</v>
      </c>
      <c r="Q21" s="837">
        <v>1.2475678815158995</v>
      </c>
      <c r="R21" s="850">
        <v>358</v>
      </c>
    </row>
    <row r="22" spans="1:18" ht="14.45" customHeight="1" x14ac:dyDescent="0.2">
      <c r="A22" s="831" t="s">
        <v>2108</v>
      </c>
      <c r="B22" s="832" t="s">
        <v>2109</v>
      </c>
      <c r="C22" s="832" t="s">
        <v>592</v>
      </c>
      <c r="D22" s="832" t="s">
        <v>812</v>
      </c>
      <c r="E22" s="832" t="s">
        <v>2141</v>
      </c>
      <c r="F22" s="832" t="s">
        <v>2142</v>
      </c>
      <c r="G22" s="849">
        <v>17</v>
      </c>
      <c r="H22" s="849">
        <v>1258</v>
      </c>
      <c r="I22" s="832">
        <v>0.58620689655172409</v>
      </c>
      <c r="J22" s="832">
        <v>74</v>
      </c>
      <c r="K22" s="849">
        <v>29</v>
      </c>
      <c r="L22" s="849">
        <v>2146</v>
      </c>
      <c r="M22" s="832">
        <v>1</v>
      </c>
      <c r="N22" s="832">
        <v>74</v>
      </c>
      <c r="O22" s="849">
        <v>73</v>
      </c>
      <c r="P22" s="849">
        <v>5475</v>
      </c>
      <c r="Q22" s="837">
        <v>2.5512581547064306</v>
      </c>
      <c r="R22" s="850">
        <v>75</v>
      </c>
    </row>
    <row r="23" spans="1:18" ht="14.45" customHeight="1" x14ac:dyDescent="0.2">
      <c r="A23" s="831" t="s">
        <v>2108</v>
      </c>
      <c r="B23" s="832" t="s">
        <v>2109</v>
      </c>
      <c r="C23" s="832" t="s">
        <v>592</v>
      </c>
      <c r="D23" s="832" t="s">
        <v>812</v>
      </c>
      <c r="E23" s="832" t="s">
        <v>2143</v>
      </c>
      <c r="F23" s="832" t="s">
        <v>2144</v>
      </c>
      <c r="G23" s="849">
        <v>14</v>
      </c>
      <c r="H23" s="849">
        <v>9814</v>
      </c>
      <c r="I23" s="832">
        <v>0.39943019943019942</v>
      </c>
      <c r="J23" s="832">
        <v>701</v>
      </c>
      <c r="K23" s="849">
        <v>35</v>
      </c>
      <c r="L23" s="849">
        <v>24570</v>
      </c>
      <c r="M23" s="832">
        <v>1</v>
      </c>
      <c r="N23" s="832">
        <v>702</v>
      </c>
      <c r="O23" s="849">
        <v>19</v>
      </c>
      <c r="P23" s="849">
        <v>13433</v>
      </c>
      <c r="Q23" s="837">
        <v>0.54672364672364671</v>
      </c>
      <c r="R23" s="850">
        <v>707</v>
      </c>
    </row>
    <row r="24" spans="1:18" ht="14.45" customHeight="1" x14ac:dyDescent="0.2">
      <c r="A24" s="831" t="s">
        <v>2108</v>
      </c>
      <c r="B24" s="832" t="s">
        <v>2109</v>
      </c>
      <c r="C24" s="832" t="s">
        <v>592</v>
      </c>
      <c r="D24" s="832" t="s">
        <v>812</v>
      </c>
      <c r="E24" s="832" t="s">
        <v>2145</v>
      </c>
      <c r="F24" s="832" t="s">
        <v>2146</v>
      </c>
      <c r="G24" s="849"/>
      <c r="H24" s="849"/>
      <c r="I24" s="832"/>
      <c r="J24" s="832"/>
      <c r="K24" s="849">
        <v>1</v>
      </c>
      <c r="L24" s="849">
        <v>59</v>
      </c>
      <c r="M24" s="832">
        <v>1</v>
      </c>
      <c r="N24" s="832">
        <v>59</v>
      </c>
      <c r="O24" s="849">
        <v>1</v>
      </c>
      <c r="P24" s="849">
        <v>61</v>
      </c>
      <c r="Q24" s="837">
        <v>1.0338983050847457</v>
      </c>
      <c r="R24" s="850">
        <v>61</v>
      </c>
    </row>
    <row r="25" spans="1:18" ht="14.45" customHeight="1" thickBot="1" x14ac:dyDescent="0.25">
      <c r="A25" s="839" t="s">
        <v>2108</v>
      </c>
      <c r="B25" s="840" t="s">
        <v>2109</v>
      </c>
      <c r="C25" s="840" t="s">
        <v>592</v>
      </c>
      <c r="D25" s="840" t="s">
        <v>812</v>
      </c>
      <c r="E25" s="840" t="s">
        <v>2147</v>
      </c>
      <c r="F25" s="840" t="s">
        <v>2148</v>
      </c>
      <c r="G25" s="851"/>
      <c r="H25" s="851"/>
      <c r="I25" s="840"/>
      <c r="J25" s="840"/>
      <c r="K25" s="851"/>
      <c r="L25" s="851"/>
      <c r="M25" s="840"/>
      <c r="N25" s="840"/>
      <c r="O25" s="851">
        <v>2</v>
      </c>
      <c r="P25" s="851">
        <v>208</v>
      </c>
      <c r="Q25" s="845"/>
      <c r="R25" s="852">
        <v>104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4A6527BE-16E6-42CA-A558-8BF2ABA05366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07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7.7109375" style="247" customWidth="1"/>
    <col min="5" max="5" width="2.140625" style="247" bestFit="1" customWidth="1"/>
    <col min="6" max="6" width="8" style="247" customWidth="1"/>
    <col min="7" max="7" width="50.85546875" style="247" bestFit="1" customWidth="1" collapsed="1"/>
    <col min="8" max="9" width="11.140625" style="329" hidden="1" customWidth="1" outlineLevel="1"/>
    <col min="10" max="11" width="9.28515625" style="247" hidden="1" customWidth="1"/>
    <col min="12" max="13" width="11.140625" style="329" customWidth="1"/>
    <col min="14" max="15" width="9.28515625" style="247" hidden="1" customWidth="1"/>
    <col min="16" max="17" width="11.140625" style="329" customWidth="1"/>
    <col min="18" max="18" width="11.140625" style="332" customWidth="1"/>
    <col min="19" max="19" width="11.140625" style="329" customWidth="1"/>
    <col min="20" max="16384" width="8.85546875" style="247"/>
  </cols>
  <sheetData>
    <row r="1" spans="1:19" ht="18.600000000000001" customHeight="1" thickBot="1" x14ac:dyDescent="0.35">
      <c r="A1" s="512" t="s">
        <v>2150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4.45" customHeight="1" thickBot="1" x14ac:dyDescent="0.25">
      <c r="A2" s="371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5" customHeight="1" thickBot="1" x14ac:dyDescent="0.25">
      <c r="G3" s="112" t="s">
        <v>158</v>
      </c>
      <c r="H3" s="207">
        <f t="shared" ref="H3:Q3" si="0">SUBTOTAL(9,H6:H1048576)</f>
        <v>1975</v>
      </c>
      <c r="I3" s="208">
        <f t="shared" si="0"/>
        <v>3113035.6500000004</v>
      </c>
      <c r="J3" s="78"/>
      <c r="K3" s="78"/>
      <c r="L3" s="208">
        <f t="shared" si="0"/>
        <v>2151</v>
      </c>
      <c r="M3" s="208">
        <f t="shared" si="0"/>
        <v>2918975.39</v>
      </c>
      <c r="N3" s="78"/>
      <c r="O3" s="78"/>
      <c r="P3" s="208">
        <f t="shared" si="0"/>
        <v>2221</v>
      </c>
      <c r="Q3" s="208">
        <f t="shared" si="0"/>
        <v>2430448.0300000003</v>
      </c>
      <c r="R3" s="79">
        <f>IF(M3=0,0,Q3/M3)</f>
        <v>0.8326373830784507</v>
      </c>
      <c r="S3" s="209">
        <f>IF(P3=0,0,Q3/P3)</f>
        <v>1094.303480414228</v>
      </c>
    </row>
    <row r="4" spans="1:19" ht="14.45" customHeight="1" x14ac:dyDescent="0.2">
      <c r="A4" s="630" t="s">
        <v>261</v>
      </c>
      <c r="B4" s="630" t="s">
        <v>118</v>
      </c>
      <c r="C4" s="638" t="s">
        <v>0</v>
      </c>
      <c r="D4" s="431" t="s">
        <v>166</v>
      </c>
      <c r="E4" s="632" t="s">
        <v>119</v>
      </c>
      <c r="F4" s="637" t="s">
        <v>89</v>
      </c>
      <c r="G4" s="633" t="s">
        <v>80</v>
      </c>
      <c r="H4" s="634">
        <v>2015</v>
      </c>
      <c r="I4" s="635"/>
      <c r="J4" s="206"/>
      <c r="K4" s="206"/>
      <c r="L4" s="634">
        <v>2018</v>
      </c>
      <c r="M4" s="635"/>
      <c r="N4" s="206"/>
      <c r="O4" s="206"/>
      <c r="P4" s="634">
        <v>2019</v>
      </c>
      <c r="Q4" s="635"/>
      <c r="R4" s="636" t="s">
        <v>2</v>
      </c>
      <c r="S4" s="631" t="s">
        <v>121</v>
      </c>
    </row>
    <row r="5" spans="1:19" ht="14.45" customHeight="1" thickBot="1" x14ac:dyDescent="0.25">
      <c r="A5" s="890"/>
      <c r="B5" s="890"/>
      <c r="C5" s="891"/>
      <c r="D5" s="900"/>
      <c r="E5" s="892"/>
      <c r="F5" s="893"/>
      <c r="G5" s="894"/>
      <c r="H5" s="895" t="s">
        <v>90</v>
      </c>
      <c r="I5" s="896" t="s">
        <v>14</v>
      </c>
      <c r="J5" s="897"/>
      <c r="K5" s="897"/>
      <c r="L5" s="895" t="s">
        <v>90</v>
      </c>
      <c r="M5" s="896" t="s">
        <v>14</v>
      </c>
      <c r="N5" s="897"/>
      <c r="O5" s="897"/>
      <c r="P5" s="895" t="s">
        <v>90</v>
      </c>
      <c r="Q5" s="896" t="s">
        <v>14</v>
      </c>
      <c r="R5" s="898"/>
      <c r="S5" s="899"/>
    </row>
    <row r="6" spans="1:19" ht="14.45" customHeight="1" x14ac:dyDescent="0.2">
      <c r="A6" s="824" t="s">
        <v>2108</v>
      </c>
      <c r="B6" s="825" t="s">
        <v>2109</v>
      </c>
      <c r="C6" s="825" t="s">
        <v>2110</v>
      </c>
      <c r="D6" s="825" t="s">
        <v>2102</v>
      </c>
      <c r="E6" s="825" t="s">
        <v>2111</v>
      </c>
      <c r="F6" s="825" t="s">
        <v>2112</v>
      </c>
      <c r="G6" s="825" t="s">
        <v>2113</v>
      </c>
      <c r="H6" s="225">
        <v>0</v>
      </c>
      <c r="I6" s="225">
        <v>2.9103830456733704E-10</v>
      </c>
      <c r="J6" s="825">
        <v>1.4285714285714286</v>
      </c>
      <c r="K6" s="825"/>
      <c r="L6" s="225">
        <v>0</v>
      </c>
      <c r="M6" s="225">
        <v>2.0372681319713593E-10</v>
      </c>
      <c r="N6" s="825">
        <v>1</v>
      </c>
      <c r="O6" s="825"/>
      <c r="P6" s="225">
        <v>0</v>
      </c>
      <c r="Q6" s="225">
        <v>1.7462298274040222E-10</v>
      </c>
      <c r="R6" s="830">
        <v>0.8571428571428571</v>
      </c>
      <c r="S6" s="848"/>
    </row>
    <row r="7" spans="1:19" ht="14.45" customHeight="1" x14ac:dyDescent="0.2">
      <c r="A7" s="831" t="s">
        <v>2108</v>
      </c>
      <c r="B7" s="832" t="s">
        <v>2109</v>
      </c>
      <c r="C7" s="832" t="s">
        <v>2110</v>
      </c>
      <c r="D7" s="832" t="s">
        <v>2102</v>
      </c>
      <c r="E7" s="832" t="s">
        <v>2111</v>
      </c>
      <c r="F7" s="832" t="s">
        <v>2114</v>
      </c>
      <c r="G7" s="832" t="s">
        <v>2113</v>
      </c>
      <c r="H7" s="849">
        <v>0</v>
      </c>
      <c r="I7" s="849">
        <v>0</v>
      </c>
      <c r="J7" s="832">
        <v>0</v>
      </c>
      <c r="K7" s="832"/>
      <c r="L7" s="849">
        <v>0</v>
      </c>
      <c r="M7" s="849">
        <v>1.4551915228366852E-11</v>
      </c>
      <c r="N7" s="832">
        <v>1</v>
      </c>
      <c r="O7" s="832"/>
      <c r="P7" s="849">
        <v>0</v>
      </c>
      <c r="Q7" s="849">
        <v>-2.5465851649641991E-11</v>
      </c>
      <c r="R7" s="837">
        <v>-1.75</v>
      </c>
      <c r="S7" s="850"/>
    </row>
    <row r="8" spans="1:19" ht="14.45" customHeight="1" x14ac:dyDescent="0.2">
      <c r="A8" s="831" t="s">
        <v>2108</v>
      </c>
      <c r="B8" s="832" t="s">
        <v>2109</v>
      </c>
      <c r="C8" s="832" t="s">
        <v>592</v>
      </c>
      <c r="D8" s="832" t="s">
        <v>2102</v>
      </c>
      <c r="E8" s="832" t="s">
        <v>812</v>
      </c>
      <c r="F8" s="832" t="s">
        <v>2127</v>
      </c>
      <c r="G8" s="832" t="s">
        <v>2128</v>
      </c>
      <c r="H8" s="849"/>
      <c r="I8" s="849"/>
      <c r="J8" s="832"/>
      <c r="K8" s="832"/>
      <c r="L8" s="849">
        <v>1</v>
      </c>
      <c r="M8" s="849">
        <v>37</v>
      </c>
      <c r="N8" s="832">
        <v>1</v>
      </c>
      <c r="O8" s="832">
        <v>37</v>
      </c>
      <c r="P8" s="849">
        <v>1</v>
      </c>
      <c r="Q8" s="849">
        <v>38</v>
      </c>
      <c r="R8" s="837">
        <v>1.027027027027027</v>
      </c>
      <c r="S8" s="850">
        <v>38</v>
      </c>
    </row>
    <row r="9" spans="1:19" ht="14.45" customHeight="1" x14ac:dyDescent="0.2">
      <c r="A9" s="831" t="s">
        <v>2108</v>
      </c>
      <c r="B9" s="832" t="s">
        <v>2109</v>
      </c>
      <c r="C9" s="832" t="s">
        <v>592</v>
      </c>
      <c r="D9" s="832" t="s">
        <v>2102</v>
      </c>
      <c r="E9" s="832" t="s">
        <v>812</v>
      </c>
      <c r="F9" s="832" t="s">
        <v>2133</v>
      </c>
      <c r="G9" s="832" t="s">
        <v>2134</v>
      </c>
      <c r="H9" s="849">
        <v>1</v>
      </c>
      <c r="I9" s="849">
        <v>0</v>
      </c>
      <c r="J9" s="832"/>
      <c r="K9" s="832">
        <v>0</v>
      </c>
      <c r="L9" s="849">
        <v>1</v>
      </c>
      <c r="M9" s="849">
        <v>0</v>
      </c>
      <c r="N9" s="832"/>
      <c r="O9" s="832">
        <v>0</v>
      </c>
      <c r="P9" s="849"/>
      <c r="Q9" s="849"/>
      <c r="R9" s="837"/>
      <c r="S9" s="850"/>
    </row>
    <row r="10" spans="1:19" ht="14.45" customHeight="1" x14ac:dyDescent="0.2">
      <c r="A10" s="831" t="s">
        <v>2108</v>
      </c>
      <c r="B10" s="832" t="s">
        <v>2109</v>
      </c>
      <c r="C10" s="832" t="s">
        <v>592</v>
      </c>
      <c r="D10" s="832" t="s">
        <v>2102</v>
      </c>
      <c r="E10" s="832" t="s">
        <v>812</v>
      </c>
      <c r="F10" s="832" t="s">
        <v>2135</v>
      </c>
      <c r="G10" s="832" t="s">
        <v>2136</v>
      </c>
      <c r="H10" s="849">
        <v>25</v>
      </c>
      <c r="I10" s="849">
        <v>2900</v>
      </c>
      <c r="J10" s="832">
        <v>0.43859649122807015</v>
      </c>
      <c r="K10" s="832">
        <v>116</v>
      </c>
      <c r="L10" s="849">
        <v>57</v>
      </c>
      <c r="M10" s="849">
        <v>6612</v>
      </c>
      <c r="N10" s="832">
        <v>1</v>
      </c>
      <c r="O10" s="832">
        <v>116</v>
      </c>
      <c r="P10" s="849">
        <v>43</v>
      </c>
      <c r="Q10" s="849">
        <v>4988</v>
      </c>
      <c r="R10" s="837">
        <v>0.75438596491228072</v>
      </c>
      <c r="S10" s="850">
        <v>116</v>
      </c>
    </row>
    <row r="11" spans="1:19" ht="14.45" customHeight="1" x14ac:dyDescent="0.2">
      <c r="A11" s="831" t="s">
        <v>2108</v>
      </c>
      <c r="B11" s="832" t="s">
        <v>2109</v>
      </c>
      <c r="C11" s="832" t="s">
        <v>592</v>
      </c>
      <c r="D11" s="832" t="s">
        <v>2102</v>
      </c>
      <c r="E11" s="832" t="s">
        <v>812</v>
      </c>
      <c r="F11" s="832" t="s">
        <v>2137</v>
      </c>
      <c r="G11" s="832" t="s">
        <v>2138</v>
      </c>
      <c r="H11" s="849">
        <v>1</v>
      </c>
      <c r="I11" s="849">
        <v>32</v>
      </c>
      <c r="J11" s="832"/>
      <c r="K11" s="832">
        <v>32</v>
      </c>
      <c r="L11" s="849"/>
      <c r="M11" s="849"/>
      <c r="N11" s="832"/>
      <c r="O11" s="832"/>
      <c r="P11" s="849"/>
      <c r="Q11" s="849"/>
      <c r="R11" s="837"/>
      <c r="S11" s="850"/>
    </row>
    <row r="12" spans="1:19" ht="14.45" customHeight="1" x14ac:dyDescent="0.2">
      <c r="A12" s="831" t="s">
        <v>2108</v>
      </c>
      <c r="B12" s="832" t="s">
        <v>2109</v>
      </c>
      <c r="C12" s="832" t="s">
        <v>592</v>
      </c>
      <c r="D12" s="832" t="s">
        <v>986</v>
      </c>
      <c r="E12" s="832" t="s">
        <v>2111</v>
      </c>
      <c r="F12" s="832" t="s">
        <v>2112</v>
      </c>
      <c r="G12" s="832" t="s">
        <v>2115</v>
      </c>
      <c r="H12" s="849">
        <v>15</v>
      </c>
      <c r="I12" s="849">
        <v>296578.5</v>
      </c>
      <c r="J12" s="832"/>
      <c r="K12" s="832">
        <v>19771.900000000001</v>
      </c>
      <c r="L12" s="849"/>
      <c r="M12" s="849"/>
      <c r="N12" s="832"/>
      <c r="O12" s="832"/>
      <c r="P12" s="849"/>
      <c r="Q12" s="849"/>
      <c r="R12" s="837"/>
      <c r="S12" s="850"/>
    </row>
    <row r="13" spans="1:19" ht="14.45" customHeight="1" x14ac:dyDescent="0.2">
      <c r="A13" s="831" t="s">
        <v>2108</v>
      </c>
      <c r="B13" s="832" t="s">
        <v>2109</v>
      </c>
      <c r="C13" s="832" t="s">
        <v>592</v>
      </c>
      <c r="D13" s="832" t="s">
        <v>986</v>
      </c>
      <c r="E13" s="832" t="s">
        <v>2111</v>
      </c>
      <c r="F13" s="832" t="s">
        <v>2114</v>
      </c>
      <c r="G13" s="832" t="s">
        <v>2115</v>
      </c>
      <c r="H13" s="849">
        <v>3</v>
      </c>
      <c r="I13" s="849">
        <v>29618.25</v>
      </c>
      <c r="J13" s="832"/>
      <c r="K13" s="832">
        <v>9872.75</v>
      </c>
      <c r="L13" s="849"/>
      <c r="M13" s="849"/>
      <c r="N13" s="832"/>
      <c r="O13" s="832"/>
      <c r="P13" s="849"/>
      <c r="Q13" s="849"/>
      <c r="R13" s="837"/>
      <c r="S13" s="850"/>
    </row>
    <row r="14" spans="1:19" ht="14.45" customHeight="1" x14ac:dyDescent="0.2">
      <c r="A14" s="831" t="s">
        <v>2108</v>
      </c>
      <c r="B14" s="832" t="s">
        <v>2109</v>
      </c>
      <c r="C14" s="832" t="s">
        <v>592</v>
      </c>
      <c r="D14" s="832" t="s">
        <v>986</v>
      </c>
      <c r="E14" s="832" t="s">
        <v>812</v>
      </c>
      <c r="F14" s="832" t="s">
        <v>2121</v>
      </c>
      <c r="G14" s="832" t="s">
        <v>2122</v>
      </c>
      <c r="H14" s="849">
        <v>1</v>
      </c>
      <c r="I14" s="849">
        <v>30</v>
      </c>
      <c r="J14" s="832"/>
      <c r="K14" s="832">
        <v>30</v>
      </c>
      <c r="L14" s="849"/>
      <c r="M14" s="849"/>
      <c r="N14" s="832"/>
      <c r="O14" s="832"/>
      <c r="P14" s="849">
        <v>4</v>
      </c>
      <c r="Q14" s="849">
        <v>124</v>
      </c>
      <c r="R14" s="837"/>
      <c r="S14" s="850">
        <v>31</v>
      </c>
    </row>
    <row r="15" spans="1:19" ht="14.45" customHeight="1" x14ac:dyDescent="0.2">
      <c r="A15" s="831" t="s">
        <v>2108</v>
      </c>
      <c r="B15" s="832" t="s">
        <v>2109</v>
      </c>
      <c r="C15" s="832" t="s">
        <v>592</v>
      </c>
      <c r="D15" s="832" t="s">
        <v>986</v>
      </c>
      <c r="E15" s="832" t="s">
        <v>812</v>
      </c>
      <c r="F15" s="832" t="s">
        <v>2123</v>
      </c>
      <c r="G15" s="832" t="s">
        <v>2124</v>
      </c>
      <c r="H15" s="849"/>
      <c r="I15" s="849"/>
      <c r="J15" s="832"/>
      <c r="K15" s="832"/>
      <c r="L15" s="849"/>
      <c r="M15" s="849"/>
      <c r="N15" s="832"/>
      <c r="O15" s="832"/>
      <c r="P15" s="849">
        <v>2</v>
      </c>
      <c r="Q15" s="849">
        <v>134</v>
      </c>
      <c r="R15" s="837"/>
      <c r="S15" s="850">
        <v>67</v>
      </c>
    </row>
    <row r="16" spans="1:19" ht="14.45" customHeight="1" x14ac:dyDescent="0.2">
      <c r="A16" s="831" t="s">
        <v>2108</v>
      </c>
      <c r="B16" s="832" t="s">
        <v>2109</v>
      </c>
      <c r="C16" s="832" t="s">
        <v>592</v>
      </c>
      <c r="D16" s="832" t="s">
        <v>986</v>
      </c>
      <c r="E16" s="832" t="s">
        <v>812</v>
      </c>
      <c r="F16" s="832" t="s">
        <v>2127</v>
      </c>
      <c r="G16" s="832" t="s">
        <v>2128</v>
      </c>
      <c r="H16" s="849">
        <v>114</v>
      </c>
      <c r="I16" s="849">
        <v>4218</v>
      </c>
      <c r="J16" s="832">
        <v>8.7692307692307701</v>
      </c>
      <c r="K16" s="832">
        <v>37</v>
      </c>
      <c r="L16" s="849">
        <v>13</v>
      </c>
      <c r="M16" s="849">
        <v>481</v>
      </c>
      <c r="N16" s="832">
        <v>1</v>
      </c>
      <c r="O16" s="832">
        <v>37</v>
      </c>
      <c r="P16" s="849">
        <v>3</v>
      </c>
      <c r="Q16" s="849">
        <v>114</v>
      </c>
      <c r="R16" s="837">
        <v>0.23700623700623702</v>
      </c>
      <c r="S16" s="850">
        <v>38</v>
      </c>
    </row>
    <row r="17" spans="1:19" ht="14.45" customHeight="1" x14ac:dyDescent="0.2">
      <c r="A17" s="831" t="s">
        <v>2108</v>
      </c>
      <c r="B17" s="832" t="s">
        <v>2109</v>
      </c>
      <c r="C17" s="832" t="s">
        <v>592</v>
      </c>
      <c r="D17" s="832" t="s">
        <v>986</v>
      </c>
      <c r="E17" s="832" t="s">
        <v>812</v>
      </c>
      <c r="F17" s="832" t="s">
        <v>2129</v>
      </c>
      <c r="G17" s="832" t="s">
        <v>2130</v>
      </c>
      <c r="H17" s="849">
        <v>49</v>
      </c>
      <c r="I17" s="849">
        <v>8673</v>
      </c>
      <c r="J17" s="832">
        <v>6.9606741573033704</v>
      </c>
      <c r="K17" s="832">
        <v>177</v>
      </c>
      <c r="L17" s="849">
        <v>7</v>
      </c>
      <c r="M17" s="849">
        <v>1246</v>
      </c>
      <c r="N17" s="832">
        <v>1</v>
      </c>
      <c r="O17" s="832">
        <v>178</v>
      </c>
      <c r="P17" s="849">
        <v>11</v>
      </c>
      <c r="Q17" s="849">
        <v>1969</v>
      </c>
      <c r="R17" s="837">
        <v>1.5802568218298556</v>
      </c>
      <c r="S17" s="850">
        <v>179</v>
      </c>
    </row>
    <row r="18" spans="1:19" ht="14.45" customHeight="1" x14ac:dyDescent="0.2">
      <c r="A18" s="831" t="s">
        <v>2108</v>
      </c>
      <c r="B18" s="832" t="s">
        <v>2109</v>
      </c>
      <c r="C18" s="832" t="s">
        <v>592</v>
      </c>
      <c r="D18" s="832" t="s">
        <v>986</v>
      </c>
      <c r="E18" s="832" t="s">
        <v>812</v>
      </c>
      <c r="F18" s="832" t="s">
        <v>2131</v>
      </c>
      <c r="G18" s="832" t="s">
        <v>2132</v>
      </c>
      <c r="H18" s="849"/>
      <c r="I18" s="849"/>
      <c r="J18" s="832"/>
      <c r="K18" s="832"/>
      <c r="L18" s="849"/>
      <c r="M18" s="849"/>
      <c r="N18" s="832"/>
      <c r="O18" s="832"/>
      <c r="P18" s="849">
        <v>3</v>
      </c>
      <c r="Q18" s="849">
        <v>681</v>
      </c>
      <c r="R18" s="837"/>
      <c r="S18" s="850">
        <v>227</v>
      </c>
    </row>
    <row r="19" spans="1:19" ht="14.45" customHeight="1" x14ac:dyDescent="0.2">
      <c r="A19" s="831" t="s">
        <v>2108</v>
      </c>
      <c r="B19" s="832" t="s">
        <v>2109</v>
      </c>
      <c r="C19" s="832" t="s">
        <v>592</v>
      </c>
      <c r="D19" s="832" t="s">
        <v>986</v>
      </c>
      <c r="E19" s="832" t="s">
        <v>812</v>
      </c>
      <c r="F19" s="832" t="s">
        <v>2133</v>
      </c>
      <c r="G19" s="832" t="s">
        <v>2134</v>
      </c>
      <c r="H19" s="849">
        <v>16</v>
      </c>
      <c r="I19" s="849">
        <v>0</v>
      </c>
      <c r="J19" s="832"/>
      <c r="K19" s="832">
        <v>0</v>
      </c>
      <c r="L19" s="849"/>
      <c r="M19" s="849"/>
      <c r="N19" s="832"/>
      <c r="O19" s="832"/>
      <c r="P19" s="849"/>
      <c r="Q19" s="849"/>
      <c r="R19" s="837"/>
      <c r="S19" s="850"/>
    </row>
    <row r="20" spans="1:19" ht="14.45" customHeight="1" x14ac:dyDescent="0.2">
      <c r="A20" s="831" t="s">
        <v>2108</v>
      </c>
      <c r="B20" s="832" t="s">
        <v>2109</v>
      </c>
      <c r="C20" s="832" t="s">
        <v>592</v>
      </c>
      <c r="D20" s="832" t="s">
        <v>986</v>
      </c>
      <c r="E20" s="832" t="s">
        <v>812</v>
      </c>
      <c r="F20" s="832" t="s">
        <v>2135</v>
      </c>
      <c r="G20" s="832" t="s">
        <v>2136</v>
      </c>
      <c r="H20" s="849">
        <v>49</v>
      </c>
      <c r="I20" s="849">
        <v>5684</v>
      </c>
      <c r="J20" s="832">
        <v>6.125</v>
      </c>
      <c r="K20" s="832">
        <v>116</v>
      </c>
      <c r="L20" s="849">
        <v>8</v>
      </c>
      <c r="M20" s="849">
        <v>928</v>
      </c>
      <c r="N20" s="832">
        <v>1</v>
      </c>
      <c r="O20" s="832">
        <v>116</v>
      </c>
      <c r="P20" s="849">
        <v>12</v>
      </c>
      <c r="Q20" s="849">
        <v>1392</v>
      </c>
      <c r="R20" s="837">
        <v>1.5</v>
      </c>
      <c r="S20" s="850">
        <v>116</v>
      </c>
    </row>
    <row r="21" spans="1:19" ht="14.45" customHeight="1" x14ac:dyDescent="0.2">
      <c r="A21" s="831" t="s">
        <v>2108</v>
      </c>
      <c r="B21" s="832" t="s">
        <v>2109</v>
      </c>
      <c r="C21" s="832" t="s">
        <v>592</v>
      </c>
      <c r="D21" s="832" t="s">
        <v>986</v>
      </c>
      <c r="E21" s="832" t="s">
        <v>812</v>
      </c>
      <c r="F21" s="832" t="s">
        <v>2137</v>
      </c>
      <c r="G21" s="832" t="s">
        <v>2138</v>
      </c>
      <c r="H21" s="849">
        <v>16</v>
      </c>
      <c r="I21" s="849">
        <v>512</v>
      </c>
      <c r="J21" s="832"/>
      <c r="K21" s="832">
        <v>32</v>
      </c>
      <c r="L21" s="849"/>
      <c r="M21" s="849"/>
      <c r="N21" s="832"/>
      <c r="O21" s="832"/>
      <c r="P21" s="849"/>
      <c r="Q21" s="849"/>
      <c r="R21" s="837"/>
      <c r="S21" s="850"/>
    </row>
    <row r="22" spans="1:19" ht="14.45" customHeight="1" x14ac:dyDescent="0.2">
      <c r="A22" s="831" t="s">
        <v>2108</v>
      </c>
      <c r="B22" s="832" t="s">
        <v>2109</v>
      </c>
      <c r="C22" s="832" t="s">
        <v>592</v>
      </c>
      <c r="D22" s="832" t="s">
        <v>986</v>
      </c>
      <c r="E22" s="832" t="s">
        <v>812</v>
      </c>
      <c r="F22" s="832" t="s">
        <v>2139</v>
      </c>
      <c r="G22" s="832" t="s">
        <v>2140</v>
      </c>
      <c r="H22" s="849"/>
      <c r="I22" s="849"/>
      <c r="J22" s="832"/>
      <c r="K22" s="832"/>
      <c r="L22" s="849">
        <v>1</v>
      </c>
      <c r="M22" s="849">
        <v>355</v>
      </c>
      <c r="N22" s="832">
        <v>1</v>
      </c>
      <c r="O22" s="832">
        <v>355</v>
      </c>
      <c r="P22" s="849"/>
      <c r="Q22" s="849"/>
      <c r="R22" s="837"/>
      <c r="S22" s="850"/>
    </row>
    <row r="23" spans="1:19" ht="14.45" customHeight="1" x14ac:dyDescent="0.2">
      <c r="A23" s="831" t="s">
        <v>2108</v>
      </c>
      <c r="B23" s="832" t="s">
        <v>2109</v>
      </c>
      <c r="C23" s="832" t="s">
        <v>592</v>
      </c>
      <c r="D23" s="832" t="s">
        <v>986</v>
      </c>
      <c r="E23" s="832" t="s">
        <v>812</v>
      </c>
      <c r="F23" s="832" t="s">
        <v>2141</v>
      </c>
      <c r="G23" s="832" t="s">
        <v>2142</v>
      </c>
      <c r="H23" s="849">
        <v>4</v>
      </c>
      <c r="I23" s="849">
        <v>296</v>
      </c>
      <c r="J23" s="832"/>
      <c r="K23" s="832">
        <v>74</v>
      </c>
      <c r="L23" s="849"/>
      <c r="M23" s="849"/>
      <c r="N23" s="832"/>
      <c r="O23" s="832"/>
      <c r="P23" s="849">
        <v>2</v>
      </c>
      <c r="Q23" s="849">
        <v>150</v>
      </c>
      <c r="R23" s="837"/>
      <c r="S23" s="850">
        <v>75</v>
      </c>
    </row>
    <row r="24" spans="1:19" ht="14.45" customHeight="1" x14ac:dyDescent="0.2">
      <c r="A24" s="831" t="s">
        <v>2108</v>
      </c>
      <c r="B24" s="832" t="s">
        <v>2109</v>
      </c>
      <c r="C24" s="832" t="s">
        <v>592</v>
      </c>
      <c r="D24" s="832" t="s">
        <v>986</v>
      </c>
      <c r="E24" s="832" t="s">
        <v>812</v>
      </c>
      <c r="F24" s="832" t="s">
        <v>2143</v>
      </c>
      <c r="G24" s="832" t="s">
        <v>2144</v>
      </c>
      <c r="H24" s="849">
        <v>1</v>
      </c>
      <c r="I24" s="849">
        <v>701</v>
      </c>
      <c r="J24" s="832"/>
      <c r="K24" s="832">
        <v>701</v>
      </c>
      <c r="L24" s="849"/>
      <c r="M24" s="849"/>
      <c r="N24" s="832"/>
      <c r="O24" s="832"/>
      <c r="P24" s="849"/>
      <c r="Q24" s="849"/>
      <c r="R24" s="837"/>
      <c r="S24" s="850"/>
    </row>
    <row r="25" spans="1:19" ht="14.45" customHeight="1" x14ac:dyDescent="0.2">
      <c r="A25" s="831" t="s">
        <v>2108</v>
      </c>
      <c r="B25" s="832" t="s">
        <v>2109</v>
      </c>
      <c r="C25" s="832" t="s">
        <v>592</v>
      </c>
      <c r="D25" s="832" t="s">
        <v>988</v>
      </c>
      <c r="E25" s="832" t="s">
        <v>812</v>
      </c>
      <c r="F25" s="832" t="s">
        <v>2129</v>
      </c>
      <c r="G25" s="832" t="s">
        <v>2130</v>
      </c>
      <c r="H25" s="849"/>
      <c r="I25" s="849"/>
      <c r="J25" s="832"/>
      <c r="K25" s="832"/>
      <c r="L25" s="849">
        <v>1</v>
      </c>
      <c r="M25" s="849">
        <v>178</v>
      </c>
      <c r="N25" s="832">
        <v>1</v>
      </c>
      <c r="O25" s="832">
        <v>178</v>
      </c>
      <c r="P25" s="849"/>
      <c r="Q25" s="849"/>
      <c r="R25" s="837"/>
      <c r="S25" s="850"/>
    </row>
    <row r="26" spans="1:19" ht="14.45" customHeight="1" x14ac:dyDescent="0.2">
      <c r="A26" s="831" t="s">
        <v>2108</v>
      </c>
      <c r="B26" s="832" t="s">
        <v>2109</v>
      </c>
      <c r="C26" s="832" t="s">
        <v>592</v>
      </c>
      <c r="D26" s="832" t="s">
        <v>988</v>
      </c>
      <c r="E26" s="832" t="s">
        <v>812</v>
      </c>
      <c r="F26" s="832" t="s">
        <v>2135</v>
      </c>
      <c r="G26" s="832" t="s">
        <v>2136</v>
      </c>
      <c r="H26" s="849"/>
      <c r="I26" s="849"/>
      <c r="J26" s="832"/>
      <c r="K26" s="832"/>
      <c r="L26" s="849">
        <v>1</v>
      </c>
      <c r="M26" s="849">
        <v>116</v>
      </c>
      <c r="N26" s="832">
        <v>1</v>
      </c>
      <c r="O26" s="832">
        <v>116</v>
      </c>
      <c r="P26" s="849"/>
      <c r="Q26" s="849"/>
      <c r="R26" s="837"/>
      <c r="S26" s="850"/>
    </row>
    <row r="27" spans="1:19" ht="14.45" customHeight="1" x14ac:dyDescent="0.2">
      <c r="A27" s="831" t="s">
        <v>2108</v>
      </c>
      <c r="B27" s="832" t="s">
        <v>2109</v>
      </c>
      <c r="C27" s="832" t="s">
        <v>592</v>
      </c>
      <c r="D27" s="832" t="s">
        <v>989</v>
      </c>
      <c r="E27" s="832" t="s">
        <v>812</v>
      </c>
      <c r="F27" s="832" t="s">
        <v>2127</v>
      </c>
      <c r="G27" s="832" t="s">
        <v>2128</v>
      </c>
      <c r="H27" s="849"/>
      <c r="I27" s="849"/>
      <c r="J27" s="832"/>
      <c r="K27" s="832"/>
      <c r="L27" s="849"/>
      <c r="M27" s="849"/>
      <c r="N27" s="832"/>
      <c r="O27" s="832"/>
      <c r="P27" s="849">
        <v>1</v>
      </c>
      <c r="Q27" s="849">
        <v>38</v>
      </c>
      <c r="R27" s="837"/>
      <c r="S27" s="850">
        <v>38</v>
      </c>
    </row>
    <row r="28" spans="1:19" ht="14.45" customHeight="1" x14ac:dyDescent="0.2">
      <c r="A28" s="831" t="s">
        <v>2108</v>
      </c>
      <c r="B28" s="832" t="s">
        <v>2109</v>
      </c>
      <c r="C28" s="832" t="s">
        <v>592</v>
      </c>
      <c r="D28" s="832" t="s">
        <v>989</v>
      </c>
      <c r="E28" s="832" t="s">
        <v>812</v>
      </c>
      <c r="F28" s="832" t="s">
        <v>2129</v>
      </c>
      <c r="G28" s="832" t="s">
        <v>2130</v>
      </c>
      <c r="H28" s="849"/>
      <c r="I28" s="849"/>
      <c r="J28" s="832"/>
      <c r="K28" s="832"/>
      <c r="L28" s="849"/>
      <c r="M28" s="849"/>
      <c r="N28" s="832"/>
      <c r="O28" s="832"/>
      <c r="P28" s="849">
        <v>2</v>
      </c>
      <c r="Q28" s="849">
        <v>358</v>
      </c>
      <c r="R28" s="837"/>
      <c r="S28" s="850">
        <v>179</v>
      </c>
    </row>
    <row r="29" spans="1:19" ht="14.45" customHeight="1" x14ac:dyDescent="0.2">
      <c r="A29" s="831" t="s">
        <v>2108</v>
      </c>
      <c r="B29" s="832" t="s">
        <v>2109</v>
      </c>
      <c r="C29" s="832" t="s">
        <v>592</v>
      </c>
      <c r="D29" s="832" t="s">
        <v>989</v>
      </c>
      <c r="E29" s="832" t="s">
        <v>812</v>
      </c>
      <c r="F29" s="832" t="s">
        <v>2135</v>
      </c>
      <c r="G29" s="832" t="s">
        <v>2136</v>
      </c>
      <c r="H29" s="849"/>
      <c r="I29" s="849"/>
      <c r="J29" s="832"/>
      <c r="K29" s="832"/>
      <c r="L29" s="849">
        <v>1</v>
      </c>
      <c r="M29" s="849">
        <v>116</v>
      </c>
      <c r="N29" s="832">
        <v>1</v>
      </c>
      <c r="O29" s="832">
        <v>116</v>
      </c>
      <c r="P29" s="849">
        <v>4</v>
      </c>
      <c r="Q29" s="849">
        <v>464</v>
      </c>
      <c r="R29" s="837">
        <v>4</v>
      </c>
      <c r="S29" s="850">
        <v>116</v>
      </c>
    </row>
    <row r="30" spans="1:19" ht="14.45" customHeight="1" x14ac:dyDescent="0.2">
      <c r="A30" s="831" t="s">
        <v>2108</v>
      </c>
      <c r="B30" s="832" t="s">
        <v>2109</v>
      </c>
      <c r="C30" s="832" t="s">
        <v>592</v>
      </c>
      <c r="D30" s="832" t="s">
        <v>989</v>
      </c>
      <c r="E30" s="832" t="s">
        <v>812</v>
      </c>
      <c r="F30" s="832" t="s">
        <v>2139</v>
      </c>
      <c r="G30" s="832" t="s">
        <v>2140</v>
      </c>
      <c r="H30" s="849"/>
      <c r="I30" s="849"/>
      <c r="J30" s="832"/>
      <c r="K30" s="832"/>
      <c r="L30" s="849">
        <v>1</v>
      </c>
      <c r="M30" s="849">
        <v>355</v>
      </c>
      <c r="N30" s="832">
        <v>1</v>
      </c>
      <c r="O30" s="832">
        <v>355</v>
      </c>
      <c r="P30" s="849">
        <v>4</v>
      </c>
      <c r="Q30" s="849">
        <v>1432</v>
      </c>
      <c r="R30" s="837">
        <v>4.0338028169014084</v>
      </c>
      <c r="S30" s="850">
        <v>358</v>
      </c>
    </row>
    <row r="31" spans="1:19" ht="14.45" customHeight="1" x14ac:dyDescent="0.2">
      <c r="A31" s="831" t="s">
        <v>2108</v>
      </c>
      <c r="B31" s="832" t="s">
        <v>2109</v>
      </c>
      <c r="C31" s="832" t="s">
        <v>592</v>
      </c>
      <c r="D31" s="832" t="s">
        <v>990</v>
      </c>
      <c r="E31" s="832" t="s">
        <v>2111</v>
      </c>
      <c r="F31" s="832" t="s">
        <v>2112</v>
      </c>
      <c r="G31" s="832" t="s">
        <v>2115</v>
      </c>
      <c r="H31" s="849">
        <v>4</v>
      </c>
      <c r="I31" s="849">
        <v>79087.600000000006</v>
      </c>
      <c r="J31" s="832">
        <v>0.50254884956094115</v>
      </c>
      <c r="K31" s="832">
        <v>19771.900000000001</v>
      </c>
      <c r="L31" s="849">
        <v>8</v>
      </c>
      <c r="M31" s="849">
        <v>157372.96</v>
      </c>
      <c r="N31" s="832">
        <v>1</v>
      </c>
      <c r="O31" s="832">
        <v>19671.62</v>
      </c>
      <c r="P31" s="849">
        <v>28</v>
      </c>
      <c r="Q31" s="849">
        <v>574298.4</v>
      </c>
      <c r="R31" s="837">
        <v>3.6492825705254579</v>
      </c>
      <c r="S31" s="850">
        <v>20510.657142857144</v>
      </c>
    </row>
    <row r="32" spans="1:19" ht="14.45" customHeight="1" x14ac:dyDescent="0.2">
      <c r="A32" s="831" t="s">
        <v>2108</v>
      </c>
      <c r="B32" s="832" t="s">
        <v>2109</v>
      </c>
      <c r="C32" s="832" t="s">
        <v>592</v>
      </c>
      <c r="D32" s="832" t="s">
        <v>990</v>
      </c>
      <c r="E32" s="832" t="s">
        <v>2111</v>
      </c>
      <c r="F32" s="832" t="s">
        <v>2114</v>
      </c>
      <c r="G32" s="832" t="s">
        <v>2115</v>
      </c>
      <c r="H32" s="849"/>
      <c r="I32" s="849"/>
      <c r="J32" s="832"/>
      <c r="K32" s="832"/>
      <c r="L32" s="849">
        <v>2</v>
      </c>
      <c r="M32" s="849">
        <v>19654.22</v>
      </c>
      <c r="N32" s="832">
        <v>1</v>
      </c>
      <c r="O32" s="832">
        <v>9827.11</v>
      </c>
      <c r="P32" s="849">
        <v>20</v>
      </c>
      <c r="Q32" s="849">
        <v>205034.79000000004</v>
      </c>
      <c r="R32" s="837">
        <v>10.432100078252915</v>
      </c>
      <c r="S32" s="850">
        <v>10251.739500000001</v>
      </c>
    </row>
    <row r="33" spans="1:19" ht="14.45" customHeight="1" x14ac:dyDescent="0.2">
      <c r="A33" s="831" t="s">
        <v>2108</v>
      </c>
      <c r="B33" s="832" t="s">
        <v>2109</v>
      </c>
      <c r="C33" s="832" t="s">
        <v>592</v>
      </c>
      <c r="D33" s="832" t="s">
        <v>990</v>
      </c>
      <c r="E33" s="832" t="s">
        <v>812</v>
      </c>
      <c r="F33" s="832" t="s">
        <v>2123</v>
      </c>
      <c r="G33" s="832" t="s">
        <v>2124</v>
      </c>
      <c r="H33" s="849"/>
      <c r="I33" s="849"/>
      <c r="J33" s="832"/>
      <c r="K33" s="832"/>
      <c r="L33" s="849"/>
      <c r="M33" s="849"/>
      <c r="N33" s="832"/>
      <c r="O33" s="832"/>
      <c r="P33" s="849">
        <v>1</v>
      </c>
      <c r="Q33" s="849">
        <v>67</v>
      </c>
      <c r="R33" s="837"/>
      <c r="S33" s="850">
        <v>67</v>
      </c>
    </row>
    <row r="34" spans="1:19" ht="14.45" customHeight="1" x14ac:dyDescent="0.2">
      <c r="A34" s="831" t="s">
        <v>2108</v>
      </c>
      <c r="B34" s="832" t="s">
        <v>2109</v>
      </c>
      <c r="C34" s="832" t="s">
        <v>592</v>
      </c>
      <c r="D34" s="832" t="s">
        <v>990</v>
      </c>
      <c r="E34" s="832" t="s">
        <v>812</v>
      </c>
      <c r="F34" s="832" t="s">
        <v>2127</v>
      </c>
      <c r="G34" s="832" t="s">
        <v>2128</v>
      </c>
      <c r="H34" s="849">
        <v>2</v>
      </c>
      <c r="I34" s="849">
        <v>74</v>
      </c>
      <c r="J34" s="832">
        <v>4.7619047619047616E-2</v>
      </c>
      <c r="K34" s="832">
        <v>37</v>
      </c>
      <c r="L34" s="849">
        <v>42</v>
      </c>
      <c r="M34" s="849">
        <v>1554</v>
      </c>
      <c r="N34" s="832">
        <v>1</v>
      </c>
      <c r="O34" s="832">
        <v>37</v>
      </c>
      <c r="P34" s="849">
        <v>52</v>
      </c>
      <c r="Q34" s="849">
        <v>1976</v>
      </c>
      <c r="R34" s="837">
        <v>1.2715572715572716</v>
      </c>
      <c r="S34" s="850">
        <v>38</v>
      </c>
    </row>
    <row r="35" spans="1:19" ht="14.45" customHeight="1" x14ac:dyDescent="0.2">
      <c r="A35" s="831" t="s">
        <v>2108</v>
      </c>
      <c r="B35" s="832" t="s">
        <v>2109</v>
      </c>
      <c r="C35" s="832" t="s">
        <v>592</v>
      </c>
      <c r="D35" s="832" t="s">
        <v>990</v>
      </c>
      <c r="E35" s="832" t="s">
        <v>812</v>
      </c>
      <c r="F35" s="832" t="s">
        <v>2129</v>
      </c>
      <c r="G35" s="832" t="s">
        <v>2130</v>
      </c>
      <c r="H35" s="849">
        <v>16</v>
      </c>
      <c r="I35" s="849">
        <v>2832</v>
      </c>
      <c r="J35" s="832">
        <v>0.9943820224719101</v>
      </c>
      <c r="K35" s="832">
        <v>177</v>
      </c>
      <c r="L35" s="849">
        <v>16</v>
      </c>
      <c r="M35" s="849">
        <v>2848</v>
      </c>
      <c r="N35" s="832">
        <v>1</v>
      </c>
      <c r="O35" s="832">
        <v>178</v>
      </c>
      <c r="P35" s="849">
        <v>15</v>
      </c>
      <c r="Q35" s="849">
        <v>2685</v>
      </c>
      <c r="R35" s="837">
        <v>0.9427668539325843</v>
      </c>
      <c r="S35" s="850">
        <v>179</v>
      </c>
    </row>
    <row r="36" spans="1:19" ht="14.45" customHeight="1" x14ac:dyDescent="0.2">
      <c r="A36" s="831" t="s">
        <v>2108</v>
      </c>
      <c r="B36" s="832" t="s">
        <v>2109</v>
      </c>
      <c r="C36" s="832" t="s">
        <v>592</v>
      </c>
      <c r="D36" s="832" t="s">
        <v>990</v>
      </c>
      <c r="E36" s="832" t="s">
        <v>812</v>
      </c>
      <c r="F36" s="832" t="s">
        <v>2133</v>
      </c>
      <c r="G36" s="832" t="s">
        <v>2134</v>
      </c>
      <c r="H36" s="849">
        <v>5</v>
      </c>
      <c r="I36" s="849">
        <v>0</v>
      </c>
      <c r="J36" s="832"/>
      <c r="K36" s="832">
        <v>0</v>
      </c>
      <c r="L36" s="849">
        <v>8</v>
      </c>
      <c r="M36" s="849">
        <v>0</v>
      </c>
      <c r="N36" s="832"/>
      <c r="O36" s="832">
        <v>0</v>
      </c>
      <c r="P36" s="849">
        <v>35</v>
      </c>
      <c r="Q36" s="849">
        <v>0</v>
      </c>
      <c r="R36" s="837"/>
      <c r="S36" s="850">
        <v>0</v>
      </c>
    </row>
    <row r="37" spans="1:19" ht="14.45" customHeight="1" x14ac:dyDescent="0.2">
      <c r="A37" s="831" t="s">
        <v>2108</v>
      </c>
      <c r="B37" s="832" t="s">
        <v>2109</v>
      </c>
      <c r="C37" s="832" t="s">
        <v>592</v>
      </c>
      <c r="D37" s="832" t="s">
        <v>990</v>
      </c>
      <c r="E37" s="832" t="s">
        <v>812</v>
      </c>
      <c r="F37" s="832" t="s">
        <v>2135</v>
      </c>
      <c r="G37" s="832" t="s">
        <v>2136</v>
      </c>
      <c r="H37" s="849">
        <v>166</v>
      </c>
      <c r="I37" s="849">
        <v>19256</v>
      </c>
      <c r="J37" s="832">
        <v>0.93785310734463279</v>
      </c>
      <c r="K37" s="832">
        <v>116</v>
      </c>
      <c r="L37" s="849">
        <v>177</v>
      </c>
      <c r="M37" s="849">
        <v>20532</v>
      </c>
      <c r="N37" s="832">
        <v>1</v>
      </c>
      <c r="O37" s="832">
        <v>116</v>
      </c>
      <c r="P37" s="849">
        <v>234</v>
      </c>
      <c r="Q37" s="849">
        <v>27144</v>
      </c>
      <c r="R37" s="837">
        <v>1.3220338983050848</v>
      </c>
      <c r="S37" s="850">
        <v>116</v>
      </c>
    </row>
    <row r="38" spans="1:19" ht="14.45" customHeight="1" x14ac:dyDescent="0.2">
      <c r="A38" s="831" t="s">
        <v>2108</v>
      </c>
      <c r="B38" s="832" t="s">
        <v>2109</v>
      </c>
      <c r="C38" s="832" t="s">
        <v>592</v>
      </c>
      <c r="D38" s="832" t="s">
        <v>990</v>
      </c>
      <c r="E38" s="832" t="s">
        <v>812</v>
      </c>
      <c r="F38" s="832" t="s">
        <v>2137</v>
      </c>
      <c r="G38" s="832" t="s">
        <v>2138</v>
      </c>
      <c r="H38" s="849">
        <v>5</v>
      </c>
      <c r="I38" s="849">
        <v>160</v>
      </c>
      <c r="J38" s="832">
        <v>0.625</v>
      </c>
      <c r="K38" s="832">
        <v>32</v>
      </c>
      <c r="L38" s="849">
        <v>8</v>
      </c>
      <c r="M38" s="849">
        <v>256</v>
      </c>
      <c r="N38" s="832">
        <v>1</v>
      </c>
      <c r="O38" s="832">
        <v>32</v>
      </c>
      <c r="P38" s="849">
        <v>34</v>
      </c>
      <c r="Q38" s="849">
        <v>1122</v>
      </c>
      <c r="R38" s="837">
        <v>4.3828125</v>
      </c>
      <c r="S38" s="850">
        <v>33</v>
      </c>
    </row>
    <row r="39" spans="1:19" ht="14.45" customHeight="1" x14ac:dyDescent="0.2">
      <c r="A39" s="831" t="s">
        <v>2108</v>
      </c>
      <c r="B39" s="832" t="s">
        <v>2109</v>
      </c>
      <c r="C39" s="832" t="s">
        <v>592</v>
      </c>
      <c r="D39" s="832" t="s">
        <v>990</v>
      </c>
      <c r="E39" s="832" t="s">
        <v>812</v>
      </c>
      <c r="F39" s="832" t="s">
        <v>2139</v>
      </c>
      <c r="G39" s="832" t="s">
        <v>2140</v>
      </c>
      <c r="H39" s="849">
        <v>159</v>
      </c>
      <c r="I39" s="849">
        <v>56445</v>
      </c>
      <c r="J39" s="832">
        <v>0.9464285714285714</v>
      </c>
      <c r="K39" s="832">
        <v>355</v>
      </c>
      <c r="L39" s="849">
        <v>168</v>
      </c>
      <c r="M39" s="849">
        <v>59640</v>
      </c>
      <c r="N39" s="832">
        <v>1</v>
      </c>
      <c r="O39" s="832">
        <v>355</v>
      </c>
      <c r="P39" s="849">
        <v>216</v>
      </c>
      <c r="Q39" s="849">
        <v>77328</v>
      </c>
      <c r="R39" s="837">
        <v>1.2965794768611669</v>
      </c>
      <c r="S39" s="850">
        <v>358</v>
      </c>
    </row>
    <row r="40" spans="1:19" ht="14.45" customHeight="1" x14ac:dyDescent="0.2">
      <c r="A40" s="831" t="s">
        <v>2108</v>
      </c>
      <c r="B40" s="832" t="s">
        <v>2109</v>
      </c>
      <c r="C40" s="832" t="s">
        <v>592</v>
      </c>
      <c r="D40" s="832" t="s">
        <v>990</v>
      </c>
      <c r="E40" s="832" t="s">
        <v>812</v>
      </c>
      <c r="F40" s="832" t="s">
        <v>2141</v>
      </c>
      <c r="G40" s="832" t="s">
        <v>2142</v>
      </c>
      <c r="H40" s="849"/>
      <c r="I40" s="849"/>
      <c r="J40" s="832"/>
      <c r="K40" s="832"/>
      <c r="L40" s="849">
        <v>2</v>
      </c>
      <c r="M40" s="849">
        <v>148</v>
      </c>
      <c r="N40" s="832">
        <v>1</v>
      </c>
      <c r="O40" s="832">
        <v>74</v>
      </c>
      <c r="P40" s="849">
        <v>15</v>
      </c>
      <c r="Q40" s="849">
        <v>1125</v>
      </c>
      <c r="R40" s="837">
        <v>7.6013513513513518</v>
      </c>
      <c r="S40" s="850">
        <v>75</v>
      </c>
    </row>
    <row r="41" spans="1:19" ht="14.45" customHeight="1" x14ac:dyDescent="0.2">
      <c r="A41" s="831" t="s">
        <v>2108</v>
      </c>
      <c r="B41" s="832" t="s">
        <v>2109</v>
      </c>
      <c r="C41" s="832" t="s">
        <v>592</v>
      </c>
      <c r="D41" s="832" t="s">
        <v>990</v>
      </c>
      <c r="E41" s="832" t="s">
        <v>812</v>
      </c>
      <c r="F41" s="832" t="s">
        <v>2143</v>
      </c>
      <c r="G41" s="832" t="s">
        <v>2144</v>
      </c>
      <c r="H41" s="849"/>
      <c r="I41" s="849"/>
      <c r="J41" s="832"/>
      <c r="K41" s="832"/>
      <c r="L41" s="849">
        <v>2</v>
      </c>
      <c r="M41" s="849">
        <v>1404</v>
      </c>
      <c r="N41" s="832">
        <v>1</v>
      </c>
      <c r="O41" s="832">
        <v>702</v>
      </c>
      <c r="P41" s="849">
        <v>1</v>
      </c>
      <c r="Q41" s="849">
        <v>707</v>
      </c>
      <c r="R41" s="837">
        <v>0.50356125356125359</v>
      </c>
      <c r="S41" s="850">
        <v>707</v>
      </c>
    </row>
    <row r="42" spans="1:19" ht="14.45" customHeight="1" x14ac:dyDescent="0.2">
      <c r="A42" s="831" t="s">
        <v>2108</v>
      </c>
      <c r="B42" s="832" t="s">
        <v>2109</v>
      </c>
      <c r="C42" s="832" t="s">
        <v>592</v>
      </c>
      <c r="D42" s="832" t="s">
        <v>991</v>
      </c>
      <c r="E42" s="832" t="s">
        <v>812</v>
      </c>
      <c r="F42" s="832" t="s">
        <v>2123</v>
      </c>
      <c r="G42" s="832" t="s">
        <v>2124</v>
      </c>
      <c r="H42" s="849"/>
      <c r="I42" s="849"/>
      <c r="J42" s="832"/>
      <c r="K42" s="832"/>
      <c r="L42" s="849">
        <v>1</v>
      </c>
      <c r="M42" s="849">
        <v>66</v>
      </c>
      <c r="N42" s="832">
        <v>1</v>
      </c>
      <c r="O42" s="832">
        <v>66</v>
      </c>
      <c r="P42" s="849">
        <v>1</v>
      </c>
      <c r="Q42" s="849">
        <v>67</v>
      </c>
      <c r="R42" s="837">
        <v>1.0151515151515151</v>
      </c>
      <c r="S42" s="850">
        <v>67</v>
      </c>
    </row>
    <row r="43" spans="1:19" ht="14.45" customHeight="1" x14ac:dyDescent="0.2">
      <c r="A43" s="831" t="s">
        <v>2108</v>
      </c>
      <c r="B43" s="832" t="s">
        <v>2109</v>
      </c>
      <c r="C43" s="832" t="s">
        <v>592</v>
      </c>
      <c r="D43" s="832" t="s">
        <v>991</v>
      </c>
      <c r="E43" s="832" t="s">
        <v>812</v>
      </c>
      <c r="F43" s="832" t="s">
        <v>2127</v>
      </c>
      <c r="G43" s="832" t="s">
        <v>2128</v>
      </c>
      <c r="H43" s="849"/>
      <c r="I43" s="849"/>
      <c r="J43" s="832"/>
      <c r="K43" s="832"/>
      <c r="L43" s="849">
        <v>35</v>
      </c>
      <c r="M43" s="849">
        <v>1295</v>
      </c>
      <c r="N43" s="832">
        <v>1</v>
      </c>
      <c r="O43" s="832">
        <v>37</v>
      </c>
      <c r="P43" s="849">
        <v>7</v>
      </c>
      <c r="Q43" s="849">
        <v>266</v>
      </c>
      <c r="R43" s="837">
        <v>0.20540540540540542</v>
      </c>
      <c r="S43" s="850">
        <v>38</v>
      </c>
    </row>
    <row r="44" spans="1:19" ht="14.45" customHeight="1" x14ac:dyDescent="0.2">
      <c r="A44" s="831" t="s">
        <v>2108</v>
      </c>
      <c r="B44" s="832" t="s">
        <v>2109</v>
      </c>
      <c r="C44" s="832" t="s">
        <v>592</v>
      </c>
      <c r="D44" s="832" t="s">
        <v>991</v>
      </c>
      <c r="E44" s="832" t="s">
        <v>812</v>
      </c>
      <c r="F44" s="832" t="s">
        <v>2129</v>
      </c>
      <c r="G44" s="832" t="s">
        <v>2130</v>
      </c>
      <c r="H44" s="849"/>
      <c r="I44" s="849"/>
      <c r="J44" s="832"/>
      <c r="K44" s="832"/>
      <c r="L44" s="849">
        <v>11</v>
      </c>
      <c r="M44" s="849">
        <v>1958</v>
      </c>
      <c r="N44" s="832">
        <v>1</v>
      </c>
      <c r="O44" s="832">
        <v>178</v>
      </c>
      <c r="P44" s="849">
        <v>1</v>
      </c>
      <c r="Q44" s="849">
        <v>179</v>
      </c>
      <c r="R44" s="837">
        <v>9.1419816138917268E-2</v>
      </c>
      <c r="S44" s="850">
        <v>179</v>
      </c>
    </row>
    <row r="45" spans="1:19" ht="14.45" customHeight="1" x14ac:dyDescent="0.2">
      <c r="A45" s="831" t="s">
        <v>2108</v>
      </c>
      <c r="B45" s="832" t="s">
        <v>2109</v>
      </c>
      <c r="C45" s="832" t="s">
        <v>592</v>
      </c>
      <c r="D45" s="832" t="s">
        <v>991</v>
      </c>
      <c r="E45" s="832" t="s">
        <v>812</v>
      </c>
      <c r="F45" s="832" t="s">
        <v>2131</v>
      </c>
      <c r="G45" s="832" t="s">
        <v>2132</v>
      </c>
      <c r="H45" s="849"/>
      <c r="I45" s="849"/>
      <c r="J45" s="832"/>
      <c r="K45" s="832"/>
      <c r="L45" s="849"/>
      <c r="M45" s="849"/>
      <c r="N45" s="832"/>
      <c r="O45" s="832"/>
      <c r="P45" s="849">
        <v>1</v>
      </c>
      <c r="Q45" s="849">
        <v>227</v>
      </c>
      <c r="R45" s="837"/>
      <c r="S45" s="850">
        <v>227</v>
      </c>
    </row>
    <row r="46" spans="1:19" ht="14.45" customHeight="1" x14ac:dyDescent="0.2">
      <c r="A46" s="831" t="s">
        <v>2108</v>
      </c>
      <c r="B46" s="832" t="s">
        <v>2109</v>
      </c>
      <c r="C46" s="832" t="s">
        <v>592</v>
      </c>
      <c r="D46" s="832" t="s">
        <v>991</v>
      </c>
      <c r="E46" s="832" t="s">
        <v>812</v>
      </c>
      <c r="F46" s="832" t="s">
        <v>2135</v>
      </c>
      <c r="G46" s="832" t="s">
        <v>2136</v>
      </c>
      <c r="H46" s="849"/>
      <c r="I46" s="849"/>
      <c r="J46" s="832"/>
      <c r="K46" s="832"/>
      <c r="L46" s="849">
        <v>11</v>
      </c>
      <c r="M46" s="849">
        <v>1276</v>
      </c>
      <c r="N46" s="832">
        <v>1</v>
      </c>
      <c r="O46" s="832">
        <v>116</v>
      </c>
      <c r="P46" s="849">
        <v>1</v>
      </c>
      <c r="Q46" s="849">
        <v>116</v>
      </c>
      <c r="R46" s="837">
        <v>9.0909090909090912E-2</v>
      </c>
      <c r="S46" s="850">
        <v>116</v>
      </c>
    </row>
    <row r="47" spans="1:19" ht="14.45" customHeight="1" x14ac:dyDescent="0.2">
      <c r="A47" s="831" t="s">
        <v>2108</v>
      </c>
      <c r="B47" s="832" t="s">
        <v>2109</v>
      </c>
      <c r="C47" s="832" t="s">
        <v>592</v>
      </c>
      <c r="D47" s="832" t="s">
        <v>991</v>
      </c>
      <c r="E47" s="832" t="s">
        <v>812</v>
      </c>
      <c r="F47" s="832" t="s">
        <v>2139</v>
      </c>
      <c r="G47" s="832" t="s">
        <v>2140</v>
      </c>
      <c r="H47" s="849"/>
      <c r="I47" s="849"/>
      <c r="J47" s="832"/>
      <c r="K47" s="832"/>
      <c r="L47" s="849">
        <v>5</v>
      </c>
      <c r="M47" s="849">
        <v>1775</v>
      </c>
      <c r="N47" s="832">
        <v>1</v>
      </c>
      <c r="O47" s="832">
        <v>355</v>
      </c>
      <c r="P47" s="849"/>
      <c r="Q47" s="849"/>
      <c r="R47" s="837"/>
      <c r="S47" s="850"/>
    </row>
    <row r="48" spans="1:19" ht="14.45" customHeight="1" x14ac:dyDescent="0.2">
      <c r="A48" s="831" t="s">
        <v>2108</v>
      </c>
      <c r="B48" s="832" t="s">
        <v>2109</v>
      </c>
      <c r="C48" s="832" t="s">
        <v>592</v>
      </c>
      <c r="D48" s="832" t="s">
        <v>991</v>
      </c>
      <c r="E48" s="832" t="s">
        <v>812</v>
      </c>
      <c r="F48" s="832" t="s">
        <v>2141</v>
      </c>
      <c r="G48" s="832" t="s">
        <v>2142</v>
      </c>
      <c r="H48" s="849"/>
      <c r="I48" s="849"/>
      <c r="J48" s="832"/>
      <c r="K48" s="832"/>
      <c r="L48" s="849">
        <v>2</v>
      </c>
      <c r="M48" s="849">
        <v>148</v>
      </c>
      <c r="N48" s="832">
        <v>1</v>
      </c>
      <c r="O48" s="832">
        <v>74</v>
      </c>
      <c r="P48" s="849"/>
      <c r="Q48" s="849"/>
      <c r="R48" s="837"/>
      <c r="S48" s="850"/>
    </row>
    <row r="49" spans="1:19" ht="14.45" customHeight="1" x14ac:dyDescent="0.2">
      <c r="A49" s="831" t="s">
        <v>2108</v>
      </c>
      <c r="B49" s="832" t="s">
        <v>2109</v>
      </c>
      <c r="C49" s="832" t="s">
        <v>592</v>
      </c>
      <c r="D49" s="832" t="s">
        <v>995</v>
      </c>
      <c r="E49" s="832" t="s">
        <v>2111</v>
      </c>
      <c r="F49" s="832" t="s">
        <v>2112</v>
      </c>
      <c r="G49" s="832" t="s">
        <v>2115</v>
      </c>
      <c r="H49" s="849">
        <v>104</v>
      </c>
      <c r="I49" s="849">
        <v>2052563.55</v>
      </c>
      <c r="J49" s="832">
        <v>1.0539531137504259</v>
      </c>
      <c r="K49" s="832">
        <v>19736.187980769231</v>
      </c>
      <c r="L49" s="849">
        <v>99</v>
      </c>
      <c r="M49" s="849">
        <v>1947490.38</v>
      </c>
      <c r="N49" s="832">
        <v>1</v>
      </c>
      <c r="O49" s="832">
        <v>19671.62</v>
      </c>
      <c r="P49" s="849">
        <v>22</v>
      </c>
      <c r="Q49" s="849">
        <v>451518</v>
      </c>
      <c r="R49" s="837">
        <v>0.2318460746388899</v>
      </c>
      <c r="S49" s="850">
        <v>20523.545454545456</v>
      </c>
    </row>
    <row r="50" spans="1:19" ht="14.45" customHeight="1" x14ac:dyDescent="0.2">
      <c r="A50" s="831" t="s">
        <v>2108</v>
      </c>
      <c r="B50" s="832" t="s">
        <v>2109</v>
      </c>
      <c r="C50" s="832" t="s">
        <v>592</v>
      </c>
      <c r="D50" s="832" t="s">
        <v>995</v>
      </c>
      <c r="E50" s="832" t="s">
        <v>2111</v>
      </c>
      <c r="F50" s="832" t="s">
        <v>2114</v>
      </c>
      <c r="G50" s="832" t="s">
        <v>2115</v>
      </c>
      <c r="H50" s="849">
        <v>43</v>
      </c>
      <c r="I50" s="849">
        <v>423887.75</v>
      </c>
      <c r="J50" s="832">
        <v>0.81385901607610966</v>
      </c>
      <c r="K50" s="832">
        <v>9857.8546511627901</v>
      </c>
      <c r="L50" s="849">
        <v>53</v>
      </c>
      <c r="M50" s="849">
        <v>520836.83</v>
      </c>
      <c r="N50" s="832">
        <v>1</v>
      </c>
      <c r="O50" s="832">
        <v>9827.11</v>
      </c>
      <c r="P50" s="849">
        <v>14</v>
      </c>
      <c r="Q50" s="849">
        <v>142528.64000000001</v>
      </c>
      <c r="R50" s="837">
        <v>0.27365315160220144</v>
      </c>
      <c r="S50" s="850">
        <v>10180.617142857143</v>
      </c>
    </row>
    <row r="51" spans="1:19" ht="14.45" customHeight="1" x14ac:dyDescent="0.2">
      <c r="A51" s="831" t="s">
        <v>2108</v>
      </c>
      <c r="B51" s="832" t="s">
        <v>2109</v>
      </c>
      <c r="C51" s="832" t="s">
        <v>592</v>
      </c>
      <c r="D51" s="832" t="s">
        <v>995</v>
      </c>
      <c r="E51" s="832" t="s">
        <v>2116</v>
      </c>
      <c r="F51" s="832" t="s">
        <v>2117</v>
      </c>
      <c r="G51" s="832" t="s">
        <v>2118</v>
      </c>
      <c r="H51" s="849"/>
      <c r="I51" s="849"/>
      <c r="J51" s="832"/>
      <c r="K51" s="832"/>
      <c r="L51" s="849"/>
      <c r="M51" s="849"/>
      <c r="N51" s="832"/>
      <c r="O51" s="832"/>
      <c r="P51" s="849">
        <v>1</v>
      </c>
      <c r="Q51" s="849">
        <v>1674.52</v>
      </c>
      <c r="R51" s="837"/>
      <c r="S51" s="850">
        <v>1674.52</v>
      </c>
    </row>
    <row r="52" spans="1:19" ht="14.45" customHeight="1" x14ac:dyDescent="0.2">
      <c r="A52" s="831" t="s">
        <v>2108</v>
      </c>
      <c r="B52" s="832" t="s">
        <v>2109</v>
      </c>
      <c r="C52" s="832" t="s">
        <v>592</v>
      </c>
      <c r="D52" s="832" t="s">
        <v>995</v>
      </c>
      <c r="E52" s="832" t="s">
        <v>2116</v>
      </c>
      <c r="F52" s="832" t="s">
        <v>2119</v>
      </c>
      <c r="G52" s="832" t="s">
        <v>2120</v>
      </c>
      <c r="H52" s="849"/>
      <c r="I52" s="849"/>
      <c r="J52" s="832"/>
      <c r="K52" s="832"/>
      <c r="L52" s="849"/>
      <c r="M52" s="849"/>
      <c r="N52" s="832"/>
      <c r="O52" s="832"/>
      <c r="P52" s="849">
        <v>1</v>
      </c>
      <c r="Q52" s="849">
        <v>249.96</v>
      </c>
      <c r="R52" s="837"/>
      <c r="S52" s="850">
        <v>249.96</v>
      </c>
    </row>
    <row r="53" spans="1:19" ht="14.45" customHeight="1" x14ac:dyDescent="0.2">
      <c r="A53" s="831" t="s">
        <v>2108</v>
      </c>
      <c r="B53" s="832" t="s">
        <v>2109</v>
      </c>
      <c r="C53" s="832" t="s">
        <v>592</v>
      </c>
      <c r="D53" s="832" t="s">
        <v>995</v>
      </c>
      <c r="E53" s="832" t="s">
        <v>812</v>
      </c>
      <c r="F53" s="832" t="s">
        <v>2121</v>
      </c>
      <c r="G53" s="832" t="s">
        <v>2122</v>
      </c>
      <c r="H53" s="849">
        <v>1</v>
      </c>
      <c r="I53" s="849">
        <v>30</v>
      </c>
      <c r="J53" s="832">
        <v>1</v>
      </c>
      <c r="K53" s="832">
        <v>30</v>
      </c>
      <c r="L53" s="849">
        <v>1</v>
      </c>
      <c r="M53" s="849">
        <v>30</v>
      </c>
      <c r="N53" s="832">
        <v>1</v>
      </c>
      <c r="O53" s="832">
        <v>30</v>
      </c>
      <c r="P53" s="849">
        <v>1</v>
      </c>
      <c r="Q53" s="849">
        <v>31</v>
      </c>
      <c r="R53" s="837">
        <v>1.0333333333333334</v>
      </c>
      <c r="S53" s="850">
        <v>31</v>
      </c>
    </row>
    <row r="54" spans="1:19" ht="14.45" customHeight="1" x14ac:dyDescent="0.2">
      <c r="A54" s="831" t="s">
        <v>2108</v>
      </c>
      <c r="B54" s="832" t="s">
        <v>2109</v>
      </c>
      <c r="C54" s="832" t="s">
        <v>592</v>
      </c>
      <c r="D54" s="832" t="s">
        <v>995</v>
      </c>
      <c r="E54" s="832" t="s">
        <v>812</v>
      </c>
      <c r="F54" s="832" t="s">
        <v>2123</v>
      </c>
      <c r="G54" s="832" t="s">
        <v>2124</v>
      </c>
      <c r="H54" s="849"/>
      <c r="I54" s="849"/>
      <c r="J54" s="832"/>
      <c r="K54" s="832"/>
      <c r="L54" s="849">
        <v>1</v>
      </c>
      <c r="M54" s="849">
        <v>66</v>
      </c>
      <c r="N54" s="832">
        <v>1</v>
      </c>
      <c r="O54" s="832">
        <v>66</v>
      </c>
      <c r="P54" s="849">
        <v>15</v>
      </c>
      <c r="Q54" s="849">
        <v>1005</v>
      </c>
      <c r="R54" s="837">
        <v>15.227272727272727</v>
      </c>
      <c r="S54" s="850">
        <v>67</v>
      </c>
    </row>
    <row r="55" spans="1:19" ht="14.45" customHeight="1" x14ac:dyDescent="0.2">
      <c r="A55" s="831" t="s">
        <v>2108</v>
      </c>
      <c r="B55" s="832" t="s">
        <v>2109</v>
      </c>
      <c r="C55" s="832" t="s">
        <v>592</v>
      </c>
      <c r="D55" s="832" t="s">
        <v>995</v>
      </c>
      <c r="E55" s="832" t="s">
        <v>812</v>
      </c>
      <c r="F55" s="832" t="s">
        <v>2125</v>
      </c>
      <c r="G55" s="832" t="s">
        <v>2126</v>
      </c>
      <c r="H55" s="849"/>
      <c r="I55" s="849"/>
      <c r="J55" s="832"/>
      <c r="K55" s="832"/>
      <c r="L55" s="849"/>
      <c r="M55" s="849"/>
      <c r="N55" s="832"/>
      <c r="O55" s="832"/>
      <c r="P55" s="849">
        <v>1</v>
      </c>
      <c r="Q55" s="849">
        <v>199</v>
      </c>
      <c r="R55" s="837"/>
      <c r="S55" s="850">
        <v>199</v>
      </c>
    </row>
    <row r="56" spans="1:19" ht="14.45" customHeight="1" x14ac:dyDescent="0.2">
      <c r="A56" s="831" t="s">
        <v>2108</v>
      </c>
      <c r="B56" s="832" t="s">
        <v>2109</v>
      </c>
      <c r="C56" s="832" t="s">
        <v>592</v>
      </c>
      <c r="D56" s="832" t="s">
        <v>995</v>
      </c>
      <c r="E56" s="832" t="s">
        <v>812</v>
      </c>
      <c r="F56" s="832" t="s">
        <v>2127</v>
      </c>
      <c r="G56" s="832" t="s">
        <v>2128</v>
      </c>
      <c r="H56" s="849">
        <v>96</v>
      </c>
      <c r="I56" s="849">
        <v>3552</v>
      </c>
      <c r="J56" s="832">
        <v>0.65306122448979587</v>
      </c>
      <c r="K56" s="832">
        <v>37</v>
      </c>
      <c r="L56" s="849">
        <v>147</v>
      </c>
      <c r="M56" s="849">
        <v>5439</v>
      </c>
      <c r="N56" s="832">
        <v>1</v>
      </c>
      <c r="O56" s="832">
        <v>37</v>
      </c>
      <c r="P56" s="849">
        <v>144</v>
      </c>
      <c r="Q56" s="849">
        <v>5472</v>
      </c>
      <c r="R56" s="837">
        <v>1.0060672917815774</v>
      </c>
      <c r="S56" s="850">
        <v>38</v>
      </c>
    </row>
    <row r="57" spans="1:19" ht="14.45" customHeight="1" x14ac:dyDescent="0.2">
      <c r="A57" s="831" t="s">
        <v>2108</v>
      </c>
      <c r="B57" s="832" t="s">
        <v>2109</v>
      </c>
      <c r="C57" s="832" t="s">
        <v>592</v>
      </c>
      <c r="D57" s="832" t="s">
        <v>995</v>
      </c>
      <c r="E57" s="832" t="s">
        <v>812</v>
      </c>
      <c r="F57" s="832" t="s">
        <v>2129</v>
      </c>
      <c r="G57" s="832" t="s">
        <v>2130</v>
      </c>
      <c r="H57" s="849">
        <v>254</v>
      </c>
      <c r="I57" s="849">
        <v>44958</v>
      </c>
      <c r="J57" s="832">
        <v>0.86202400582889138</v>
      </c>
      <c r="K57" s="832">
        <v>177</v>
      </c>
      <c r="L57" s="849">
        <v>293</v>
      </c>
      <c r="M57" s="849">
        <v>52154</v>
      </c>
      <c r="N57" s="832">
        <v>1</v>
      </c>
      <c r="O57" s="832">
        <v>178</v>
      </c>
      <c r="P57" s="849">
        <v>165</v>
      </c>
      <c r="Q57" s="849">
        <v>29535</v>
      </c>
      <c r="R57" s="837">
        <v>0.5663036392223032</v>
      </c>
      <c r="S57" s="850">
        <v>179</v>
      </c>
    </row>
    <row r="58" spans="1:19" ht="14.45" customHeight="1" x14ac:dyDescent="0.2">
      <c r="A58" s="831" t="s">
        <v>2108</v>
      </c>
      <c r="B58" s="832" t="s">
        <v>2109</v>
      </c>
      <c r="C58" s="832" t="s">
        <v>592</v>
      </c>
      <c r="D58" s="832" t="s">
        <v>995</v>
      </c>
      <c r="E58" s="832" t="s">
        <v>812</v>
      </c>
      <c r="F58" s="832" t="s">
        <v>2133</v>
      </c>
      <c r="G58" s="832" t="s">
        <v>2134</v>
      </c>
      <c r="H58" s="849">
        <v>113</v>
      </c>
      <c r="I58" s="849">
        <v>0</v>
      </c>
      <c r="J58" s="832"/>
      <c r="K58" s="832">
        <v>0</v>
      </c>
      <c r="L58" s="849">
        <v>98</v>
      </c>
      <c r="M58" s="849">
        <v>0</v>
      </c>
      <c r="N58" s="832"/>
      <c r="O58" s="832">
        <v>0</v>
      </c>
      <c r="P58" s="849">
        <v>22</v>
      </c>
      <c r="Q58" s="849">
        <v>0</v>
      </c>
      <c r="R58" s="837"/>
      <c r="S58" s="850">
        <v>0</v>
      </c>
    </row>
    <row r="59" spans="1:19" ht="14.45" customHeight="1" x14ac:dyDescent="0.2">
      <c r="A59" s="831" t="s">
        <v>2108</v>
      </c>
      <c r="B59" s="832" t="s">
        <v>2109</v>
      </c>
      <c r="C59" s="832" t="s">
        <v>592</v>
      </c>
      <c r="D59" s="832" t="s">
        <v>995</v>
      </c>
      <c r="E59" s="832" t="s">
        <v>812</v>
      </c>
      <c r="F59" s="832" t="s">
        <v>2135</v>
      </c>
      <c r="G59" s="832" t="s">
        <v>2136</v>
      </c>
      <c r="H59" s="849">
        <v>252</v>
      </c>
      <c r="I59" s="849">
        <v>29232</v>
      </c>
      <c r="J59" s="832">
        <v>0.86896551724137927</v>
      </c>
      <c r="K59" s="832">
        <v>116</v>
      </c>
      <c r="L59" s="849">
        <v>290</v>
      </c>
      <c r="M59" s="849">
        <v>33640</v>
      </c>
      <c r="N59" s="832">
        <v>1</v>
      </c>
      <c r="O59" s="832">
        <v>116</v>
      </c>
      <c r="P59" s="849">
        <v>166</v>
      </c>
      <c r="Q59" s="849">
        <v>19256</v>
      </c>
      <c r="R59" s="837">
        <v>0.57241379310344831</v>
      </c>
      <c r="S59" s="850">
        <v>116</v>
      </c>
    </row>
    <row r="60" spans="1:19" ht="14.45" customHeight="1" x14ac:dyDescent="0.2">
      <c r="A60" s="831" t="s">
        <v>2108</v>
      </c>
      <c r="B60" s="832" t="s">
        <v>2109</v>
      </c>
      <c r="C60" s="832" t="s">
        <v>592</v>
      </c>
      <c r="D60" s="832" t="s">
        <v>995</v>
      </c>
      <c r="E60" s="832" t="s">
        <v>812</v>
      </c>
      <c r="F60" s="832" t="s">
        <v>2137</v>
      </c>
      <c r="G60" s="832" t="s">
        <v>2138</v>
      </c>
      <c r="H60" s="849">
        <v>112</v>
      </c>
      <c r="I60" s="849">
        <v>3584</v>
      </c>
      <c r="J60" s="832">
        <v>1.108910891089109</v>
      </c>
      <c r="K60" s="832">
        <v>32</v>
      </c>
      <c r="L60" s="849">
        <v>101</v>
      </c>
      <c r="M60" s="849">
        <v>3232</v>
      </c>
      <c r="N60" s="832">
        <v>1</v>
      </c>
      <c r="O60" s="832">
        <v>32</v>
      </c>
      <c r="P60" s="849">
        <v>22</v>
      </c>
      <c r="Q60" s="849">
        <v>726</v>
      </c>
      <c r="R60" s="837">
        <v>0.22462871287128713</v>
      </c>
      <c r="S60" s="850">
        <v>33</v>
      </c>
    </row>
    <row r="61" spans="1:19" ht="14.45" customHeight="1" x14ac:dyDescent="0.2">
      <c r="A61" s="831" t="s">
        <v>2108</v>
      </c>
      <c r="B61" s="832" t="s">
        <v>2109</v>
      </c>
      <c r="C61" s="832" t="s">
        <v>592</v>
      </c>
      <c r="D61" s="832" t="s">
        <v>995</v>
      </c>
      <c r="E61" s="832" t="s">
        <v>812</v>
      </c>
      <c r="F61" s="832" t="s">
        <v>2139</v>
      </c>
      <c r="G61" s="832" t="s">
        <v>2140</v>
      </c>
      <c r="H61" s="849"/>
      <c r="I61" s="849"/>
      <c r="J61" s="832"/>
      <c r="K61" s="832"/>
      <c r="L61" s="849"/>
      <c r="M61" s="849"/>
      <c r="N61" s="832"/>
      <c r="O61" s="832"/>
      <c r="P61" s="849">
        <v>5</v>
      </c>
      <c r="Q61" s="849">
        <v>1790</v>
      </c>
      <c r="R61" s="837"/>
      <c r="S61" s="850">
        <v>358</v>
      </c>
    </row>
    <row r="62" spans="1:19" ht="14.45" customHeight="1" x14ac:dyDescent="0.2">
      <c r="A62" s="831" t="s">
        <v>2108</v>
      </c>
      <c r="B62" s="832" t="s">
        <v>2109</v>
      </c>
      <c r="C62" s="832" t="s">
        <v>592</v>
      </c>
      <c r="D62" s="832" t="s">
        <v>995</v>
      </c>
      <c r="E62" s="832" t="s">
        <v>812</v>
      </c>
      <c r="F62" s="832" t="s">
        <v>2141</v>
      </c>
      <c r="G62" s="832" t="s">
        <v>2142</v>
      </c>
      <c r="H62" s="849">
        <v>9</v>
      </c>
      <c r="I62" s="849">
        <v>666</v>
      </c>
      <c r="J62" s="832">
        <v>0.6428571428571429</v>
      </c>
      <c r="K62" s="832">
        <v>74</v>
      </c>
      <c r="L62" s="849">
        <v>14</v>
      </c>
      <c r="M62" s="849">
        <v>1036</v>
      </c>
      <c r="N62" s="832">
        <v>1</v>
      </c>
      <c r="O62" s="832">
        <v>74</v>
      </c>
      <c r="P62" s="849">
        <v>33</v>
      </c>
      <c r="Q62" s="849">
        <v>2475</v>
      </c>
      <c r="R62" s="837">
        <v>2.3889961389961392</v>
      </c>
      <c r="S62" s="850">
        <v>75</v>
      </c>
    </row>
    <row r="63" spans="1:19" ht="14.45" customHeight="1" x14ac:dyDescent="0.2">
      <c r="A63" s="831" t="s">
        <v>2108</v>
      </c>
      <c r="B63" s="832" t="s">
        <v>2109</v>
      </c>
      <c r="C63" s="832" t="s">
        <v>592</v>
      </c>
      <c r="D63" s="832" t="s">
        <v>996</v>
      </c>
      <c r="E63" s="832" t="s">
        <v>812</v>
      </c>
      <c r="F63" s="832" t="s">
        <v>2121</v>
      </c>
      <c r="G63" s="832" t="s">
        <v>2122</v>
      </c>
      <c r="H63" s="849"/>
      <c r="I63" s="849"/>
      <c r="J63" s="832"/>
      <c r="K63" s="832"/>
      <c r="L63" s="849"/>
      <c r="M63" s="849"/>
      <c r="N63" s="832"/>
      <c r="O63" s="832"/>
      <c r="P63" s="849">
        <v>3</v>
      </c>
      <c r="Q63" s="849">
        <v>93</v>
      </c>
      <c r="R63" s="837"/>
      <c r="S63" s="850">
        <v>31</v>
      </c>
    </row>
    <row r="64" spans="1:19" ht="14.45" customHeight="1" x14ac:dyDescent="0.2">
      <c r="A64" s="831" t="s">
        <v>2108</v>
      </c>
      <c r="B64" s="832" t="s">
        <v>2109</v>
      </c>
      <c r="C64" s="832" t="s">
        <v>592</v>
      </c>
      <c r="D64" s="832" t="s">
        <v>996</v>
      </c>
      <c r="E64" s="832" t="s">
        <v>812</v>
      </c>
      <c r="F64" s="832" t="s">
        <v>2123</v>
      </c>
      <c r="G64" s="832" t="s">
        <v>2124</v>
      </c>
      <c r="H64" s="849"/>
      <c r="I64" s="849"/>
      <c r="J64" s="832"/>
      <c r="K64" s="832"/>
      <c r="L64" s="849">
        <v>1</v>
      </c>
      <c r="M64" s="849">
        <v>66</v>
      </c>
      <c r="N64" s="832">
        <v>1</v>
      </c>
      <c r="O64" s="832">
        <v>66</v>
      </c>
      <c r="P64" s="849">
        <v>7</v>
      </c>
      <c r="Q64" s="849">
        <v>469</v>
      </c>
      <c r="R64" s="837">
        <v>7.1060606060606064</v>
      </c>
      <c r="S64" s="850">
        <v>67</v>
      </c>
    </row>
    <row r="65" spans="1:19" ht="14.45" customHeight="1" x14ac:dyDescent="0.2">
      <c r="A65" s="831" t="s">
        <v>2108</v>
      </c>
      <c r="B65" s="832" t="s">
        <v>2109</v>
      </c>
      <c r="C65" s="832" t="s">
        <v>592</v>
      </c>
      <c r="D65" s="832" t="s">
        <v>996</v>
      </c>
      <c r="E65" s="832" t="s">
        <v>812</v>
      </c>
      <c r="F65" s="832" t="s">
        <v>2127</v>
      </c>
      <c r="G65" s="832" t="s">
        <v>2128</v>
      </c>
      <c r="H65" s="849">
        <v>1</v>
      </c>
      <c r="I65" s="849">
        <v>37</v>
      </c>
      <c r="J65" s="832"/>
      <c r="K65" s="832">
        <v>37</v>
      </c>
      <c r="L65" s="849"/>
      <c r="M65" s="849"/>
      <c r="N65" s="832"/>
      <c r="O65" s="832"/>
      <c r="P65" s="849">
        <v>37</v>
      </c>
      <c r="Q65" s="849">
        <v>1406</v>
      </c>
      <c r="R65" s="837"/>
      <c r="S65" s="850">
        <v>38</v>
      </c>
    </row>
    <row r="66" spans="1:19" ht="14.45" customHeight="1" x14ac:dyDescent="0.2">
      <c r="A66" s="831" t="s">
        <v>2108</v>
      </c>
      <c r="B66" s="832" t="s">
        <v>2109</v>
      </c>
      <c r="C66" s="832" t="s">
        <v>592</v>
      </c>
      <c r="D66" s="832" t="s">
        <v>996</v>
      </c>
      <c r="E66" s="832" t="s">
        <v>812</v>
      </c>
      <c r="F66" s="832" t="s">
        <v>2129</v>
      </c>
      <c r="G66" s="832" t="s">
        <v>2130</v>
      </c>
      <c r="H66" s="849"/>
      <c r="I66" s="849"/>
      <c r="J66" s="832"/>
      <c r="K66" s="832"/>
      <c r="L66" s="849">
        <v>2</v>
      </c>
      <c r="M66" s="849">
        <v>356</v>
      </c>
      <c r="N66" s="832">
        <v>1</v>
      </c>
      <c r="O66" s="832">
        <v>178</v>
      </c>
      <c r="P66" s="849">
        <v>40</v>
      </c>
      <c r="Q66" s="849">
        <v>7160</v>
      </c>
      <c r="R66" s="837">
        <v>20.112359550561798</v>
      </c>
      <c r="S66" s="850">
        <v>179</v>
      </c>
    </row>
    <row r="67" spans="1:19" ht="14.45" customHeight="1" x14ac:dyDescent="0.2">
      <c r="A67" s="831" t="s">
        <v>2108</v>
      </c>
      <c r="B67" s="832" t="s">
        <v>2109</v>
      </c>
      <c r="C67" s="832" t="s">
        <v>592</v>
      </c>
      <c r="D67" s="832" t="s">
        <v>996</v>
      </c>
      <c r="E67" s="832" t="s">
        <v>812</v>
      </c>
      <c r="F67" s="832" t="s">
        <v>2131</v>
      </c>
      <c r="G67" s="832" t="s">
        <v>2132</v>
      </c>
      <c r="H67" s="849"/>
      <c r="I67" s="849"/>
      <c r="J67" s="832"/>
      <c r="K67" s="832"/>
      <c r="L67" s="849"/>
      <c r="M67" s="849"/>
      <c r="N67" s="832"/>
      <c r="O67" s="832"/>
      <c r="P67" s="849">
        <v>2</v>
      </c>
      <c r="Q67" s="849">
        <v>454</v>
      </c>
      <c r="R67" s="837"/>
      <c r="S67" s="850">
        <v>227</v>
      </c>
    </row>
    <row r="68" spans="1:19" ht="14.45" customHeight="1" x14ac:dyDescent="0.2">
      <c r="A68" s="831" t="s">
        <v>2108</v>
      </c>
      <c r="B68" s="832" t="s">
        <v>2109</v>
      </c>
      <c r="C68" s="832" t="s">
        <v>592</v>
      </c>
      <c r="D68" s="832" t="s">
        <v>996</v>
      </c>
      <c r="E68" s="832" t="s">
        <v>812</v>
      </c>
      <c r="F68" s="832" t="s">
        <v>2135</v>
      </c>
      <c r="G68" s="832" t="s">
        <v>2136</v>
      </c>
      <c r="H68" s="849"/>
      <c r="I68" s="849"/>
      <c r="J68" s="832"/>
      <c r="K68" s="832"/>
      <c r="L68" s="849">
        <v>11</v>
      </c>
      <c r="M68" s="849">
        <v>1276</v>
      </c>
      <c r="N68" s="832">
        <v>1</v>
      </c>
      <c r="O68" s="832">
        <v>116</v>
      </c>
      <c r="P68" s="849">
        <v>52</v>
      </c>
      <c r="Q68" s="849">
        <v>6032</v>
      </c>
      <c r="R68" s="837">
        <v>4.7272727272727275</v>
      </c>
      <c r="S68" s="850">
        <v>116</v>
      </c>
    </row>
    <row r="69" spans="1:19" ht="14.45" customHeight="1" x14ac:dyDescent="0.2">
      <c r="A69" s="831" t="s">
        <v>2108</v>
      </c>
      <c r="B69" s="832" t="s">
        <v>2109</v>
      </c>
      <c r="C69" s="832" t="s">
        <v>592</v>
      </c>
      <c r="D69" s="832" t="s">
        <v>996</v>
      </c>
      <c r="E69" s="832" t="s">
        <v>812</v>
      </c>
      <c r="F69" s="832" t="s">
        <v>2139</v>
      </c>
      <c r="G69" s="832" t="s">
        <v>2140</v>
      </c>
      <c r="H69" s="849">
        <v>2</v>
      </c>
      <c r="I69" s="849">
        <v>710</v>
      </c>
      <c r="J69" s="832">
        <v>0.2</v>
      </c>
      <c r="K69" s="832">
        <v>355</v>
      </c>
      <c r="L69" s="849">
        <v>10</v>
      </c>
      <c r="M69" s="849">
        <v>3550</v>
      </c>
      <c r="N69" s="832">
        <v>1</v>
      </c>
      <c r="O69" s="832">
        <v>355</v>
      </c>
      <c r="P69" s="849">
        <v>2</v>
      </c>
      <c r="Q69" s="849">
        <v>716</v>
      </c>
      <c r="R69" s="837">
        <v>0.20169014084507042</v>
      </c>
      <c r="S69" s="850">
        <v>358</v>
      </c>
    </row>
    <row r="70" spans="1:19" ht="14.45" customHeight="1" x14ac:dyDescent="0.2">
      <c r="A70" s="831" t="s">
        <v>2108</v>
      </c>
      <c r="B70" s="832" t="s">
        <v>2109</v>
      </c>
      <c r="C70" s="832" t="s">
        <v>592</v>
      </c>
      <c r="D70" s="832" t="s">
        <v>996</v>
      </c>
      <c r="E70" s="832" t="s">
        <v>812</v>
      </c>
      <c r="F70" s="832" t="s">
        <v>2141</v>
      </c>
      <c r="G70" s="832" t="s">
        <v>2142</v>
      </c>
      <c r="H70" s="849"/>
      <c r="I70" s="849"/>
      <c r="J70" s="832"/>
      <c r="K70" s="832"/>
      <c r="L70" s="849"/>
      <c r="M70" s="849"/>
      <c r="N70" s="832"/>
      <c r="O70" s="832"/>
      <c r="P70" s="849">
        <v>1</v>
      </c>
      <c r="Q70" s="849">
        <v>75</v>
      </c>
      <c r="R70" s="837"/>
      <c r="S70" s="850">
        <v>75</v>
      </c>
    </row>
    <row r="71" spans="1:19" ht="14.45" customHeight="1" x14ac:dyDescent="0.2">
      <c r="A71" s="831" t="s">
        <v>2108</v>
      </c>
      <c r="B71" s="832" t="s">
        <v>2109</v>
      </c>
      <c r="C71" s="832" t="s">
        <v>592</v>
      </c>
      <c r="D71" s="832" t="s">
        <v>996</v>
      </c>
      <c r="E71" s="832" t="s">
        <v>812</v>
      </c>
      <c r="F71" s="832" t="s">
        <v>2143</v>
      </c>
      <c r="G71" s="832" t="s">
        <v>2144</v>
      </c>
      <c r="H71" s="849">
        <v>2</v>
      </c>
      <c r="I71" s="849">
        <v>1402</v>
      </c>
      <c r="J71" s="832">
        <v>0.66571699905033244</v>
      </c>
      <c r="K71" s="832">
        <v>701</v>
      </c>
      <c r="L71" s="849">
        <v>3</v>
      </c>
      <c r="M71" s="849">
        <v>2106</v>
      </c>
      <c r="N71" s="832">
        <v>1</v>
      </c>
      <c r="O71" s="832">
        <v>702</v>
      </c>
      <c r="P71" s="849">
        <v>2</v>
      </c>
      <c r="Q71" s="849">
        <v>1414</v>
      </c>
      <c r="R71" s="837">
        <v>0.67141500474833804</v>
      </c>
      <c r="S71" s="850">
        <v>707</v>
      </c>
    </row>
    <row r="72" spans="1:19" ht="14.45" customHeight="1" x14ac:dyDescent="0.2">
      <c r="A72" s="831" t="s">
        <v>2108</v>
      </c>
      <c r="B72" s="832" t="s">
        <v>2109</v>
      </c>
      <c r="C72" s="832" t="s">
        <v>592</v>
      </c>
      <c r="D72" s="832" t="s">
        <v>996</v>
      </c>
      <c r="E72" s="832" t="s">
        <v>812</v>
      </c>
      <c r="F72" s="832" t="s">
        <v>2145</v>
      </c>
      <c r="G72" s="832" t="s">
        <v>2146</v>
      </c>
      <c r="H72" s="849"/>
      <c r="I72" s="849"/>
      <c r="J72" s="832"/>
      <c r="K72" s="832"/>
      <c r="L72" s="849">
        <v>1</v>
      </c>
      <c r="M72" s="849">
        <v>59</v>
      </c>
      <c r="N72" s="832">
        <v>1</v>
      </c>
      <c r="O72" s="832">
        <v>59</v>
      </c>
      <c r="P72" s="849">
        <v>1</v>
      </c>
      <c r="Q72" s="849">
        <v>61</v>
      </c>
      <c r="R72" s="837">
        <v>1.0338983050847457</v>
      </c>
      <c r="S72" s="850">
        <v>61</v>
      </c>
    </row>
    <row r="73" spans="1:19" ht="14.45" customHeight="1" x14ac:dyDescent="0.2">
      <c r="A73" s="831" t="s">
        <v>2108</v>
      </c>
      <c r="B73" s="832" t="s">
        <v>2109</v>
      </c>
      <c r="C73" s="832" t="s">
        <v>592</v>
      </c>
      <c r="D73" s="832" t="s">
        <v>996</v>
      </c>
      <c r="E73" s="832" t="s">
        <v>812</v>
      </c>
      <c r="F73" s="832" t="s">
        <v>2147</v>
      </c>
      <c r="G73" s="832" t="s">
        <v>2148</v>
      </c>
      <c r="H73" s="849"/>
      <c r="I73" s="849"/>
      <c r="J73" s="832"/>
      <c r="K73" s="832"/>
      <c r="L73" s="849"/>
      <c r="M73" s="849"/>
      <c r="N73" s="832"/>
      <c r="O73" s="832"/>
      <c r="P73" s="849">
        <v>2</v>
      </c>
      <c r="Q73" s="849">
        <v>208</v>
      </c>
      <c r="R73" s="837"/>
      <c r="S73" s="850">
        <v>104</v>
      </c>
    </row>
    <row r="74" spans="1:19" ht="14.45" customHeight="1" x14ac:dyDescent="0.2">
      <c r="A74" s="831" t="s">
        <v>2108</v>
      </c>
      <c r="B74" s="832" t="s">
        <v>2109</v>
      </c>
      <c r="C74" s="832" t="s">
        <v>592</v>
      </c>
      <c r="D74" s="832" t="s">
        <v>997</v>
      </c>
      <c r="E74" s="832" t="s">
        <v>812</v>
      </c>
      <c r="F74" s="832" t="s">
        <v>2121</v>
      </c>
      <c r="G74" s="832" t="s">
        <v>2122</v>
      </c>
      <c r="H74" s="849">
        <v>1</v>
      </c>
      <c r="I74" s="849">
        <v>30</v>
      </c>
      <c r="J74" s="832"/>
      <c r="K74" s="832">
        <v>30</v>
      </c>
      <c r="L74" s="849"/>
      <c r="M74" s="849"/>
      <c r="N74" s="832"/>
      <c r="O74" s="832"/>
      <c r="P74" s="849"/>
      <c r="Q74" s="849"/>
      <c r="R74" s="837"/>
      <c r="S74" s="850"/>
    </row>
    <row r="75" spans="1:19" ht="14.45" customHeight="1" x14ac:dyDescent="0.2">
      <c r="A75" s="831" t="s">
        <v>2108</v>
      </c>
      <c r="B75" s="832" t="s">
        <v>2109</v>
      </c>
      <c r="C75" s="832" t="s">
        <v>592</v>
      </c>
      <c r="D75" s="832" t="s">
        <v>997</v>
      </c>
      <c r="E75" s="832" t="s">
        <v>812</v>
      </c>
      <c r="F75" s="832" t="s">
        <v>2123</v>
      </c>
      <c r="G75" s="832" t="s">
        <v>2124</v>
      </c>
      <c r="H75" s="849">
        <v>1</v>
      </c>
      <c r="I75" s="849">
        <v>66</v>
      </c>
      <c r="J75" s="832">
        <v>1</v>
      </c>
      <c r="K75" s="832">
        <v>66</v>
      </c>
      <c r="L75" s="849">
        <v>1</v>
      </c>
      <c r="M75" s="849">
        <v>66</v>
      </c>
      <c r="N75" s="832">
        <v>1</v>
      </c>
      <c r="O75" s="832">
        <v>66</v>
      </c>
      <c r="P75" s="849">
        <v>1</v>
      </c>
      <c r="Q75" s="849">
        <v>67</v>
      </c>
      <c r="R75" s="837">
        <v>1.0151515151515151</v>
      </c>
      <c r="S75" s="850">
        <v>67</v>
      </c>
    </row>
    <row r="76" spans="1:19" ht="14.45" customHeight="1" x14ac:dyDescent="0.2">
      <c r="A76" s="831" t="s">
        <v>2108</v>
      </c>
      <c r="B76" s="832" t="s">
        <v>2109</v>
      </c>
      <c r="C76" s="832" t="s">
        <v>592</v>
      </c>
      <c r="D76" s="832" t="s">
        <v>997</v>
      </c>
      <c r="E76" s="832" t="s">
        <v>812</v>
      </c>
      <c r="F76" s="832" t="s">
        <v>2127</v>
      </c>
      <c r="G76" s="832" t="s">
        <v>2128</v>
      </c>
      <c r="H76" s="849">
        <v>12</v>
      </c>
      <c r="I76" s="849">
        <v>444</v>
      </c>
      <c r="J76" s="832">
        <v>4</v>
      </c>
      <c r="K76" s="832">
        <v>37</v>
      </c>
      <c r="L76" s="849">
        <v>3</v>
      </c>
      <c r="M76" s="849">
        <v>111</v>
      </c>
      <c r="N76" s="832">
        <v>1</v>
      </c>
      <c r="O76" s="832">
        <v>37</v>
      </c>
      <c r="P76" s="849">
        <v>6</v>
      </c>
      <c r="Q76" s="849">
        <v>228</v>
      </c>
      <c r="R76" s="837">
        <v>2.0540540540540539</v>
      </c>
      <c r="S76" s="850">
        <v>38</v>
      </c>
    </row>
    <row r="77" spans="1:19" ht="14.45" customHeight="1" x14ac:dyDescent="0.2">
      <c r="A77" s="831" t="s">
        <v>2108</v>
      </c>
      <c r="B77" s="832" t="s">
        <v>2109</v>
      </c>
      <c r="C77" s="832" t="s">
        <v>592</v>
      </c>
      <c r="D77" s="832" t="s">
        <v>997</v>
      </c>
      <c r="E77" s="832" t="s">
        <v>812</v>
      </c>
      <c r="F77" s="832" t="s">
        <v>2135</v>
      </c>
      <c r="G77" s="832" t="s">
        <v>2136</v>
      </c>
      <c r="H77" s="849">
        <v>2</v>
      </c>
      <c r="I77" s="849">
        <v>232</v>
      </c>
      <c r="J77" s="832"/>
      <c r="K77" s="832">
        <v>116</v>
      </c>
      <c r="L77" s="849"/>
      <c r="M77" s="849"/>
      <c r="N77" s="832"/>
      <c r="O77" s="832"/>
      <c r="P77" s="849"/>
      <c r="Q77" s="849"/>
      <c r="R77" s="837"/>
      <c r="S77" s="850"/>
    </row>
    <row r="78" spans="1:19" ht="14.45" customHeight="1" x14ac:dyDescent="0.2">
      <c r="A78" s="831" t="s">
        <v>2108</v>
      </c>
      <c r="B78" s="832" t="s">
        <v>2109</v>
      </c>
      <c r="C78" s="832" t="s">
        <v>592</v>
      </c>
      <c r="D78" s="832" t="s">
        <v>997</v>
      </c>
      <c r="E78" s="832" t="s">
        <v>812</v>
      </c>
      <c r="F78" s="832" t="s">
        <v>2139</v>
      </c>
      <c r="G78" s="832" t="s">
        <v>2140</v>
      </c>
      <c r="H78" s="849"/>
      <c r="I78" s="849"/>
      <c r="J78" s="832"/>
      <c r="K78" s="832"/>
      <c r="L78" s="849">
        <v>1</v>
      </c>
      <c r="M78" s="849">
        <v>355</v>
      </c>
      <c r="N78" s="832">
        <v>1</v>
      </c>
      <c r="O78" s="832">
        <v>355</v>
      </c>
      <c r="P78" s="849">
        <v>5</v>
      </c>
      <c r="Q78" s="849">
        <v>1790</v>
      </c>
      <c r="R78" s="837">
        <v>5.042253521126761</v>
      </c>
      <c r="S78" s="850">
        <v>358</v>
      </c>
    </row>
    <row r="79" spans="1:19" ht="14.45" customHeight="1" x14ac:dyDescent="0.2">
      <c r="A79" s="831" t="s">
        <v>2108</v>
      </c>
      <c r="B79" s="832" t="s">
        <v>2109</v>
      </c>
      <c r="C79" s="832" t="s">
        <v>592</v>
      </c>
      <c r="D79" s="832" t="s">
        <v>997</v>
      </c>
      <c r="E79" s="832" t="s">
        <v>812</v>
      </c>
      <c r="F79" s="832" t="s">
        <v>2143</v>
      </c>
      <c r="G79" s="832" t="s">
        <v>2144</v>
      </c>
      <c r="H79" s="849">
        <v>11</v>
      </c>
      <c r="I79" s="849">
        <v>7711</v>
      </c>
      <c r="J79" s="832">
        <v>1.2204811649256093</v>
      </c>
      <c r="K79" s="832">
        <v>701</v>
      </c>
      <c r="L79" s="849">
        <v>9</v>
      </c>
      <c r="M79" s="849">
        <v>6318</v>
      </c>
      <c r="N79" s="832">
        <v>1</v>
      </c>
      <c r="O79" s="832">
        <v>702</v>
      </c>
      <c r="P79" s="849">
        <v>3</v>
      </c>
      <c r="Q79" s="849">
        <v>2121</v>
      </c>
      <c r="R79" s="837">
        <v>0.33570750237416902</v>
      </c>
      <c r="S79" s="850">
        <v>707</v>
      </c>
    </row>
    <row r="80" spans="1:19" ht="14.45" customHeight="1" x14ac:dyDescent="0.2">
      <c r="A80" s="831" t="s">
        <v>2108</v>
      </c>
      <c r="B80" s="832" t="s">
        <v>2109</v>
      </c>
      <c r="C80" s="832" t="s">
        <v>592</v>
      </c>
      <c r="D80" s="832" t="s">
        <v>998</v>
      </c>
      <c r="E80" s="832" t="s">
        <v>812</v>
      </c>
      <c r="F80" s="832" t="s">
        <v>2121</v>
      </c>
      <c r="G80" s="832" t="s">
        <v>2122</v>
      </c>
      <c r="H80" s="849">
        <v>1</v>
      </c>
      <c r="I80" s="849">
        <v>30</v>
      </c>
      <c r="J80" s="832">
        <v>1</v>
      </c>
      <c r="K80" s="832">
        <v>30</v>
      </c>
      <c r="L80" s="849">
        <v>1</v>
      </c>
      <c r="M80" s="849">
        <v>30</v>
      </c>
      <c r="N80" s="832">
        <v>1</v>
      </c>
      <c r="O80" s="832">
        <v>30</v>
      </c>
      <c r="P80" s="849">
        <v>2</v>
      </c>
      <c r="Q80" s="849">
        <v>62</v>
      </c>
      <c r="R80" s="837">
        <v>2.0666666666666669</v>
      </c>
      <c r="S80" s="850">
        <v>31</v>
      </c>
    </row>
    <row r="81" spans="1:19" ht="14.45" customHeight="1" x14ac:dyDescent="0.2">
      <c r="A81" s="831" t="s">
        <v>2108</v>
      </c>
      <c r="B81" s="832" t="s">
        <v>2109</v>
      </c>
      <c r="C81" s="832" t="s">
        <v>592</v>
      </c>
      <c r="D81" s="832" t="s">
        <v>998</v>
      </c>
      <c r="E81" s="832" t="s">
        <v>812</v>
      </c>
      <c r="F81" s="832" t="s">
        <v>2123</v>
      </c>
      <c r="G81" s="832" t="s">
        <v>2124</v>
      </c>
      <c r="H81" s="849">
        <v>1</v>
      </c>
      <c r="I81" s="849">
        <v>66</v>
      </c>
      <c r="J81" s="832">
        <v>0.14285714285714285</v>
      </c>
      <c r="K81" s="832">
        <v>66</v>
      </c>
      <c r="L81" s="849">
        <v>7</v>
      </c>
      <c r="M81" s="849">
        <v>462</v>
      </c>
      <c r="N81" s="832">
        <v>1</v>
      </c>
      <c r="O81" s="832">
        <v>66</v>
      </c>
      <c r="P81" s="849">
        <v>6</v>
      </c>
      <c r="Q81" s="849">
        <v>402</v>
      </c>
      <c r="R81" s="837">
        <v>0.87012987012987009</v>
      </c>
      <c r="S81" s="850">
        <v>67</v>
      </c>
    </row>
    <row r="82" spans="1:19" ht="14.45" customHeight="1" x14ac:dyDescent="0.2">
      <c r="A82" s="831" t="s">
        <v>2108</v>
      </c>
      <c r="B82" s="832" t="s">
        <v>2109</v>
      </c>
      <c r="C82" s="832" t="s">
        <v>592</v>
      </c>
      <c r="D82" s="832" t="s">
        <v>998</v>
      </c>
      <c r="E82" s="832" t="s">
        <v>812</v>
      </c>
      <c r="F82" s="832" t="s">
        <v>2127</v>
      </c>
      <c r="G82" s="832" t="s">
        <v>2128</v>
      </c>
      <c r="H82" s="849">
        <v>35</v>
      </c>
      <c r="I82" s="849">
        <v>1295</v>
      </c>
      <c r="J82" s="832">
        <v>1.2962962962962963</v>
      </c>
      <c r="K82" s="832">
        <v>37</v>
      </c>
      <c r="L82" s="849">
        <v>27</v>
      </c>
      <c r="M82" s="849">
        <v>999</v>
      </c>
      <c r="N82" s="832">
        <v>1</v>
      </c>
      <c r="O82" s="832">
        <v>37</v>
      </c>
      <c r="P82" s="849">
        <v>63</v>
      </c>
      <c r="Q82" s="849">
        <v>2394</v>
      </c>
      <c r="R82" s="837">
        <v>2.3963963963963963</v>
      </c>
      <c r="S82" s="850">
        <v>38</v>
      </c>
    </row>
    <row r="83" spans="1:19" ht="14.45" customHeight="1" x14ac:dyDescent="0.2">
      <c r="A83" s="831" t="s">
        <v>2108</v>
      </c>
      <c r="B83" s="832" t="s">
        <v>2109</v>
      </c>
      <c r="C83" s="832" t="s">
        <v>592</v>
      </c>
      <c r="D83" s="832" t="s">
        <v>998</v>
      </c>
      <c r="E83" s="832" t="s">
        <v>812</v>
      </c>
      <c r="F83" s="832" t="s">
        <v>2129</v>
      </c>
      <c r="G83" s="832" t="s">
        <v>2130</v>
      </c>
      <c r="H83" s="849">
        <v>3</v>
      </c>
      <c r="I83" s="849">
        <v>531</v>
      </c>
      <c r="J83" s="832"/>
      <c r="K83" s="832">
        <v>177</v>
      </c>
      <c r="L83" s="849"/>
      <c r="M83" s="849"/>
      <c r="N83" s="832"/>
      <c r="O83" s="832"/>
      <c r="P83" s="849"/>
      <c r="Q83" s="849"/>
      <c r="R83" s="837"/>
      <c r="S83" s="850"/>
    </row>
    <row r="84" spans="1:19" ht="14.45" customHeight="1" x14ac:dyDescent="0.2">
      <c r="A84" s="831" t="s">
        <v>2108</v>
      </c>
      <c r="B84" s="832" t="s">
        <v>2109</v>
      </c>
      <c r="C84" s="832" t="s">
        <v>592</v>
      </c>
      <c r="D84" s="832" t="s">
        <v>998</v>
      </c>
      <c r="E84" s="832" t="s">
        <v>812</v>
      </c>
      <c r="F84" s="832" t="s">
        <v>2135</v>
      </c>
      <c r="G84" s="832" t="s">
        <v>2136</v>
      </c>
      <c r="H84" s="849">
        <v>3</v>
      </c>
      <c r="I84" s="849">
        <v>348</v>
      </c>
      <c r="J84" s="832"/>
      <c r="K84" s="832">
        <v>116</v>
      </c>
      <c r="L84" s="849"/>
      <c r="M84" s="849"/>
      <c r="N84" s="832"/>
      <c r="O84" s="832"/>
      <c r="P84" s="849">
        <v>1</v>
      </c>
      <c r="Q84" s="849">
        <v>116</v>
      </c>
      <c r="R84" s="837"/>
      <c r="S84" s="850">
        <v>116</v>
      </c>
    </row>
    <row r="85" spans="1:19" ht="14.45" customHeight="1" x14ac:dyDescent="0.2">
      <c r="A85" s="831" t="s">
        <v>2108</v>
      </c>
      <c r="B85" s="832" t="s">
        <v>2109</v>
      </c>
      <c r="C85" s="832" t="s">
        <v>592</v>
      </c>
      <c r="D85" s="832" t="s">
        <v>998</v>
      </c>
      <c r="E85" s="832" t="s">
        <v>812</v>
      </c>
      <c r="F85" s="832" t="s">
        <v>2139</v>
      </c>
      <c r="G85" s="832" t="s">
        <v>2140</v>
      </c>
      <c r="H85" s="849"/>
      <c r="I85" s="849"/>
      <c r="J85" s="832"/>
      <c r="K85" s="832"/>
      <c r="L85" s="849">
        <v>8</v>
      </c>
      <c r="M85" s="849">
        <v>2840</v>
      </c>
      <c r="N85" s="832">
        <v>1</v>
      </c>
      <c r="O85" s="832">
        <v>355</v>
      </c>
      <c r="P85" s="849">
        <v>8</v>
      </c>
      <c r="Q85" s="849">
        <v>2864</v>
      </c>
      <c r="R85" s="837">
        <v>1.0084507042253521</v>
      </c>
      <c r="S85" s="850">
        <v>358</v>
      </c>
    </row>
    <row r="86" spans="1:19" ht="14.45" customHeight="1" x14ac:dyDescent="0.2">
      <c r="A86" s="831" t="s">
        <v>2108</v>
      </c>
      <c r="B86" s="832" t="s">
        <v>2109</v>
      </c>
      <c r="C86" s="832" t="s">
        <v>592</v>
      </c>
      <c r="D86" s="832" t="s">
        <v>998</v>
      </c>
      <c r="E86" s="832" t="s">
        <v>812</v>
      </c>
      <c r="F86" s="832" t="s">
        <v>2143</v>
      </c>
      <c r="G86" s="832" t="s">
        <v>2144</v>
      </c>
      <c r="H86" s="849"/>
      <c r="I86" s="849"/>
      <c r="J86" s="832"/>
      <c r="K86" s="832"/>
      <c r="L86" s="849">
        <v>18</v>
      </c>
      <c r="M86" s="849">
        <v>12636</v>
      </c>
      <c r="N86" s="832">
        <v>1</v>
      </c>
      <c r="O86" s="832">
        <v>702</v>
      </c>
      <c r="P86" s="849">
        <v>11</v>
      </c>
      <c r="Q86" s="849">
        <v>7777</v>
      </c>
      <c r="R86" s="837">
        <v>0.61546375435264322</v>
      </c>
      <c r="S86" s="850">
        <v>707</v>
      </c>
    </row>
    <row r="87" spans="1:19" ht="14.45" customHeight="1" x14ac:dyDescent="0.2">
      <c r="A87" s="831" t="s">
        <v>2108</v>
      </c>
      <c r="B87" s="832" t="s">
        <v>2109</v>
      </c>
      <c r="C87" s="832" t="s">
        <v>592</v>
      </c>
      <c r="D87" s="832" t="s">
        <v>999</v>
      </c>
      <c r="E87" s="832" t="s">
        <v>2111</v>
      </c>
      <c r="F87" s="832" t="s">
        <v>2112</v>
      </c>
      <c r="G87" s="832" t="s">
        <v>2115</v>
      </c>
      <c r="H87" s="849"/>
      <c r="I87" s="849"/>
      <c r="J87" s="832"/>
      <c r="K87" s="832"/>
      <c r="L87" s="849"/>
      <c r="M87" s="849"/>
      <c r="N87" s="832"/>
      <c r="O87" s="832"/>
      <c r="P87" s="849">
        <v>29</v>
      </c>
      <c r="Q87" s="849">
        <v>595185.1</v>
      </c>
      <c r="R87" s="837"/>
      <c r="S87" s="850">
        <v>20523.624137931034</v>
      </c>
    </row>
    <row r="88" spans="1:19" ht="14.45" customHeight="1" x14ac:dyDescent="0.2">
      <c r="A88" s="831" t="s">
        <v>2108</v>
      </c>
      <c r="B88" s="832" t="s">
        <v>2109</v>
      </c>
      <c r="C88" s="832" t="s">
        <v>592</v>
      </c>
      <c r="D88" s="832" t="s">
        <v>999</v>
      </c>
      <c r="E88" s="832" t="s">
        <v>2111</v>
      </c>
      <c r="F88" s="832" t="s">
        <v>2114</v>
      </c>
      <c r="G88" s="832" t="s">
        <v>2115</v>
      </c>
      <c r="H88" s="849"/>
      <c r="I88" s="849"/>
      <c r="J88" s="832"/>
      <c r="K88" s="832"/>
      <c r="L88" s="849"/>
      <c r="M88" s="849"/>
      <c r="N88" s="832"/>
      <c r="O88" s="832"/>
      <c r="P88" s="849">
        <v>17</v>
      </c>
      <c r="Q88" s="849">
        <v>174896.62</v>
      </c>
      <c r="R88" s="837"/>
      <c r="S88" s="850">
        <v>10288.036470588235</v>
      </c>
    </row>
    <row r="89" spans="1:19" ht="14.45" customHeight="1" x14ac:dyDescent="0.2">
      <c r="A89" s="831" t="s">
        <v>2108</v>
      </c>
      <c r="B89" s="832" t="s">
        <v>2109</v>
      </c>
      <c r="C89" s="832" t="s">
        <v>592</v>
      </c>
      <c r="D89" s="832" t="s">
        <v>999</v>
      </c>
      <c r="E89" s="832" t="s">
        <v>812</v>
      </c>
      <c r="F89" s="832" t="s">
        <v>2123</v>
      </c>
      <c r="G89" s="832" t="s">
        <v>2124</v>
      </c>
      <c r="H89" s="849">
        <v>2</v>
      </c>
      <c r="I89" s="849">
        <v>132</v>
      </c>
      <c r="J89" s="832">
        <v>0.2</v>
      </c>
      <c r="K89" s="832">
        <v>66</v>
      </c>
      <c r="L89" s="849">
        <v>10</v>
      </c>
      <c r="M89" s="849">
        <v>660</v>
      </c>
      <c r="N89" s="832">
        <v>1</v>
      </c>
      <c r="O89" s="832">
        <v>66</v>
      </c>
      <c r="P89" s="849">
        <v>14</v>
      </c>
      <c r="Q89" s="849">
        <v>938</v>
      </c>
      <c r="R89" s="837">
        <v>1.4212121212121211</v>
      </c>
      <c r="S89" s="850">
        <v>67</v>
      </c>
    </row>
    <row r="90" spans="1:19" ht="14.45" customHeight="1" x14ac:dyDescent="0.2">
      <c r="A90" s="831" t="s">
        <v>2108</v>
      </c>
      <c r="B90" s="832" t="s">
        <v>2109</v>
      </c>
      <c r="C90" s="832" t="s">
        <v>592</v>
      </c>
      <c r="D90" s="832" t="s">
        <v>999</v>
      </c>
      <c r="E90" s="832" t="s">
        <v>812</v>
      </c>
      <c r="F90" s="832" t="s">
        <v>2127</v>
      </c>
      <c r="G90" s="832" t="s">
        <v>2128</v>
      </c>
      <c r="H90" s="849">
        <v>34</v>
      </c>
      <c r="I90" s="849">
        <v>1258</v>
      </c>
      <c r="J90" s="832">
        <v>0.42499999999999999</v>
      </c>
      <c r="K90" s="832">
        <v>37</v>
      </c>
      <c r="L90" s="849">
        <v>80</v>
      </c>
      <c r="M90" s="849">
        <v>2960</v>
      </c>
      <c r="N90" s="832">
        <v>1</v>
      </c>
      <c r="O90" s="832">
        <v>37</v>
      </c>
      <c r="P90" s="849">
        <v>52</v>
      </c>
      <c r="Q90" s="849">
        <v>1976</v>
      </c>
      <c r="R90" s="837">
        <v>0.66756756756756752</v>
      </c>
      <c r="S90" s="850">
        <v>38</v>
      </c>
    </row>
    <row r="91" spans="1:19" ht="14.45" customHeight="1" x14ac:dyDescent="0.2">
      <c r="A91" s="831" t="s">
        <v>2108</v>
      </c>
      <c r="B91" s="832" t="s">
        <v>2109</v>
      </c>
      <c r="C91" s="832" t="s">
        <v>592</v>
      </c>
      <c r="D91" s="832" t="s">
        <v>999</v>
      </c>
      <c r="E91" s="832" t="s">
        <v>812</v>
      </c>
      <c r="F91" s="832" t="s">
        <v>2129</v>
      </c>
      <c r="G91" s="832" t="s">
        <v>2130</v>
      </c>
      <c r="H91" s="849">
        <v>113</v>
      </c>
      <c r="I91" s="849">
        <v>20001</v>
      </c>
      <c r="J91" s="832">
        <v>0.89892134831460679</v>
      </c>
      <c r="K91" s="832">
        <v>177</v>
      </c>
      <c r="L91" s="849">
        <v>125</v>
      </c>
      <c r="M91" s="849">
        <v>22250</v>
      </c>
      <c r="N91" s="832">
        <v>1</v>
      </c>
      <c r="O91" s="832">
        <v>178</v>
      </c>
      <c r="P91" s="849">
        <v>175</v>
      </c>
      <c r="Q91" s="849">
        <v>31325</v>
      </c>
      <c r="R91" s="837">
        <v>1.4078651685393258</v>
      </c>
      <c r="S91" s="850">
        <v>179</v>
      </c>
    </row>
    <row r="92" spans="1:19" ht="14.45" customHeight="1" x14ac:dyDescent="0.2">
      <c r="A92" s="831" t="s">
        <v>2108</v>
      </c>
      <c r="B92" s="832" t="s">
        <v>2109</v>
      </c>
      <c r="C92" s="832" t="s">
        <v>592</v>
      </c>
      <c r="D92" s="832" t="s">
        <v>999</v>
      </c>
      <c r="E92" s="832" t="s">
        <v>812</v>
      </c>
      <c r="F92" s="832" t="s">
        <v>2133</v>
      </c>
      <c r="G92" s="832" t="s">
        <v>2134</v>
      </c>
      <c r="H92" s="849"/>
      <c r="I92" s="849"/>
      <c r="J92" s="832"/>
      <c r="K92" s="832"/>
      <c r="L92" s="849"/>
      <c r="M92" s="849"/>
      <c r="N92" s="832"/>
      <c r="O92" s="832"/>
      <c r="P92" s="849">
        <v>35</v>
      </c>
      <c r="Q92" s="849">
        <v>0</v>
      </c>
      <c r="R92" s="837"/>
      <c r="S92" s="850">
        <v>0</v>
      </c>
    </row>
    <row r="93" spans="1:19" ht="14.45" customHeight="1" x14ac:dyDescent="0.2">
      <c r="A93" s="831" t="s">
        <v>2108</v>
      </c>
      <c r="B93" s="832" t="s">
        <v>2109</v>
      </c>
      <c r="C93" s="832" t="s">
        <v>592</v>
      </c>
      <c r="D93" s="832" t="s">
        <v>999</v>
      </c>
      <c r="E93" s="832" t="s">
        <v>812</v>
      </c>
      <c r="F93" s="832" t="s">
        <v>2135</v>
      </c>
      <c r="G93" s="832" t="s">
        <v>2136</v>
      </c>
      <c r="H93" s="849">
        <v>111</v>
      </c>
      <c r="I93" s="849">
        <v>12876</v>
      </c>
      <c r="J93" s="832">
        <v>0.89516129032258063</v>
      </c>
      <c r="K93" s="832">
        <v>116</v>
      </c>
      <c r="L93" s="849">
        <v>124</v>
      </c>
      <c r="M93" s="849">
        <v>14384</v>
      </c>
      <c r="N93" s="832">
        <v>1</v>
      </c>
      <c r="O93" s="832">
        <v>116</v>
      </c>
      <c r="P93" s="849">
        <v>178</v>
      </c>
      <c r="Q93" s="849">
        <v>20648</v>
      </c>
      <c r="R93" s="837">
        <v>1.435483870967742</v>
      </c>
      <c r="S93" s="850">
        <v>116</v>
      </c>
    </row>
    <row r="94" spans="1:19" ht="14.45" customHeight="1" x14ac:dyDescent="0.2">
      <c r="A94" s="831" t="s">
        <v>2108</v>
      </c>
      <c r="B94" s="832" t="s">
        <v>2109</v>
      </c>
      <c r="C94" s="832" t="s">
        <v>592</v>
      </c>
      <c r="D94" s="832" t="s">
        <v>999</v>
      </c>
      <c r="E94" s="832" t="s">
        <v>812</v>
      </c>
      <c r="F94" s="832" t="s">
        <v>2137</v>
      </c>
      <c r="G94" s="832" t="s">
        <v>2138</v>
      </c>
      <c r="H94" s="849"/>
      <c r="I94" s="849"/>
      <c r="J94" s="832"/>
      <c r="K94" s="832"/>
      <c r="L94" s="849"/>
      <c r="M94" s="849"/>
      <c r="N94" s="832"/>
      <c r="O94" s="832"/>
      <c r="P94" s="849">
        <v>35</v>
      </c>
      <c r="Q94" s="849">
        <v>1155</v>
      </c>
      <c r="R94" s="837"/>
      <c r="S94" s="850">
        <v>33</v>
      </c>
    </row>
    <row r="95" spans="1:19" ht="14.45" customHeight="1" x14ac:dyDescent="0.2">
      <c r="A95" s="831" t="s">
        <v>2108</v>
      </c>
      <c r="B95" s="832" t="s">
        <v>2109</v>
      </c>
      <c r="C95" s="832" t="s">
        <v>592</v>
      </c>
      <c r="D95" s="832" t="s">
        <v>999</v>
      </c>
      <c r="E95" s="832" t="s">
        <v>812</v>
      </c>
      <c r="F95" s="832" t="s">
        <v>2141</v>
      </c>
      <c r="G95" s="832" t="s">
        <v>2142</v>
      </c>
      <c r="H95" s="849">
        <v>4</v>
      </c>
      <c r="I95" s="849">
        <v>296</v>
      </c>
      <c r="J95" s="832">
        <v>0.36363636363636365</v>
      </c>
      <c r="K95" s="832">
        <v>74</v>
      </c>
      <c r="L95" s="849">
        <v>11</v>
      </c>
      <c r="M95" s="849">
        <v>814</v>
      </c>
      <c r="N95" s="832">
        <v>1</v>
      </c>
      <c r="O95" s="832">
        <v>74</v>
      </c>
      <c r="P95" s="849">
        <v>18</v>
      </c>
      <c r="Q95" s="849">
        <v>1350</v>
      </c>
      <c r="R95" s="837">
        <v>1.6584766584766584</v>
      </c>
      <c r="S95" s="850">
        <v>75</v>
      </c>
    </row>
    <row r="96" spans="1:19" ht="14.45" customHeight="1" x14ac:dyDescent="0.2">
      <c r="A96" s="831" t="s">
        <v>2108</v>
      </c>
      <c r="B96" s="832" t="s">
        <v>2109</v>
      </c>
      <c r="C96" s="832" t="s">
        <v>592</v>
      </c>
      <c r="D96" s="832" t="s">
        <v>994</v>
      </c>
      <c r="E96" s="832" t="s">
        <v>812</v>
      </c>
      <c r="F96" s="832" t="s">
        <v>2121</v>
      </c>
      <c r="G96" s="832" t="s">
        <v>2122</v>
      </c>
      <c r="H96" s="849"/>
      <c r="I96" s="849"/>
      <c r="J96" s="832"/>
      <c r="K96" s="832"/>
      <c r="L96" s="849"/>
      <c r="M96" s="849"/>
      <c r="N96" s="832"/>
      <c r="O96" s="832"/>
      <c r="P96" s="849">
        <v>2</v>
      </c>
      <c r="Q96" s="849">
        <v>62</v>
      </c>
      <c r="R96" s="837"/>
      <c r="S96" s="850">
        <v>31</v>
      </c>
    </row>
    <row r="97" spans="1:19" ht="14.45" customHeight="1" x14ac:dyDescent="0.2">
      <c r="A97" s="831" t="s">
        <v>2108</v>
      </c>
      <c r="B97" s="832" t="s">
        <v>2109</v>
      </c>
      <c r="C97" s="832" t="s">
        <v>592</v>
      </c>
      <c r="D97" s="832" t="s">
        <v>994</v>
      </c>
      <c r="E97" s="832" t="s">
        <v>812</v>
      </c>
      <c r="F97" s="832" t="s">
        <v>2123</v>
      </c>
      <c r="G97" s="832" t="s">
        <v>2124</v>
      </c>
      <c r="H97" s="849"/>
      <c r="I97" s="849"/>
      <c r="J97" s="832"/>
      <c r="K97" s="832"/>
      <c r="L97" s="849"/>
      <c r="M97" s="849"/>
      <c r="N97" s="832"/>
      <c r="O97" s="832"/>
      <c r="P97" s="849">
        <v>3</v>
      </c>
      <c r="Q97" s="849">
        <v>201</v>
      </c>
      <c r="R97" s="837"/>
      <c r="S97" s="850">
        <v>67</v>
      </c>
    </row>
    <row r="98" spans="1:19" ht="14.45" customHeight="1" x14ac:dyDescent="0.2">
      <c r="A98" s="831" t="s">
        <v>2108</v>
      </c>
      <c r="B98" s="832" t="s">
        <v>2109</v>
      </c>
      <c r="C98" s="832" t="s">
        <v>592</v>
      </c>
      <c r="D98" s="832" t="s">
        <v>994</v>
      </c>
      <c r="E98" s="832" t="s">
        <v>812</v>
      </c>
      <c r="F98" s="832" t="s">
        <v>2127</v>
      </c>
      <c r="G98" s="832" t="s">
        <v>2128</v>
      </c>
      <c r="H98" s="849"/>
      <c r="I98" s="849"/>
      <c r="J98" s="832"/>
      <c r="K98" s="832"/>
      <c r="L98" s="849">
        <v>8</v>
      </c>
      <c r="M98" s="849">
        <v>296</v>
      </c>
      <c r="N98" s="832">
        <v>1</v>
      </c>
      <c r="O98" s="832">
        <v>37</v>
      </c>
      <c r="P98" s="849">
        <v>8</v>
      </c>
      <c r="Q98" s="849">
        <v>304</v>
      </c>
      <c r="R98" s="837">
        <v>1.027027027027027</v>
      </c>
      <c r="S98" s="850">
        <v>38</v>
      </c>
    </row>
    <row r="99" spans="1:19" ht="14.45" customHeight="1" x14ac:dyDescent="0.2">
      <c r="A99" s="831" t="s">
        <v>2108</v>
      </c>
      <c r="B99" s="832" t="s">
        <v>2109</v>
      </c>
      <c r="C99" s="832" t="s">
        <v>592</v>
      </c>
      <c r="D99" s="832" t="s">
        <v>994</v>
      </c>
      <c r="E99" s="832" t="s">
        <v>812</v>
      </c>
      <c r="F99" s="832" t="s">
        <v>2129</v>
      </c>
      <c r="G99" s="832" t="s">
        <v>2130</v>
      </c>
      <c r="H99" s="849"/>
      <c r="I99" s="849"/>
      <c r="J99" s="832"/>
      <c r="K99" s="832"/>
      <c r="L99" s="849"/>
      <c r="M99" s="849"/>
      <c r="N99" s="832"/>
      <c r="O99" s="832"/>
      <c r="P99" s="849">
        <v>12</v>
      </c>
      <c r="Q99" s="849">
        <v>2148</v>
      </c>
      <c r="R99" s="837"/>
      <c r="S99" s="850">
        <v>179</v>
      </c>
    </row>
    <row r="100" spans="1:19" ht="14.45" customHeight="1" x14ac:dyDescent="0.2">
      <c r="A100" s="831" t="s">
        <v>2108</v>
      </c>
      <c r="B100" s="832" t="s">
        <v>2109</v>
      </c>
      <c r="C100" s="832" t="s">
        <v>592</v>
      </c>
      <c r="D100" s="832" t="s">
        <v>994</v>
      </c>
      <c r="E100" s="832" t="s">
        <v>812</v>
      </c>
      <c r="F100" s="832" t="s">
        <v>2131</v>
      </c>
      <c r="G100" s="832" t="s">
        <v>2132</v>
      </c>
      <c r="H100" s="849"/>
      <c r="I100" s="849"/>
      <c r="J100" s="832"/>
      <c r="K100" s="832"/>
      <c r="L100" s="849"/>
      <c r="M100" s="849"/>
      <c r="N100" s="832"/>
      <c r="O100" s="832"/>
      <c r="P100" s="849">
        <v>1</v>
      </c>
      <c r="Q100" s="849">
        <v>227</v>
      </c>
      <c r="R100" s="837"/>
      <c r="S100" s="850">
        <v>227</v>
      </c>
    </row>
    <row r="101" spans="1:19" ht="14.45" customHeight="1" x14ac:dyDescent="0.2">
      <c r="A101" s="831" t="s">
        <v>2108</v>
      </c>
      <c r="B101" s="832" t="s">
        <v>2109</v>
      </c>
      <c r="C101" s="832" t="s">
        <v>592</v>
      </c>
      <c r="D101" s="832" t="s">
        <v>994</v>
      </c>
      <c r="E101" s="832" t="s">
        <v>812</v>
      </c>
      <c r="F101" s="832" t="s">
        <v>2135</v>
      </c>
      <c r="G101" s="832" t="s">
        <v>2136</v>
      </c>
      <c r="H101" s="849"/>
      <c r="I101" s="849"/>
      <c r="J101" s="832"/>
      <c r="K101" s="832"/>
      <c r="L101" s="849"/>
      <c r="M101" s="849"/>
      <c r="N101" s="832"/>
      <c r="O101" s="832"/>
      <c r="P101" s="849">
        <v>12</v>
      </c>
      <c r="Q101" s="849">
        <v>1392</v>
      </c>
      <c r="R101" s="837"/>
      <c r="S101" s="850">
        <v>116</v>
      </c>
    </row>
    <row r="102" spans="1:19" ht="14.45" customHeight="1" x14ac:dyDescent="0.2">
      <c r="A102" s="831" t="s">
        <v>2108</v>
      </c>
      <c r="B102" s="832" t="s">
        <v>2109</v>
      </c>
      <c r="C102" s="832" t="s">
        <v>592</v>
      </c>
      <c r="D102" s="832" t="s">
        <v>994</v>
      </c>
      <c r="E102" s="832" t="s">
        <v>812</v>
      </c>
      <c r="F102" s="832" t="s">
        <v>2141</v>
      </c>
      <c r="G102" s="832" t="s">
        <v>2142</v>
      </c>
      <c r="H102" s="849"/>
      <c r="I102" s="849"/>
      <c r="J102" s="832"/>
      <c r="K102" s="832"/>
      <c r="L102" s="849"/>
      <c r="M102" s="849"/>
      <c r="N102" s="832"/>
      <c r="O102" s="832"/>
      <c r="P102" s="849">
        <v>4</v>
      </c>
      <c r="Q102" s="849">
        <v>300</v>
      </c>
      <c r="R102" s="837"/>
      <c r="S102" s="850">
        <v>75</v>
      </c>
    </row>
    <row r="103" spans="1:19" ht="14.45" customHeight="1" x14ac:dyDescent="0.2">
      <c r="A103" s="831" t="s">
        <v>2108</v>
      </c>
      <c r="B103" s="832" t="s">
        <v>2109</v>
      </c>
      <c r="C103" s="832" t="s">
        <v>592</v>
      </c>
      <c r="D103" s="832" t="s">
        <v>994</v>
      </c>
      <c r="E103" s="832" t="s">
        <v>812</v>
      </c>
      <c r="F103" s="832" t="s">
        <v>2143</v>
      </c>
      <c r="G103" s="832" t="s">
        <v>2144</v>
      </c>
      <c r="H103" s="849"/>
      <c r="I103" s="849"/>
      <c r="J103" s="832"/>
      <c r="K103" s="832"/>
      <c r="L103" s="849">
        <v>3</v>
      </c>
      <c r="M103" s="849">
        <v>2106</v>
      </c>
      <c r="N103" s="832">
        <v>1</v>
      </c>
      <c r="O103" s="832">
        <v>702</v>
      </c>
      <c r="P103" s="849">
        <v>1</v>
      </c>
      <c r="Q103" s="849">
        <v>707</v>
      </c>
      <c r="R103" s="837">
        <v>0.33570750237416902</v>
      </c>
      <c r="S103" s="850">
        <v>707</v>
      </c>
    </row>
    <row r="104" spans="1:19" ht="14.45" customHeight="1" x14ac:dyDescent="0.2">
      <c r="A104" s="831" t="s">
        <v>2108</v>
      </c>
      <c r="B104" s="832" t="s">
        <v>2109</v>
      </c>
      <c r="C104" s="832" t="s">
        <v>592</v>
      </c>
      <c r="D104" s="832" t="s">
        <v>2106</v>
      </c>
      <c r="E104" s="832" t="s">
        <v>812</v>
      </c>
      <c r="F104" s="832" t="s">
        <v>2129</v>
      </c>
      <c r="G104" s="832" t="s">
        <v>2130</v>
      </c>
      <c r="H104" s="849"/>
      <c r="I104" s="849"/>
      <c r="J104" s="832"/>
      <c r="K104" s="832"/>
      <c r="L104" s="849"/>
      <c r="M104" s="849"/>
      <c r="N104" s="832"/>
      <c r="O104" s="832"/>
      <c r="P104" s="849">
        <v>1</v>
      </c>
      <c r="Q104" s="849">
        <v>179</v>
      </c>
      <c r="R104" s="837"/>
      <c r="S104" s="850">
        <v>179</v>
      </c>
    </row>
    <row r="105" spans="1:19" ht="14.45" customHeight="1" x14ac:dyDescent="0.2">
      <c r="A105" s="831" t="s">
        <v>2108</v>
      </c>
      <c r="B105" s="832" t="s">
        <v>2109</v>
      </c>
      <c r="C105" s="832" t="s">
        <v>592</v>
      </c>
      <c r="D105" s="832" t="s">
        <v>2106</v>
      </c>
      <c r="E105" s="832" t="s">
        <v>812</v>
      </c>
      <c r="F105" s="832" t="s">
        <v>2135</v>
      </c>
      <c r="G105" s="832" t="s">
        <v>2136</v>
      </c>
      <c r="H105" s="849"/>
      <c r="I105" s="849"/>
      <c r="J105" s="832"/>
      <c r="K105" s="832"/>
      <c r="L105" s="849"/>
      <c r="M105" s="849"/>
      <c r="N105" s="832"/>
      <c r="O105" s="832"/>
      <c r="P105" s="849">
        <v>1</v>
      </c>
      <c r="Q105" s="849">
        <v>116</v>
      </c>
      <c r="R105" s="837"/>
      <c r="S105" s="850">
        <v>116</v>
      </c>
    </row>
    <row r="106" spans="1:19" ht="14.45" customHeight="1" x14ac:dyDescent="0.2">
      <c r="A106" s="831" t="s">
        <v>2108</v>
      </c>
      <c r="B106" s="832" t="s">
        <v>2109</v>
      </c>
      <c r="C106" s="832" t="s">
        <v>592</v>
      </c>
      <c r="D106" s="832" t="s">
        <v>2106</v>
      </c>
      <c r="E106" s="832" t="s">
        <v>812</v>
      </c>
      <c r="F106" s="832" t="s">
        <v>2143</v>
      </c>
      <c r="G106" s="832" t="s">
        <v>2144</v>
      </c>
      <c r="H106" s="849"/>
      <c r="I106" s="849"/>
      <c r="J106" s="832"/>
      <c r="K106" s="832"/>
      <c r="L106" s="849"/>
      <c r="M106" s="849"/>
      <c r="N106" s="832"/>
      <c r="O106" s="832"/>
      <c r="P106" s="849">
        <v>1</v>
      </c>
      <c r="Q106" s="849">
        <v>707</v>
      </c>
      <c r="R106" s="837"/>
      <c r="S106" s="850">
        <v>707</v>
      </c>
    </row>
    <row r="107" spans="1:19" ht="14.45" customHeight="1" thickBot="1" x14ac:dyDescent="0.25">
      <c r="A107" s="839" t="s">
        <v>2108</v>
      </c>
      <c r="B107" s="840" t="s">
        <v>2109</v>
      </c>
      <c r="C107" s="840" t="s">
        <v>592</v>
      </c>
      <c r="D107" s="840" t="s">
        <v>987</v>
      </c>
      <c r="E107" s="840" t="s">
        <v>812</v>
      </c>
      <c r="F107" s="840" t="s">
        <v>2127</v>
      </c>
      <c r="G107" s="840" t="s">
        <v>2128</v>
      </c>
      <c r="H107" s="851"/>
      <c r="I107" s="851"/>
      <c r="J107" s="840"/>
      <c r="K107" s="840"/>
      <c r="L107" s="851"/>
      <c r="M107" s="851"/>
      <c r="N107" s="840"/>
      <c r="O107" s="840"/>
      <c r="P107" s="851">
        <v>1</v>
      </c>
      <c r="Q107" s="851">
        <v>38</v>
      </c>
      <c r="R107" s="845"/>
      <c r="S107" s="852">
        <v>38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879DE984-3C69-47C4-A622-2967ABD7A475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247" bestFit="1" customWidth="1" collapsed="1"/>
    <col min="2" max="2" width="7.7109375" style="215" hidden="1" customWidth="1" outlineLevel="1"/>
    <col min="3" max="3" width="0.140625" style="247" hidden="1" customWidth="1"/>
    <col min="4" max="4" width="7.7109375" style="215" customWidth="1"/>
    <col min="5" max="5" width="5.425781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5.42578125" style="247" hidden="1" customWidth="1"/>
    <col min="10" max="10" width="7.7109375" style="215" customWidth="1"/>
    <col min="11" max="11" width="5.42578125" style="247" hidden="1" customWidth="1"/>
    <col min="12" max="12" width="7.7109375" style="215" customWidth="1"/>
    <col min="13" max="13" width="7.7109375" style="332" customWidth="1" collapsed="1"/>
    <col min="14" max="14" width="7.7109375" style="215" hidden="1" customWidth="1" outlineLevel="1"/>
    <col min="15" max="15" width="5" style="247" hidden="1" customWidth="1"/>
    <col min="16" max="16" width="7.7109375" style="215" customWidth="1"/>
    <col min="17" max="17" width="5" style="247" hidden="1" customWidth="1"/>
    <col min="18" max="18" width="7.7109375" style="215" customWidth="1"/>
    <col min="19" max="19" width="7.7109375" style="332" customWidth="1"/>
    <col min="20" max="16384" width="8.85546875" style="247"/>
  </cols>
  <sheetData>
    <row r="1" spans="1:19" ht="18.600000000000001" customHeight="1" thickBot="1" x14ac:dyDescent="0.35">
      <c r="A1" s="524" t="s">
        <v>156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ht="14.45" customHeight="1" thickBot="1" x14ac:dyDescent="0.2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5" customHeight="1" thickBot="1" x14ac:dyDescent="0.25">
      <c r="A3" s="342" t="s">
        <v>158</v>
      </c>
      <c r="B3" s="343">
        <f>SUBTOTAL(9,B6:B1048576)</f>
        <v>38680040</v>
      </c>
      <c r="C3" s="344">
        <f t="shared" ref="C3:R3" si="0">SUBTOTAL(9,C6:C1048576)</f>
        <v>1.1577114773475636</v>
      </c>
      <c r="D3" s="344">
        <f t="shared" si="0"/>
        <v>33410777</v>
      </c>
      <c r="E3" s="344">
        <f t="shared" si="0"/>
        <v>1</v>
      </c>
      <c r="F3" s="344">
        <f t="shared" si="0"/>
        <v>36449532</v>
      </c>
      <c r="G3" s="347">
        <f>IF(D3&lt;&gt;0,F3/D3,"")</f>
        <v>1.0909513418379944</v>
      </c>
      <c r="H3" s="343">
        <f t="shared" si="0"/>
        <v>685415.0199999999</v>
      </c>
      <c r="I3" s="344">
        <f t="shared" si="0"/>
        <v>1.141464980075594</v>
      </c>
      <c r="J3" s="344">
        <f t="shared" si="0"/>
        <v>600469.6</v>
      </c>
      <c r="K3" s="344">
        <f t="shared" si="0"/>
        <v>1</v>
      </c>
      <c r="L3" s="344">
        <f t="shared" si="0"/>
        <v>753150.12</v>
      </c>
      <c r="M3" s="345">
        <f>IF(J3&lt;&gt;0,L3/J3,"")</f>
        <v>1.2542685258337809</v>
      </c>
      <c r="N3" s="346">
        <f t="shared" si="0"/>
        <v>147934.65</v>
      </c>
      <c r="O3" s="344">
        <f t="shared" si="0"/>
        <v>1.44908376476457</v>
      </c>
      <c r="P3" s="344">
        <f t="shared" si="0"/>
        <v>88443.99</v>
      </c>
      <c r="Q3" s="344">
        <f t="shared" si="0"/>
        <v>1</v>
      </c>
      <c r="R3" s="344">
        <f t="shared" si="0"/>
        <v>142925.71000000002</v>
      </c>
      <c r="S3" s="345">
        <f>IF(P3&lt;&gt;0,R3/P3,"")</f>
        <v>1.616002511872203</v>
      </c>
    </row>
    <row r="4" spans="1:19" ht="14.45" customHeight="1" x14ac:dyDescent="0.2">
      <c r="A4" s="623" t="s">
        <v>128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  <c r="N4" s="624" t="s">
        <v>124</v>
      </c>
      <c r="O4" s="625"/>
      <c r="P4" s="625"/>
      <c r="Q4" s="625"/>
      <c r="R4" s="625"/>
      <c r="S4" s="627"/>
    </row>
    <row r="5" spans="1:19" ht="14.45" customHeight="1" thickBot="1" x14ac:dyDescent="0.25">
      <c r="A5" s="865"/>
      <c r="B5" s="866">
        <v>2015</v>
      </c>
      <c r="C5" s="867"/>
      <c r="D5" s="867">
        <v>2018</v>
      </c>
      <c r="E5" s="867"/>
      <c r="F5" s="867">
        <v>2019</v>
      </c>
      <c r="G5" s="901" t="s">
        <v>2</v>
      </c>
      <c r="H5" s="866">
        <v>2015</v>
      </c>
      <c r="I5" s="867"/>
      <c r="J5" s="867">
        <v>2018</v>
      </c>
      <c r="K5" s="867"/>
      <c r="L5" s="867">
        <v>2019</v>
      </c>
      <c r="M5" s="901" t="s">
        <v>2</v>
      </c>
      <c r="N5" s="866">
        <v>2015</v>
      </c>
      <c r="O5" s="867"/>
      <c r="P5" s="867">
        <v>2018</v>
      </c>
      <c r="Q5" s="867"/>
      <c r="R5" s="867">
        <v>2019</v>
      </c>
      <c r="S5" s="901" t="s">
        <v>2</v>
      </c>
    </row>
    <row r="6" spans="1:19" ht="14.45" customHeight="1" x14ac:dyDescent="0.2">
      <c r="A6" s="856" t="s">
        <v>971</v>
      </c>
      <c r="B6" s="883">
        <v>38680040</v>
      </c>
      <c r="C6" s="825">
        <v>1.1577114773475636</v>
      </c>
      <c r="D6" s="883">
        <v>33410777</v>
      </c>
      <c r="E6" s="825">
        <v>1</v>
      </c>
      <c r="F6" s="883">
        <v>36449494</v>
      </c>
      <c r="G6" s="830">
        <v>1.0909502044804287</v>
      </c>
      <c r="H6" s="883">
        <v>685415.0199999999</v>
      </c>
      <c r="I6" s="825">
        <v>1.141464980075594</v>
      </c>
      <c r="J6" s="883">
        <v>600469.6</v>
      </c>
      <c r="K6" s="825">
        <v>1</v>
      </c>
      <c r="L6" s="883">
        <v>753150.12</v>
      </c>
      <c r="M6" s="830">
        <v>1.2542685258337809</v>
      </c>
      <c r="N6" s="883">
        <v>128162.75</v>
      </c>
      <c r="O6" s="825">
        <v>1.44908376476457</v>
      </c>
      <c r="P6" s="883">
        <v>88443.99</v>
      </c>
      <c r="Q6" s="825">
        <v>1</v>
      </c>
      <c r="R6" s="883">
        <v>142925.71000000002</v>
      </c>
      <c r="S6" s="231">
        <v>1.616002511872203</v>
      </c>
    </row>
    <row r="7" spans="1:19" ht="14.45" customHeight="1" thickBot="1" x14ac:dyDescent="0.25">
      <c r="A7" s="889" t="s">
        <v>2151</v>
      </c>
      <c r="B7" s="887">
        <v>0</v>
      </c>
      <c r="C7" s="840"/>
      <c r="D7" s="887"/>
      <c r="E7" s="840"/>
      <c r="F7" s="887">
        <v>38</v>
      </c>
      <c r="G7" s="845"/>
      <c r="H7" s="887">
        <v>0</v>
      </c>
      <c r="I7" s="840"/>
      <c r="J7" s="887"/>
      <c r="K7" s="840"/>
      <c r="L7" s="887"/>
      <c r="M7" s="845"/>
      <c r="N7" s="887">
        <v>19771.900000000001</v>
      </c>
      <c r="O7" s="840"/>
      <c r="P7" s="887"/>
      <c r="Q7" s="840"/>
      <c r="R7" s="887"/>
      <c r="S7" s="84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605A89B4-3F33-4672-AD4F-27DCC2676E59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17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12" t="s">
        <v>2363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5" customHeight="1" thickBot="1" x14ac:dyDescent="0.25">
      <c r="A2" s="371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5" customHeight="1" thickBot="1" x14ac:dyDescent="0.25">
      <c r="E3" s="112" t="s">
        <v>158</v>
      </c>
      <c r="F3" s="207">
        <f t="shared" ref="F3:O3" si="0">SUBTOTAL(9,F6:F1048576)</f>
        <v>19165.5</v>
      </c>
      <c r="G3" s="208">
        <f t="shared" si="0"/>
        <v>39513389.669999994</v>
      </c>
      <c r="H3" s="208"/>
      <c r="I3" s="208"/>
      <c r="J3" s="208">
        <f t="shared" si="0"/>
        <v>18980.450000000004</v>
      </c>
      <c r="K3" s="208">
        <f t="shared" si="0"/>
        <v>34099690.590000004</v>
      </c>
      <c r="L3" s="208"/>
      <c r="M3" s="208"/>
      <c r="N3" s="208">
        <f t="shared" si="0"/>
        <v>20556.519999999997</v>
      </c>
      <c r="O3" s="208">
        <f t="shared" si="0"/>
        <v>37345607.829999998</v>
      </c>
      <c r="P3" s="79">
        <f>IF(K3=0,0,O3/K3)</f>
        <v>1.0951890525643622</v>
      </c>
      <c r="Q3" s="209">
        <f>IF(N3=0,0,O3/N3)</f>
        <v>1816.728114972768</v>
      </c>
    </row>
    <row r="4" spans="1:17" ht="14.45" customHeight="1" x14ac:dyDescent="0.2">
      <c r="A4" s="632" t="s">
        <v>73</v>
      </c>
      <c r="B4" s="630" t="s">
        <v>118</v>
      </c>
      <c r="C4" s="632" t="s">
        <v>119</v>
      </c>
      <c r="D4" s="641" t="s">
        <v>120</v>
      </c>
      <c r="E4" s="633" t="s">
        <v>80</v>
      </c>
      <c r="F4" s="639">
        <v>2015</v>
      </c>
      <c r="G4" s="640"/>
      <c r="H4" s="210"/>
      <c r="I4" s="210"/>
      <c r="J4" s="639">
        <v>2018</v>
      </c>
      <c r="K4" s="640"/>
      <c r="L4" s="210"/>
      <c r="M4" s="210"/>
      <c r="N4" s="639">
        <v>2019</v>
      </c>
      <c r="O4" s="640"/>
      <c r="P4" s="642" t="s">
        <v>2</v>
      </c>
      <c r="Q4" s="631" t="s">
        <v>121</v>
      </c>
    </row>
    <row r="5" spans="1:17" ht="14.45" customHeight="1" thickBot="1" x14ac:dyDescent="0.25">
      <c r="A5" s="892"/>
      <c r="B5" s="890"/>
      <c r="C5" s="892"/>
      <c r="D5" s="902"/>
      <c r="E5" s="894"/>
      <c r="F5" s="903" t="s">
        <v>90</v>
      </c>
      <c r="G5" s="904" t="s">
        <v>14</v>
      </c>
      <c r="H5" s="905"/>
      <c r="I5" s="905"/>
      <c r="J5" s="903" t="s">
        <v>90</v>
      </c>
      <c r="K5" s="904" t="s">
        <v>14</v>
      </c>
      <c r="L5" s="905"/>
      <c r="M5" s="905"/>
      <c r="N5" s="903" t="s">
        <v>90</v>
      </c>
      <c r="O5" s="904" t="s">
        <v>14</v>
      </c>
      <c r="P5" s="906"/>
      <c r="Q5" s="899"/>
    </row>
    <row r="6" spans="1:17" ht="14.45" customHeight="1" x14ac:dyDescent="0.2">
      <c r="A6" s="824" t="s">
        <v>570</v>
      </c>
      <c r="B6" s="825" t="s">
        <v>2109</v>
      </c>
      <c r="C6" s="825" t="s">
        <v>2111</v>
      </c>
      <c r="D6" s="825" t="s">
        <v>2114</v>
      </c>
      <c r="E6" s="825" t="s">
        <v>2113</v>
      </c>
      <c r="F6" s="225">
        <v>0</v>
      </c>
      <c r="G6" s="225">
        <v>0</v>
      </c>
      <c r="H6" s="225"/>
      <c r="I6" s="225"/>
      <c r="J6" s="225">
        <v>0</v>
      </c>
      <c r="K6" s="225">
        <v>0</v>
      </c>
      <c r="L6" s="225"/>
      <c r="M6" s="225"/>
      <c r="N6" s="225">
        <v>0</v>
      </c>
      <c r="O6" s="225">
        <v>2.1827872842550278E-11</v>
      </c>
      <c r="P6" s="830"/>
      <c r="Q6" s="848"/>
    </row>
    <row r="7" spans="1:17" ht="14.45" customHeight="1" x14ac:dyDescent="0.2">
      <c r="A7" s="831" t="s">
        <v>570</v>
      </c>
      <c r="B7" s="832" t="s">
        <v>2109</v>
      </c>
      <c r="C7" s="832" t="s">
        <v>2111</v>
      </c>
      <c r="D7" s="832" t="s">
        <v>2114</v>
      </c>
      <c r="E7" s="832" t="s">
        <v>2115</v>
      </c>
      <c r="F7" s="849">
        <v>13</v>
      </c>
      <c r="G7" s="849">
        <v>128162.75</v>
      </c>
      <c r="H7" s="849">
        <v>1.44908376476457</v>
      </c>
      <c r="I7" s="849">
        <v>9858.6730769230762</v>
      </c>
      <c r="J7" s="849">
        <v>9</v>
      </c>
      <c r="K7" s="849">
        <v>88443.99</v>
      </c>
      <c r="L7" s="849">
        <v>1</v>
      </c>
      <c r="M7" s="849">
        <v>9827.11</v>
      </c>
      <c r="N7" s="849">
        <v>14</v>
      </c>
      <c r="O7" s="849">
        <v>142925.70999999996</v>
      </c>
      <c r="P7" s="837">
        <v>1.6160025118722023</v>
      </c>
      <c r="Q7" s="850">
        <v>10208.979285714284</v>
      </c>
    </row>
    <row r="8" spans="1:17" ht="14.45" customHeight="1" x14ac:dyDescent="0.2">
      <c r="A8" s="831" t="s">
        <v>570</v>
      </c>
      <c r="B8" s="832" t="s">
        <v>2109</v>
      </c>
      <c r="C8" s="832" t="s">
        <v>812</v>
      </c>
      <c r="D8" s="832" t="s">
        <v>2127</v>
      </c>
      <c r="E8" s="832" t="s">
        <v>2128</v>
      </c>
      <c r="F8" s="849">
        <v>1</v>
      </c>
      <c r="G8" s="849">
        <v>37</v>
      </c>
      <c r="H8" s="849">
        <v>1</v>
      </c>
      <c r="I8" s="849">
        <v>37</v>
      </c>
      <c r="J8" s="849">
        <v>1</v>
      </c>
      <c r="K8" s="849">
        <v>37</v>
      </c>
      <c r="L8" s="849">
        <v>1</v>
      </c>
      <c r="M8" s="849">
        <v>37</v>
      </c>
      <c r="N8" s="849">
        <v>6</v>
      </c>
      <c r="O8" s="849">
        <v>228</v>
      </c>
      <c r="P8" s="837">
        <v>6.1621621621621623</v>
      </c>
      <c r="Q8" s="850">
        <v>38</v>
      </c>
    </row>
    <row r="9" spans="1:17" ht="14.45" customHeight="1" x14ac:dyDescent="0.2">
      <c r="A9" s="831" t="s">
        <v>570</v>
      </c>
      <c r="B9" s="832" t="s">
        <v>2109</v>
      </c>
      <c r="C9" s="832" t="s">
        <v>812</v>
      </c>
      <c r="D9" s="832" t="s">
        <v>2129</v>
      </c>
      <c r="E9" s="832" t="s">
        <v>2130</v>
      </c>
      <c r="F9" s="849">
        <v>2</v>
      </c>
      <c r="G9" s="849">
        <v>354</v>
      </c>
      <c r="H9" s="849">
        <v>0.6629213483146067</v>
      </c>
      <c r="I9" s="849">
        <v>177</v>
      </c>
      <c r="J9" s="849">
        <v>3</v>
      </c>
      <c r="K9" s="849">
        <v>534</v>
      </c>
      <c r="L9" s="849">
        <v>1</v>
      </c>
      <c r="M9" s="849">
        <v>178</v>
      </c>
      <c r="N9" s="849">
        <v>3</v>
      </c>
      <c r="O9" s="849">
        <v>537</v>
      </c>
      <c r="P9" s="837">
        <v>1.0056179775280898</v>
      </c>
      <c r="Q9" s="850">
        <v>179</v>
      </c>
    </row>
    <row r="10" spans="1:17" ht="14.45" customHeight="1" x14ac:dyDescent="0.2">
      <c r="A10" s="831" t="s">
        <v>570</v>
      </c>
      <c r="B10" s="832" t="s">
        <v>2109</v>
      </c>
      <c r="C10" s="832" t="s">
        <v>812</v>
      </c>
      <c r="D10" s="832" t="s">
        <v>2133</v>
      </c>
      <c r="E10" s="832" t="s">
        <v>2134</v>
      </c>
      <c r="F10" s="849">
        <v>13</v>
      </c>
      <c r="G10" s="849">
        <v>0</v>
      </c>
      <c r="H10" s="849"/>
      <c r="I10" s="849">
        <v>0</v>
      </c>
      <c r="J10" s="849">
        <v>9</v>
      </c>
      <c r="K10" s="849">
        <v>0</v>
      </c>
      <c r="L10" s="849"/>
      <c r="M10" s="849">
        <v>0</v>
      </c>
      <c r="N10" s="849">
        <v>14</v>
      </c>
      <c r="O10" s="849">
        <v>0</v>
      </c>
      <c r="P10" s="837"/>
      <c r="Q10" s="850">
        <v>0</v>
      </c>
    </row>
    <row r="11" spans="1:17" ht="14.45" customHeight="1" x14ac:dyDescent="0.2">
      <c r="A11" s="831" t="s">
        <v>570</v>
      </c>
      <c r="B11" s="832" t="s">
        <v>2109</v>
      </c>
      <c r="C11" s="832" t="s">
        <v>812</v>
      </c>
      <c r="D11" s="832" t="s">
        <v>2139</v>
      </c>
      <c r="E11" s="832" t="s">
        <v>2140</v>
      </c>
      <c r="F11" s="849">
        <v>5</v>
      </c>
      <c r="G11" s="849">
        <v>1775</v>
      </c>
      <c r="H11" s="849"/>
      <c r="I11" s="849">
        <v>355</v>
      </c>
      <c r="J11" s="849"/>
      <c r="K11" s="849"/>
      <c r="L11" s="849"/>
      <c r="M11" s="849"/>
      <c r="N11" s="849">
        <v>4</v>
      </c>
      <c r="O11" s="849">
        <v>1432</v>
      </c>
      <c r="P11" s="837"/>
      <c r="Q11" s="850">
        <v>358</v>
      </c>
    </row>
    <row r="12" spans="1:17" ht="14.45" customHeight="1" x14ac:dyDescent="0.2">
      <c r="A12" s="831" t="s">
        <v>570</v>
      </c>
      <c r="B12" s="832" t="s">
        <v>2109</v>
      </c>
      <c r="C12" s="832" t="s">
        <v>812</v>
      </c>
      <c r="D12" s="832" t="s">
        <v>2143</v>
      </c>
      <c r="E12" s="832" t="s">
        <v>2144</v>
      </c>
      <c r="F12" s="849"/>
      <c r="G12" s="849"/>
      <c r="H12" s="849"/>
      <c r="I12" s="849"/>
      <c r="J12" s="849">
        <v>2</v>
      </c>
      <c r="K12" s="849">
        <v>1404</v>
      </c>
      <c r="L12" s="849">
        <v>1</v>
      </c>
      <c r="M12" s="849">
        <v>702</v>
      </c>
      <c r="N12" s="849">
        <v>3</v>
      </c>
      <c r="O12" s="849">
        <v>2121</v>
      </c>
      <c r="P12" s="837">
        <v>1.5106837606837606</v>
      </c>
      <c r="Q12" s="850">
        <v>707</v>
      </c>
    </row>
    <row r="13" spans="1:17" ht="14.45" customHeight="1" x14ac:dyDescent="0.2">
      <c r="A13" s="831" t="s">
        <v>570</v>
      </c>
      <c r="B13" s="832" t="s">
        <v>2152</v>
      </c>
      <c r="C13" s="832" t="s">
        <v>2111</v>
      </c>
      <c r="D13" s="832" t="s">
        <v>2153</v>
      </c>
      <c r="E13" s="832" t="s">
        <v>2154</v>
      </c>
      <c r="F13" s="849">
        <v>1</v>
      </c>
      <c r="G13" s="849">
        <v>434.87</v>
      </c>
      <c r="H13" s="849"/>
      <c r="I13" s="849">
        <v>434.87</v>
      </c>
      <c r="J13" s="849"/>
      <c r="K13" s="849"/>
      <c r="L13" s="849"/>
      <c r="M13" s="849"/>
      <c r="N13" s="849"/>
      <c r="O13" s="849"/>
      <c r="P13" s="837"/>
      <c r="Q13" s="850"/>
    </row>
    <row r="14" spans="1:17" ht="14.45" customHeight="1" x14ac:dyDescent="0.2">
      <c r="A14" s="831" t="s">
        <v>570</v>
      </c>
      <c r="B14" s="832" t="s">
        <v>2152</v>
      </c>
      <c r="C14" s="832" t="s">
        <v>2111</v>
      </c>
      <c r="D14" s="832" t="s">
        <v>2155</v>
      </c>
      <c r="E14" s="832" t="s">
        <v>2156</v>
      </c>
      <c r="F14" s="849"/>
      <c r="G14" s="849"/>
      <c r="H14" s="849"/>
      <c r="I14" s="849"/>
      <c r="J14" s="849"/>
      <c r="K14" s="849"/>
      <c r="L14" s="849"/>
      <c r="M14" s="849"/>
      <c r="N14" s="849">
        <v>0.7</v>
      </c>
      <c r="O14" s="849">
        <v>173.01</v>
      </c>
      <c r="P14" s="837"/>
      <c r="Q14" s="850">
        <v>247.15714285714287</v>
      </c>
    </row>
    <row r="15" spans="1:17" ht="14.45" customHeight="1" x14ac:dyDescent="0.2">
      <c r="A15" s="831" t="s">
        <v>570</v>
      </c>
      <c r="B15" s="832" t="s">
        <v>2152</v>
      </c>
      <c r="C15" s="832" t="s">
        <v>2111</v>
      </c>
      <c r="D15" s="832" t="s">
        <v>2157</v>
      </c>
      <c r="E15" s="832" t="s">
        <v>2158</v>
      </c>
      <c r="F15" s="849">
        <v>0.2</v>
      </c>
      <c r="G15" s="849">
        <v>8.56</v>
      </c>
      <c r="H15" s="849"/>
      <c r="I15" s="849">
        <v>42.8</v>
      </c>
      <c r="J15" s="849"/>
      <c r="K15" s="849"/>
      <c r="L15" s="849"/>
      <c r="M15" s="849"/>
      <c r="N15" s="849"/>
      <c r="O15" s="849"/>
      <c r="P15" s="837"/>
      <c r="Q15" s="850"/>
    </row>
    <row r="16" spans="1:17" ht="14.45" customHeight="1" x14ac:dyDescent="0.2">
      <c r="A16" s="831" t="s">
        <v>570</v>
      </c>
      <c r="B16" s="832" t="s">
        <v>2152</v>
      </c>
      <c r="C16" s="832" t="s">
        <v>2111</v>
      </c>
      <c r="D16" s="832" t="s">
        <v>2159</v>
      </c>
      <c r="E16" s="832" t="s">
        <v>649</v>
      </c>
      <c r="F16" s="849">
        <v>3.4</v>
      </c>
      <c r="G16" s="849">
        <v>459.34000000000003</v>
      </c>
      <c r="H16" s="849"/>
      <c r="I16" s="849">
        <v>135.10000000000002</v>
      </c>
      <c r="J16" s="849"/>
      <c r="K16" s="849"/>
      <c r="L16" s="849"/>
      <c r="M16" s="849"/>
      <c r="N16" s="849"/>
      <c r="O16" s="849"/>
      <c r="P16" s="837"/>
      <c r="Q16" s="850"/>
    </row>
    <row r="17" spans="1:17" ht="14.45" customHeight="1" x14ac:dyDescent="0.2">
      <c r="A17" s="831" t="s">
        <v>570</v>
      </c>
      <c r="B17" s="832" t="s">
        <v>2152</v>
      </c>
      <c r="C17" s="832" t="s">
        <v>2111</v>
      </c>
      <c r="D17" s="832" t="s">
        <v>2160</v>
      </c>
      <c r="E17" s="832" t="s">
        <v>858</v>
      </c>
      <c r="F17" s="849">
        <v>0.2</v>
      </c>
      <c r="G17" s="849">
        <v>27.17</v>
      </c>
      <c r="H17" s="849"/>
      <c r="I17" s="849">
        <v>135.85</v>
      </c>
      <c r="J17" s="849"/>
      <c r="K17" s="849"/>
      <c r="L17" s="849"/>
      <c r="M17" s="849"/>
      <c r="N17" s="849"/>
      <c r="O17" s="849"/>
      <c r="P17" s="837"/>
      <c r="Q17" s="850"/>
    </row>
    <row r="18" spans="1:17" ht="14.45" customHeight="1" x14ac:dyDescent="0.2">
      <c r="A18" s="831" t="s">
        <v>570</v>
      </c>
      <c r="B18" s="832" t="s">
        <v>2152</v>
      </c>
      <c r="C18" s="832" t="s">
        <v>2111</v>
      </c>
      <c r="D18" s="832" t="s">
        <v>2161</v>
      </c>
      <c r="E18" s="832" t="s">
        <v>2162</v>
      </c>
      <c r="F18" s="849">
        <v>0.1</v>
      </c>
      <c r="G18" s="849">
        <v>163.18</v>
      </c>
      <c r="H18" s="849">
        <v>1</v>
      </c>
      <c r="I18" s="849">
        <v>1631.8</v>
      </c>
      <c r="J18" s="849">
        <v>0.1</v>
      </c>
      <c r="K18" s="849">
        <v>163.18</v>
      </c>
      <c r="L18" s="849">
        <v>1</v>
      </c>
      <c r="M18" s="849">
        <v>1631.8</v>
      </c>
      <c r="N18" s="849"/>
      <c r="O18" s="849"/>
      <c r="P18" s="837"/>
      <c r="Q18" s="850"/>
    </row>
    <row r="19" spans="1:17" ht="14.45" customHeight="1" x14ac:dyDescent="0.2">
      <c r="A19" s="831" t="s">
        <v>570</v>
      </c>
      <c r="B19" s="832" t="s">
        <v>2152</v>
      </c>
      <c r="C19" s="832" t="s">
        <v>2111</v>
      </c>
      <c r="D19" s="832" t="s">
        <v>2163</v>
      </c>
      <c r="E19" s="832" t="s">
        <v>2164</v>
      </c>
      <c r="F19" s="849">
        <v>0.4</v>
      </c>
      <c r="G19" s="849">
        <v>108.68</v>
      </c>
      <c r="H19" s="849"/>
      <c r="I19" s="849">
        <v>271.7</v>
      </c>
      <c r="J19" s="849"/>
      <c r="K19" s="849"/>
      <c r="L19" s="849"/>
      <c r="M19" s="849"/>
      <c r="N19" s="849"/>
      <c r="O19" s="849"/>
      <c r="P19" s="837"/>
      <c r="Q19" s="850"/>
    </row>
    <row r="20" spans="1:17" ht="14.45" customHeight="1" x14ac:dyDescent="0.2">
      <c r="A20" s="831" t="s">
        <v>570</v>
      </c>
      <c r="B20" s="832" t="s">
        <v>2152</v>
      </c>
      <c r="C20" s="832" t="s">
        <v>2111</v>
      </c>
      <c r="D20" s="832" t="s">
        <v>2165</v>
      </c>
      <c r="E20" s="832" t="s">
        <v>2166</v>
      </c>
      <c r="F20" s="849">
        <v>3.6999999999999997</v>
      </c>
      <c r="G20" s="849">
        <v>171.31</v>
      </c>
      <c r="H20" s="849"/>
      <c r="I20" s="849">
        <v>46.300000000000004</v>
      </c>
      <c r="J20" s="849">
        <v>0</v>
      </c>
      <c r="K20" s="849">
        <v>0</v>
      </c>
      <c r="L20" s="849"/>
      <c r="M20" s="849"/>
      <c r="N20" s="849"/>
      <c r="O20" s="849"/>
      <c r="P20" s="837"/>
      <c r="Q20" s="850"/>
    </row>
    <row r="21" spans="1:17" ht="14.45" customHeight="1" x14ac:dyDescent="0.2">
      <c r="A21" s="831" t="s">
        <v>570</v>
      </c>
      <c r="B21" s="832" t="s">
        <v>2152</v>
      </c>
      <c r="C21" s="832" t="s">
        <v>2111</v>
      </c>
      <c r="D21" s="832" t="s">
        <v>2167</v>
      </c>
      <c r="E21" s="832" t="s">
        <v>2166</v>
      </c>
      <c r="F21" s="849">
        <v>0.1</v>
      </c>
      <c r="G21" s="849">
        <v>7.88</v>
      </c>
      <c r="H21" s="849">
        <v>2.7235336812636086E-2</v>
      </c>
      <c r="I21" s="849">
        <v>78.8</v>
      </c>
      <c r="J21" s="849">
        <v>3.9</v>
      </c>
      <c r="K21" s="849">
        <v>289.33000000000004</v>
      </c>
      <c r="L21" s="849">
        <v>1</v>
      </c>
      <c r="M21" s="849">
        <v>74.187179487179506</v>
      </c>
      <c r="N21" s="849">
        <v>2.1</v>
      </c>
      <c r="O21" s="849">
        <v>123.79</v>
      </c>
      <c r="P21" s="837">
        <v>0.42785055127363214</v>
      </c>
      <c r="Q21" s="850">
        <v>58.94761904761905</v>
      </c>
    </row>
    <row r="22" spans="1:17" ht="14.45" customHeight="1" x14ac:dyDescent="0.2">
      <c r="A22" s="831" t="s">
        <v>570</v>
      </c>
      <c r="B22" s="832" t="s">
        <v>2152</v>
      </c>
      <c r="C22" s="832" t="s">
        <v>2111</v>
      </c>
      <c r="D22" s="832" t="s">
        <v>2168</v>
      </c>
      <c r="E22" s="832" t="s">
        <v>876</v>
      </c>
      <c r="F22" s="849">
        <v>0.2</v>
      </c>
      <c r="G22" s="849">
        <v>326.36</v>
      </c>
      <c r="H22" s="849"/>
      <c r="I22" s="849">
        <v>1631.8</v>
      </c>
      <c r="J22" s="849"/>
      <c r="K22" s="849"/>
      <c r="L22" s="849"/>
      <c r="M22" s="849"/>
      <c r="N22" s="849"/>
      <c r="O22" s="849"/>
      <c r="P22" s="837"/>
      <c r="Q22" s="850"/>
    </row>
    <row r="23" spans="1:17" ht="14.45" customHeight="1" x14ac:dyDescent="0.2">
      <c r="A23" s="831" t="s">
        <v>570</v>
      </c>
      <c r="B23" s="832" t="s">
        <v>2152</v>
      </c>
      <c r="C23" s="832" t="s">
        <v>2111</v>
      </c>
      <c r="D23" s="832" t="s">
        <v>2169</v>
      </c>
      <c r="E23" s="832" t="s">
        <v>2170</v>
      </c>
      <c r="F23" s="849"/>
      <c r="G23" s="849"/>
      <c r="H23" s="849"/>
      <c r="I23" s="849"/>
      <c r="J23" s="849">
        <v>4</v>
      </c>
      <c r="K23" s="849">
        <v>438.4</v>
      </c>
      <c r="L23" s="849">
        <v>1</v>
      </c>
      <c r="M23" s="849">
        <v>109.6</v>
      </c>
      <c r="N23" s="849"/>
      <c r="O23" s="849"/>
      <c r="P23" s="837"/>
      <c r="Q23" s="850"/>
    </row>
    <row r="24" spans="1:17" ht="14.45" customHeight="1" x14ac:dyDescent="0.2">
      <c r="A24" s="831" t="s">
        <v>570</v>
      </c>
      <c r="B24" s="832" t="s">
        <v>2152</v>
      </c>
      <c r="C24" s="832" t="s">
        <v>2111</v>
      </c>
      <c r="D24" s="832" t="s">
        <v>2171</v>
      </c>
      <c r="E24" s="832" t="s">
        <v>928</v>
      </c>
      <c r="F24" s="849"/>
      <c r="G24" s="849"/>
      <c r="H24" s="849"/>
      <c r="I24" s="849"/>
      <c r="J24" s="849">
        <v>3</v>
      </c>
      <c r="K24" s="849">
        <v>197.25</v>
      </c>
      <c r="L24" s="849">
        <v>1</v>
      </c>
      <c r="M24" s="849">
        <v>65.75</v>
      </c>
      <c r="N24" s="849"/>
      <c r="O24" s="849"/>
      <c r="P24" s="837"/>
      <c r="Q24" s="850"/>
    </row>
    <row r="25" spans="1:17" ht="14.45" customHeight="1" x14ac:dyDescent="0.2">
      <c r="A25" s="831" t="s">
        <v>570</v>
      </c>
      <c r="B25" s="832" t="s">
        <v>2152</v>
      </c>
      <c r="C25" s="832" t="s">
        <v>2111</v>
      </c>
      <c r="D25" s="832" t="s">
        <v>2172</v>
      </c>
      <c r="E25" s="832" t="s">
        <v>2156</v>
      </c>
      <c r="F25" s="849"/>
      <c r="G25" s="849"/>
      <c r="H25" s="849"/>
      <c r="I25" s="849"/>
      <c r="J25" s="849"/>
      <c r="K25" s="849"/>
      <c r="L25" s="849"/>
      <c r="M25" s="849"/>
      <c r="N25" s="849">
        <v>0.5</v>
      </c>
      <c r="O25" s="849">
        <v>71.849999999999994</v>
      </c>
      <c r="P25" s="837"/>
      <c r="Q25" s="850">
        <v>143.69999999999999</v>
      </c>
    </row>
    <row r="26" spans="1:17" ht="14.45" customHeight="1" x14ac:dyDescent="0.2">
      <c r="A26" s="831" t="s">
        <v>570</v>
      </c>
      <c r="B26" s="832" t="s">
        <v>2152</v>
      </c>
      <c r="C26" s="832" t="s">
        <v>2111</v>
      </c>
      <c r="D26" s="832" t="s">
        <v>2173</v>
      </c>
      <c r="E26" s="832" t="s">
        <v>924</v>
      </c>
      <c r="F26" s="849">
        <v>0.2</v>
      </c>
      <c r="G26" s="849">
        <v>425.12</v>
      </c>
      <c r="H26" s="849"/>
      <c r="I26" s="849">
        <v>2125.6</v>
      </c>
      <c r="J26" s="849"/>
      <c r="K26" s="849"/>
      <c r="L26" s="849"/>
      <c r="M26" s="849"/>
      <c r="N26" s="849"/>
      <c r="O26" s="849"/>
      <c r="P26" s="837"/>
      <c r="Q26" s="850"/>
    </row>
    <row r="27" spans="1:17" ht="14.45" customHeight="1" x14ac:dyDescent="0.2">
      <c r="A27" s="831" t="s">
        <v>570</v>
      </c>
      <c r="B27" s="832" t="s">
        <v>2152</v>
      </c>
      <c r="C27" s="832" t="s">
        <v>2111</v>
      </c>
      <c r="D27" s="832" t="s">
        <v>2174</v>
      </c>
      <c r="E27" s="832" t="s">
        <v>938</v>
      </c>
      <c r="F27" s="849">
        <v>1</v>
      </c>
      <c r="G27" s="849">
        <v>109.6</v>
      </c>
      <c r="H27" s="849">
        <v>1</v>
      </c>
      <c r="I27" s="849">
        <v>109.6</v>
      </c>
      <c r="J27" s="849">
        <v>1</v>
      </c>
      <c r="K27" s="849">
        <v>109.6</v>
      </c>
      <c r="L27" s="849">
        <v>1</v>
      </c>
      <c r="M27" s="849">
        <v>109.6</v>
      </c>
      <c r="N27" s="849"/>
      <c r="O27" s="849"/>
      <c r="P27" s="837"/>
      <c r="Q27" s="850"/>
    </row>
    <row r="28" spans="1:17" ht="14.45" customHeight="1" x14ac:dyDescent="0.2">
      <c r="A28" s="831" t="s">
        <v>570</v>
      </c>
      <c r="B28" s="832" t="s">
        <v>2152</v>
      </c>
      <c r="C28" s="832" t="s">
        <v>2111</v>
      </c>
      <c r="D28" s="832" t="s">
        <v>2175</v>
      </c>
      <c r="E28" s="832" t="s">
        <v>649</v>
      </c>
      <c r="F28" s="849">
        <v>0.8</v>
      </c>
      <c r="G28" s="849">
        <v>108.08</v>
      </c>
      <c r="H28" s="849">
        <v>0.19047619047619044</v>
      </c>
      <c r="I28" s="849">
        <v>135.1</v>
      </c>
      <c r="J28" s="849">
        <v>4.1999999999999993</v>
      </c>
      <c r="K28" s="849">
        <v>567.42000000000007</v>
      </c>
      <c r="L28" s="849">
        <v>1</v>
      </c>
      <c r="M28" s="849">
        <v>135.10000000000005</v>
      </c>
      <c r="N28" s="849">
        <v>1.6000000000000003</v>
      </c>
      <c r="O28" s="849">
        <v>216.16</v>
      </c>
      <c r="P28" s="837">
        <v>0.38095238095238088</v>
      </c>
      <c r="Q28" s="850">
        <v>135.09999999999997</v>
      </c>
    </row>
    <row r="29" spans="1:17" ht="14.45" customHeight="1" x14ac:dyDescent="0.2">
      <c r="A29" s="831" t="s">
        <v>570</v>
      </c>
      <c r="B29" s="832" t="s">
        <v>2152</v>
      </c>
      <c r="C29" s="832" t="s">
        <v>2116</v>
      </c>
      <c r="D29" s="832" t="s">
        <v>2117</v>
      </c>
      <c r="E29" s="832" t="s">
        <v>2118</v>
      </c>
      <c r="F29" s="849">
        <v>3</v>
      </c>
      <c r="G29" s="849">
        <v>4792.1500000000005</v>
      </c>
      <c r="H29" s="849">
        <v>2.8863852649585007</v>
      </c>
      <c r="I29" s="849">
        <v>1597.3833333333334</v>
      </c>
      <c r="J29" s="849">
        <v>1</v>
      </c>
      <c r="K29" s="849">
        <v>1660.26</v>
      </c>
      <c r="L29" s="849">
        <v>1</v>
      </c>
      <c r="M29" s="849">
        <v>1660.26</v>
      </c>
      <c r="N29" s="849">
        <v>2</v>
      </c>
      <c r="O29" s="849">
        <v>3349.04</v>
      </c>
      <c r="P29" s="837">
        <v>2.0171780323563779</v>
      </c>
      <c r="Q29" s="850">
        <v>1674.52</v>
      </c>
    </row>
    <row r="30" spans="1:17" ht="14.45" customHeight="1" x14ac:dyDescent="0.2">
      <c r="A30" s="831" t="s">
        <v>570</v>
      </c>
      <c r="B30" s="832" t="s">
        <v>2152</v>
      </c>
      <c r="C30" s="832" t="s">
        <v>2116</v>
      </c>
      <c r="D30" s="832" t="s">
        <v>2176</v>
      </c>
      <c r="E30" s="832" t="s">
        <v>2177</v>
      </c>
      <c r="F30" s="849"/>
      <c r="G30" s="849"/>
      <c r="H30" s="849"/>
      <c r="I30" s="849"/>
      <c r="J30" s="849">
        <v>1</v>
      </c>
      <c r="K30" s="849">
        <v>10309.15</v>
      </c>
      <c r="L30" s="849">
        <v>1</v>
      </c>
      <c r="M30" s="849">
        <v>10309.15</v>
      </c>
      <c r="N30" s="849"/>
      <c r="O30" s="849"/>
      <c r="P30" s="837"/>
      <c r="Q30" s="850"/>
    </row>
    <row r="31" spans="1:17" ht="14.45" customHeight="1" x14ac:dyDescent="0.2">
      <c r="A31" s="831" t="s">
        <v>570</v>
      </c>
      <c r="B31" s="832" t="s">
        <v>2152</v>
      </c>
      <c r="C31" s="832" t="s">
        <v>2116</v>
      </c>
      <c r="D31" s="832" t="s">
        <v>2119</v>
      </c>
      <c r="E31" s="832" t="s">
        <v>2120</v>
      </c>
      <c r="F31" s="849">
        <v>3</v>
      </c>
      <c r="G31" s="849">
        <v>733.03</v>
      </c>
      <c r="H31" s="849">
        <v>1.492264158625463</v>
      </c>
      <c r="I31" s="849">
        <v>244.34333333333333</v>
      </c>
      <c r="J31" s="849">
        <v>2</v>
      </c>
      <c r="K31" s="849">
        <v>491.22</v>
      </c>
      <c r="L31" s="849">
        <v>1</v>
      </c>
      <c r="M31" s="849">
        <v>245.61</v>
      </c>
      <c r="N31" s="849">
        <v>1</v>
      </c>
      <c r="O31" s="849">
        <v>249.96</v>
      </c>
      <c r="P31" s="837">
        <v>0.50885550262611456</v>
      </c>
      <c r="Q31" s="850">
        <v>249.96</v>
      </c>
    </row>
    <row r="32" spans="1:17" ht="14.45" customHeight="1" x14ac:dyDescent="0.2">
      <c r="A32" s="831" t="s">
        <v>570</v>
      </c>
      <c r="B32" s="832" t="s">
        <v>2152</v>
      </c>
      <c r="C32" s="832" t="s">
        <v>2178</v>
      </c>
      <c r="D32" s="832" t="s">
        <v>2179</v>
      </c>
      <c r="E32" s="832" t="s">
        <v>2180</v>
      </c>
      <c r="F32" s="849"/>
      <c r="G32" s="849"/>
      <c r="H32" s="849"/>
      <c r="I32" s="849"/>
      <c r="J32" s="849">
        <v>1</v>
      </c>
      <c r="K32" s="849">
        <v>530.62</v>
      </c>
      <c r="L32" s="849">
        <v>1</v>
      </c>
      <c r="M32" s="849">
        <v>530.62</v>
      </c>
      <c r="N32" s="849"/>
      <c r="O32" s="849"/>
      <c r="P32" s="837"/>
      <c r="Q32" s="850"/>
    </row>
    <row r="33" spans="1:17" ht="14.45" customHeight="1" x14ac:dyDescent="0.2">
      <c r="A33" s="831" t="s">
        <v>570</v>
      </c>
      <c r="B33" s="832" t="s">
        <v>2152</v>
      </c>
      <c r="C33" s="832" t="s">
        <v>2178</v>
      </c>
      <c r="D33" s="832" t="s">
        <v>2181</v>
      </c>
      <c r="E33" s="832" t="s">
        <v>2182</v>
      </c>
      <c r="F33" s="849"/>
      <c r="G33" s="849"/>
      <c r="H33" s="849"/>
      <c r="I33" s="849"/>
      <c r="J33" s="849"/>
      <c r="K33" s="849"/>
      <c r="L33" s="849"/>
      <c r="M33" s="849"/>
      <c r="N33" s="849">
        <v>1</v>
      </c>
      <c r="O33" s="849">
        <v>4227.33</v>
      </c>
      <c r="P33" s="837"/>
      <c r="Q33" s="850">
        <v>4227.33</v>
      </c>
    </row>
    <row r="34" spans="1:17" ht="14.45" customHeight="1" x14ac:dyDescent="0.2">
      <c r="A34" s="831" t="s">
        <v>570</v>
      </c>
      <c r="B34" s="832" t="s">
        <v>2152</v>
      </c>
      <c r="C34" s="832" t="s">
        <v>812</v>
      </c>
      <c r="D34" s="832" t="s">
        <v>2183</v>
      </c>
      <c r="E34" s="832" t="s">
        <v>2184</v>
      </c>
      <c r="F34" s="849">
        <v>518</v>
      </c>
      <c r="G34" s="849">
        <v>92204</v>
      </c>
      <c r="H34" s="849">
        <v>1.6763754045307444</v>
      </c>
      <c r="I34" s="849">
        <v>178</v>
      </c>
      <c r="J34" s="849">
        <v>309</v>
      </c>
      <c r="K34" s="849">
        <v>55002</v>
      </c>
      <c r="L34" s="849">
        <v>1</v>
      </c>
      <c r="M34" s="849">
        <v>178</v>
      </c>
      <c r="N34" s="849">
        <v>348</v>
      </c>
      <c r="O34" s="849">
        <v>62988</v>
      </c>
      <c r="P34" s="837">
        <v>1.145194720191993</v>
      </c>
      <c r="Q34" s="850">
        <v>181</v>
      </c>
    </row>
    <row r="35" spans="1:17" ht="14.45" customHeight="1" x14ac:dyDescent="0.2">
      <c r="A35" s="831" t="s">
        <v>570</v>
      </c>
      <c r="B35" s="832" t="s">
        <v>2152</v>
      </c>
      <c r="C35" s="832" t="s">
        <v>812</v>
      </c>
      <c r="D35" s="832" t="s">
        <v>2125</v>
      </c>
      <c r="E35" s="832" t="s">
        <v>2126</v>
      </c>
      <c r="F35" s="849">
        <v>3</v>
      </c>
      <c r="G35" s="849">
        <v>587</v>
      </c>
      <c r="H35" s="849">
        <v>1.4974489795918366</v>
      </c>
      <c r="I35" s="849">
        <v>195.66666666666666</v>
      </c>
      <c r="J35" s="849">
        <v>2</v>
      </c>
      <c r="K35" s="849">
        <v>392</v>
      </c>
      <c r="L35" s="849">
        <v>1</v>
      </c>
      <c r="M35" s="849">
        <v>196</v>
      </c>
      <c r="N35" s="849">
        <v>1</v>
      </c>
      <c r="O35" s="849">
        <v>199</v>
      </c>
      <c r="P35" s="837">
        <v>0.50765306122448983</v>
      </c>
      <c r="Q35" s="850">
        <v>199</v>
      </c>
    </row>
    <row r="36" spans="1:17" ht="14.45" customHeight="1" x14ac:dyDescent="0.2">
      <c r="A36" s="831" t="s">
        <v>570</v>
      </c>
      <c r="B36" s="832" t="s">
        <v>2152</v>
      </c>
      <c r="C36" s="832" t="s">
        <v>812</v>
      </c>
      <c r="D36" s="832" t="s">
        <v>2185</v>
      </c>
      <c r="E36" s="832" t="s">
        <v>2186</v>
      </c>
      <c r="F36" s="849">
        <v>8</v>
      </c>
      <c r="G36" s="849">
        <v>8072</v>
      </c>
      <c r="H36" s="849">
        <v>0.7992870581245668</v>
      </c>
      <c r="I36" s="849">
        <v>1009</v>
      </c>
      <c r="J36" s="849">
        <v>10</v>
      </c>
      <c r="K36" s="849">
        <v>10099</v>
      </c>
      <c r="L36" s="849">
        <v>1</v>
      </c>
      <c r="M36" s="849">
        <v>1009.9</v>
      </c>
      <c r="N36" s="849">
        <v>7</v>
      </c>
      <c r="O36" s="849">
        <v>7091</v>
      </c>
      <c r="P36" s="837">
        <v>0.70214872759679181</v>
      </c>
      <c r="Q36" s="850">
        <v>1013</v>
      </c>
    </row>
    <row r="37" spans="1:17" ht="14.45" customHeight="1" x14ac:dyDescent="0.2">
      <c r="A37" s="831" t="s">
        <v>570</v>
      </c>
      <c r="B37" s="832" t="s">
        <v>2152</v>
      </c>
      <c r="C37" s="832" t="s">
        <v>812</v>
      </c>
      <c r="D37" s="832" t="s">
        <v>2131</v>
      </c>
      <c r="E37" s="832" t="s">
        <v>2132</v>
      </c>
      <c r="F37" s="849"/>
      <c r="G37" s="849"/>
      <c r="H37" s="849"/>
      <c r="I37" s="849"/>
      <c r="J37" s="849">
        <v>1041</v>
      </c>
      <c r="K37" s="849">
        <v>234225</v>
      </c>
      <c r="L37" s="849">
        <v>1</v>
      </c>
      <c r="M37" s="849">
        <v>225</v>
      </c>
      <c r="N37" s="849">
        <v>1379</v>
      </c>
      <c r="O37" s="849">
        <v>313033</v>
      </c>
      <c r="P37" s="837">
        <v>1.3364628028604975</v>
      </c>
      <c r="Q37" s="850">
        <v>227</v>
      </c>
    </row>
    <row r="38" spans="1:17" ht="14.45" customHeight="1" x14ac:dyDescent="0.2">
      <c r="A38" s="831" t="s">
        <v>570</v>
      </c>
      <c r="B38" s="832" t="s">
        <v>2152</v>
      </c>
      <c r="C38" s="832" t="s">
        <v>812</v>
      </c>
      <c r="D38" s="832" t="s">
        <v>2187</v>
      </c>
      <c r="E38" s="832" t="s">
        <v>2188</v>
      </c>
      <c r="F38" s="849">
        <v>0</v>
      </c>
      <c r="G38" s="849">
        <v>0</v>
      </c>
      <c r="H38" s="849"/>
      <c r="I38" s="849"/>
      <c r="J38" s="849">
        <v>0</v>
      </c>
      <c r="K38" s="849">
        <v>0</v>
      </c>
      <c r="L38" s="849"/>
      <c r="M38" s="849"/>
      <c r="N38" s="849">
        <v>0</v>
      </c>
      <c r="O38" s="849">
        <v>0</v>
      </c>
      <c r="P38" s="837"/>
      <c r="Q38" s="850"/>
    </row>
    <row r="39" spans="1:17" ht="14.45" customHeight="1" x14ac:dyDescent="0.2">
      <c r="A39" s="831" t="s">
        <v>570</v>
      </c>
      <c r="B39" s="832" t="s">
        <v>2152</v>
      </c>
      <c r="C39" s="832" t="s">
        <v>812</v>
      </c>
      <c r="D39" s="832" t="s">
        <v>2189</v>
      </c>
      <c r="E39" s="832" t="s">
        <v>2190</v>
      </c>
      <c r="F39" s="849">
        <v>2556</v>
      </c>
      <c r="G39" s="849">
        <v>0</v>
      </c>
      <c r="H39" s="849"/>
      <c r="I39" s="849">
        <v>0</v>
      </c>
      <c r="J39" s="849">
        <v>1956</v>
      </c>
      <c r="K39" s="849">
        <v>0</v>
      </c>
      <c r="L39" s="849"/>
      <c r="M39" s="849">
        <v>0</v>
      </c>
      <c r="N39" s="849">
        <v>2114</v>
      </c>
      <c r="O39" s="849">
        <v>0</v>
      </c>
      <c r="P39" s="837"/>
      <c r="Q39" s="850">
        <v>0</v>
      </c>
    </row>
    <row r="40" spans="1:17" ht="14.45" customHeight="1" x14ac:dyDescent="0.2">
      <c r="A40" s="831" t="s">
        <v>570</v>
      </c>
      <c r="B40" s="832" t="s">
        <v>2152</v>
      </c>
      <c r="C40" s="832" t="s">
        <v>812</v>
      </c>
      <c r="D40" s="832" t="s">
        <v>2191</v>
      </c>
      <c r="E40" s="832" t="s">
        <v>2192</v>
      </c>
      <c r="F40" s="849">
        <v>46</v>
      </c>
      <c r="G40" s="849">
        <v>0</v>
      </c>
      <c r="H40" s="849"/>
      <c r="I40" s="849">
        <v>0</v>
      </c>
      <c r="J40" s="849">
        <v>35</v>
      </c>
      <c r="K40" s="849">
        <v>0</v>
      </c>
      <c r="L40" s="849"/>
      <c r="M40" s="849">
        <v>0</v>
      </c>
      <c r="N40" s="849">
        <v>34</v>
      </c>
      <c r="O40" s="849">
        <v>0</v>
      </c>
      <c r="P40" s="837"/>
      <c r="Q40" s="850">
        <v>0</v>
      </c>
    </row>
    <row r="41" spans="1:17" ht="14.45" customHeight="1" x14ac:dyDescent="0.2">
      <c r="A41" s="831" t="s">
        <v>570</v>
      </c>
      <c r="B41" s="832" t="s">
        <v>2152</v>
      </c>
      <c r="C41" s="832" t="s">
        <v>812</v>
      </c>
      <c r="D41" s="832" t="s">
        <v>2193</v>
      </c>
      <c r="E41" s="832" t="s">
        <v>2194</v>
      </c>
      <c r="F41" s="849">
        <v>1262</v>
      </c>
      <c r="G41" s="849">
        <v>0</v>
      </c>
      <c r="H41" s="849"/>
      <c r="I41" s="849">
        <v>0</v>
      </c>
      <c r="J41" s="849">
        <v>1387</v>
      </c>
      <c r="K41" s="849">
        <v>0</v>
      </c>
      <c r="L41" s="849"/>
      <c r="M41" s="849">
        <v>0</v>
      </c>
      <c r="N41" s="849">
        <v>1304</v>
      </c>
      <c r="O41" s="849">
        <v>0</v>
      </c>
      <c r="P41" s="837"/>
      <c r="Q41" s="850">
        <v>0</v>
      </c>
    </row>
    <row r="42" spans="1:17" ht="14.45" customHeight="1" x14ac:dyDescent="0.2">
      <c r="A42" s="831" t="s">
        <v>570</v>
      </c>
      <c r="B42" s="832" t="s">
        <v>2152</v>
      </c>
      <c r="C42" s="832" t="s">
        <v>812</v>
      </c>
      <c r="D42" s="832" t="s">
        <v>2195</v>
      </c>
      <c r="E42" s="832" t="s">
        <v>2196</v>
      </c>
      <c r="F42" s="849"/>
      <c r="G42" s="849"/>
      <c r="H42" s="849"/>
      <c r="I42" s="849"/>
      <c r="J42" s="849">
        <v>1</v>
      </c>
      <c r="K42" s="849">
        <v>155</v>
      </c>
      <c r="L42" s="849">
        <v>1</v>
      </c>
      <c r="M42" s="849">
        <v>155</v>
      </c>
      <c r="N42" s="849">
        <v>0</v>
      </c>
      <c r="O42" s="849">
        <v>0</v>
      </c>
      <c r="P42" s="837">
        <v>0</v>
      </c>
      <c r="Q42" s="850"/>
    </row>
    <row r="43" spans="1:17" ht="14.45" customHeight="1" x14ac:dyDescent="0.2">
      <c r="A43" s="831" t="s">
        <v>570</v>
      </c>
      <c r="B43" s="832" t="s">
        <v>2152</v>
      </c>
      <c r="C43" s="832" t="s">
        <v>812</v>
      </c>
      <c r="D43" s="832" t="s">
        <v>2139</v>
      </c>
      <c r="E43" s="832" t="s">
        <v>2140</v>
      </c>
      <c r="F43" s="849">
        <v>1437</v>
      </c>
      <c r="G43" s="849">
        <v>510135</v>
      </c>
      <c r="H43" s="849">
        <v>0.96442953020134226</v>
      </c>
      <c r="I43" s="849">
        <v>355</v>
      </c>
      <c r="J43" s="849">
        <v>1490</v>
      </c>
      <c r="K43" s="849">
        <v>528950</v>
      </c>
      <c r="L43" s="849">
        <v>1</v>
      </c>
      <c r="M43" s="849">
        <v>355</v>
      </c>
      <c r="N43" s="849">
        <v>1436</v>
      </c>
      <c r="O43" s="849">
        <v>514088</v>
      </c>
      <c r="P43" s="837">
        <v>0.97190282635409775</v>
      </c>
      <c r="Q43" s="850">
        <v>358</v>
      </c>
    </row>
    <row r="44" spans="1:17" ht="14.45" customHeight="1" x14ac:dyDescent="0.2">
      <c r="A44" s="831" t="s">
        <v>570</v>
      </c>
      <c r="B44" s="832" t="s">
        <v>2152</v>
      </c>
      <c r="C44" s="832" t="s">
        <v>812</v>
      </c>
      <c r="D44" s="832" t="s">
        <v>2143</v>
      </c>
      <c r="E44" s="832" t="s">
        <v>2144</v>
      </c>
      <c r="F44" s="849">
        <v>1292</v>
      </c>
      <c r="G44" s="849">
        <v>905692</v>
      </c>
      <c r="H44" s="849">
        <v>0.94242783708975875</v>
      </c>
      <c r="I44" s="849">
        <v>701</v>
      </c>
      <c r="J44" s="849">
        <v>1369</v>
      </c>
      <c r="K44" s="849">
        <v>961020</v>
      </c>
      <c r="L44" s="849">
        <v>1</v>
      </c>
      <c r="M44" s="849">
        <v>701.98685171658144</v>
      </c>
      <c r="N44" s="849">
        <v>1307</v>
      </c>
      <c r="O44" s="849">
        <v>923984</v>
      </c>
      <c r="P44" s="837">
        <v>0.96146178019187944</v>
      </c>
      <c r="Q44" s="850">
        <v>706.95026778882936</v>
      </c>
    </row>
    <row r="45" spans="1:17" ht="14.45" customHeight="1" x14ac:dyDescent="0.2">
      <c r="A45" s="831" t="s">
        <v>570</v>
      </c>
      <c r="B45" s="832" t="s">
        <v>2152</v>
      </c>
      <c r="C45" s="832" t="s">
        <v>812</v>
      </c>
      <c r="D45" s="832" t="s">
        <v>2197</v>
      </c>
      <c r="E45" s="832" t="s">
        <v>2198</v>
      </c>
      <c r="F45" s="849">
        <v>1</v>
      </c>
      <c r="G45" s="849">
        <v>0</v>
      </c>
      <c r="H45" s="849"/>
      <c r="I45" s="849">
        <v>0</v>
      </c>
      <c r="J45" s="849">
        <v>3</v>
      </c>
      <c r="K45" s="849">
        <v>0</v>
      </c>
      <c r="L45" s="849"/>
      <c r="M45" s="849">
        <v>0</v>
      </c>
      <c r="N45" s="849"/>
      <c r="O45" s="849"/>
      <c r="P45" s="837"/>
      <c r="Q45" s="850"/>
    </row>
    <row r="46" spans="1:17" ht="14.45" customHeight="1" x14ac:dyDescent="0.2">
      <c r="A46" s="831" t="s">
        <v>570</v>
      </c>
      <c r="B46" s="832" t="s">
        <v>2152</v>
      </c>
      <c r="C46" s="832" t="s">
        <v>812</v>
      </c>
      <c r="D46" s="832" t="s">
        <v>2199</v>
      </c>
      <c r="E46" s="832" t="s">
        <v>2200</v>
      </c>
      <c r="F46" s="849">
        <v>1</v>
      </c>
      <c r="G46" s="849">
        <v>3614</v>
      </c>
      <c r="H46" s="849"/>
      <c r="I46" s="849">
        <v>3614</v>
      </c>
      <c r="J46" s="849"/>
      <c r="K46" s="849"/>
      <c r="L46" s="849"/>
      <c r="M46" s="849"/>
      <c r="N46" s="849"/>
      <c r="O46" s="849"/>
      <c r="P46" s="837"/>
      <c r="Q46" s="850"/>
    </row>
    <row r="47" spans="1:17" ht="14.45" customHeight="1" x14ac:dyDescent="0.2">
      <c r="A47" s="831" t="s">
        <v>570</v>
      </c>
      <c r="B47" s="832" t="s">
        <v>2152</v>
      </c>
      <c r="C47" s="832" t="s">
        <v>812</v>
      </c>
      <c r="D47" s="832" t="s">
        <v>2201</v>
      </c>
      <c r="E47" s="832" t="s">
        <v>2202</v>
      </c>
      <c r="F47" s="849"/>
      <c r="G47" s="849"/>
      <c r="H47" s="849"/>
      <c r="I47" s="849"/>
      <c r="J47" s="849">
        <v>0</v>
      </c>
      <c r="K47" s="849">
        <v>0</v>
      </c>
      <c r="L47" s="849"/>
      <c r="M47" s="849"/>
      <c r="N47" s="849"/>
      <c r="O47" s="849"/>
      <c r="P47" s="837"/>
      <c r="Q47" s="850"/>
    </row>
    <row r="48" spans="1:17" ht="14.45" customHeight="1" x14ac:dyDescent="0.2">
      <c r="A48" s="831" t="s">
        <v>570</v>
      </c>
      <c r="B48" s="832" t="s">
        <v>2152</v>
      </c>
      <c r="C48" s="832" t="s">
        <v>812</v>
      </c>
      <c r="D48" s="832" t="s">
        <v>2203</v>
      </c>
      <c r="E48" s="832" t="s">
        <v>2204</v>
      </c>
      <c r="F48" s="849">
        <v>10</v>
      </c>
      <c r="G48" s="849">
        <v>0</v>
      </c>
      <c r="H48" s="849"/>
      <c r="I48" s="849">
        <v>0</v>
      </c>
      <c r="J48" s="849">
        <v>6</v>
      </c>
      <c r="K48" s="849">
        <v>0</v>
      </c>
      <c r="L48" s="849"/>
      <c r="M48" s="849">
        <v>0</v>
      </c>
      <c r="N48" s="849">
        <v>7</v>
      </c>
      <c r="O48" s="849">
        <v>0</v>
      </c>
      <c r="P48" s="837"/>
      <c r="Q48" s="850">
        <v>0</v>
      </c>
    </row>
    <row r="49" spans="1:17" ht="14.45" customHeight="1" x14ac:dyDescent="0.2">
      <c r="A49" s="831" t="s">
        <v>570</v>
      </c>
      <c r="B49" s="832" t="s">
        <v>2152</v>
      </c>
      <c r="C49" s="832" t="s">
        <v>812</v>
      </c>
      <c r="D49" s="832" t="s">
        <v>2205</v>
      </c>
      <c r="E49" s="832" t="s">
        <v>2206</v>
      </c>
      <c r="F49" s="849">
        <v>280</v>
      </c>
      <c r="G49" s="849">
        <v>43680</v>
      </c>
      <c r="H49" s="849">
        <v>1.8425715008858516</v>
      </c>
      <c r="I49" s="849">
        <v>156</v>
      </c>
      <c r="J49" s="849">
        <v>151</v>
      </c>
      <c r="K49" s="849">
        <v>23706</v>
      </c>
      <c r="L49" s="849">
        <v>1</v>
      </c>
      <c r="M49" s="849">
        <v>156.99337748344371</v>
      </c>
      <c r="N49" s="849">
        <v>128</v>
      </c>
      <c r="O49" s="849">
        <v>20223</v>
      </c>
      <c r="P49" s="837">
        <v>0.85307517084282458</v>
      </c>
      <c r="Q49" s="850">
        <v>157.9921875</v>
      </c>
    </row>
    <row r="50" spans="1:17" ht="14.45" customHeight="1" x14ac:dyDescent="0.2">
      <c r="A50" s="831" t="s">
        <v>570</v>
      </c>
      <c r="B50" s="832" t="s">
        <v>2152</v>
      </c>
      <c r="C50" s="832" t="s">
        <v>812</v>
      </c>
      <c r="D50" s="832" t="s">
        <v>2207</v>
      </c>
      <c r="E50" s="832" t="s">
        <v>2208</v>
      </c>
      <c r="F50" s="849">
        <v>5397</v>
      </c>
      <c r="G50" s="849">
        <v>5121753</v>
      </c>
      <c r="H50" s="849">
        <v>0.99704415296508409</v>
      </c>
      <c r="I50" s="849">
        <v>949</v>
      </c>
      <c r="J50" s="849">
        <v>5413</v>
      </c>
      <c r="K50" s="849">
        <v>5136937</v>
      </c>
      <c r="L50" s="849">
        <v>1</v>
      </c>
      <c r="M50" s="849">
        <v>949</v>
      </c>
      <c r="N50" s="849">
        <v>5047</v>
      </c>
      <c r="O50" s="849">
        <v>4809219</v>
      </c>
      <c r="P50" s="837">
        <v>0.93620361705818078</v>
      </c>
      <c r="Q50" s="850">
        <v>952.88666534574998</v>
      </c>
    </row>
    <row r="51" spans="1:17" ht="14.45" customHeight="1" x14ac:dyDescent="0.2">
      <c r="A51" s="831" t="s">
        <v>570</v>
      </c>
      <c r="B51" s="832" t="s">
        <v>2152</v>
      </c>
      <c r="C51" s="832" t="s">
        <v>812</v>
      </c>
      <c r="D51" s="832" t="s">
        <v>2209</v>
      </c>
      <c r="E51" s="832" t="s">
        <v>2210</v>
      </c>
      <c r="F51" s="849">
        <v>1</v>
      </c>
      <c r="G51" s="849">
        <v>317</v>
      </c>
      <c r="H51" s="849"/>
      <c r="I51" s="849">
        <v>317</v>
      </c>
      <c r="J51" s="849"/>
      <c r="K51" s="849"/>
      <c r="L51" s="849"/>
      <c r="M51" s="849"/>
      <c r="N51" s="849"/>
      <c r="O51" s="849"/>
      <c r="P51" s="837"/>
      <c r="Q51" s="850"/>
    </row>
    <row r="52" spans="1:17" ht="14.45" customHeight="1" x14ac:dyDescent="0.2">
      <c r="A52" s="831" t="s">
        <v>570</v>
      </c>
      <c r="B52" s="832" t="s">
        <v>2152</v>
      </c>
      <c r="C52" s="832" t="s">
        <v>812</v>
      </c>
      <c r="D52" s="832" t="s">
        <v>2211</v>
      </c>
      <c r="E52" s="832" t="s">
        <v>2212</v>
      </c>
      <c r="F52" s="849"/>
      <c r="G52" s="849"/>
      <c r="H52" s="849"/>
      <c r="I52" s="849"/>
      <c r="J52" s="849"/>
      <c r="K52" s="849"/>
      <c r="L52" s="849"/>
      <c r="M52" s="849"/>
      <c r="N52" s="849">
        <v>1226</v>
      </c>
      <c r="O52" s="849">
        <v>0</v>
      </c>
      <c r="P52" s="837"/>
      <c r="Q52" s="850">
        <v>0</v>
      </c>
    </row>
    <row r="53" spans="1:17" ht="14.45" customHeight="1" x14ac:dyDescent="0.2">
      <c r="A53" s="831" t="s">
        <v>570</v>
      </c>
      <c r="B53" s="832" t="s">
        <v>2152</v>
      </c>
      <c r="C53" s="832" t="s">
        <v>812</v>
      </c>
      <c r="D53" s="832" t="s">
        <v>2213</v>
      </c>
      <c r="E53" s="832" t="s">
        <v>2214</v>
      </c>
      <c r="F53" s="849"/>
      <c r="G53" s="849"/>
      <c r="H53" s="849"/>
      <c r="I53" s="849"/>
      <c r="J53" s="849"/>
      <c r="K53" s="849"/>
      <c r="L53" s="849"/>
      <c r="M53" s="849"/>
      <c r="N53" s="849">
        <v>969</v>
      </c>
      <c r="O53" s="849">
        <v>109497</v>
      </c>
      <c r="P53" s="837"/>
      <c r="Q53" s="850">
        <v>113</v>
      </c>
    </row>
    <row r="54" spans="1:17" ht="14.45" customHeight="1" x14ac:dyDescent="0.2">
      <c r="A54" s="831" t="s">
        <v>570</v>
      </c>
      <c r="B54" s="832" t="s">
        <v>2152</v>
      </c>
      <c r="C54" s="832" t="s">
        <v>812</v>
      </c>
      <c r="D54" s="832" t="s">
        <v>2215</v>
      </c>
      <c r="E54" s="832" t="s">
        <v>2216</v>
      </c>
      <c r="F54" s="849"/>
      <c r="G54" s="849"/>
      <c r="H54" s="849"/>
      <c r="I54" s="849"/>
      <c r="J54" s="849"/>
      <c r="K54" s="849"/>
      <c r="L54" s="849"/>
      <c r="M54" s="849"/>
      <c r="N54" s="849">
        <v>44</v>
      </c>
      <c r="O54" s="849">
        <v>0</v>
      </c>
      <c r="P54" s="837"/>
      <c r="Q54" s="850">
        <v>0</v>
      </c>
    </row>
    <row r="55" spans="1:17" ht="14.45" customHeight="1" x14ac:dyDescent="0.2">
      <c r="A55" s="831" t="s">
        <v>570</v>
      </c>
      <c r="B55" s="832" t="s">
        <v>2152</v>
      </c>
      <c r="C55" s="832" t="s">
        <v>812</v>
      </c>
      <c r="D55" s="832" t="s">
        <v>2217</v>
      </c>
      <c r="E55" s="832" t="s">
        <v>2218</v>
      </c>
      <c r="F55" s="849"/>
      <c r="G55" s="849"/>
      <c r="H55" s="849"/>
      <c r="I55" s="849"/>
      <c r="J55" s="849"/>
      <c r="K55" s="849"/>
      <c r="L55" s="849"/>
      <c r="M55" s="849"/>
      <c r="N55" s="849">
        <v>1</v>
      </c>
      <c r="O55" s="849">
        <v>0</v>
      </c>
      <c r="P55" s="837"/>
      <c r="Q55" s="850">
        <v>0</v>
      </c>
    </row>
    <row r="56" spans="1:17" ht="14.45" customHeight="1" x14ac:dyDescent="0.2">
      <c r="A56" s="831" t="s">
        <v>570</v>
      </c>
      <c r="B56" s="832" t="s">
        <v>2152</v>
      </c>
      <c r="C56" s="832" t="s">
        <v>812</v>
      </c>
      <c r="D56" s="832" t="s">
        <v>2219</v>
      </c>
      <c r="E56" s="832" t="s">
        <v>2220</v>
      </c>
      <c r="F56" s="849"/>
      <c r="G56" s="849"/>
      <c r="H56" s="849"/>
      <c r="I56" s="849"/>
      <c r="J56" s="849"/>
      <c r="K56" s="849"/>
      <c r="L56" s="849"/>
      <c r="M56" s="849"/>
      <c r="N56" s="849">
        <v>2</v>
      </c>
      <c r="O56" s="849">
        <v>0</v>
      </c>
      <c r="P56" s="837"/>
      <c r="Q56" s="850">
        <v>0</v>
      </c>
    </row>
    <row r="57" spans="1:17" ht="14.45" customHeight="1" x14ac:dyDescent="0.2">
      <c r="A57" s="831" t="s">
        <v>570</v>
      </c>
      <c r="B57" s="832" t="s">
        <v>2221</v>
      </c>
      <c r="C57" s="832" t="s">
        <v>2111</v>
      </c>
      <c r="D57" s="832" t="s">
        <v>2222</v>
      </c>
      <c r="E57" s="832" t="s">
        <v>2223</v>
      </c>
      <c r="F57" s="849">
        <v>8</v>
      </c>
      <c r="G57" s="849">
        <v>399.44</v>
      </c>
      <c r="H57" s="849"/>
      <c r="I57" s="849">
        <v>49.93</v>
      </c>
      <c r="J57" s="849"/>
      <c r="K57" s="849"/>
      <c r="L57" s="849"/>
      <c r="M57" s="849"/>
      <c r="N57" s="849"/>
      <c r="O57" s="849"/>
      <c r="P57" s="837"/>
      <c r="Q57" s="850"/>
    </row>
    <row r="58" spans="1:17" ht="14.45" customHeight="1" x14ac:dyDescent="0.2">
      <c r="A58" s="831" t="s">
        <v>570</v>
      </c>
      <c r="B58" s="832" t="s">
        <v>2221</v>
      </c>
      <c r="C58" s="832" t="s">
        <v>2111</v>
      </c>
      <c r="D58" s="832" t="s">
        <v>2153</v>
      </c>
      <c r="E58" s="832" t="s">
        <v>2154</v>
      </c>
      <c r="F58" s="849">
        <v>51</v>
      </c>
      <c r="G58" s="849">
        <v>22178.370000000003</v>
      </c>
      <c r="H58" s="849">
        <v>1.2989815891847445</v>
      </c>
      <c r="I58" s="849">
        <v>434.87000000000006</v>
      </c>
      <c r="J58" s="849">
        <v>43</v>
      </c>
      <c r="K58" s="849">
        <v>17073.66</v>
      </c>
      <c r="L58" s="849">
        <v>1</v>
      </c>
      <c r="M58" s="849">
        <v>397.0618604651163</v>
      </c>
      <c r="N58" s="849">
        <v>52.2</v>
      </c>
      <c r="O58" s="849">
        <v>3852.75</v>
      </c>
      <c r="P58" s="837">
        <v>0.22565460481232494</v>
      </c>
      <c r="Q58" s="850">
        <v>73.807471264367805</v>
      </c>
    </row>
    <row r="59" spans="1:17" ht="14.45" customHeight="1" x14ac:dyDescent="0.2">
      <c r="A59" s="831" t="s">
        <v>570</v>
      </c>
      <c r="B59" s="832" t="s">
        <v>2221</v>
      </c>
      <c r="C59" s="832" t="s">
        <v>2111</v>
      </c>
      <c r="D59" s="832" t="s">
        <v>2224</v>
      </c>
      <c r="E59" s="832" t="s">
        <v>942</v>
      </c>
      <c r="F59" s="849">
        <v>2.1</v>
      </c>
      <c r="G59" s="849">
        <v>926.52</v>
      </c>
      <c r="H59" s="849">
        <v>1.9090909090909089</v>
      </c>
      <c r="I59" s="849">
        <v>441.2</v>
      </c>
      <c r="J59" s="849">
        <v>1.1000000000000001</v>
      </c>
      <c r="K59" s="849">
        <v>485.32000000000005</v>
      </c>
      <c r="L59" s="849">
        <v>1</v>
      </c>
      <c r="M59" s="849">
        <v>441.2</v>
      </c>
      <c r="N59" s="849">
        <v>1.5</v>
      </c>
      <c r="O59" s="849">
        <v>559.32000000000005</v>
      </c>
      <c r="P59" s="837">
        <v>1.1524767163933074</v>
      </c>
      <c r="Q59" s="850">
        <v>372.88000000000005</v>
      </c>
    </row>
    <row r="60" spans="1:17" ht="14.45" customHeight="1" x14ac:dyDescent="0.2">
      <c r="A60" s="831" t="s">
        <v>570</v>
      </c>
      <c r="B60" s="832" t="s">
        <v>2221</v>
      </c>
      <c r="C60" s="832" t="s">
        <v>2111</v>
      </c>
      <c r="D60" s="832" t="s">
        <v>2225</v>
      </c>
      <c r="E60" s="832" t="s">
        <v>2226</v>
      </c>
      <c r="F60" s="849">
        <v>1</v>
      </c>
      <c r="G60" s="849">
        <v>58.4</v>
      </c>
      <c r="H60" s="849">
        <v>0.5</v>
      </c>
      <c r="I60" s="849">
        <v>58.4</v>
      </c>
      <c r="J60" s="849">
        <v>2</v>
      </c>
      <c r="K60" s="849">
        <v>116.8</v>
      </c>
      <c r="L60" s="849">
        <v>1</v>
      </c>
      <c r="M60" s="849">
        <v>58.4</v>
      </c>
      <c r="N60" s="849">
        <v>19</v>
      </c>
      <c r="O60" s="849">
        <v>828.08999999999992</v>
      </c>
      <c r="P60" s="837">
        <v>7.089811643835616</v>
      </c>
      <c r="Q60" s="850">
        <v>43.583684210526314</v>
      </c>
    </row>
    <row r="61" spans="1:17" ht="14.45" customHeight="1" x14ac:dyDescent="0.2">
      <c r="A61" s="831" t="s">
        <v>570</v>
      </c>
      <c r="B61" s="832" t="s">
        <v>2221</v>
      </c>
      <c r="C61" s="832" t="s">
        <v>2111</v>
      </c>
      <c r="D61" s="832" t="s">
        <v>2227</v>
      </c>
      <c r="E61" s="832" t="s">
        <v>2228</v>
      </c>
      <c r="F61" s="849"/>
      <c r="G61" s="849"/>
      <c r="H61" s="849"/>
      <c r="I61" s="849"/>
      <c r="J61" s="849">
        <v>2</v>
      </c>
      <c r="K61" s="849">
        <v>2475.48</v>
      </c>
      <c r="L61" s="849">
        <v>1</v>
      </c>
      <c r="M61" s="849">
        <v>1237.74</v>
      </c>
      <c r="N61" s="849"/>
      <c r="O61" s="849"/>
      <c r="P61" s="837"/>
      <c r="Q61" s="850"/>
    </row>
    <row r="62" spans="1:17" ht="14.45" customHeight="1" x14ac:dyDescent="0.2">
      <c r="A62" s="831" t="s">
        <v>570</v>
      </c>
      <c r="B62" s="832" t="s">
        <v>2221</v>
      </c>
      <c r="C62" s="832" t="s">
        <v>2111</v>
      </c>
      <c r="D62" s="832" t="s">
        <v>2229</v>
      </c>
      <c r="E62" s="832" t="s">
        <v>2230</v>
      </c>
      <c r="F62" s="849">
        <v>18</v>
      </c>
      <c r="G62" s="849">
        <v>2317.3199999999997</v>
      </c>
      <c r="H62" s="849">
        <v>1.0588235294117647</v>
      </c>
      <c r="I62" s="849">
        <v>128.73999999999998</v>
      </c>
      <c r="J62" s="849">
        <v>17</v>
      </c>
      <c r="K62" s="849">
        <v>2188.58</v>
      </c>
      <c r="L62" s="849">
        <v>1</v>
      </c>
      <c r="M62" s="849">
        <v>128.74</v>
      </c>
      <c r="N62" s="849">
        <v>16</v>
      </c>
      <c r="O62" s="849">
        <v>2059.84</v>
      </c>
      <c r="P62" s="837">
        <v>0.94117647058823539</v>
      </c>
      <c r="Q62" s="850">
        <v>128.74</v>
      </c>
    </row>
    <row r="63" spans="1:17" ht="14.45" customHeight="1" x14ac:dyDescent="0.2">
      <c r="A63" s="831" t="s">
        <v>570</v>
      </c>
      <c r="B63" s="832" t="s">
        <v>2221</v>
      </c>
      <c r="C63" s="832" t="s">
        <v>2111</v>
      </c>
      <c r="D63" s="832" t="s">
        <v>2157</v>
      </c>
      <c r="E63" s="832" t="s">
        <v>2158</v>
      </c>
      <c r="F63" s="849">
        <v>3.5</v>
      </c>
      <c r="G63" s="849">
        <v>149.80000000000001</v>
      </c>
      <c r="H63" s="849">
        <v>2.0588235294117645</v>
      </c>
      <c r="I63" s="849">
        <v>42.800000000000004</v>
      </c>
      <c r="J63" s="849">
        <v>1.7</v>
      </c>
      <c r="K63" s="849">
        <v>72.760000000000005</v>
      </c>
      <c r="L63" s="849">
        <v>1</v>
      </c>
      <c r="M63" s="849">
        <v>42.800000000000004</v>
      </c>
      <c r="N63" s="849"/>
      <c r="O63" s="849"/>
      <c r="P63" s="837"/>
      <c r="Q63" s="850"/>
    </row>
    <row r="64" spans="1:17" ht="14.45" customHeight="1" x14ac:dyDescent="0.2">
      <c r="A64" s="831" t="s">
        <v>570</v>
      </c>
      <c r="B64" s="832" t="s">
        <v>2221</v>
      </c>
      <c r="C64" s="832" t="s">
        <v>2111</v>
      </c>
      <c r="D64" s="832" t="s">
        <v>2231</v>
      </c>
      <c r="E64" s="832" t="s">
        <v>2232</v>
      </c>
      <c r="F64" s="849">
        <v>0.2</v>
      </c>
      <c r="G64" s="849">
        <v>54.34</v>
      </c>
      <c r="H64" s="849"/>
      <c r="I64" s="849">
        <v>271.7</v>
      </c>
      <c r="J64" s="849"/>
      <c r="K64" s="849"/>
      <c r="L64" s="849"/>
      <c r="M64" s="849"/>
      <c r="N64" s="849">
        <v>0.8</v>
      </c>
      <c r="O64" s="849">
        <v>145.28</v>
      </c>
      <c r="P64" s="837"/>
      <c r="Q64" s="850">
        <v>181.6</v>
      </c>
    </row>
    <row r="65" spans="1:17" ht="14.45" customHeight="1" x14ac:dyDescent="0.2">
      <c r="A65" s="831" t="s">
        <v>570</v>
      </c>
      <c r="B65" s="832" t="s">
        <v>2221</v>
      </c>
      <c r="C65" s="832" t="s">
        <v>2111</v>
      </c>
      <c r="D65" s="832" t="s">
        <v>2160</v>
      </c>
      <c r="E65" s="832" t="s">
        <v>858</v>
      </c>
      <c r="F65" s="849">
        <v>6.8000000000000007</v>
      </c>
      <c r="G65" s="849">
        <v>923.8</v>
      </c>
      <c r="H65" s="849">
        <v>8.5001840264998147</v>
      </c>
      <c r="I65" s="849">
        <v>135.85294117647058</v>
      </c>
      <c r="J65" s="849">
        <v>0.8</v>
      </c>
      <c r="K65" s="849">
        <v>108.68</v>
      </c>
      <c r="L65" s="849">
        <v>1</v>
      </c>
      <c r="M65" s="849">
        <v>135.85</v>
      </c>
      <c r="N65" s="849">
        <v>1.9200000000000002</v>
      </c>
      <c r="O65" s="849">
        <v>260.82000000000005</v>
      </c>
      <c r="P65" s="837">
        <v>2.3998895841001109</v>
      </c>
      <c r="Q65" s="850">
        <v>135.84375000000003</v>
      </c>
    </row>
    <row r="66" spans="1:17" ht="14.45" customHeight="1" x14ac:dyDescent="0.2">
      <c r="A66" s="831" t="s">
        <v>570</v>
      </c>
      <c r="B66" s="832" t="s">
        <v>2221</v>
      </c>
      <c r="C66" s="832" t="s">
        <v>2111</v>
      </c>
      <c r="D66" s="832" t="s">
        <v>2161</v>
      </c>
      <c r="E66" s="832" t="s">
        <v>2162</v>
      </c>
      <c r="F66" s="849">
        <v>2.6</v>
      </c>
      <c r="G66" s="849">
        <v>4242.68</v>
      </c>
      <c r="H66" s="849">
        <v>1.3</v>
      </c>
      <c r="I66" s="849">
        <v>1631.8</v>
      </c>
      <c r="J66" s="849">
        <v>2.0000000000000004</v>
      </c>
      <c r="K66" s="849">
        <v>3263.6</v>
      </c>
      <c r="L66" s="849">
        <v>1</v>
      </c>
      <c r="M66" s="849">
        <v>1631.7999999999995</v>
      </c>
      <c r="N66" s="849">
        <v>0.6</v>
      </c>
      <c r="O66" s="849">
        <v>979.08</v>
      </c>
      <c r="P66" s="837">
        <v>0.30000000000000004</v>
      </c>
      <c r="Q66" s="850">
        <v>1631.8000000000002</v>
      </c>
    </row>
    <row r="67" spans="1:17" ht="14.45" customHeight="1" x14ac:dyDescent="0.2">
      <c r="A67" s="831" t="s">
        <v>570</v>
      </c>
      <c r="B67" s="832" t="s">
        <v>2221</v>
      </c>
      <c r="C67" s="832" t="s">
        <v>2111</v>
      </c>
      <c r="D67" s="832" t="s">
        <v>2233</v>
      </c>
      <c r="E67" s="832" t="s">
        <v>698</v>
      </c>
      <c r="F67" s="849">
        <v>14</v>
      </c>
      <c r="G67" s="849">
        <v>218074.93000000002</v>
      </c>
      <c r="H67" s="849">
        <v>1.384715177823012</v>
      </c>
      <c r="I67" s="849">
        <v>15576.780714285716</v>
      </c>
      <c r="J67" s="849">
        <v>10.1</v>
      </c>
      <c r="K67" s="849">
        <v>157487.21</v>
      </c>
      <c r="L67" s="849">
        <v>1</v>
      </c>
      <c r="M67" s="849">
        <v>15592.79306930693</v>
      </c>
      <c r="N67" s="849">
        <v>13.5</v>
      </c>
      <c r="O67" s="849">
        <v>210798.93000000002</v>
      </c>
      <c r="P67" s="837">
        <v>1.3385146006459829</v>
      </c>
      <c r="Q67" s="850">
        <v>15614.735555555557</v>
      </c>
    </row>
    <row r="68" spans="1:17" ht="14.45" customHeight="1" x14ac:dyDescent="0.2">
      <c r="A68" s="831" t="s">
        <v>570</v>
      </c>
      <c r="B68" s="832" t="s">
        <v>2221</v>
      </c>
      <c r="C68" s="832" t="s">
        <v>2111</v>
      </c>
      <c r="D68" s="832" t="s">
        <v>2163</v>
      </c>
      <c r="E68" s="832" t="s">
        <v>2164</v>
      </c>
      <c r="F68" s="849">
        <v>3.2</v>
      </c>
      <c r="G68" s="849">
        <v>869.44</v>
      </c>
      <c r="H68" s="849">
        <v>2.285714285714286</v>
      </c>
      <c r="I68" s="849">
        <v>271.7</v>
      </c>
      <c r="J68" s="849">
        <v>1.4</v>
      </c>
      <c r="K68" s="849">
        <v>380.38</v>
      </c>
      <c r="L68" s="849">
        <v>1</v>
      </c>
      <c r="M68" s="849">
        <v>271.7</v>
      </c>
      <c r="N68" s="849"/>
      <c r="O68" s="849"/>
      <c r="P68" s="837"/>
      <c r="Q68" s="850"/>
    </row>
    <row r="69" spans="1:17" ht="14.45" customHeight="1" x14ac:dyDescent="0.2">
      <c r="A69" s="831" t="s">
        <v>570</v>
      </c>
      <c r="B69" s="832" t="s">
        <v>2221</v>
      </c>
      <c r="C69" s="832" t="s">
        <v>2111</v>
      </c>
      <c r="D69" s="832" t="s">
        <v>2234</v>
      </c>
      <c r="E69" s="832" t="s">
        <v>2235</v>
      </c>
      <c r="F69" s="849">
        <v>12</v>
      </c>
      <c r="G69" s="849">
        <v>1315.1999999999998</v>
      </c>
      <c r="H69" s="849">
        <v>5.9999999999999991</v>
      </c>
      <c r="I69" s="849">
        <v>109.59999999999998</v>
      </c>
      <c r="J69" s="849">
        <v>2</v>
      </c>
      <c r="K69" s="849">
        <v>219.2</v>
      </c>
      <c r="L69" s="849">
        <v>1</v>
      </c>
      <c r="M69" s="849">
        <v>109.6</v>
      </c>
      <c r="N69" s="849">
        <v>10</v>
      </c>
      <c r="O69" s="849">
        <v>1096</v>
      </c>
      <c r="P69" s="837">
        <v>5</v>
      </c>
      <c r="Q69" s="850">
        <v>109.6</v>
      </c>
    </row>
    <row r="70" spans="1:17" ht="14.45" customHeight="1" x14ac:dyDescent="0.2">
      <c r="A70" s="831" t="s">
        <v>570</v>
      </c>
      <c r="B70" s="832" t="s">
        <v>2221</v>
      </c>
      <c r="C70" s="832" t="s">
        <v>2111</v>
      </c>
      <c r="D70" s="832" t="s">
        <v>2236</v>
      </c>
      <c r="E70" s="832" t="s">
        <v>2237</v>
      </c>
      <c r="F70" s="849">
        <v>5</v>
      </c>
      <c r="G70" s="849">
        <v>295.85000000000002</v>
      </c>
      <c r="H70" s="849"/>
      <c r="I70" s="849">
        <v>59.17</v>
      </c>
      <c r="J70" s="849"/>
      <c r="K70" s="849"/>
      <c r="L70" s="849"/>
      <c r="M70" s="849"/>
      <c r="N70" s="849"/>
      <c r="O70" s="849"/>
      <c r="P70" s="837"/>
      <c r="Q70" s="850"/>
    </row>
    <row r="71" spans="1:17" ht="14.45" customHeight="1" x14ac:dyDescent="0.2">
      <c r="A71" s="831" t="s">
        <v>570</v>
      </c>
      <c r="B71" s="832" t="s">
        <v>2221</v>
      </c>
      <c r="C71" s="832" t="s">
        <v>2111</v>
      </c>
      <c r="D71" s="832" t="s">
        <v>2165</v>
      </c>
      <c r="E71" s="832" t="s">
        <v>2166</v>
      </c>
      <c r="F71" s="849">
        <v>21.900000000000002</v>
      </c>
      <c r="G71" s="849">
        <v>1014.0600000000001</v>
      </c>
      <c r="H71" s="849">
        <v>31.288491206417778</v>
      </c>
      <c r="I71" s="849">
        <v>46.304109589041097</v>
      </c>
      <c r="J71" s="849">
        <v>0.7</v>
      </c>
      <c r="K71" s="849">
        <v>32.409999999999997</v>
      </c>
      <c r="L71" s="849">
        <v>1</v>
      </c>
      <c r="M71" s="849">
        <v>46.3</v>
      </c>
      <c r="N71" s="849"/>
      <c r="O71" s="849"/>
      <c r="P71" s="837"/>
      <c r="Q71" s="850"/>
    </row>
    <row r="72" spans="1:17" ht="14.45" customHeight="1" x14ac:dyDescent="0.2">
      <c r="A72" s="831" t="s">
        <v>570</v>
      </c>
      <c r="B72" s="832" t="s">
        <v>2221</v>
      </c>
      <c r="C72" s="832" t="s">
        <v>2111</v>
      </c>
      <c r="D72" s="832" t="s">
        <v>2167</v>
      </c>
      <c r="E72" s="832" t="s">
        <v>2166</v>
      </c>
      <c r="F72" s="849"/>
      <c r="G72" s="849"/>
      <c r="H72" s="849"/>
      <c r="I72" s="849"/>
      <c r="J72" s="849">
        <v>7.9</v>
      </c>
      <c r="K72" s="849">
        <v>594.64</v>
      </c>
      <c r="L72" s="849">
        <v>1</v>
      </c>
      <c r="M72" s="849">
        <v>75.270886075949363</v>
      </c>
      <c r="N72" s="849">
        <v>8.7000000000000011</v>
      </c>
      <c r="O72" s="849">
        <v>512.08000000000004</v>
      </c>
      <c r="P72" s="837">
        <v>0.86115969325978747</v>
      </c>
      <c r="Q72" s="850">
        <v>58.859770114942528</v>
      </c>
    </row>
    <row r="73" spans="1:17" ht="14.45" customHeight="1" x14ac:dyDescent="0.2">
      <c r="A73" s="831" t="s">
        <v>570</v>
      </c>
      <c r="B73" s="832" t="s">
        <v>2221</v>
      </c>
      <c r="C73" s="832" t="s">
        <v>2111</v>
      </c>
      <c r="D73" s="832" t="s">
        <v>2238</v>
      </c>
      <c r="E73" s="832" t="s">
        <v>2239</v>
      </c>
      <c r="F73" s="849">
        <v>0.7</v>
      </c>
      <c r="G73" s="849">
        <v>419.86</v>
      </c>
      <c r="H73" s="849">
        <v>1.1666666666666667</v>
      </c>
      <c r="I73" s="849">
        <v>599.80000000000007</v>
      </c>
      <c r="J73" s="849">
        <v>0.6</v>
      </c>
      <c r="K73" s="849">
        <v>359.88</v>
      </c>
      <c r="L73" s="849">
        <v>1</v>
      </c>
      <c r="M73" s="849">
        <v>599.80000000000007</v>
      </c>
      <c r="N73" s="849"/>
      <c r="O73" s="849"/>
      <c r="P73" s="837"/>
      <c r="Q73" s="850"/>
    </row>
    <row r="74" spans="1:17" ht="14.45" customHeight="1" x14ac:dyDescent="0.2">
      <c r="A74" s="831" t="s">
        <v>570</v>
      </c>
      <c r="B74" s="832" t="s">
        <v>2221</v>
      </c>
      <c r="C74" s="832" t="s">
        <v>2111</v>
      </c>
      <c r="D74" s="832" t="s">
        <v>2240</v>
      </c>
      <c r="E74" s="832" t="s">
        <v>2241</v>
      </c>
      <c r="F74" s="849">
        <v>1</v>
      </c>
      <c r="G74" s="849">
        <v>3498.62</v>
      </c>
      <c r="H74" s="849"/>
      <c r="I74" s="849">
        <v>3498.62</v>
      </c>
      <c r="J74" s="849"/>
      <c r="K74" s="849"/>
      <c r="L74" s="849"/>
      <c r="M74" s="849"/>
      <c r="N74" s="849"/>
      <c r="O74" s="849"/>
      <c r="P74" s="837"/>
      <c r="Q74" s="850"/>
    </row>
    <row r="75" spans="1:17" ht="14.45" customHeight="1" x14ac:dyDescent="0.2">
      <c r="A75" s="831" t="s">
        <v>570</v>
      </c>
      <c r="B75" s="832" t="s">
        <v>2221</v>
      </c>
      <c r="C75" s="832" t="s">
        <v>2111</v>
      </c>
      <c r="D75" s="832" t="s">
        <v>2242</v>
      </c>
      <c r="E75" s="832" t="s">
        <v>863</v>
      </c>
      <c r="F75" s="849">
        <v>29</v>
      </c>
      <c r="G75" s="849">
        <v>2682.21</v>
      </c>
      <c r="H75" s="849">
        <v>1.3744139213847597</v>
      </c>
      <c r="I75" s="849">
        <v>92.49</v>
      </c>
      <c r="J75" s="849">
        <v>21.1</v>
      </c>
      <c r="K75" s="849">
        <v>1951.53</v>
      </c>
      <c r="L75" s="849">
        <v>1</v>
      </c>
      <c r="M75" s="849">
        <v>92.489573459715629</v>
      </c>
      <c r="N75" s="849"/>
      <c r="O75" s="849"/>
      <c r="P75" s="837"/>
      <c r="Q75" s="850"/>
    </row>
    <row r="76" spans="1:17" ht="14.45" customHeight="1" x14ac:dyDescent="0.2">
      <c r="A76" s="831" t="s">
        <v>570</v>
      </c>
      <c r="B76" s="832" t="s">
        <v>2221</v>
      </c>
      <c r="C76" s="832" t="s">
        <v>2111</v>
      </c>
      <c r="D76" s="832" t="s">
        <v>2168</v>
      </c>
      <c r="E76" s="832" t="s">
        <v>876</v>
      </c>
      <c r="F76" s="849">
        <v>7</v>
      </c>
      <c r="G76" s="849">
        <v>11422.6</v>
      </c>
      <c r="H76" s="849">
        <v>2.0588235294117645</v>
      </c>
      <c r="I76" s="849">
        <v>1631.8</v>
      </c>
      <c r="J76" s="849">
        <v>3.4000000000000004</v>
      </c>
      <c r="K76" s="849">
        <v>5548.1200000000008</v>
      </c>
      <c r="L76" s="849">
        <v>1</v>
      </c>
      <c r="M76" s="849">
        <v>1631.8</v>
      </c>
      <c r="N76" s="849">
        <v>7.4</v>
      </c>
      <c r="O76" s="849">
        <v>12075.48</v>
      </c>
      <c r="P76" s="837">
        <v>2.1764994268328728</v>
      </c>
      <c r="Q76" s="850">
        <v>1631.8216216216215</v>
      </c>
    </row>
    <row r="77" spans="1:17" ht="14.45" customHeight="1" x14ac:dyDescent="0.2">
      <c r="A77" s="831" t="s">
        <v>570</v>
      </c>
      <c r="B77" s="832" t="s">
        <v>2221</v>
      </c>
      <c r="C77" s="832" t="s">
        <v>2111</v>
      </c>
      <c r="D77" s="832" t="s">
        <v>2169</v>
      </c>
      <c r="E77" s="832" t="s">
        <v>2170</v>
      </c>
      <c r="F77" s="849">
        <v>7</v>
      </c>
      <c r="G77" s="849">
        <v>767.2</v>
      </c>
      <c r="H77" s="849">
        <v>1.4000000000000001</v>
      </c>
      <c r="I77" s="849">
        <v>109.60000000000001</v>
      </c>
      <c r="J77" s="849">
        <v>5</v>
      </c>
      <c r="K77" s="849">
        <v>548</v>
      </c>
      <c r="L77" s="849">
        <v>1</v>
      </c>
      <c r="M77" s="849">
        <v>109.6</v>
      </c>
      <c r="N77" s="849">
        <v>9</v>
      </c>
      <c r="O77" s="849">
        <v>986.4</v>
      </c>
      <c r="P77" s="837">
        <v>1.8</v>
      </c>
      <c r="Q77" s="850">
        <v>109.6</v>
      </c>
    </row>
    <row r="78" spans="1:17" ht="14.45" customHeight="1" x14ac:dyDescent="0.2">
      <c r="A78" s="831" t="s">
        <v>570</v>
      </c>
      <c r="B78" s="832" t="s">
        <v>2221</v>
      </c>
      <c r="C78" s="832" t="s">
        <v>2111</v>
      </c>
      <c r="D78" s="832" t="s">
        <v>2243</v>
      </c>
      <c r="E78" s="832" t="s">
        <v>2244</v>
      </c>
      <c r="F78" s="849"/>
      <c r="G78" s="849"/>
      <c r="H78" s="849"/>
      <c r="I78" s="849"/>
      <c r="J78" s="849"/>
      <c r="K78" s="849"/>
      <c r="L78" s="849"/>
      <c r="M78" s="849"/>
      <c r="N78" s="849">
        <v>0.3</v>
      </c>
      <c r="O78" s="849">
        <v>44.55</v>
      </c>
      <c r="P78" s="837"/>
      <c r="Q78" s="850">
        <v>148.5</v>
      </c>
    </row>
    <row r="79" spans="1:17" ht="14.45" customHeight="1" x14ac:dyDescent="0.2">
      <c r="A79" s="831" t="s">
        <v>570</v>
      </c>
      <c r="B79" s="832" t="s">
        <v>2221</v>
      </c>
      <c r="C79" s="832" t="s">
        <v>2111</v>
      </c>
      <c r="D79" s="832" t="s">
        <v>2245</v>
      </c>
      <c r="E79" s="832" t="s">
        <v>2246</v>
      </c>
      <c r="F79" s="849">
        <v>7</v>
      </c>
      <c r="G79" s="849">
        <v>72306.429999999993</v>
      </c>
      <c r="H79" s="849"/>
      <c r="I79" s="849">
        <v>10329.49</v>
      </c>
      <c r="J79" s="849"/>
      <c r="K79" s="849"/>
      <c r="L79" s="849"/>
      <c r="M79" s="849"/>
      <c r="N79" s="849"/>
      <c r="O79" s="849"/>
      <c r="P79" s="837"/>
      <c r="Q79" s="850"/>
    </row>
    <row r="80" spans="1:17" ht="14.45" customHeight="1" x14ac:dyDescent="0.2">
      <c r="A80" s="831" t="s">
        <v>570</v>
      </c>
      <c r="B80" s="832" t="s">
        <v>2221</v>
      </c>
      <c r="C80" s="832" t="s">
        <v>2111</v>
      </c>
      <c r="D80" s="832" t="s">
        <v>2247</v>
      </c>
      <c r="E80" s="832" t="s">
        <v>852</v>
      </c>
      <c r="F80" s="849">
        <v>5</v>
      </c>
      <c r="G80" s="849">
        <v>15863.9</v>
      </c>
      <c r="H80" s="849"/>
      <c r="I80" s="849">
        <v>3172.7799999999997</v>
      </c>
      <c r="J80" s="849">
        <v>0</v>
      </c>
      <c r="K80" s="849">
        <v>0</v>
      </c>
      <c r="L80" s="849"/>
      <c r="M80" s="849"/>
      <c r="N80" s="849">
        <v>6</v>
      </c>
      <c r="O80" s="849">
        <v>15218.34</v>
      </c>
      <c r="P80" s="837"/>
      <c r="Q80" s="850">
        <v>2536.39</v>
      </c>
    </row>
    <row r="81" spans="1:17" ht="14.45" customHeight="1" x14ac:dyDescent="0.2">
      <c r="A81" s="831" t="s">
        <v>570</v>
      </c>
      <c r="B81" s="832" t="s">
        <v>2221</v>
      </c>
      <c r="C81" s="832" t="s">
        <v>2111</v>
      </c>
      <c r="D81" s="832" t="s">
        <v>2171</v>
      </c>
      <c r="E81" s="832" t="s">
        <v>928</v>
      </c>
      <c r="F81" s="849"/>
      <c r="G81" s="849"/>
      <c r="H81" s="849"/>
      <c r="I81" s="849"/>
      <c r="J81" s="849">
        <v>13</v>
      </c>
      <c r="K81" s="849">
        <v>854.75</v>
      </c>
      <c r="L81" s="849">
        <v>1</v>
      </c>
      <c r="M81" s="849">
        <v>65.75</v>
      </c>
      <c r="N81" s="849">
        <v>2</v>
      </c>
      <c r="O81" s="849">
        <v>53.22</v>
      </c>
      <c r="P81" s="837">
        <v>6.2263819830359751E-2</v>
      </c>
      <c r="Q81" s="850">
        <v>26.61</v>
      </c>
    </row>
    <row r="82" spans="1:17" ht="14.45" customHeight="1" x14ac:dyDescent="0.2">
      <c r="A82" s="831" t="s">
        <v>570</v>
      </c>
      <c r="B82" s="832" t="s">
        <v>2221</v>
      </c>
      <c r="C82" s="832" t="s">
        <v>2111</v>
      </c>
      <c r="D82" s="832" t="s">
        <v>2248</v>
      </c>
      <c r="E82" s="832" t="s">
        <v>2249</v>
      </c>
      <c r="F82" s="849">
        <v>0.4</v>
      </c>
      <c r="G82" s="849">
        <v>315.92</v>
      </c>
      <c r="H82" s="849">
        <v>0.33333333333333337</v>
      </c>
      <c r="I82" s="849">
        <v>789.8</v>
      </c>
      <c r="J82" s="849">
        <v>1.2</v>
      </c>
      <c r="K82" s="849">
        <v>947.76</v>
      </c>
      <c r="L82" s="849">
        <v>1</v>
      </c>
      <c r="M82" s="849">
        <v>789.80000000000007</v>
      </c>
      <c r="N82" s="849">
        <v>0.5</v>
      </c>
      <c r="O82" s="849">
        <v>394.9</v>
      </c>
      <c r="P82" s="837">
        <v>0.41666666666666663</v>
      </c>
      <c r="Q82" s="850">
        <v>789.8</v>
      </c>
    </row>
    <row r="83" spans="1:17" ht="14.45" customHeight="1" x14ac:dyDescent="0.2">
      <c r="A83" s="831" t="s">
        <v>570</v>
      </c>
      <c r="B83" s="832" t="s">
        <v>2221</v>
      </c>
      <c r="C83" s="832" t="s">
        <v>2111</v>
      </c>
      <c r="D83" s="832" t="s">
        <v>2172</v>
      </c>
      <c r="E83" s="832" t="s">
        <v>2156</v>
      </c>
      <c r="F83" s="849"/>
      <c r="G83" s="849"/>
      <c r="H83" s="849"/>
      <c r="I83" s="849"/>
      <c r="J83" s="849">
        <v>0.4</v>
      </c>
      <c r="K83" s="849">
        <v>134.08000000000001</v>
      </c>
      <c r="L83" s="849">
        <v>1</v>
      </c>
      <c r="M83" s="849">
        <v>335.2</v>
      </c>
      <c r="N83" s="849">
        <v>1</v>
      </c>
      <c r="O83" s="849">
        <v>143.66</v>
      </c>
      <c r="P83" s="837">
        <v>1.0714498806682575</v>
      </c>
      <c r="Q83" s="850">
        <v>143.66</v>
      </c>
    </row>
    <row r="84" spans="1:17" ht="14.45" customHeight="1" x14ac:dyDescent="0.2">
      <c r="A84" s="831" t="s">
        <v>570</v>
      </c>
      <c r="B84" s="832" t="s">
        <v>2221</v>
      </c>
      <c r="C84" s="832" t="s">
        <v>2111</v>
      </c>
      <c r="D84" s="832" t="s">
        <v>2173</v>
      </c>
      <c r="E84" s="832" t="s">
        <v>924</v>
      </c>
      <c r="F84" s="849">
        <v>1.3</v>
      </c>
      <c r="G84" s="849">
        <v>2763.2799999999997</v>
      </c>
      <c r="H84" s="849">
        <v>0.76470588235294112</v>
      </c>
      <c r="I84" s="849">
        <v>2125.6</v>
      </c>
      <c r="J84" s="849">
        <v>1.7000000000000002</v>
      </c>
      <c r="K84" s="849">
        <v>3613.52</v>
      </c>
      <c r="L84" s="849">
        <v>1</v>
      </c>
      <c r="M84" s="849">
        <v>2125.6</v>
      </c>
      <c r="N84" s="849">
        <v>1.4000000000000001</v>
      </c>
      <c r="O84" s="849">
        <v>642.66</v>
      </c>
      <c r="P84" s="837">
        <v>0.17784874582124907</v>
      </c>
      <c r="Q84" s="850">
        <v>459.04285714285709</v>
      </c>
    </row>
    <row r="85" spans="1:17" ht="14.45" customHeight="1" x14ac:dyDescent="0.2">
      <c r="A85" s="831" t="s">
        <v>570</v>
      </c>
      <c r="B85" s="832" t="s">
        <v>2221</v>
      </c>
      <c r="C85" s="832" t="s">
        <v>2111</v>
      </c>
      <c r="D85" s="832" t="s">
        <v>2174</v>
      </c>
      <c r="E85" s="832" t="s">
        <v>938</v>
      </c>
      <c r="F85" s="849">
        <v>12</v>
      </c>
      <c r="G85" s="849">
        <v>1479.72</v>
      </c>
      <c r="H85" s="849">
        <v>3.3752737226277376</v>
      </c>
      <c r="I85" s="849">
        <v>123.31</v>
      </c>
      <c r="J85" s="849">
        <v>4</v>
      </c>
      <c r="K85" s="849">
        <v>438.4</v>
      </c>
      <c r="L85" s="849">
        <v>1</v>
      </c>
      <c r="M85" s="849">
        <v>109.6</v>
      </c>
      <c r="N85" s="849">
        <v>6</v>
      </c>
      <c r="O85" s="849">
        <v>200.34</v>
      </c>
      <c r="P85" s="837">
        <v>0.45697992700729928</v>
      </c>
      <c r="Q85" s="850">
        <v>33.39</v>
      </c>
    </row>
    <row r="86" spans="1:17" ht="14.45" customHeight="1" x14ac:dyDescent="0.2">
      <c r="A86" s="831" t="s">
        <v>570</v>
      </c>
      <c r="B86" s="832" t="s">
        <v>2221</v>
      </c>
      <c r="C86" s="832" t="s">
        <v>2111</v>
      </c>
      <c r="D86" s="832" t="s">
        <v>2250</v>
      </c>
      <c r="E86" s="832" t="s">
        <v>934</v>
      </c>
      <c r="F86" s="849"/>
      <c r="G86" s="849"/>
      <c r="H86" s="849"/>
      <c r="I86" s="849"/>
      <c r="J86" s="849"/>
      <c r="K86" s="849"/>
      <c r="L86" s="849"/>
      <c r="M86" s="849"/>
      <c r="N86" s="849">
        <v>0.3</v>
      </c>
      <c r="O86" s="849">
        <v>189.63</v>
      </c>
      <c r="P86" s="837"/>
      <c r="Q86" s="850">
        <v>632.1</v>
      </c>
    </row>
    <row r="87" spans="1:17" ht="14.45" customHeight="1" x14ac:dyDescent="0.2">
      <c r="A87" s="831" t="s">
        <v>570</v>
      </c>
      <c r="B87" s="832" t="s">
        <v>2221</v>
      </c>
      <c r="C87" s="832" t="s">
        <v>2111</v>
      </c>
      <c r="D87" s="832" t="s">
        <v>2251</v>
      </c>
      <c r="E87" s="832" t="s">
        <v>931</v>
      </c>
      <c r="F87" s="849">
        <v>0.5</v>
      </c>
      <c r="G87" s="849">
        <v>815.9</v>
      </c>
      <c r="H87" s="849"/>
      <c r="I87" s="849">
        <v>1631.8</v>
      </c>
      <c r="J87" s="849"/>
      <c r="K87" s="849"/>
      <c r="L87" s="849"/>
      <c r="M87" s="849"/>
      <c r="N87" s="849"/>
      <c r="O87" s="849"/>
      <c r="P87" s="837"/>
      <c r="Q87" s="850"/>
    </row>
    <row r="88" spans="1:17" ht="14.45" customHeight="1" x14ac:dyDescent="0.2">
      <c r="A88" s="831" t="s">
        <v>570</v>
      </c>
      <c r="B88" s="832" t="s">
        <v>2221</v>
      </c>
      <c r="C88" s="832" t="s">
        <v>2111</v>
      </c>
      <c r="D88" s="832" t="s">
        <v>2252</v>
      </c>
      <c r="E88" s="832" t="s">
        <v>931</v>
      </c>
      <c r="F88" s="849"/>
      <c r="G88" s="849"/>
      <c r="H88" s="849"/>
      <c r="I88" s="849"/>
      <c r="J88" s="849"/>
      <c r="K88" s="849"/>
      <c r="L88" s="849"/>
      <c r="M88" s="849"/>
      <c r="N88" s="849">
        <v>2.4</v>
      </c>
      <c r="O88" s="849">
        <v>2600.52</v>
      </c>
      <c r="P88" s="837"/>
      <c r="Q88" s="850">
        <v>1083.55</v>
      </c>
    </row>
    <row r="89" spans="1:17" ht="14.45" customHeight="1" x14ac:dyDescent="0.2">
      <c r="A89" s="831" t="s">
        <v>570</v>
      </c>
      <c r="B89" s="832" t="s">
        <v>2221</v>
      </c>
      <c r="C89" s="832" t="s">
        <v>2111</v>
      </c>
      <c r="D89" s="832" t="s">
        <v>2253</v>
      </c>
      <c r="E89" s="832" t="s">
        <v>2254</v>
      </c>
      <c r="F89" s="849"/>
      <c r="G89" s="849"/>
      <c r="H89" s="849"/>
      <c r="I89" s="849"/>
      <c r="J89" s="849">
        <v>1.1499999999999999</v>
      </c>
      <c r="K89" s="849">
        <v>197093.19</v>
      </c>
      <c r="L89" s="849">
        <v>1</v>
      </c>
      <c r="M89" s="849">
        <v>171385.38260869565</v>
      </c>
      <c r="N89" s="849">
        <v>1</v>
      </c>
      <c r="O89" s="849">
        <v>171385.38</v>
      </c>
      <c r="P89" s="837">
        <v>0.86956520415545557</v>
      </c>
      <c r="Q89" s="850">
        <v>171385.38</v>
      </c>
    </row>
    <row r="90" spans="1:17" ht="14.45" customHeight="1" x14ac:dyDescent="0.2">
      <c r="A90" s="831" t="s">
        <v>570</v>
      </c>
      <c r="B90" s="832" t="s">
        <v>2221</v>
      </c>
      <c r="C90" s="832" t="s">
        <v>2116</v>
      </c>
      <c r="D90" s="832" t="s">
        <v>2255</v>
      </c>
      <c r="E90" s="832" t="s">
        <v>2118</v>
      </c>
      <c r="F90" s="849"/>
      <c r="G90" s="849"/>
      <c r="H90" s="849"/>
      <c r="I90" s="849"/>
      <c r="J90" s="849">
        <v>4</v>
      </c>
      <c r="K90" s="849">
        <v>10564.6</v>
      </c>
      <c r="L90" s="849">
        <v>1</v>
      </c>
      <c r="M90" s="849">
        <v>2641.15</v>
      </c>
      <c r="N90" s="849"/>
      <c r="O90" s="849"/>
      <c r="P90" s="837"/>
      <c r="Q90" s="850"/>
    </row>
    <row r="91" spans="1:17" ht="14.45" customHeight="1" x14ac:dyDescent="0.2">
      <c r="A91" s="831" t="s">
        <v>570</v>
      </c>
      <c r="B91" s="832" t="s">
        <v>2221</v>
      </c>
      <c r="C91" s="832" t="s">
        <v>2116</v>
      </c>
      <c r="D91" s="832" t="s">
        <v>2117</v>
      </c>
      <c r="E91" s="832" t="s">
        <v>2118</v>
      </c>
      <c r="F91" s="849">
        <v>59</v>
      </c>
      <c r="G91" s="849">
        <v>95125.89</v>
      </c>
      <c r="H91" s="849">
        <v>1.5485345668750679</v>
      </c>
      <c r="I91" s="849">
        <v>1612.303220338983</v>
      </c>
      <c r="J91" s="849">
        <v>37</v>
      </c>
      <c r="K91" s="849">
        <v>61429.619999999995</v>
      </c>
      <c r="L91" s="849">
        <v>1</v>
      </c>
      <c r="M91" s="849">
        <v>1660.2599999999998</v>
      </c>
      <c r="N91" s="849">
        <v>62.1</v>
      </c>
      <c r="O91" s="849">
        <v>104018.20999999999</v>
      </c>
      <c r="P91" s="837">
        <v>1.6932907935943604</v>
      </c>
      <c r="Q91" s="850">
        <v>1675.0114331723025</v>
      </c>
    </row>
    <row r="92" spans="1:17" ht="14.45" customHeight="1" x14ac:dyDescent="0.2">
      <c r="A92" s="831" t="s">
        <v>570</v>
      </c>
      <c r="B92" s="832" t="s">
        <v>2221</v>
      </c>
      <c r="C92" s="832" t="s">
        <v>2116</v>
      </c>
      <c r="D92" s="832" t="s">
        <v>2176</v>
      </c>
      <c r="E92" s="832" t="s">
        <v>2177</v>
      </c>
      <c r="F92" s="849"/>
      <c r="G92" s="849"/>
      <c r="H92" s="849"/>
      <c r="I92" s="849"/>
      <c r="J92" s="849">
        <v>3</v>
      </c>
      <c r="K92" s="849">
        <v>30927.45</v>
      </c>
      <c r="L92" s="849">
        <v>1</v>
      </c>
      <c r="M92" s="849">
        <v>10309.15</v>
      </c>
      <c r="N92" s="849">
        <v>7</v>
      </c>
      <c r="O92" s="849">
        <v>72423.7</v>
      </c>
      <c r="P92" s="837">
        <v>2.3417287878567419</v>
      </c>
      <c r="Q92" s="850">
        <v>10346.242857142857</v>
      </c>
    </row>
    <row r="93" spans="1:17" ht="14.45" customHeight="1" x14ac:dyDescent="0.2">
      <c r="A93" s="831" t="s">
        <v>570</v>
      </c>
      <c r="B93" s="832" t="s">
        <v>2221</v>
      </c>
      <c r="C93" s="832" t="s">
        <v>2116</v>
      </c>
      <c r="D93" s="832" t="s">
        <v>2256</v>
      </c>
      <c r="E93" s="832" t="s">
        <v>2177</v>
      </c>
      <c r="F93" s="849">
        <v>22</v>
      </c>
      <c r="G93" s="849">
        <v>90333.36</v>
      </c>
      <c r="H93" s="849">
        <v>4.3876704876627164</v>
      </c>
      <c r="I93" s="849">
        <v>4106.0618181818181</v>
      </c>
      <c r="J93" s="849">
        <v>5</v>
      </c>
      <c r="K93" s="849">
        <v>20588</v>
      </c>
      <c r="L93" s="849">
        <v>1</v>
      </c>
      <c r="M93" s="849">
        <v>4117.6000000000004</v>
      </c>
      <c r="N93" s="849">
        <v>6</v>
      </c>
      <c r="O93" s="849">
        <v>24735.660000000003</v>
      </c>
      <c r="P93" s="837">
        <v>1.2014600738294154</v>
      </c>
      <c r="Q93" s="850">
        <v>4122.6100000000006</v>
      </c>
    </row>
    <row r="94" spans="1:17" ht="14.45" customHeight="1" x14ac:dyDescent="0.2">
      <c r="A94" s="831" t="s">
        <v>570</v>
      </c>
      <c r="B94" s="832" t="s">
        <v>2221</v>
      </c>
      <c r="C94" s="832" t="s">
        <v>2116</v>
      </c>
      <c r="D94" s="832" t="s">
        <v>2257</v>
      </c>
      <c r="E94" s="832" t="s">
        <v>2258</v>
      </c>
      <c r="F94" s="849">
        <v>27</v>
      </c>
      <c r="G94" s="849">
        <v>32713.47</v>
      </c>
      <c r="H94" s="849">
        <v>2.25</v>
      </c>
      <c r="I94" s="849">
        <v>1211.6100000000001</v>
      </c>
      <c r="J94" s="849">
        <v>12</v>
      </c>
      <c r="K94" s="849">
        <v>14539.32</v>
      </c>
      <c r="L94" s="849">
        <v>1</v>
      </c>
      <c r="M94" s="849">
        <v>1211.6099999999999</v>
      </c>
      <c r="N94" s="849">
        <v>14</v>
      </c>
      <c r="O94" s="849">
        <v>17161.099999999999</v>
      </c>
      <c r="P94" s="837">
        <v>1.1803234264050864</v>
      </c>
      <c r="Q94" s="850">
        <v>1225.792857142857</v>
      </c>
    </row>
    <row r="95" spans="1:17" ht="14.45" customHeight="1" x14ac:dyDescent="0.2">
      <c r="A95" s="831" t="s">
        <v>570</v>
      </c>
      <c r="B95" s="832" t="s">
        <v>2221</v>
      </c>
      <c r="C95" s="832" t="s">
        <v>2116</v>
      </c>
      <c r="D95" s="832" t="s">
        <v>2259</v>
      </c>
      <c r="E95" s="832" t="s">
        <v>2260</v>
      </c>
      <c r="F95" s="849">
        <v>1</v>
      </c>
      <c r="G95" s="849">
        <v>1211.6099999999999</v>
      </c>
      <c r="H95" s="849"/>
      <c r="I95" s="849">
        <v>1211.6099999999999</v>
      </c>
      <c r="J95" s="849"/>
      <c r="K95" s="849"/>
      <c r="L95" s="849"/>
      <c r="M95" s="849"/>
      <c r="N95" s="849"/>
      <c r="O95" s="849"/>
      <c r="P95" s="837"/>
      <c r="Q95" s="850"/>
    </row>
    <row r="96" spans="1:17" ht="14.45" customHeight="1" x14ac:dyDescent="0.2">
      <c r="A96" s="831" t="s">
        <v>570</v>
      </c>
      <c r="B96" s="832" t="s">
        <v>2221</v>
      </c>
      <c r="C96" s="832" t="s">
        <v>2116</v>
      </c>
      <c r="D96" s="832" t="s">
        <v>2119</v>
      </c>
      <c r="E96" s="832" t="s">
        <v>2120</v>
      </c>
      <c r="F96" s="849">
        <v>80</v>
      </c>
      <c r="G96" s="849">
        <v>19584.2</v>
      </c>
      <c r="H96" s="849">
        <v>1.696531519005654</v>
      </c>
      <c r="I96" s="849">
        <v>244.80250000000001</v>
      </c>
      <c r="J96" s="849">
        <v>47</v>
      </c>
      <c r="K96" s="849">
        <v>11543.670000000002</v>
      </c>
      <c r="L96" s="849">
        <v>1</v>
      </c>
      <c r="M96" s="849">
        <v>245.61000000000004</v>
      </c>
      <c r="N96" s="849">
        <v>74</v>
      </c>
      <c r="O96" s="849">
        <v>18497.039999999997</v>
      </c>
      <c r="P96" s="837">
        <v>1.6023534976311689</v>
      </c>
      <c r="Q96" s="850">
        <v>249.95999999999995</v>
      </c>
    </row>
    <row r="97" spans="1:17" ht="14.45" customHeight="1" x14ac:dyDescent="0.2">
      <c r="A97" s="831" t="s">
        <v>570</v>
      </c>
      <c r="B97" s="832" t="s">
        <v>2221</v>
      </c>
      <c r="C97" s="832" t="s">
        <v>2178</v>
      </c>
      <c r="D97" s="832" t="s">
        <v>2261</v>
      </c>
      <c r="E97" s="832" t="s">
        <v>2262</v>
      </c>
      <c r="F97" s="849"/>
      <c r="G97" s="849"/>
      <c r="H97" s="849"/>
      <c r="I97" s="849"/>
      <c r="J97" s="849">
        <v>2</v>
      </c>
      <c r="K97" s="849">
        <v>7851.26</v>
      </c>
      <c r="L97" s="849">
        <v>1</v>
      </c>
      <c r="M97" s="849">
        <v>3925.63</v>
      </c>
      <c r="N97" s="849"/>
      <c r="O97" s="849"/>
      <c r="P97" s="837"/>
      <c r="Q97" s="850"/>
    </row>
    <row r="98" spans="1:17" ht="14.45" customHeight="1" x14ac:dyDescent="0.2">
      <c r="A98" s="831" t="s">
        <v>570</v>
      </c>
      <c r="B98" s="832" t="s">
        <v>2221</v>
      </c>
      <c r="C98" s="832" t="s">
        <v>2178</v>
      </c>
      <c r="D98" s="832" t="s">
        <v>2263</v>
      </c>
      <c r="E98" s="832" t="s">
        <v>2264</v>
      </c>
      <c r="F98" s="849"/>
      <c r="G98" s="849"/>
      <c r="H98" s="849"/>
      <c r="I98" s="849"/>
      <c r="J98" s="849">
        <v>3</v>
      </c>
      <c r="K98" s="849">
        <v>15669.9</v>
      </c>
      <c r="L98" s="849">
        <v>1</v>
      </c>
      <c r="M98" s="849">
        <v>5223.3</v>
      </c>
      <c r="N98" s="849"/>
      <c r="O98" s="849"/>
      <c r="P98" s="837"/>
      <c r="Q98" s="850"/>
    </row>
    <row r="99" spans="1:17" ht="14.45" customHeight="1" x14ac:dyDescent="0.2">
      <c r="A99" s="831" t="s">
        <v>570</v>
      </c>
      <c r="B99" s="832" t="s">
        <v>2221</v>
      </c>
      <c r="C99" s="832" t="s">
        <v>2178</v>
      </c>
      <c r="D99" s="832" t="s">
        <v>2265</v>
      </c>
      <c r="E99" s="832" t="s">
        <v>2266</v>
      </c>
      <c r="F99" s="849">
        <v>1</v>
      </c>
      <c r="G99" s="849">
        <v>460.87</v>
      </c>
      <c r="H99" s="849"/>
      <c r="I99" s="849">
        <v>460.87</v>
      </c>
      <c r="J99" s="849"/>
      <c r="K99" s="849"/>
      <c r="L99" s="849"/>
      <c r="M99" s="849"/>
      <c r="N99" s="849"/>
      <c r="O99" s="849"/>
      <c r="P99" s="837"/>
      <c r="Q99" s="850"/>
    </row>
    <row r="100" spans="1:17" ht="14.45" customHeight="1" x14ac:dyDescent="0.2">
      <c r="A100" s="831" t="s">
        <v>570</v>
      </c>
      <c r="B100" s="832" t="s">
        <v>2221</v>
      </c>
      <c r="C100" s="832" t="s">
        <v>2178</v>
      </c>
      <c r="D100" s="832" t="s">
        <v>2267</v>
      </c>
      <c r="E100" s="832" t="s">
        <v>2268</v>
      </c>
      <c r="F100" s="849">
        <v>1</v>
      </c>
      <c r="G100" s="849">
        <v>10478</v>
      </c>
      <c r="H100" s="849">
        <v>1</v>
      </c>
      <c r="I100" s="849">
        <v>10478</v>
      </c>
      <c r="J100" s="849">
        <v>1</v>
      </c>
      <c r="K100" s="849">
        <v>10478</v>
      </c>
      <c r="L100" s="849">
        <v>1</v>
      </c>
      <c r="M100" s="849">
        <v>10478</v>
      </c>
      <c r="N100" s="849">
        <v>2</v>
      </c>
      <c r="O100" s="849">
        <v>20956</v>
      </c>
      <c r="P100" s="837">
        <v>2</v>
      </c>
      <c r="Q100" s="850">
        <v>10478</v>
      </c>
    </row>
    <row r="101" spans="1:17" ht="14.45" customHeight="1" x14ac:dyDescent="0.2">
      <c r="A101" s="831" t="s">
        <v>570</v>
      </c>
      <c r="B101" s="832" t="s">
        <v>2221</v>
      </c>
      <c r="C101" s="832" t="s">
        <v>2178</v>
      </c>
      <c r="D101" s="832" t="s">
        <v>2269</v>
      </c>
      <c r="E101" s="832" t="s">
        <v>2270</v>
      </c>
      <c r="F101" s="849">
        <v>1</v>
      </c>
      <c r="G101" s="849">
        <v>556.5</v>
      </c>
      <c r="H101" s="849"/>
      <c r="I101" s="849">
        <v>556.5</v>
      </c>
      <c r="J101" s="849"/>
      <c r="K101" s="849"/>
      <c r="L101" s="849"/>
      <c r="M101" s="849"/>
      <c r="N101" s="849"/>
      <c r="O101" s="849"/>
      <c r="P101" s="837"/>
      <c r="Q101" s="850"/>
    </row>
    <row r="102" spans="1:17" ht="14.45" customHeight="1" x14ac:dyDescent="0.2">
      <c r="A102" s="831" t="s">
        <v>570</v>
      </c>
      <c r="B102" s="832" t="s">
        <v>2221</v>
      </c>
      <c r="C102" s="832" t="s">
        <v>2178</v>
      </c>
      <c r="D102" s="832" t="s">
        <v>2271</v>
      </c>
      <c r="E102" s="832" t="s">
        <v>2272</v>
      </c>
      <c r="F102" s="849">
        <v>1</v>
      </c>
      <c r="G102" s="849">
        <v>61920</v>
      </c>
      <c r="H102" s="849"/>
      <c r="I102" s="849">
        <v>61920</v>
      </c>
      <c r="J102" s="849"/>
      <c r="K102" s="849"/>
      <c r="L102" s="849"/>
      <c r="M102" s="849"/>
      <c r="N102" s="849">
        <v>1</v>
      </c>
      <c r="O102" s="849">
        <v>61920</v>
      </c>
      <c r="P102" s="837"/>
      <c r="Q102" s="850">
        <v>61920</v>
      </c>
    </row>
    <row r="103" spans="1:17" ht="14.45" customHeight="1" x14ac:dyDescent="0.2">
      <c r="A103" s="831" t="s">
        <v>570</v>
      </c>
      <c r="B103" s="832" t="s">
        <v>2221</v>
      </c>
      <c r="C103" s="832" t="s">
        <v>2178</v>
      </c>
      <c r="D103" s="832" t="s">
        <v>2273</v>
      </c>
      <c r="E103" s="832" t="s">
        <v>2274</v>
      </c>
      <c r="F103" s="849"/>
      <c r="G103" s="849"/>
      <c r="H103" s="849"/>
      <c r="I103" s="849"/>
      <c r="J103" s="849">
        <v>1</v>
      </c>
      <c r="K103" s="849">
        <v>6133.4</v>
      </c>
      <c r="L103" s="849">
        <v>1</v>
      </c>
      <c r="M103" s="849">
        <v>6133.4</v>
      </c>
      <c r="N103" s="849"/>
      <c r="O103" s="849"/>
      <c r="P103" s="837"/>
      <c r="Q103" s="850"/>
    </row>
    <row r="104" spans="1:17" ht="14.45" customHeight="1" x14ac:dyDescent="0.2">
      <c r="A104" s="831" t="s">
        <v>570</v>
      </c>
      <c r="B104" s="832" t="s">
        <v>2221</v>
      </c>
      <c r="C104" s="832" t="s">
        <v>812</v>
      </c>
      <c r="D104" s="832" t="s">
        <v>2183</v>
      </c>
      <c r="E104" s="832" t="s">
        <v>2184</v>
      </c>
      <c r="F104" s="849"/>
      <c r="G104" s="849"/>
      <c r="H104" s="849"/>
      <c r="I104" s="849"/>
      <c r="J104" s="849">
        <v>130</v>
      </c>
      <c r="K104" s="849">
        <v>23140</v>
      </c>
      <c r="L104" s="849">
        <v>1</v>
      </c>
      <c r="M104" s="849">
        <v>178</v>
      </c>
      <c r="N104" s="849">
        <v>166</v>
      </c>
      <c r="O104" s="849">
        <v>30046</v>
      </c>
      <c r="P104" s="837">
        <v>1.2984442523768367</v>
      </c>
      <c r="Q104" s="850">
        <v>181</v>
      </c>
    </row>
    <row r="105" spans="1:17" ht="14.45" customHeight="1" x14ac:dyDescent="0.2">
      <c r="A105" s="831" t="s">
        <v>570</v>
      </c>
      <c r="B105" s="832" t="s">
        <v>2221</v>
      </c>
      <c r="C105" s="832" t="s">
        <v>812</v>
      </c>
      <c r="D105" s="832" t="s">
        <v>2275</v>
      </c>
      <c r="E105" s="832" t="s">
        <v>2276</v>
      </c>
      <c r="F105" s="849">
        <v>147</v>
      </c>
      <c r="G105" s="849">
        <v>4257855</v>
      </c>
      <c r="H105" s="849">
        <v>1.2672413793103448</v>
      </c>
      <c r="I105" s="849">
        <v>28965</v>
      </c>
      <c r="J105" s="849">
        <v>116</v>
      </c>
      <c r="K105" s="849">
        <v>3359940</v>
      </c>
      <c r="L105" s="849">
        <v>1</v>
      </c>
      <c r="M105" s="849">
        <v>28965</v>
      </c>
      <c r="N105" s="849">
        <v>83</v>
      </c>
      <c r="O105" s="849">
        <v>2404567</v>
      </c>
      <c r="P105" s="837">
        <v>0.71565772007833472</v>
      </c>
      <c r="Q105" s="850">
        <v>28970.686746987951</v>
      </c>
    </row>
    <row r="106" spans="1:17" ht="14.45" customHeight="1" x14ac:dyDescent="0.2">
      <c r="A106" s="831" t="s">
        <v>570</v>
      </c>
      <c r="B106" s="832" t="s">
        <v>2221</v>
      </c>
      <c r="C106" s="832" t="s">
        <v>812</v>
      </c>
      <c r="D106" s="832" t="s">
        <v>2277</v>
      </c>
      <c r="E106" s="832" t="s">
        <v>2278</v>
      </c>
      <c r="F106" s="849">
        <v>370</v>
      </c>
      <c r="G106" s="849">
        <v>5058640</v>
      </c>
      <c r="H106" s="849">
        <v>1.3754646840148699</v>
      </c>
      <c r="I106" s="849">
        <v>13672</v>
      </c>
      <c r="J106" s="849">
        <v>269</v>
      </c>
      <c r="K106" s="849">
        <v>3677768</v>
      </c>
      <c r="L106" s="849">
        <v>1</v>
      </c>
      <c r="M106" s="849">
        <v>13672</v>
      </c>
      <c r="N106" s="849">
        <v>346</v>
      </c>
      <c r="O106" s="849">
        <v>4732108</v>
      </c>
      <c r="P106" s="837">
        <v>1.2866793120175062</v>
      </c>
      <c r="Q106" s="850">
        <v>13676.612716763006</v>
      </c>
    </row>
    <row r="107" spans="1:17" ht="14.45" customHeight="1" x14ac:dyDescent="0.2">
      <c r="A107" s="831" t="s">
        <v>570</v>
      </c>
      <c r="B107" s="832" t="s">
        <v>2221</v>
      </c>
      <c r="C107" s="832" t="s">
        <v>812</v>
      </c>
      <c r="D107" s="832" t="s">
        <v>2187</v>
      </c>
      <c r="E107" s="832" t="s">
        <v>2188</v>
      </c>
      <c r="F107" s="849">
        <v>0</v>
      </c>
      <c r="G107" s="849">
        <v>0</v>
      </c>
      <c r="H107" s="849"/>
      <c r="I107" s="849"/>
      <c r="J107" s="849">
        <v>0</v>
      </c>
      <c r="K107" s="849">
        <v>0</v>
      </c>
      <c r="L107" s="849"/>
      <c r="M107" s="849"/>
      <c r="N107" s="849">
        <v>0</v>
      </c>
      <c r="O107" s="849">
        <v>0</v>
      </c>
      <c r="P107" s="837"/>
      <c r="Q107" s="850"/>
    </row>
    <row r="108" spans="1:17" ht="14.45" customHeight="1" x14ac:dyDescent="0.2">
      <c r="A108" s="831" t="s">
        <v>570</v>
      </c>
      <c r="B108" s="832" t="s">
        <v>2221</v>
      </c>
      <c r="C108" s="832" t="s">
        <v>812</v>
      </c>
      <c r="D108" s="832" t="s">
        <v>2189</v>
      </c>
      <c r="E108" s="832" t="s">
        <v>2190</v>
      </c>
      <c r="F108" s="849">
        <v>1260</v>
      </c>
      <c r="G108" s="849">
        <v>0</v>
      </c>
      <c r="H108" s="849"/>
      <c r="I108" s="849">
        <v>0</v>
      </c>
      <c r="J108" s="849">
        <v>1343</v>
      </c>
      <c r="K108" s="849">
        <v>0</v>
      </c>
      <c r="L108" s="849"/>
      <c r="M108" s="849">
        <v>0</v>
      </c>
      <c r="N108" s="849">
        <v>949</v>
      </c>
      <c r="O108" s="849">
        <v>0</v>
      </c>
      <c r="P108" s="837"/>
      <c r="Q108" s="850">
        <v>0</v>
      </c>
    </row>
    <row r="109" spans="1:17" ht="14.45" customHeight="1" x14ac:dyDescent="0.2">
      <c r="A109" s="831" t="s">
        <v>570</v>
      </c>
      <c r="B109" s="832" t="s">
        <v>2221</v>
      </c>
      <c r="C109" s="832" t="s">
        <v>812</v>
      </c>
      <c r="D109" s="832" t="s">
        <v>2279</v>
      </c>
      <c r="E109" s="832" t="s">
        <v>2280</v>
      </c>
      <c r="F109" s="849"/>
      <c r="G109" s="849"/>
      <c r="H109" s="849"/>
      <c r="I109" s="849"/>
      <c r="J109" s="849"/>
      <c r="K109" s="849"/>
      <c r="L109" s="849"/>
      <c r="M109" s="849"/>
      <c r="N109" s="849">
        <v>6</v>
      </c>
      <c r="O109" s="849">
        <v>0</v>
      </c>
      <c r="P109" s="837"/>
      <c r="Q109" s="850">
        <v>0</v>
      </c>
    </row>
    <row r="110" spans="1:17" ht="14.45" customHeight="1" x14ac:dyDescent="0.2">
      <c r="A110" s="831" t="s">
        <v>570</v>
      </c>
      <c r="B110" s="832" t="s">
        <v>2221</v>
      </c>
      <c r="C110" s="832" t="s">
        <v>812</v>
      </c>
      <c r="D110" s="832" t="s">
        <v>2281</v>
      </c>
      <c r="E110" s="832" t="s">
        <v>2282</v>
      </c>
      <c r="F110" s="849"/>
      <c r="G110" s="849"/>
      <c r="H110" s="849"/>
      <c r="I110" s="849"/>
      <c r="J110" s="849"/>
      <c r="K110" s="849"/>
      <c r="L110" s="849"/>
      <c r="M110" s="849"/>
      <c r="N110" s="849">
        <v>13</v>
      </c>
      <c r="O110" s="849">
        <v>0</v>
      </c>
      <c r="P110" s="837"/>
      <c r="Q110" s="850">
        <v>0</v>
      </c>
    </row>
    <row r="111" spans="1:17" ht="14.45" customHeight="1" x14ac:dyDescent="0.2">
      <c r="A111" s="831" t="s">
        <v>570</v>
      </c>
      <c r="B111" s="832" t="s">
        <v>2221</v>
      </c>
      <c r="C111" s="832" t="s">
        <v>812</v>
      </c>
      <c r="D111" s="832" t="s">
        <v>2191</v>
      </c>
      <c r="E111" s="832" t="s">
        <v>2192</v>
      </c>
      <c r="F111" s="849">
        <v>31</v>
      </c>
      <c r="G111" s="849">
        <v>0</v>
      </c>
      <c r="H111" s="849"/>
      <c r="I111" s="849">
        <v>0</v>
      </c>
      <c r="J111" s="849">
        <v>21</v>
      </c>
      <c r="K111" s="849">
        <v>0</v>
      </c>
      <c r="L111" s="849"/>
      <c r="M111" s="849">
        <v>0</v>
      </c>
      <c r="N111" s="849">
        <v>13</v>
      </c>
      <c r="O111" s="849">
        <v>0</v>
      </c>
      <c r="P111" s="837"/>
      <c r="Q111" s="850">
        <v>0</v>
      </c>
    </row>
    <row r="112" spans="1:17" ht="14.45" customHeight="1" x14ac:dyDescent="0.2">
      <c r="A112" s="831" t="s">
        <v>570</v>
      </c>
      <c r="B112" s="832" t="s">
        <v>2221</v>
      </c>
      <c r="C112" s="832" t="s">
        <v>812</v>
      </c>
      <c r="D112" s="832" t="s">
        <v>2283</v>
      </c>
      <c r="E112" s="832" t="s">
        <v>2284</v>
      </c>
      <c r="F112" s="849">
        <v>9</v>
      </c>
      <c r="G112" s="849">
        <v>0</v>
      </c>
      <c r="H112" s="849"/>
      <c r="I112" s="849">
        <v>0</v>
      </c>
      <c r="J112" s="849">
        <v>7</v>
      </c>
      <c r="K112" s="849">
        <v>0</v>
      </c>
      <c r="L112" s="849"/>
      <c r="M112" s="849">
        <v>0</v>
      </c>
      <c r="N112" s="849">
        <v>12</v>
      </c>
      <c r="O112" s="849">
        <v>0</v>
      </c>
      <c r="P112" s="837"/>
      <c r="Q112" s="850">
        <v>0</v>
      </c>
    </row>
    <row r="113" spans="1:17" ht="14.45" customHeight="1" x14ac:dyDescent="0.2">
      <c r="A113" s="831" t="s">
        <v>570</v>
      </c>
      <c r="B113" s="832" t="s">
        <v>2221</v>
      </c>
      <c r="C113" s="832" t="s">
        <v>812</v>
      </c>
      <c r="D113" s="832" t="s">
        <v>2193</v>
      </c>
      <c r="E113" s="832" t="s">
        <v>2194</v>
      </c>
      <c r="F113" s="849">
        <v>47</v>
      </c>
      <c r="G113" s="849">
        <v>0</v>
      </c>
      <c r="H113" s="849"/>
      <c r="I113" s="849">
        <v>0</v>
      </c>
      <c r="J113" s="849">
        <v>28</v>
      </c>
      <c r="K113" s="849">
        <v>0</v>
      </c>
      <c r="L113" s="849"/>
      <c r="M113" s="849">
        <v>0</v>
      </c>
      <c r="N113" s="849">
        <v>30</v>
      </c>
      <c r="O113" s="849">
        <v>0</v>
      </c>
      <c r="P113" s="837"/>
      <c r="Q113" s="850">
        <v>0</v>
      </c>
    </row>
    <row r="114" spans="1:17" ht="14.45" customHeight="1" x14ac:dyDescent="0.2">
      <c r="A114" s="831" t="s">
        <v>570</v>
      </c>
      <c r="B114" s="832" t="s">
        <v>2221</v>
      </c>
      <c r="C114" s="832" t="s">
        <v>812</v>
      </c>
      <c r="D114" s="832" t="s">
        <v>2285</v>
      </c>
      <c r="E114" s="832" t="s">
        <v>2282</v>
      </c>
      <c r="F114" s="849"/>
      <c r="G114" s="849"/>
      <c r="H114" s="849"/>
      <c r="I114" s="849"/>
      <c r="J114" s="849"/>
      <c r="K114" s="849"/>
      <c r="L114" s="849"/>
      <c r="M114" s="849"/>
      <c r="N114" s="849">
        <v>4</v>
      </c>
      <c r="O114" s="849">
        <v>0</v>
      </c>
      <c r="P114" s="837"/>
      <c r="Q114" s="850">
        <v>0</v>
      </c>
    </row>
    <row r="115" spans="1:17" ht="14.45" customHeight="1" x14ac:dyDescent="0.2">
      <c r="A115" s="831" t="s">
        <v>570</v>
      </c>
      <c r="B115" s="832" t="s">
        <v>2221</v>
      </c>
      <c r="C115" s="832" t="s">
        <v>812</v>
      </c>
      <c r="D115" s="832" t="s">
        <v>2286</v>
      </c>
      <c r="E115" s="832" t="s">
        <v>2282</v>
      </c>
      <c r="F115" s="849"/>
      <c r="G115" s="849"/>
      <c r="H115" s="849"/>
      <c r="I115" s="849"/>
      <c r="J115" s="849"/>
      <c r="K115" s="849"/>
      <c r="L115" s="849"/>
      <c r="M115" s="849"/>
      <c r="N115" s="849">
        <v>2</v>
      </c>
      <c r="O115" s="849">
        <v>0</v>
      </c>
      <c r="P115" s="837"/>
      <c r="Q115" s="850">
        <v>0</v>
      </c>
    </row>
    <row r="116" spans="1:17" ht="14.45" customHeight="1" x14ac:dyDescent="0.2">
      <c r="A116" s="831" t="s">
        <v>570</v>
      </c>
      <c r="B116" s="832" t="s">
        <v>2221</v>
      </c>
      <c r="C116" s="832" t="s">
        <v>812</v>
      </c>
      <c r="D116" s="832" t="s">
        <v>2139</v>
      </c>
      <c r="E116" s="832" t="s">
        <v>2140</v>
      </c>
      <c r="F116" s="849">
        <v>38</v>
      </c>
      <c r="G116" s="849">
        <v>13489</v>
      </c>
      <c r="H116" s="849">
        <v>1.7271446862996158</v>
      </c>
      <c r="I116" s="849">
        <v>354.9736842105263</v>
      </c>
      <c r="J116" s="849">
        <v>22</v>
      </c>
      <c r="K116" s="849">
        <v>7810</v>
      </c>
      <c r="L116" s="849">
        <v>1</v>
      </c>
      <c r="M116" s="849">
        <v>355</v>
      </c>
      <c r="N116" s="849">
        <v>16</v>
      </c>
      <c r="O116" s="849">
        <v>5725</v>
      </c>
      <c r="P116" s="837">
        <v>0.73303457106274006</v>
      </c>
      <c r="Q116" s="850">
        <v>357.8125</v>
      </c>
    </row>
    <row r="117" spans="1:17" ht="14.45" customHeight="1" x14ac:dyDescent="0.2">
      <c r="A117" s="831" t="s">
        <v>570</v>
      </c>
      <c r="B117" s="832" t="s">
        <v>2221</v>
      </c>
      <c r="C117" s="832" t="s">
        <v>812</v>
      </c>
      <c r="D117" s="832" t="s">
        <v>2287</v>
      </c>
      <c r="E117" s="832" t="s">
        <v>2282</v>
      </c>
      <c r="F117" s="849"/>
      <c r="G117" s="849"/>
      <c r="H117" s="849"/>
      <c r="I117" s="849"/>
      <c r="J117" s="849"/>
      <c r="K117" s="849"/>
      <c r="L117" s="849"/>
      <c r="M117" s="849"/>
      <c r="N117" s="849">
        <v>8</v>
      </c>
      <c r="O117" s="849">
        <v>0</v>
      </c>
      <c r="P117" s="837"/>
      <c r="Q117" s="850">
        <v>0</v>
      </c>
    </row>
    <row r="118" spans="1:17" ht="14.45" customHeight="1" x14ac:dyDescent="0.2">
      <c r="A118" s="831" t="s">
        <v>570</v>
      </c>
      <c r="B118" s="832" t="s">
        <v>2221</v>
      </c>
      <c r="C118" s="832" t="s">
        <v>812</v>
      </c>
      <c r="D118" s="832" t="s">
        <v>2143</v>
      </c>
      <c r="E118" s="832" t="s">
        <v>2144</v>
      </c>
      <c r="F118" s="849">
        <v>148</v>
      </c>
      <c r="G118" s="849">
        <v>103748</v>
      </c>
      <c r="H118" s="849">
        <v>1.4780391207100423</v>
      </c>
      <c r="I118" s="849">
        <v>701</v>
      </c>
      <c r="J118" s="849">
        <v>100</v>
      </c>
      <c r="K118" s="849">
        <v>70193</v>
      </c>
      <c r="L118" s="849">
        <v>1</v>
      </c>
      <c r="M118" s="849">
        <v>701.93</v>
      </c>
      <c r="N118" s="849">
        <v>75</v>
      </c>
      <c r="O118" s="849">
        <v>52995</v>
      </c>
      <c r="P118" s="837">
        <v>0.7549898137990968</v>
      </c>
      <c r="Q118" s="850">
        <v>706.6</v>
      </c>
    </row>
    <row r="119" spans="1:17" ht="14.45" customHeight="1" x14ac:dyDescent="0.2">
      <c r="A119" s="831" t="s">
        <v>570</v>
      </c>
      <c r="B119" s="832" t="s">
        <v>2221</v>
      </c>
      <c r="C119" s="832" t="s">
        <v>812</v>
      </c>
      <c r="D119" s="832" t="s">
        <v>2288</v>
      </c>
      <c r="E119" s="832" t="s">
        <v>2282</v>
      </c>
      <c r="F119" s="849"/>
      <c r="G119" s="849"/>
      <c r="H119" s="849"/>
      <c r="I119" s="849"/>
      <c r="J119" s="849"/>
      <c r="K119" s="849"/>
      <c r="L119" s="849"/>
      <c r="M119" s="849"/>
      <c r="N119" s="849">
        <v>2</v>
      </c>
      <c r="O119" s="849">
        <v>0</v>
      </c>
      <c r="P119" s="837"/>
      <c r="Q119" s="850">
        <v>0</v>
      </c>
    </row>
    <row r="120" spans="1:17" ht="14.45" customHeight="1" x14ac:dyDescent="0.2">
      <c r="A120" s="831" t="s">
        <v>570</v>
      </c>
      <c r="B120" s="832" t="s">
        <v>2221</v>
      </c>
      <c r="C120" s="832" t="s">
        <v>812</v>
      </c>
      <c r="D120" s="832" t="s">
        <v>2289</v>
      </c>
      <c r="E120" s="832" t="s">
        <v>2290</v>
      </c>
      <c r="F120" s="849">
        <v>1782</v>
      </c>
      <c r="G120" s="849">
        <v>11247984</v>
      </c>
      <c r="H120" s="849">
        <v>1.3813953488372093</v>
      </c>
      <c r="I120" s="849">
        <v>6312</v>
      </c>
      <c r="J120" s="849">
        <v>1290</v>
      </c>
      <c r="K120" s="849">
        <v>8142480</v>
      </c>
      <c r="L120" s="849">
        <v>1</v>
      </c>
      <c r="M120" s="849">
        <v>6312</v>
      </c>
      <c r="N120" s="849">
        <v>1000</v>
      </c>
      <c r="O120" s="849">
        <v>6315984</v>
      </c>
      <c r="P120" s="837">
        <v>0.7756830842691661</v>
      </c>
      <c r="Q120" s="850">
        <v>6315.9840000000004</v>
      </c>
    </row>
    <row r="121" spans="1:17" ht="14.45" customHeight="1" x14ac:dyDescent="0.2">
      <c r="A121" s="831" t="s">
        <v>570</v>
      </c>
      <c r="B121" s="832" t="s">
        <v>2221</v>
      </c>
      <c r="C121" s="832" t="s">
        <v>812</v>
      </c>
      <c r="D121" s="832" t="s">
        <v>2203</v>
      </c>
      <c r="E121" s="832" t="s">
        <v>2204</v>
      </c>
      <c r="F121" s="849">
        <v>42</v>
      </c>
      <c r="G121" s="849">
        <v>0</v>
      </c>
      <c r="H121" s="849"/>
      <c r="I121" s="849">
        <v>0</v>
      </c>
      <c r="J121" s="849">
        <v>35</v>
      </c>
      <c r="K121" s="849">
        <v>0</v>
      </c>
      <c r="L121" s="849"/>
      <c r="M121" s="849">
        <v>0</v>
      </c>
      <c r="N121" s="849">
        <v>22</v>
      </c>
      <c r="O121" s="849">
        <v>0</v>
      </c>
      <c r="P121" s="837"/>
      <c r="Q121" s="850">
        <v>0</v>
      </c>
    </row>
    <row r="122" spans="1:17" ht="14.45" customHeight="1" x14ac:dyDescent="0.2">
      <c r="A122" s="831" t="s">
        <v>570</v>
      </c>
      <c r="B122" s="832" t="s">
        <v>2221</v>
      </c>
      <c r="C122" s="832" t="s">
        <v>812</v>
      </c>
      <c r="D122" s="832" t="s">
        <v>2205</v>
      </c>
      <c r="E122" s="832" t="s">
        <v>2206</v>
      </c>
      <c r="F122" s="849"/>
      <c r="G122" s="849"/>
      <c r="H122" s="849"/>
      <c r="I122" s="849"/>
      <c r="J122" s="849">
        <v>27</v>
      </c>
      <c r="K122" s="849">
        <v>4239</v>
      </c>
      <c r="L122" s="849">
        <v>1</v>
      </c>
      <c r="M122" s="849">
        <v>157</v>
      </c>
      <c r="N122" s="849">
        <v>50</v>
      </c>
      <c r="O122" s="849">
        <v>7900</v>
      </c>
      <c r="P122" s="837">
        <v>1.8636470865770229</v>
      </c>
      <c r="Q122" s="850">
        <v>158</v>
      </c>
    </row>
    <row r="123" spans="1:17" ht="14.45" customHeight="1" x14ac:dyDescent="0.2">
      <c r="A123" s="831" t="s">
        <v>570</v>
      </c>
      <c r="B123" s="832" t="s">
        <v>2221</v>
      </c>
      <c r="C123" s="832" t="s">
        <v>812</v>
      </c>
      <c r="D123" s="832" t="s">
        <v>2209</v>
      </c>
      <c r="E123" s="832" t="s">
        <v>2210</v>
      </c>
      <c r="F123" s="849">
        <v>1</v>
      </c>
      <c r="G123" s="849">
        <v>317</v>
      </c>
      <c r="H123" s="849"/>
      <c r="I123" s="849">
        <v>317</v>
      </c>
      <c r="J123" s="849"/>
      <c r="K123" s="849"/>
      <c r="L123" s="849"/>
      <c r="M123" s="849"/>
      <c r="N123" s="849"/>
      <c r="O123" s="849"/>
      <c r="P123" s="837"/>
      <c r="Q123" s="850"/>
    </row>
    <row r="124" spans="1:17" ht="14.45" customHeight="1" x14ac:dyDescent="0.2">
      <c r="A124" s="831" t="s">
        <v>570</v>
      </c>
      <c r="B124" s="832" t="s">
        <v>2221</v>
      </c>
      <c r="C124" s="832" t="s">
        <v>812</v>
      </c>
      <c r="D124" s="832" t="s">
        <v>2291</v>
      </c>
      <c r="E124" s="832" t="s">
        <v>2292</v>
      </c>
      <c r="F124" s="849">
        <v>446</v>
      </c>
      <c r="G124" s="849">
        <v>11031810</v>
      </c>
      <c r="H124" s="849">
        <v>1.025287356321839</v>
      </c>
      <c r="I124" s="849">
        <v>24735</v>
      </c>
      <c r="J124" s="849">
        <v>435</v>
      </c>
      <c r="K124" s="849">
        <v>10759725</v>
      </c>
      <c r="L124" s="849">
        <v>1</v>
      </c>
      <c r="M124" s="849">
        <v>24735</v>
      </c>
      <c r="N124" s="849">
        <v>640</v>
      </c>
      <c r="O124" s="849">
        <v>15833599</v>
      </c>
      <c r="P124" s="837">
        <v>1.4715616802474041</v>
      </c>
      <c r="Q124" s="850">
        <v>24739.998437499999</v>
      </c>
    </row>
    <row r="125" spans="1:17" ht="14.45" customHeight="1" x14ac:dyDescent="0.2">
      <c r="A125" s="831" t="s">
        <v>570</v>
      </c>
      <c r="B125" s="832" t="s">
        <v>2221</v>
      </c>
      <c r="C125" s="832" t="s">
        <v>812</v>
      </c>
      <c r="D125" s="832" t="s">
        <v>2293</v>
      </c>
      <c r="E125" s="832" t="s">
        <v>2294</v>
      </c>
      <c r="F125" s="849">
        <v>19</v>
      </c>
      <c r="G125" s="849">
        <v>0</v>
      </c>
      <c r="H125" s="849"/>
      <c r="I125" s="849">
        <v>0</v>
      </c>
      <c r="J125" s="849">
        <v>15</v>
      </c>
      <c r="K125" s="849">
        <v>0</v>
      </c>
      <c r="L125" s="849"/>
      <c r="M125" s="849">
        <v>0</v>
      </c>
      <c r="N125" s="849">
        <v>15</v>
      </c>
      <c r="O125" s="849">
        <v>0</v>
      </c>
      <c r="P125" s="837"/>
      <c r="Q125" s="850">
        <v>0</v>
      </c>
    </row>
    <row r="126" spans="1:17" ht="14.45" customHeight="1" x14ac:dyDescent="0.2">
      <c r="A126" s="831" t="s">
        <v>570</v>
      </c>
      <c r="B126" s="832" t="s">
        <v>2221</v>
      </c>
      <c r="C126" s="832" t="s">
        <v>812</v>
      </c>
      <c r="D126" s="832" t="s">
        <v>2295</v>
      </c>
      <c r="E126" s="832" t="s">
        <v>2296</v>
      </c>
      <c r="F126" s="849">
        <v>1</v>
      </c>
      <c r="G126" s="849">
        <v>624</v>
      </c>
      <c r="H126" s="849"/>
      <c r="I126" s="849">
        <v>624</v>
      </c>
      <c r="J126" s="849"/>
      <c r="K126" s="849"/>
      <c r="L126" s="849"/>
      <c r="M126" s="849"/>
      <c r="N126" s="849"/>
      <c r="O126" s="849"/>
      <c r="P126" s="837"/>
      <c r="Q126" s="850"/>
    </row>
    <row r="127" spans="1:17" ht="14.45" customHeight="1" x14ac:dyDescent="0.2">
      <c r="A127" s="831" t="s">
        <v>570</v>
      </c>
      <c r="B127" s="832" t="s">
        <v>2221</v>
      </c>
      <c r="C127" s="832" t="s">
        <v>812</v>
      </c>
      <c r="D127" s="832" t="s">
        <v>2297</v>
      </c>
      <c r="E127" s="832" t="s">
        <v>2282</v>
      </c>
      <c r="F127" s="849"/>
      <c r="G127" s="849"/>
      <c r="H127" s="849"/>
      <c r="I127" s="849"/>
      <c r="J127" s="849"/>
      <c r="K127" s="849"/>
      <c r="L127" s="849"/>
      <c r="M127" s="849"/>
      <c r="N127" s="849">
        <v>1</v>
      </c>
      <c r="O127" s="849">
        <v>0</v>
      </c>
      <c r="P127" s="837"/>
      <c r="Q127" s="850">
        <v>0</v>
      </c>
    </row>
    <row r="128" spans="1:17" ht="14.45" customHeight="1" x14ac:dyDescent="0.2">
      <c r="A128" s="831" t="s">
        <v>570</v>
      </c>
      <c r="B128" s="832" t="s">
        <v>2221</v>
      </c>
      <c r="C128" s="832" t="s">
        <v>812</v>
      </c>
      <c r="D128" s="832" t="s">
        <v>2298</v>
      </c>
      <c r="E128" s="832" t="s">
        <v>2299</v>
      </c>
      <c r="F128" s="849">
        <v>11</v>
      </c>
      <c r="G128" s="849">
        <v>0</v>
      </c>
      <c r="H128" s="849"/>
      <c r="I128" s="849">
        <v>0</v>
      </c>
      <c r="J128" s="849">
        <v>6</v>
      </c>
      <c r="K128" s="849">
        <v>0</v>
      </c>
      <c r="L128" s="849"/>
      <c r="M128" s="849">
        <v>0</v>
      </c>
      <c r="N128" s="849">
        <v>4</v>
      </c>
      <c r="O128" s="849">
        <v>0</v>
      </c>
      <c r="P128" s="837"/>
      <c r="Q128" s="850">
        <v>0</v>
      </c>
    </row>
    <row r="129" spans="1:17" ht="14.45" customHeight="1" x14ac:dyDescent="0.2">
      <c r="A129" s="831" t="s">
        <v>570</v>
      </c>
      <c r="B129" s="832" t="s">
        <v>2221</v>
      </c>
      <c r="C129" s="832" t="s">
        <v>812</v>
      </c>
      <c r="D129" s="832" t="s">
        <v>2300</v>
      </c>
      <c r="E129" s="832" t="s">
        <v>2301</v>
      </c>
      <c r="F129" s="849">
        <v>595</v>
      </c>
      <c r="G129" s="849">
        <v>0</v>
      </c>
      <c r="H129" s="849"/>
      <c r="I129" s="849">
        <v>0</v>
      </c>
      <c r="J129" s="849">
        <v>551</v>
      </c>
      <c r="K129" s="849">
        <v>0</v>
      </c>
      <c r="L129" s="849"/>
      <c r="M129" s="849">
        <v>0</v>
      </c>
      <c r="N129" s="849">
        <v>232</v>
      </c>
      <c r="O129" s="849">
        <v>0</v>
      </c>
      <c r="P129" s="837"/>
      <c r="Q129" s="850">
        <v>0</v>
      </c>
    </row>
    <row r="130" spans="1:17" ht="14.45" customHeight="1" x14ac:dyDescent="0.2">
      <c r="A130" s="831" t="s">
        <v>570</v>
      </c>
      <c r="B130" s="832" t="s">
        <v>2221</v>
      </c>
      <c r="C130" s="832" t="s">
        <v>812</v>
      </c>
      <c r="D130" s="832" t="s">
        <v>2302</v>
      </c>
      <c r="E130" s="832" t="s">
        <v>2303</v>
      </c>
      <c r="F130" s="849"/>
      <c r="G130" s="849"/>
      <c r="H130" s="849"/>
      <c r="I130" s="849"/>
      <c r="J130" s="849">
        <v>90</v>
      </c>
      <c r="K130" s="849">
        <v>142380</v>
      </c>
      <c r="L130" s="849">
        <v>1</v>
      </c>
      <c r="M130" s="849">
        <v>1582</v>
      </c>
      <c r="N130" s="849">
        <v>34</v>
      </c>
      <c r="O130" s="849">
        <v>53933</v>
      </c>
      <c r="P130" s="837">
        <v>0.3787961792386571</v>
      </c>
      <c r="Q130" s="850">
        <v>1586.2647058823529</v>
      </c>
    </row>
    <row r="131" spans="1:17" ht="14.45" customHeight="1" x14ac:dyDescent="0.2">
      <c r="A131" s="831" t="s">
        <v>570</v>
      </c>
      <c r="B131" s="832" t="s">
        <v>2221</v>
      </c>
      <c r="C131" s="832" t="s">
        <v>812</v>
      </c>
      <c r="D131" s="832" t="s">
        <v>2211</v>
      </c>
      <c r="E131" s="832" t="s">
        <v>2212</v>
      </c>
      <c r="F131" s="849"/>
      <c r="G131" s="849"/>
      <c r="H131" s="849"/>
      <c r="I131" s="849"/>
      <c r="J131" s="849"/>
      <c r="K131" s="849"/>
      <c r="L131" s="849"/>
      <c r="M131" s="849"/>
      <c r="N131" s="849">
        <v>26</v>
      </c>
      <c r="O131" s="849">
        <v>0</v>
      </c>
      <c r="P131" s="837"/>
      <c r="Q131" s="850">
        <v>0</v>
      </c>
    </row>
    <row r="132" spans="1:17" ht="14.45" customHeight="1" x14ac:dyDescent="0.2">
      <c r="A132" s="831" t="s">
        <v>570</v>
      </c>
      <c r="B132" s="832" t="s">
        <v>2221</v>
      </c>
      <c r="C132" s="832" t="s">
        <v>812</v>
      </c>
      <c r="D132" s="832" t="s">
        <v>2215</v>
      </c>
      <c r="E132" s="832" t="s">
        <v>2216</v>
      </c>
      <c r="F132" s="849"/>
      <c r="G132" s="849"/>
      <c r="H132" s="849"/>
      <c r="I132" s="849"/>
      <c r="J132" s="849"/>
      <c r="K132" s="849"/>
      <c r="L132" s="849"/>
      <c r="M132" s="849"/>
      <c r="N132" s="849">
        <v>19</v>
      </c>
      <c r="O132" s="849">
        <v>0</v>
      </c>
      <c r="P132" s="837"/>
      <c r="Q132" s="850">
        <v>0</v>
      </c>
    </row>
    <row r="133" spans="1:17" ht="14.45" customHeight="1" x14ac:dyDescent="0.2">
      <c r="A133" s="831" t="s">
        <v>570</v>
      </c>
      <c r="B133" s="832" t="s">
        <v>2221</v>
      </c>
      <c r="C133" s="832" t="s">
        <v>812</v>
      </c>
      <c r="D133" s="832" t="s">
        <v>2304</v>
      </c>
      <c r="E133" s="832" t="s">
        <v>2305</v>
      </c>
      <c r="F133" s="849"/>
      <c r="G133" s="849"/>
      <c r="H133" s="849"/>
      <c r="I133" s="849"/>
      <c r="J133" s="849"/>
      <c r="K133" s="849"/>
      <c r="L133" s="849"/>
      <c r="M133" s="849"/>
      <c r="N133" s="849">
        <v>24</v>
      </c>
      <c r="O133" s="849">
        <v>0</v>
      </c>
      <c r="P133" s="837"/>
      <c r="Q133" s="850">
        <v>0</v>
      </c>
    </row>
    <row r="134" spans="1:17" ht="14.45" customHeight="1" x14ac:dyDescent="0.2">
      <c r="A134" s="831" t="s">
        <v>570</v>
      </c>
      <c r="B134" s="832" t="s">
        <v>2221</v>
      </c>
      <c r="C134" s="832" t="s">
        <v>812</v>
      </c>
      <c r="D134" s="832" t="s">
        <v>2217</v>
      </c>
      <c r="E134" s="832" t="s">
        <v>2218</v>
      </c>
      <c r="F134" s="849"/>
      <c r="G134" s="849"/>
      <c r="H134" s="849"/>
      <c r="I134" s="849"/>
      <c r="J134" s="849"/>
      <c r="K134" s="849"/>
      <c r="L134" s="849"/>
      <c r="M134" s="849"/>
      <c r="N134" s="849">
        <v>6</v>
      </c>
      <c r="O134" s="849">
        <v>0</v>
      </c>
      <c r="P134" s="837"/>
      <c r="Q134" s="850">
        <v>0</v>
      </c>
    </row>
    <row r="135" spans="1:17" ht="14.45" customHeight="1" x14ac:dyDescent="0.2">
      <c r="A135" s="831" t="s">
        <v>570</v>
      </c>
      <c r="B135" s="832" t="s">
        <v>2221</v>
      </c>
      <c r="C135" s="832" t="s">
        <v>812</v>
      </c>
      <c r="D135" s="832" t="s">
        <v>2219</v>
      </c>
      <c r="E135" s="832" t="s">
        <v>2220</v>
      </c>
      <c r="F135" s="849"/>
      <c r="G135" s="849"/>
      <c r="H135" s="849"/>
      <c r="I135" s="849"/>
      <c r="J135" s="849"/>
      <c r="K135" s="849"/>
      <c r="L135" s="849"/>
      <c r="M135" s="849"/>
      <c r="N135" s="849">
        <v>9</v>
      </c>
      <c r="O135" s="849">
        <v>0</v>
      </c>
      <c r="P135" s="837"/>
      <c r="Q135" s="850">
        <v>0</v>
      </c>
    </row>
    <row r="136" spans="1:17" ht="14.45" customHeight="1" x14ac:dyDescent="0.2">
      <c r="A136" s="831" t="s">
        <v>570</v>
      </c>
      <c r="B136" s="832" t="s">
        <v>2221</v>
      </c>
      <c r="C136" s="832" t="s">
        <v>812</v>
      </c>
      <c r="D136" s="832" t="s">
        <v>2306</v>
      </c>
      <c r="E136" s="832" t="s">
        <v>2307</v>
      </c>
      <c r="F136" s="849"/>
      <c r="G136" s="849"/>
      <c r="H136" s="849"/>
      <c r="I136" s="849"/>
      <c r="J136" s="849"/>
      <c r="K136" s="849"/>
      <c r="L136" s="849"/>
      <c r="M136" s="849"/>
      <c r="N136" s="849">
        <v>3</v>
      </c>
      <c r="O136" s="849">
        <v>0</v>
      </c>
      <c r="P136" s="837"/>
      <c r="Q136" s="850">
        <v>0</v>
      </c>
    </row>
    <row r="137" spans="1:17" ht="14.45" customHeight="1" x14ac:dyDescent="0.2">
      <c r="A137" s="831" t="s">
        <v>570</v>
      </c>
      <c r="B137" s="832" t="s">
        <v>2308</v>
      </c>
      <c r="C137" s="832" t="s">
        <v>812</v>
      </c>
      <c r="D137" s="832" t="s">
        <v>2309</v>
      </c>
      <c r="E137" s="832" t="s">
        <v>2310</v>
      </c>
      <c r="F137" s="849"/>
      <c r="G137" s="849"/>
      <c r="H137" s="849"/>
      <c r="I137" s="849"/>
      <c r="J137" s="849">
        <v>1</v>
      </c>
      <c r="K137" s="849">
        <v>1967</v>
      </c>
      <c r="L137" s="849">
        <v>1</v>
      </c>
      <c r="M137" s="849">
        <v>1967</v>
      </c>
      <c r="N137" s="849"/>
      <c r="O137" s="849"/>
      <c r="P137" s="837"/>
      <c r="Q137" s="850"/>
    </row>
    <row r="138" spans="1:17" ht="14.45" customHeight="1" x14ac:dyDescent="0.2">
      <c r="A138" s="831" t="s">
        <v>570</v>
      </c>
      <c r="B138" s="832" t="s">
        <v>2308</v>
      </c>
      <c r="C138" s="832" t="s">
        <v>812</v>
      </c>
      <c r="D138" s="832" t="s">
        <v>2311</v>
      </c>
      <c r="E138" s="832" t="s">
        <v>2312</v>
      </c>
      <c r="F138" s="849">
        <v>5</v>
      </c>
      <c r="G138" s="849">
        <v>13855</v>
      </c>
      <c r="H138" s="849">
        <v>2.4986474301172228</v>
      </c>
      <c r="I138" s="849">
        <v>2771</v>
      </c>
      <c r="J138" s="849">
        <v>2</v>
      </c>
      <c r="K138" s="849">
        <v>5545</v>
      </c>
      <c r="L138" s="849">
        <v>1</v>
      </c>
      <c r="M138" s="849">
        <v>2772.5</v>
      </c>
      <c r="N138" s="849">
        <v>1</v>
      </c>
      <c r="O138" s="849">
        <v>2786</v>
      </c>
      <c r="P138" s="837">
        <v>0.50243462578899911</v>
      </c>
      <c r="Q138" s="850">
        <v>2786</v>
      </c>
    </row>
    <row r="139" spans="1:17" ht="14.45" customHeight="1" x14ac:dyDescent="0.2">
      <c r="A139" s="831" t="s">
        <v>570</v>
      </c>
      <c r="B139" s="832" t="s">
        <v>2308</v>
      </c>
      <c r="C139" s="832" t="s">
        <v>812</v>
      </c>
      <c r="D139" s="832" t="s">
        <v>2313</v>
      </c>
      <c r="E139" s="832" t="s">
        <v>2314</v>
      </c>
      <c r="F139" s="849">
        <v>1</v>
      </c>
      <c r="G139" s="849">
        <v>6173</v>
      </c>
      <c r="H139" s="849"/>
      <c r="I139" s="849">
        <v>6173</v>
      </c>
      <c r="J139" s="849"/>
      <c r="K139" s="849"/>
      <c r="L139" s="849"/>
      <c r="M139" s="849"/>
      <c r="N139" s="849"/>
      <c r="O139" s="849"/>
      <c r="P139" s="837"/>
      <c r="Q139" s="850"/>
    </row>
    <row r="140" spans="1:17" ht="14.45" customHeight="1" x14ac:dyDescent="0.2">
      <c r="A140" s="831" t="s">
        <v>570</v>
      </c>
      <c r="B140" s="832" t="s">
        <v>2308</v>
      </c>
      <c r="C140" s="832" t="s">
        <v>812</v>
      </c>
      <c r="D140" s="832" t="s">
        <v>2315</v>
      </c>
      <c r="E140" s="832" t="s">
        <v>2316</v>
      </c>
      <c r="F140" s="849">
        <v>1</v>
      </c>
      <c r="G140" s="849">
        <v>96</v>
      </c>
      <c r="H140" s="849"/>
      <c r="I140" s="849">
        <v>96</v>
      </c>
      <c r="J140" s="849"/>
      <c r="K140" s="849"/>
      <c r="L140" s="849"/>
      <c r="M140" s="849"/>
      <c r="N140" s="849"/>
      <c r="O140" s="849"/>
      <c r="P140" s="837"/>
      <c r="Q140" s="850"/>
    </row>
    <row r="141" spans="1:17" ht="14.45" customHeight="1" x14ac:dyDescent="0.2">
      <c r="A141" s="831" t="s">
        <v>570</v>
      </c>
      <c r="B141" s="832" t="s">
        <v>2308</v>
      </c>
      <c r="C141" s="832" t="s">
        <v>812</v>
      </c>
      <c r="D141" s="832" t="s">
        <v>2317</v>
      </c>
      <c r="E141" s="832" t="s">
        <v>2318</v>
      </c>
      <c r="F141" s="849">
        <v>1</v>
      </c>
      <c r="G141" s="849">
        <v>5148</v>
      </c>
      <c r="H141" s="849"/>
      <c r="I141" s="849">
        <v>5148</v>
      </c>
      <c r="J141" s="849"/>
      <c r="K141" s="849"/>
      <c r="L141" s="849"/>
      <c r="M141" s="849"/>
      <c r="N141" s="849"/>
      <c r="O141" s="849"/>
      <c r="P141" s="837"/>
      <c r="Q141" s="850"/>
    </row>
    <row r="142" spans="1:17" ht="14.45" customHeight="1" x14ac:dyDescent="0.2">
      <c r="A142" s="831" t="s">
        <v>570</v>
      </c>
      <c r="B142" s="832" t="s">
        <v>2308</v>
      </c>
      <c r="C142" s="832" t="s">
        <v>812</v>
      </c>
      <c r="D142" s="832" t="s">
        <v>2319</v>
      </c>
      <c r="E142" s="832" t="s">
        <v>2320</v>
      </c>
      <c r="F142" s="849">
        <v>1</v>
      </c>
      <c r="G142" s="849">
        <v>1709</v>
      </c>
      <c r="H142" s="849"/>
      <c r="I142" s="849">
        <v>1709</v>
      </c>
      <c r="J142" s="849"/>
      <c r="K142" s="849"/>
      <c r="L142" s="849"/>
      <c r="M142" s="849"/>
      <c r="N142" s="849"/>
      <c r="O142" s="849"/>
      <c r="P142" s="837"/>
      <c r="Q142" s="850"/>
    </row>
    <row r="143" spans="1:17" ht="14.45" customHeight="1" x14ac:dyDescent="0.2">
      <c r="A143" s="831" t="s">
        <v>570</v>
      </c>
      <c r="B143" s="832" t="s">
        <v>2308</v>
      </c>
      <c r="C143" s="832" t="s">
        <v>812</v>
      </c>
      <c r="D143" s="832" t="s">
        <v>2321</v>
      </c>
      <c r="E143" s="832" t="s">
        <v>2322</v>
      </c>
      <c r="F143" s="849">
        <v>1</v>
      </c>
      <c r="G143" s="849">
        <v>716</v>
      </c>
      <c r="H143" s="849"/>
      <c r="I143" s="849">
        <v>716</v>
      </c>
      <c r="J143" s="849"/>
      <c r="K143" s="849"/>
      <c r="L143" s="849"/>
      <c r="M143" s="849"/>
      <c r="N143" s="849"/>
      <c r="O143" s="849"/>
      <c r="P143" s="837"/>
      <c r="Q143" s="850"/>
    </row>
    <row r="144" spans="1:17" ht="14.45" customHeight="1" x14ac:dyDescent="0.2">
      <c r="A144" s="831" t="s">
        <v>570</v>
      </c>
      <c r="B144" s="832" t="s">
        <v>2308</v>
      </c>
      <c r="C144" s="832" t="s">
        <v>812</v>
      </c>
      <c r="D144" s="832" t="s">
        <v>2199</v>
      </c>
      <c r="E144" s="832" t="s">
        <v>2200</v>
      </c>
      <c r="F144" s="849"/>
      <c r="G144" s="849"/>
      <c r="H144" s="849"/>
      <c r="I144" s="849"/>
      <c r="J144" s="849">
        <v>2</v>
      </c>
      <c r="K144" s="849">
        <v>7233</v>
      </c>
      <c r="L144" s="849">
        <v>1</v>
      </c>
      <c r="M144" s="849">
        <v>3616.5</v>
      </c>
      <c r="N144" s="849"/>
      <c r="O144" s="849"/>
      <c r="P144" s="837"/>
      <c r="Q144" s="850"/>
    </row>
    <row r="145" spans="1:17" ht="14.45" customHeight="1" x14ac:dyDescent="0.2">
      <c r="A145" s="831" t="s">
        <v>570</v>
      </c>
      <c r="B145" s="832" t="s">
        <v>2308</v>
      </c>
      <c r="C145" s="832" t="s">
        <v>812</v>
      </c>
      <c r="D145" s="832" t="s">
        <v>2323</v>
      </c>
      <c r="E145" s="832" t="s">
        <v>2324</v>
      </c>
      <c r="F145" s="849">
        <v>2</v>
      </c>
      <c r="G145" s="849">
        <v>3970</v>
      </c>
      <c r="H145" s="849">
        <v>0.99924490309589731</v>
      </c>
      <c r="I145" s="849">
        <v>1985</v>
      </c>
      <c r="J145" s="849">
        <v>2</v>
      </c>
      <c r="K145" s="849">
        <v>3973</v>
      </c>
      <c r="L145" s="849">
        <v>1</v>
      </c>
      <c r="M145" s="849">
        <v>1986.5</v>
      </c>
      <c r="N145" s="849">
        <v>1</v>
      </c>
      <c r="O145" s="849">
        <v>1999</v>
      </c>
      <c r="P145" s="837">
        <v>0.50314623710042794</v>
      </c>
      <c r="Q145" s="850">
        <v>1999</v>
      </c>
    </row>
    <row r="146" spans="1:17" ht="14.45" customHeight="1" x14ac:dyDescent="0.2">
      <c r="A146" s="831" t="s">
        <v>570</v>
      </c>
      <c r="B146" s="832" t="s">
        <v>2308</v>
      </c>
      <c r="C146" s="832" t="s">
        <v>812</v>
      </c>
      <c r="D146" s="832" t="s">
        <v>2209</v>
      </c>
      <c r="E146" s="832" t="s">
        <v>2210</v>
      </c>
      <c r="F146" s="849">
        <v>2</v>
      </c>
      <c r="G146" s="849">
        <v>634</v>
      </c>
      <c r="H146" s="849"/>
      <c r="I146" s="849">
        <v>317</v>
      </c>
      <c r="J146" s="849"/>
      <c r="K146" s="849"/>
      <c r="L146" s="849"/>
      <c r="M146" s="849"/>
      <c r="N146" s="849"/>
      <c r="O146" s="849"/>
      <c r="P146" s="837"/>
      <c r="Q146" s="850"/>
    </row>
    <row r="147" spans="1:17" ht="14.45" customHeight="1" x14ac:dyDescent="0.2">
      <c r="A147" s="831" t="s">
        <v>570</v>
      </c>
      <c r="B147" s="832" t="s">
        <v>2308</v>
      </c>
      <c r="C147" s="832" t="s">
        <v>812</v>
      </c>
      <c r="D147" s="832" t="s">
        <v>2325</v>
      </c>
      <c r="E147" s="832" t="s">
        <v>2326</v>
      </c>
      <c r="F147" s="849">
        <v>1</v>
      </c>
      <c r="G147" s="849">
        <v>3298</v>
      </c>
      <c r="H147" s="849"/>
      <c r="I147" s="849">
        <v>3298</v>
      </c>
      <c r="J147" s="849"/>
      <c r="K147" s="849"/>
      <c r="L147" s="849"/>
      <c r="M147" s="849"/>
      <c r="N147" s="849"/>
      <c r="O147" s="849"/>
      <c r="P147" s="837"/>
      <c r="Q147" s="850"/>
    </row>
    <row r="148" spans="1:17" ht="14.45" customHeight="1" x14ac:dyDescent="0.2">
      <c r="A148" s="831" t="s">
        <v>570</v>
      </c>
      <c r="B148" s="832" t="s">
        <v>2308</v>
      </c>
      <c r="C148" s="832" t="s">
        <v>812</v>
      </c>
      <c r="D148" s="832" t="s">
        <v>2327</v>
      </c>
      <c r="E148" s="832" t="s">
        <v>2328</v>
      </c>
      <c r="F148" s="849">
        <v>1</v>
      </c>
      <c r="G148" s="849">
        <v>1269</v>
      </c>
      <c r="H148" s="849"/>
      <c r="I148" s="849">
        <v>1269</v>
      </c>
      <c r="J148" s="849"/>
      <c r="K148" s="849"/>
      <c r="L148" s="849"/>
      <c r="M148" s="849"/>
      <c r="N148" s="849"/>
      <c r="O148" s="849"/>
      <c r="P148" s="837"/>
      <c r="Q148" s="850"/>
    </row>
    <row r="149" spans="1:17" ht="14.45" customHeight="1" x14ac:dyDescent="0.2">
      <c r="A149" s="831" t="s">
        <v>570</v>
      </c>
      <c r="B149" s="832" t="s">
        <v>2308</v>
      </c>
      <c r="C149" s="832" t="s">
        <v>812</v>
      </c>
      <c r="D149" s="832" t="s">
        <v>2329</v>
      </c>
      <c r="E149" s="832" t="s">
        <v>2330</v>
      </c>
      <c r="F149" s="849"/>
      <c r="G149" s="849"/>
      <c r="H149" s="849"/>
      <c r="I149" s="849"/>
      <c r="J149" s="849">
        <v>2</v>
      </c>
      <c r="K149" s="849">
        <v>10580</v>
      </c>
      <c r="L149" s="849">
        <v>1</v>
      </c>
      <c r="M149" s="849">
        <v>5290</v>
      </c>
      <c r="N149" s="849"/>
      <c r="O149" s="849"/>
      <c r="P149" s="837"/>
      <c r="Q149" s="850"/>
    </row>
    <row r="150" spans="1:17" ht="14.45" customHeight="1" x14ac:dyDescent="0.2">
      <c r="A150" s="831" t="s">
        <v>570</v>
      </c>
      <c r="B150" s="832" t="s">
        <v>2308</v>
      </c>
      <c r="C150" s="832" t="s">
        <v>812</v>
      </c>
      <c r="D150" s="832" t="s">
        <v>2331</v>
      </c>
      <c r="E150" s="832" t="s">
        <v>2332</v>
      </c>
      <c r="F150" s="849">
        <v>2</v>
      </c>
      <c r="G150" s="849">
        <v>11404</v>
      </c>
      <c r="H150" s="849">
        <v>0.99737624628301558</v>
      </c>
      <c r="I150" s="849">
        <v>5702</v>
      </c>
      <c r="J150" s="849">
        <v>2</v>
      </c>
      <c r="K150" s="849">
        <v>11434</v>
      </c>
      <c r="L150" s="849">
        <v>1</v>
      </c>
      <c r="M150" s="849">
        <v>5717</v>
      </c>
      <c r="N150" s="849">
        <v>1</v>
      </c>
      <c r="O150" s="849">
        <v>5765</v>
      </c>
      <c r="P150" s="837">
        <v>0.50419800594717512</v>
      </c>
      <c r="Q150" s="850">
        <v>5765</v>
      </c>
    </row>
    <row r="151" spans="1:17" ht="14.45" customHeight="1" x14ac:dyDescent="0.2">
      <c r="A151" s="831" t="s">
        <v>570</v>
      </c>
      <c r="B151" s="832" t="s">
        <v>2308</v>
      </c>
      <c r="C151" s="832" t="s">
        <v>812</v>
      </c>
      <c r="D151" s="832" t="s">
        <v>2333</v>
      </c>
      <c r="E151" s="832" t="s">
        <v>2334</v>
      </c>
      <c r="F151" s="849">
        <v>1</v>
      </c>
      <c r="G151" s="849">
        <v>8450</v>
      </c>
      <c r="H151" s="849">
        <v>0.99811008740845741</v>
      </c>
      <c r="I151" s="849">
        <v>8450</v>
      </c>
      <c r="J151" s="849">
        <v>1</v>
      </c>
      <c r="K151" s="849">
        <v>8466</v>
      </c>
      <c r="L151" s="849">
        <v>1</v>
      </c>
      <c r="M151" s="849">
        <v>8466</v>
      </c>
      <c r="N151" s="849"/>
      <c r="O151" s="849"/>
      <c r="P151" s="837"/>
      <c r="Q151" s="850"/>
    </row>
    <row r="152" spans="1:17" ht="14.45" customHeight="1" x14ac:dyDescent="0.2">
      <c r="A152" s="831" t="s">
        <v>570</v>
      </c>
      <c r="B152" s="832" t="s">
        <v>2308</v>
      </c>
      <c r="C152" s="832" t="s">
        <v>812</v>
      </c>
      <c r="D152" s="832" t="s">
        <v>2335</v>
      </c>
      <c r="E152" s="832" t="s">
        <v>2336</v>
      </c>
      <c r="F152" s="849"/>
      <c r="G152" s="849"/>
      <c r="H152" s="849"/>
      <c r="I152" s="849"/>
      <c r="J152" s="849">
        <v>1</v>
      </c>
      <c r="K152" s="849">
        <v>6818</v>
      </c>
      <c r="L152" s="849">
        <v>1</v>
      </c>
      <c r="M152" s="849">
        <v>6818</v>
      </c>
      <c r="N152" s="849"/>
      <c r="O152" s="849"/>
      <c r="P152" s="837"/>
      <c r="Q152" s="850"/>
    </row>
    <row r="153" spans="1:17" ht="14.45" customHeight="1" x14ac:dyDescent="0.2">
      <c r="A153" s="831" t="s">
        <v>570</v>
      </c>
      <c r="B153" s="832" t="s">
        <v>2308</v>
      </c>
      <c r="C153" s="832" t="s">
        <v>812</v>
      </c>
      <c r="D153" s="832" t="s">
        <v>2337</v>
      </c>
      <c r="E153" s="832" t="s">
        <v>2338</v>
      </c>
      <c r="F153" s="849">
        <v>1</v>
      </c>
      <c r="G153" s="849">
        <v>16817</v>
      </c>
      <c r="H153" s="849"/>
      <c r="I153" s="849">
        <v>16817</v>
      </c>
      <c r="J153" s="849"/>
      <c r="K153" s="849"/>
      <c r="L153" s="849"/>
      <c r="M153" s="849"/>
      <c r="N153" s="849"/>
      <c r="O153" s="849"/>
      <c r="P153" s="837"/>
      <c r="Q153" s="850"/>
    </row>
    <row r="154" spans="1:17" ht="14.45" customHeight="1" x14ac:dyDescent="0.2">
      <c r="A154" s="831" t="s">
        <v>570</v>
      </c>
      <c r="B154" s="832" t="s">
        <v>2339</v>
      </c>
      <c r="C154" s="832" t="s">
        <v>812</v>
      </c>
      <c r="D154" s="832" t="s">
        <v>2340</v>
      </c>
      <c r="E154" s="832" t="s">
        <v>2341</v>
      </c>
      <c r="F154" s="849"/>
      <c r="G154" s="849"/>
      <c r="H154" s="849"/>
      <c r="I154" s="849"/>
      <c r="J154" s="849"/>
      <c r="K154" s="849"/>
      <c r="L154" s="849"/>
      <c r="M154" s="849"/>
      <c r="N154" s="849">
        <v>1</v>
      </c>
      <c r="O154" s="849">
        <v>11910</v>
      </c>
      <c r="P154" s="837"/>
      <c r="Q154" s="850">
        <v>11910</v>
      </c>
    </row>
    <row r="155" spans="1:17" ht="14.45" customHeight="1" x14ac:dyDescent="0.2">
      <c r="A155" s="831" t="s">
        <v>570</v>
      </c>
      <c r="B155" s="832" t="s">
        <v>2339</v>
      </c>
      <c r="C155" s="832" t="s">
        <v>812</v>
      </c>
      <c r="D155" s="832" t="s">
        <v>2342</v>
      </c>
      <c r="E155" s="832" t="s">
        <v>2343</v>
      </c>
      <c r="F155" s="849">
        <v>1</v>
      </c>
      <c r="G155" s="849">
        <v>2348</v>
      </c>
      <c r="H155" s="849">
        <v>0.99787505312367186</v>
      </c>
      <c r="I155" s="849">
        <v>2348</v>
      </c>
      <c r="J155" s="849">
        <v>1</v>
      </c>
      <c r="K155" s="849">
        <v>2353</v>
      </c>
      <c r="L155" s="849">
        <v>1</v>
      </c>
      <c r="M155" s="849">
        <v>2353</v>
      </c>
      <c r="N155" s="849">
        <v>1</v>
      </c>
      <c r="O155" s="849">
        <v>2369</v>
      </c>
      <c r="P155" s="837">
        <v>1.00679983000425</v>
      </c>
      <c r="Q155" s="850">
        <v>2369</v>
      </c>
    </row>
    <row r="156" spans="1:17" ht="14.45" customHeight="1" x14ac:dyDescent="0.2">
      <c r="A156" s="831" t="s">
        <v>570</v>
      </c>
      <c r="B156" s="832" t="s">
        <v>2339</v>
      </c>
      <c r="C156" s="832" t="s">
        <v>812</v>
      </c>
      <c r="D156" s="832" t="s">
        <v>2344</v>
      </c>
      <c r="E156" s="832" t="s">
        <v>2345</v>
      </c>
      <c r="F156" s="849">
        <v>1</v>
      </c>
      <c r="G156" s="849">
        <v>5238</v>
      </c>
      <c r="H156" s="849">
        <v>0.99904634751096699</v>
      </c>
      <c r="I156" s="849">
        <v>5238</v>
      </c>
      <c r="J156" s="849">
        <v>1</v>
      </c>
      <c r="K156" s="849">
        <v>5243</v>
      </c>
      <c r="L156" s="849">
        <v>1</v>
      </c>
      <c r="M156" s="849">
        <v>5243</v>
      </c>
      <c r="N156" s="849">
        <v>1</v>
      </c>
      <c r="O156" s="849">
        <v>5259</v>
      </c>
      <c r="P156" s="837">
        <v>1.0030516879649056</v>
      </c>
      <c r="Q156" s="850">
        <v>5259</v>
      </c>
    </row>
    <row r="157" spans="1:17" ht="14.45" customHeight="1" x14ac:dyDescent="0.2">
      <c r="A157" s="831" t="s">
        <v>570</v>
      </c>
      <c r="B157" s="832" t="s">
        <v>2339</v>
      </c>
      <c r="C157" s="832" t="s">
        <v>812</v>
      </c>
      <c r="D157" s="832" t="s">
        <v>2346</v>
      </c>
      <c r="E157" s="832" t="s">
        <v>2347</v>
      </c>
      <c r="F157" s="849">
        <v>1</v>
      </c>
      <c r="G157" s="849">
        <v>4114</v>
      </c>
      <c r="H157" s="849"/>
      <c r="I157" s="849">
        <v>4114</v>
      </c>
      <c r="J157" s="849"/>
      <c r="K157" s="849"/>
      <c r="L157" s="849"/>
      <c r="M157" s="849"/>
      <c r="N157" s="849"/>
      <c r="O157" s="849"/>
      <c r="P157" s="837"/>
      <c r="Q157" s="850"/>
    </row>
    <row r="158" spans="1:17" ht="14.45" customHeight="1" x14ac:dyDescent="0.2">
      <c r="A158" s="831" t="s">
        <v>570</v>
      </c>
      <c r="B158" s="832" t="s">
        <v>2339</v>
      </c>
      <c r="C158" s="832" t="s">
        <v>812</v>
      </c>
      <c r="D158" s="832" t="s">
        <v>2348</v>
      </c>
      <c r="E158" s="832" t="s">
        <v>2349</v>
      </c>
      <c r="F158" s="849"/>
      <c r="G158" s="849"/>
      <c r="H158" s="849"/>
      <c r="I158" s="849"/>
      <c r="J158" s="849"/>
      <c r="K158" s="849"/>
      <c r="L158" s="849"/>
      <c r="M158" s="849"/>
      <c r="N158" s="849">
        <v>1</v>
      </c>
      <c r="O158" s="849">
        <v>2392</v>
      </c>
      <c r="P158" s="837"/>
      <c r="Q158" s="850">
        <v>2392</v>
      </c>
    </row>
    <row r="159" spans="1:17" ht="14.45" customHeight="1" x14ac:dyDescent="0.2">
      <c r="A159" s="831" t="s">
        <v>570</v>
      </c>
      <c r="B159" s="832" t="s">
        <v>2339</v>
      </c>
      <c r="C159" s="832" t="s">
        <v>812</v>
      </c>
      <c r="D159" s="832" t="s">
        <v>2350</v>
      </c>
      <c r="E159" s="832" t="s">
        <v>2351</v>
      </c>
      <c r="F159" s="849">
        <v>1</v>
      </c>
      <c r="G159" s="849">
        <v>4617</v>
      </c>
      <c r="H159" s="849"/>
      <c r="I159" s="849">
        <v>4617</v>
      </c>
      <c r="J159" s="849"/>
      <c r="K159" s="849"/>
      <c r="L159" s="849"/>
      <c r="M159" s="849"/>
      <c r="N159" s="849">
        <v>2</v>
      </c>
      <c r="O159" s="849">
        <v>9318</v>
      </c>
      <c r="P159" s="837"/>
      <c r="Q159" s="850">
        <v>4659</v>
      </c>
    </row>
    <row r="160" spans="1:17" ht="14.45" customHeight="1" x14ac:dyDescent="0.2">
      <c r="A160" s="831" t="s">
        <v>570</v>
      </c>
      <c r="B160" s="832" t="s">
        <v>2339</v>
      </c>
      <c r="C160" s="832" t="s">
        <v>812</v>
      </c>
      <c r="D160" s="832" t="s">
        <v>2352</v>
      </c>
      <c r="E160" s="832" t="s">
        <v>2353</v>
      </c>
      <c r="F160" s="849"/>
      <c r="G160" s="849"/>
      <c r="H160" s="849"/>
      <c r="I160" s="849"/>
      <c r="J160" s="849"/>
      <c r="K160" s="849"/>
      <c r="L160" s="849"/>
      <c r="M160" s="849"/>
      <c r="N160" s="849">
        <v>1</v>
      </c>
      <c r="O160" s="849">
        <v>0</v>
      </c>
      <c r="P160" s="837"/>
      <c r="Q160" s="850">
        <v>0</v>
      </c>
    </row>
    <row r="161" spans="1:17" ht="14.45" customHeight="1" x14ac:dyDescent="0.2">
      <c r="A161" s="831" t="s">
        <v>570</v>
      </c>
      <c r="B161" s="832" t="s">
        <v>2354</v>
      </c>
      <c r="C161" s="832" t="s">
        <v>812</v>
      </c>
      <c r="D161" s="832" t="s">
        <v>2355</v>
      </c>
      <c r="E161" s="832" t="s">
        <v>2356</v>
      </c>
      <c r="F161" s="849"/>
      <c r="G161" s="849"/>
      <c r="H161" s="849"/>
      <c r="I161" s="849"/>
      <c r="J161" s="849">
        <v>2</v>
      </c>
      <c r="K161" s="849">
        <v>748</v>
      </c>
      <c r="L161" s="849">
        <v>1</v>
      </c>
      <c r="M161" s="849">
        <v>374</v>
      </c>
      <c r="N161" s="849"/>
      <c r="O161" s="849"/>
      <c r="P161" s="837"/>
      <c r="Q161" s="850"/>
    </row>
    <row r="162" spans="1:17" ht="14.45" customHeight="1" x14ac:dyDescent="0.2">
      <c r="A162" s="831" t="s">
        <v>570</v>
      </c>
      <c r="B162" s="832" t="s">
        <v>2354</v>
      </c>
      <c r="C162" s="832" t="s">
        <v>812</v>
      </c>
      <c r="D162" s="832" t="s">
        <v>2201</v>
      </c>
      <c r="E162" s="832" t="s">
        <v>2202</v>
      </c>
      <c r="F162" s="849">
        <v>915</v>
      </c>
      <c r="G162" s="849">
        <v>186660</v>
      </c>
      <c r="H162" s="849">
        <v>0.94553043619214538</v>
      </c>
      <c r="I162" s="849">
        <v>204</v>
      </c>
      <c r="J162" s="849">
        <v>963</v>
      </c>
      <c r="K162" s="849">
        <v>197413</v>
      </c>
      <c r="L162" s="849">
        <v>1</v>
      </c>
      <c r="M162" s="849">
        <v>204.99792315680165</v>
      </c>
      <c r="N162" s="849">
        <v>1001</v>
      </c>
      <c r="O162" s="849">
        <v>206199</v>
      </c>
      <c r="P162" s="837">
        <v>1.0445056809835218</v>
      </c>
      <c r="Q162" s="850">
        <v>205.99300699300699</v>
      </c>
    </row>
    <row r="163" spans="1:17" ht="14.45" customHeight="1" x14ac:dyDescent="0.2">
      <c r="A163" s="831" t="s">
        <v>570</v>
      </c>
      <c r="B163" s="832" t="s">
        <v>2357</v>
      </c>
      <c r="C163" s="832" t="s">
        <v>812</v>
      </c>
      <c r="D163" s="832" t="s">
        <v>2131</v>
      </c>
      <c r="E163" s="832" t="s">
        <v>2132</v>
      </c>
      <c r="F163" s="849"/>
      <c r="G163" s="849"/>
      <c r="H163" s="849"/>
      <c r="I163" s="849"/>
      <c r="J163" s="849">
        <v>38</v>
      </c>
      <c r="K163" s="849">
        <v>8550</v>
      </c>
      <c r="L163" s="849">
        <v>1</v>
      </c>
      <c r="M163" s="849">
        <v>225</v>
      </c>
      <c r="N163" s="849"/>
      <c r="O163" s="849"/>
      <c r="P163" s="837"/>
      <c r="Q163" s="850"/>
    </row>
    <row r="164" spans="1:17" ht="14.45" customHeight="1" x14ac:dyDescent="0.2">
      <c r="A164" s="831" t="s">
        <v>570</v>
      </c>
      <c r="B164" s="832" t="s">
        <v>2357</v>
      </c>
      <c r="C164" s="832" t="s">
        <v>812</v>
      </c>
      <c r="D164" s="832" t="s">
        <v>2187</v>
      </c>
      <c r="E164" s="832" t="s">
        <v>2188</v>
      </c>
      <c r="F164" s="849"/>
      <c r="G164" s="849"/>
      <c r="H164" s="849"/>
      <c r="I164" s="849"/>
      <c r="J164" s="849">
        <v>0</v>
      </c>
      <c r="K164" s="849">
        <v>0</v>
      </c>
      <c r="L164" s="849"/>
      <c r="M164" s="849"/>
      <c r="N164" s="849"/>
      <c r="O164" s="849"/>
      <c r="P164" s="837"/>
      <c r="Q164" s="850"/>
    </row>
    <row r="165" spans="1:17" ht="14.45" customHeight="1" x14ac:dyDescent="0.2">
      <c r="A165" s="831" t="s">
        <v>570</v>
      </c>
      <c r="B165" s="832" t="s">
        <v>2358</v>
      </c>
      <c r="C165" s="832" t="s">
        <v>812</v>
      </c>
      <c r="D165" s="832" t="s">
        <v>2359</v>
      </c>
      <c r="E165" s="832" t="s">
        <v>2360</v>
      </c>
      <c r="F165" s="849">
        <v>1</v>
      </c>
      <c r="G165" s="849">
        <v>837</v>
      </c>
      <c r="H165" s="849"/>
      <c r="I165" s="849">
        <v>837</v>
      </c>
      <c r="J165" s="849"/>
      <c r="K165" s="849"/>
      <c r="L165" s="849"/>
      <c r="M165" s="849"/>
      <c r="N165" s="849"/>
      <c r="O165" s="849"/>
      <c r="P165" s="837"/>
      <c r="Q165" s="850"/>
    </row>
    <row r="166" spans="1:17" ht="14.45" customHeight="1" x14ac:dyDescent="0.2">
      <c r="A166" s="831" t="s">
        <v>570</v>
      </c>
      <c r="B166" s="832" t="s">
        <v>2361</v>
      </c>
      <c r="C166" s="832" t="s">
        <v>812</v>
      </c>
      <c r="D166" s="832" t="s">
        <v>2209</v>
      </c>
      <c r="E166" s="832" t="s">
        <v>2210</v>
      </c>
      <c r="F166" s="849"/>
      <c r="G166" s="849"/>
      <c r="H166" s="849"/>
      <c r="I166" s="849"/>
      <c r="J166" s="849">
        <v>1</v>
      </c>
      <c r="K166" s="849">
        <v>318</v>
      </c>
      <c r="L166" s="849">
        <v>1</v>
      </c>
      <c r="M166" s="849">
        <v>318</v>
      </c>
      <c r="N166" s="849"/>
      <c r="O166" s="849"/>
      <c r="P166" s="837"/>
      <c r="Q166" s="850"/>
    </row>
    <row r="167" spans="1:17" ht="14.45" customHeight="1" x14ac:dyDescent="0.2">
      <c r="A167" s="831" t="s">
        <v>2362</v>
      </c>
      <c r="B167" s="832" t="s">
        <v>2109</v>
      </c>
      <c r="C167" s="832" t="s">
        <v>2111</v>
      </c>
      <c r="D167" s="832" t="s">
        <v>2112</v>
      </c>
      <c r="E167" s="832" t="s">
        <v>2113</v>
      </c>
      <c r="F167" s="849">
        <v>0</v>
      </c>
      <c r="G167" s="849">
        <v>0</v>
      </c>
      <c r="H167" s="849"/>
      <c r="I167" s="849"/>
      <c r="J167" s="849"/>
      <c r="K167" s="849"/>
      <c r="L167" s="849"/>
      <c r="M167" s="849"/>
      <c r="N167" s="849"/>
      <c r="O167" s="849"/>
      <c r="P167" s="837"/>
      <c r="Q167" s="850"/>
    </row>
    <row r="168" spans="1:17" ht="14.45" customHeight="1" x14ac:dyDescent="0.2">
      <c r="A168" s="831" t="s">
        <v>2362</v>
      </c>
      <c r="B168" s="832" t="s">
        <v>2109</v>
      </c>
      <c r="C168" s="832" t="s">
        <v>2111</v>
      </c>
      <c r="D168" s="832" t="s">
        <v>2112</v>
      </c>
      <c r="E168" s="832" t="s">
        <v>2115</v>
      </c>
      <c r="F168" s="849">
        <v>1</v>
      </c>
      <c r="G168" s="849">
        <v>19771.900000000001</v>
      </c>
      <c r="H168" s="849"/>
      <c r="I168" s="849">
        <v>19771.900000000001</v>
      </c>
      <c r="J168" s="849"/>
      <c r="K168" s="849"/>
      <c r="L168" s="849"/>
      <c r="M168" s="849"/>
      <c r="N168" s="849"/>
      <c r="O168" s="849"/>
      <c r="P168" s="837"/>
      <c r="Q168" s="850"/>
    </row>
    <row r="169" spans="1:17" ht="14.45" customHeight="1" x14ac:dyDescent="0.2">
      <c r="A169" s="831" t="s">
        <v>2362</v>
      </c>
      <c r="B169" s="832" t="s">
        <v>2109</v>
      </c>
      <c r="C169" s="832" t="s">
        <v>812</v>
      </c>
      <c r="D169" s="832" t="s">
        <v>2127</v>
      </c>
      <c r="E169" s="832" t="s">
        <v>2128</v>
      </c>
      <c r="F169" s="849"/>
      <c r="G169" s="849"/>
      <c r="H169" s="849"/>
      <c r="I169" s="849"/>
      <c r="J169" s="849"/>
      <c r="K169" s="849"/>
      <c r="L169" s="849"/>
      <c r="M169" s="849"/>
      <c r="N169" s="849">
        <v>1</v>
      </c>
      <c r="O169" s="849">
        <v>38</v>
      </c>
      <c r="P169" s="837"/>
      <c r="Q169" s="850">
        <v>38</v>
      </c>
    </row>
    <row r="170" spans="1:17" ht="14.45" customHeight="1" thickBot="1" x14ac:dyDescent="0.25">
      <c r="A170" s="839" t="s">
        <v>2362</v>
      </c>
      <c r="B170" s="840" t="s">
        <v>2109</v>
      </c>
      <c r="C170" s="840" t="s">
        <v>812</v>
      </c>
      <c r="D170" s="840" t="s">
        <v>2133</v>
      </c>
      <c r="E170" s="840" t="s">
        <v>2134</v>
      </c>
      <c r="F170" s="851">
        <v>1</v>
      </c>
      <c r="G170" s="851">
        <v>0</v>
      </c>
      <c r="H170" s="851"/>
      <c r="I170" s="851">
        <v>0</v>
      </c>
      <c r="J170" s="851"/>
      <c r="K170" s="851"/>
      <c r="L170" s="851"/>
      <c r="M170" s="851"/>
      <c r="N170" s="851"/>
      <c r="O170" s="851"/>
      <c r="P170" s="845"/>
      <c r="Q170" s="852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74CDA707-568C-4640-9DBB-8CEAA70E1E76}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28515625" defaultRowHeight="14.45" customHeight="1" outlineLevelRow="1" outlineLevelCol="1" x14ac:dyDescent="0.2"/>
  <cols>
    <col min="1" max="1" width="29.140625" style="353" customWidth="1"/>
    <col min="2" max="2" width="7.85546875" style="353" hidden="1" customWidth="1" outlineLevel="1"/>
    <col min="3" max="3" width="7.85546875" style="353" customWidth="1" collapsed="1"/>
    <col min="4" max="4" width="7.85546875" style="353" customWidth="1"/>
    <col min="5" max="5" width="7.85546875" style="353" hidden="1" customWidth="1" outlineLevel="1"/>
    <col min="6" max="6" width="7.85546875" style="361" customWidth="1" collapsed="1"/>
    <col min="7" max="7" width="7.85546875" style="353" hidden="1" customWidth="1" outlineLevel="1"/>
    <col min="8" max="8" width="7.85546875" style="353" customWidth="1" collapsed="1"/>
    <col min="9" max="9" width="7.85546875" style="353" customWidth="1"/>
    <col min="10" max="10" width="7.85546875" style="353" hidden="1" customWidth="1" outlineLevel="1"/>
    <col min="11" max="11" width="7.85546875" style="362" customWidth="1" collapsed="1"/>
    <col min="12" max="13" width="7.85546875" style="353" hidden="1" customWidth="1"/>
    <col min="14" max="15" width="7.85546875" style="353" customWidth="1"/>
    <col min="16" max="16" width="0" style="353" hidden="1" customWidth="1" outlineLevel="1"/>
    <col min="17" max="17" width="9.5703125" style="353" hidden="1" customWidth="1" outlineLevel="1"/>
    <col min="18" max="18" width="9.28515625" style="353" collapsed="1"/>
    <col min="19" max="16384" width="9.28515625" style="353"/>
  </cols>
  <sheetData>
    <row r="1" spans="1:17" ht="18.600000000000001" customHeight="1" thickBot="1" x14ac:dyDescent="0.35">
      <c r="A1" s="657" t="s">
        <v>134</v>
      </c>
      <c r="B1" s="657"/>
      <c r="C1" s="657"/>
      <c r="D1" s="657"/>
      <c r="E1" s="657"/>
      <c r="F1" s="657"/>
      <c r="G1" s="657"/>
      <c r="H1" s="657"/>
      <c r="I1" s="657"/>
      <c r="J1" s="657"/>
      <c r="K1" s="657"/>
      <c r="L1" s="657"/>
      <c r="M1" s="657"/>
      <c r="N1" s="657"/>
      <c r="O1" s="657"/>
      <c r="P1" s="657"/>
      <c r="Q1" s="657"/>
    </row>
    <row r="2" spans="1:17" ht="14.45" customHeight="1" thickBot="1" x14ac:dyDescent="0.25">
      <c r="A2" s="371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5" customHeight="1" thickBot="1" x14ac:dyDescent="0.25">
      <c r="A3" s="647" t="s">
        <v>69</v>
      </c>
      <c r="B3" s="624" t="s">
        <v>70</v>
      </c>
      <c r="C3" s="625"/>
      <c r="D3" s="625"/>
      <c r="E3" s="626"/>
      <c r="F3" s="627"/>
      <c r="G3" s="624" t="s">
        <v>240</v>
      </c>
      <c r="H3" s="625"/>
      <c r="I3" s="625"/>
      <c r="J3" s="626"/>
      <c r="K3" s="627"/>
      <c r="L3" s="121"/>
      <c r="M3" s="122"/>
      <c r="N3" s="121"/>
      <c r="O3" s="123"/>
    </row>
    <row r="4" spans="1:17" ht="14.45" customHeight="1" thickBot="1" x14ac:dyDescent="0.25">
      <c r="A4" s="648"/>
      <c r="B4" s="124">
        <v>2015</v>
      </c>
      <c r="C4" s="125">
        <v>2018</v>
      </c>
      <c r="D4" s="125">
        <v>2019</v>
      </c>
      <c r="E4" s="418" t="s">
        <v>257</v>
      </c>
      <c r="F4" s="419" t="s">
        <v>2</v>
      </c>
      <c r="G4" s="124">
        <v>2015</v>
      </c>
      <c r="H4" s="125">
        <v>2018</v>
      </c>
      <c r="I4" s="125">
        <v>2019</v>
      </c>
      <c r="J4" s="125" t="s">
        <v>257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266</v>
      </c>
      <c r="Q4" s="128" t="s">
        <v>267</v>
      </c>
    </row>
    <row r="5" spans="1:17" ht="14.45" hidden="1" customHeight="1" outlineLevel="1" x14ac:dyDescent="0.2">
      <c r="A5" s="440" t="s">
        <v>167</v>
      </c>
      <c r="B5" s="119">
        <v>466.02300000000002</v>
      </c>
      <c r="C5" s="114">
        <v>497.08800000000002</v>
      </c>
      <c r="D5" s="114">
        <v>410.81200000000001</v>
      </c>
      <c r="E5" s="424">
        <f>IF(OR(D5=0,B5=0),"",D5/B5)</f>
        <v>0.88152730659216394</v>
      </c>
      <c r="F5" s="129">
        <f>IF(OR(D5=0,C5=0),"",D5/C5)</f>
        <v>0.82643717007853734</v>
      </c>
      <c r="G5" s="130">
        <v>428</v>
      </c>
      <c r="H5" s="114">
        <v>408</v>
      </c>
      <c r="I5" s="114">
        <v>388</v>
      </c>
      <c r="J5" s="424">
        <f>IF(OR(I5=0,G5=0),"",I5/G5)</f>
        <v>0.90654205607476634</v>
      </c>
      <c r="K5" s="131">
        <f>IF(OR(I5=0,H5=0),"",I5/H5)</f>
        <v>0.9509803921568627</v>
      </c>
      <c r="L5" s="121"/>
      <c r="M5" s="121"/>
      <c r="N5" s="7">
        <f>D5-C5</f>
        <v>-86.27600000000001</v>
      </c>
      <c r="O5" s="8">
        <f>I5-H5</f>
        <v>-20</v>
      </c>
      <c r="P5" s="7">
        <f>D5-B5</f>
        <v>-55.211000000000013</v>
      </c>
      <c r="Q5" s="8">
        <f>I5-G5</f>
        <v>-40</v>
      </c>
    </row>
    <row r="6" spans="1:17" ht="14.45" hidden="1" customHeight="1" outlineLevel="1" x14ac:dyDescent="0.2">
      <c r="A6" s="441" t="s">
        <v>168</v>
      </c>
      <c r="B6" s="120">
        <v>153.54599999999999</v>
      </c>
      <c r="C6" s="113">
        <v>128.084</v>
      </c>
      <c r="D6" s="113">
        <v>106.38800000000001</v>
      </c>
      <c r="E6" s="424">
        <f t="shared" ref="E6:E12" si="0">IF(OR(D6=0,B6=0),"",D6/B6)</f>
        <v>0.69287379677751304</v>
      </c>
      <c r="F6" s="129">
        <f t="shared" ref="F6:F12" si="1">IF(OR(D6=0,C6=0),"",D6/C6)</f>
        <v>0.83061116142531466</v>
      </c>
      <c r="G6" s="133">
        <v>187</v>
      </c>
      <c r="H6" s="113">
        <v>157</v>
      </c>
      <c r="I6" s="113">
        <v>176</v>
      </c>
      <c r="J6" s="425">
        <f t="shared" ref="J6:J12" si="2">IF(OR(I6=0,G6=0),"",I6/G6)</f>
        <v>0.94117647058823528</v>
      </c>
      <c r="K6" s="134">
        <f t="shared" ref="K6:K12" si="3">IF(OR(I6=0,H6=0),"",I6/H6)</f>
        <v>1.1210191082802548</v>
      </c>
      <c r="L6" s="121"/>
      <c r="M6" s="121"/>
      <c r="N6" s="5">
        <f t="shared" ref="N6:N13" si="4">D6-C6</f>
        <v>-21.695999999999998</v>
      </c>
      <c r="O6" s="6">
        <f t="shared" ref="O6:O13" si="5">I6-H6</f>
        <v>19</v>
      </c>
      <c r="P6" s="5">
        <f t="shared" ref="P6:P13" si="6">D6-B6</f>
        <v>-47.157999999999987</v>
      </c>
      <c r="Q6" s="6">
        <f t="shared" ref="Q6:Q13" si="7">I6-G6</f>
        <v>-11</v>
      </c>
    </row>
    <row r="7" spans="1:17" ht="14.45" hidden="1" customHeight="1" outlineLevel="1" x14ac:dyDescent="0.2">
      <c r="A7" s="441" t="s">
        <v>169</v>
      </c>
      <c r="B7" s="120">
        <v>760.26400000000001</v>
      </c>
      <c r="C7" s="113">
        <v>510.60399999999998</v>
      </c>
      <c r="D7" s="113">
        <v>565.46500000000003</v>
      </c>
      <c r="E7" s="424">
        <f t="shared" si="0"/>
        <v>0.74377453095240609</v>
      </c>
      <c r="F7" s="129">
        <f t="shared" si="1"/>
        <v>1.1074433416111116</v>
      </c>
      <c r="G7" s="133">
        <v>641</v>
      </c>
      <c r="H7" s="113">
        <v>632</v>
      </c>
      <c r="I7" s="113">
        <v>580</v>
      </c>
      <c r="J7" s="425">
        <f t="shared" si="2"/>
        <v>0.90483619344773791</v>
      </c>
      <c r="K7" s="134">
        <f t="shared" si="3"/>
        <v>0.91772151898734178</v>
      </c>
      <c r="L7" s="121"/>
      <c r="M7" s="121"/>
      <c r="N7" s="5">
        <f t="shared" si="4"/>
        <v>54.861000000000047</v>
      </c>
      <c r="O7" s="6">
        <f t="shared" si="5"/>
        <v>-52</v>
      </c>
      <c r="P7" s="5">
        <f t="shared" si="6"/>
        <v>-194.79899999999998</v>
      </c>
      <c r="Q7" s="6">
        <f t="shared" si="7"/>
        <v>-61</v>
      </c>
    </row>
    <row r="8" spans="1:17" ht="14.45" hidden="1" customHeight="1" outlineLevel="1" x14ac:dyDescent="0.2">
      <c r="A8" s="441" t="s">
        <v>170</v>
      </c>
      <c r="B8" s="120">
        <v>22.983000000000001</v>
      </c>
      <c r="C8" s="113">
        <v>46.033999999999999</v>
      </c>
      <c r="D8" s="113">
        <v>29.805</v>
      </c>
      <c r="E8" s="424">
        <f t="shared" si="0"/>
        <v>1.2968280903276335</v>
      </c>
      <c r="F8" s="129">
        <f t="shared" si="1"/>
        <v>0.64745622800538738</v>
      </c>
      <c r="G8" s="133">
        <v>43</v>
      </c>
      <c r="H8" s="113">
        <v>57</v>
      </c>
      <c r="I8" s="113">
        <v>58</v>
      </c>
      <c r="J8" s="425">
        <f t="shared" si="2"/>
        <v>1.3488372093023255</v>
      </c>
      <c r="K8" s="134">
        <f t="shared" si="3"/>
        <v>1.0175438596491229</v>
      </c>
      <c r="L8" s="121"/>
      <c r="M8" s="121"/>
      <c r="N8" s="5">
        <f t="shared" si="4"/>
        <v>-16.228999999999999</v>
      </c>
      <c r="O8" s="6">
        <f t="shared" si="5"/>
        <v>1</v>
      </c>
      <c r="P8" s="5">
        <f t="shared" si="6"/>
        <v>6.8219999999999992</v>
      </c>
      <c r="Q8" s="6">
        <f t="shared" si="7"/>
        <v>15</v>
      </c>
    </row>
    <row r="9" spans="1:17" ht="14.45" hidden="1" customHeight="1" outlineLevel="1" x14ac:dyDescent="0.2">
      <c r="A9" s="441" t="s">
        <v>171</v>
      </c>
      <c r="B9" s="120">
        <v>0</v>
      </c>
      <c r="C9" s="113">
        <v>0</v>
      </c>
      <c r="D9" s="113">
        <v>4.1550000000000002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2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4.1550000000000002</v>
      </c>
      <c r="O9" s="6">
        <f t="shared" si="5"/>
        <v>2</v>
      </c>
      <c r="P9" s="5">
        <f t="shared" si="6"/>
        <v>4.1550000000000002</v>
      </c>
      <c r="Q9" s="6">
        <f t="shared" si="7"/>
        <v>2</v>
      </c>
    </row>
    <row r="10" spans="1:17" ht="14.45" hidden="1" customHeight="1" outlineLevel="1" x14ac:dyDescent="0.2">
      <c r="A10" s="441" t="s">
        <v>172</v>
      </c>
      <c r="B10" s="120">
        <v>237.79900000000001</v>
      </c>
      <c r="C10" s="113">
        <v>172.64500000000001</v>
      </c>
      <c r="D10" s="113">
        <v>340.79700000000003</v>
      </c>
      <c r="E10" s="424">
        <f t="shared" si="0"/>
        <v>1.4331305009693061</v>
      </c>
      <c r="F10" s="129">
        <f t="shared" si="1"/>
        <v>1.9739754988560341</v>
      </c>
      <c r="G10" s="133">
        <v>209</v>
      </c>
      <c r="H10" s="113">
        <v>213</v>
      </c>
      <c r="I10" s="113">
        <v>208</v>
      </c>
      <c r="J10" s="425">
        <f t="shared" si="2"/>
        <v>0.99521531100478466</v>
      </c>
      <c r="K10" s="134">
        <f t="shared" si="3"/>
        <v>0.97652582159624413</v>
      </c>
      <c r="L10" s="121"/>
      <c r="M10" s="121"/>
      <c r="N10" s="5">
        <f t="shared" si="4"/>
        <v>168.15200000000002</v>
      </c>
      <c r="O10" s="6">
        <f t="shared" si="5"/>
        <v>-5</v>
      </c>
      <c r="P10" s="5">
        <f t="shared" si="6"/>
        <v>102.99800000000002</v>
      </c>
      <c r="Q10" s="6">
        <f t="shared" si="7"/>
        <v>-1</v>
      </c>
    </row>
    <row r="11" spans="1:17" ht="14.45" hidden="1" customHeight="1" outlineLevel="1" x14ac:dyDescent="0.2">
      <c r="A11" s="441" t="s">
        <v>173</v>
      </c>
      <c r="B11" s="120">
        <v>105.072</v>
      </c>
      <c r="C11" s="113">
        <v>77.153000000000006</v>
      </c>
      <c r="D11" s="113">
        <v>16.059000000000001</v>
      </c>
      <c r="E11" s="424">
        <f t="shared" si="0"/>
        <v>0.15283805390589311</v>
      </c>
      <c r="F11" s="129">
        <f t="shared" si="1"/>
        <v>0.20814485502832034</v>
      </c>
      <c r="G11" s="133">
        <v>41</v>
      </c>
      <c r="H11" s="113">
        <v>42</v>
      </c>
      <c r="I11" s="113">
        <v>26</v>
      </c>
      <c r="J11" s="425">
        <f t="shared" si="2"/>
        <v>0.63414634146341464</v>
      </c>
      <c r="K11" s="134">
        <f t="shared" si="3"/>
        <v>0.61904761904761907</v>
      </c>
      <c r="L11" s="121"/>
      <c r="M11" s="121"/>
      <c r="N11" s="5">
        <f t="shared" si="4"/>
        <v>-61.094000000000008</v>
      </c>
      <c r="O11" s="6">
        <f t="shared" si="5"/>
        <v>-16</v>
      </c>
      <c r="P11" s="5">
        <f t="shared" si="6"/>
        <v>-89.013000000000005</v>
      </c>
      <c r="Q11" s="6">
        <f t="shared" si="7"/>
        <v>-15</v>
      </c>
    </row>
    <row r="12" spans="1:17" ht="14.45" hidden="1" customHeight="1" outlineLevel="1" thickBot="1" x14ac:dyDescent="0.25">
      <c r="A12" s="442" t="s">
        <v>208</v>
      </c>
      <c r="B12" s="238">
        <v>1.0469999999999999</v>
      </c>
      <c r="C12" s="239">
        <v>0</v>
      </c>
      <c r="D12" s="239">
        <v>0</v>
      </c>
      <c r="E12" s="424" t="str">
        <f t="shared" si="0"/>
        <v/>
      </c>
      <c r="F12" s="129" t="str">
        <f t="shared" si="1"/>
        <v/>
      </c>
      <c r="G12" s="241">
        <v>3</v>
      </c>
      <c r="H12" s="239">
        <v>0</v>
      </c>
      <c r="I12" s="239">
        <v>0</v>
      </c>
      <c r="J12" s="426" t="str">
        <f t="shared" si="2"/>
        <v/>
      </c>
      <c r="K12" s="242" t="str">
        <f t="shared" si="3"/>
        <v/>
      </c>
      <c r="L12" s="121"/>
      <c r="M12" s="121"/>
      <c r="N12" s="243">
        <f t="shared" si="4"/>
        <v>0</v>
      </c>
      <c r="O12" s="244">
        <f t="shared" si="5"/>
        <v>0</v>
      </c>
      <c r="P12" s="243">
        <f t="shared" si="6"/>
        <v>-1.0469999999999999</v>
      </c>
      <c r="Q12" s="244">
        <f t="shared" si="7"/>
        <v>-3</v>
      </c>
    </row>
    <row r="13" spans="1:17" ht="14.45" customHeight="1" collapsed="1" thickBot="1" x14ac:dyDescent="0.25">
      <c r="A13" s="117" t="s">
        <v>3</v>
      </c>
      <c r="B13" s="115">
        <f>SUM(B5:B12)</f>
        <v>1746.7339999999999</v>
      </c>
      <c r="C13" s="116">
        <f>SUM(C5:C12)</f>
        <v>1431.6080000000002</v>
      </c>
      <c r="D13" s="116">
        <f>SUM(D5:D12)</f>
        <v>1473.481</v>
      </c>
      <c r="E13" s="420">
        <f>IF(OR(D13=0,B13=0),0,D13/B13)</f>
        <v>0.84356347331648673</v>
      </c>
      <c r="F13" s="135">
        <f>IF(OR(D13=0,C13=0),0,D13/C13)</f>
        <v>1.0292489284776278</v>
      </c>
      <c r="G13" s="136">
        <f>SUM(G5:G12)</f>
        <v>1552</v>
      </c>
      <c r="H13" s="116">
        <f>SUM(H5:H12)</f>
        <v>1509</v>
      </c>
      <c r="I13" s="116">
        <f>SUM(I5:I12)</f>
        <v>1438</v>
      </c>
      <c r="J13" s="420">
        <f>IF(OR(I13=0,G13=0),0,I13/G13)</f>
        <v>0.92654639175257736</v>
      </c>
      <c r="K13" s="137">
        <f>IF(OR(I13=0,H13=0),0,I13/H13)</f>
        <v>0.95294897282968849</v>
      </c>
      <c r="L13" s="121"/>
      <c r="M13" s="121"/>
      <c r="N13" s="127">
        <f t="shared" si="4"/>
        <v>41.87299999999982</v>
      </c>
      <c r="O13" s="138">
        <f t="shared" si="5"/>
        <v>-71</v>
      </c>
      <c r="P13" s="127">
        <f t="shared" si="6"/>
        <v>-273.25299999999993</v>
      </c>
      <c r="Q13" s="138">
        <f t="shared" si="7"/>
        <v>-114</v>
      </c>
    </row>
    <row r="14" spans="1:17" ht="14.45" customHeight="1" x14ac:dyDescent="0.2">
      <c r="A14" s="139"/>
      <c r="B14" s="649"/>
      <c r="C14" s="649"/>
      <c r="D14" s="649"/>
      <c r="E14" s="650"/>
      <c r="F14" s="649"/>
      <c r="G14" s="649"/>
      <c r="H14" s="649"/>
      <c r="I14" s="649"/>
      <c r="J14" s="650"/>
      <c r="K14" s="649"/>
      <c r="L14" s="121"/>
      <c r="M14" s="121"/>
      <c r="N14" s="121"/>
      <c r="O14" s="123"/>
      <c r="P14" s="121"/>
      <c r="Q14" s="123"/>
    </row>
    <row r="15" spans="1:17" ht="14.45" customHeight="1" thickBot="1" x14ac:dyDescent="0.2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5" customHeight="1" thickBot="1" x14ac:dyDescent="0.25">
      <c r="A16" s="651" t="s">
        <v>258</v>
      </c>
      <c r="B16" s="653" t="s">
        <v>70</v>
      </c>
      <c r="C16" s="654"/>
      <c r="D16" s="654"/>
      <c r="E16" s="655"/>
      <c r="F16" s="656"/>
      <c r="G16" s="653" t="s">
        <v>240</v>
      </c>
      <c r="H16" s="654"/>
      <c r="I16" s="654"/>
      <c r="J16" s="655"/>
      <c r="K16" s="656"/>
      <c r="L16" s="672" t="s">
        <v>178</v>
      </c>
      <c r="M16" s="673"/>
      <c r="N16" s="155"/>
      <c r="O16" s="155"/>
      <c r="P16" s="155"/>
      <c r="Q16" s="155"/>
    </row>
    <row r="17" spans="1:17" ht="14.45" customHeight="1" thickBot="1" x14ac:dyDescent="0.25">
      <c r="A17" s="652"/>
      <c r="B17" s="140">
        <v>2015</v>
      </c>
      <c r="C17" s="141">
        <v>2018</v>
      </c>
      <c r="D17" s="141">
        <v>2019</v>
      </c>
      <c r="E17" s="141" t="s">
        <v>257</v>
      </c>
      <c r="F17" s="142" t="s">
        <v>2</v>
      </c>
      <c r="G17" s="140">
        <v>2015</v>
      </c>
      <c r="H17" s="141">
        <v>2018</v>
      </c>
      <c r="I17" s="141">
        <v>2019</v>
      </c>
      <c r="J17" s="141" t="s">
        <v>257</v>
      </c>
      <c r="K17" s="142" t="s">
        <v>2</v>
      </c>
      <c r="L17" s="643" t="s">
        <v>179</v>
      </c>
      <c r="M17" s="644"/>
      <c r="N17" s="143" t="s">
        <v>71</v>
      </c>
      <c r="O17" s="144" t="s">
        <v>72</v>
      </c>
      <c r="P17" s="143" t="s">
        <v>266</v>
      </c>
      <c r="Q17" s="144" t="s">
        <v>267</v>
      </c>
    </row>
    <row r="18" spans="1:17" ht="14.45" hidden="1" customHeight="1" outlineLevel="1" x14ac:dyDescent="0.2">
      <c r="A18" s="440" t="s">
        <v>167</v>
      </c>
      <c r="B18" s="119">
        <v>3.2280000000000002</v>
      </c>
      <c r="C18" s="114">
        <v>3.1749999999999998</v>
      </c>
      <c r="D18" s="114">
        <v>8.3699999999999992</v>
      </c>
      <c r="E18" s="424">
        <f>IF(OR(D18=0,B18=0),"",D18/B18)</f>
        <v>2.5929368029739774</v>
      </c>
      <c r="F18" s="129">
        <f>IF(OR(D18=0,C18=0),"",D18/C18)</f>
        <v>2.6362204724409448</v>
      </c>
      <c r="G18" s="119">
        <v>8</v>
      </c>
      <c r="H18" s="114">
        <v>7</v>
      </c>
      <c r="I18" s="114">
        <v>6</v>
      </c>
      <c r="J18" s="424">
        <f>IF(OR(I18=0,G18=0),"",I18/G18)</f>
        <v>0.75</v>
      </c>
      <c r="K18" s="131">
        <f>IF(OR(I18=0,H18=0),"",I18/H18)</f>
        <v>0.8571428571428571</v>
      </c>
      <c r="L18" s="645">
        <v>0.91871999999999998</v>
      </c>
      <c r="M18" s="646"/>
      <c r="N18" s="145">
        <f t="shared" ref="N18:N26" si="8">D18-C18</f>
        <v>5.1949999999999994</v>
      </c>
      <c r="O18" s="146">
        <f t="shared" ref="O18:O26" si="9">I18-H18</f>
        <v>-1</v>
      </c>
      <c r="P18" s="145">
        <f t="shared" ref="P18:P26" si="10">D18-B18</f>
        <v>5.1419999999999995</v>
      </c>
      <c r="Q18" s="146">
        <f t="shared" ref="Q18:Q26" si="11">I18-G18</f>
        <v>-2</v>
      </c>
    </row>
    <row r="19" spans="1:17" ht="14.45" hidden="1" customHeight="1" outlineLevel="1" x14ac:dyDescent="0.2">
      <c r="A19" s="441" t="s">
        <v>168</v>
      </c>
      <c r="B19" s="120">
        <v>0.68</v>
      </c>
      <c r="C19" s="113">
        <v>1.2589999999999999</v>
      </c>
      <c r="D19" s="113">
        <v>0.66500000000000004</v>
      </c>
      <c r="E19" s="425">
        <f t="shared" ref="E19:E25" si="12">IF(OR(D19=0,B19=0),"",D19/B19)</f>
        <v>0.9779411764705882</v>
      </c>
      <c r="F19" s="132">
        <f t="shared" ref="F19:F25" si="13">IF(OR(D19=0,C19=0),"",D19/C19)</f>
        <v>0.52819698173153307</v>
      </c>
      <c r="G19" s="120">
        <v>2</v>
      </c>
      <c r="H19" s="113">
        <v>4</v>
      </c>
      <c r="I19" s="113">
        <v>2</v>
      </c>
      <c r="J19" s="425">
        <f t="shared" ref="J19:J25" si="14">IF(OR(I19=0,G19=0),"",I19/G19)</f>
        <v>1</v>
      </c>
      <c r="K19" s="134">
        <f t="shared" ref="K19:K25" si="15">IF(OR(I19=0,H19=0),"",I19/H19)</f>
        <v>0.5</v>
      </c>
      <c r="L19" s="645">
        <v>0.99456</v>
      </c>
      <c r="M19" s="646"/>
      <c r="N19" s="147">
        <f t="shared" si="8"/>
        <v>-0.59399999999999986</v>
      </c>
      <c r="O19" s="148">
        <f t="shared" si="9"/>
        <v>-2</v>
      </c>
      <c r="P19" s="147">
        <f t="shared" si="10"/>
        <v>-1.5000000000000013E-2</v>
      </c>
      <c r="Q19" s="148">
        <f t="shared" si="11"/>
        <v>0</v>
      </c>
    </row>
    <row r="20" spans="1:17" ht="14.45" hidden="1" customHeight="1" outlineLevel="1" x14ac:dyDescent="0.2">
      <c r="A20" s="441" t="s">
        <v>169</v>
      </c>
      <c r="B20" s="120">
        <v>3.218</v>
      </c>
      <c r="C20" s="113">
        <v>1.2350000000000001</v>
      </c>
      <c r="D20" s="113">
        <v>18.241</v>
      </c>
      <c r="E20" s="425">
        <f t="shared" si="12"/>
        <v>5.6684275947793656</v>
      </c>
      <c r="F20" s="132">
        <f t="shared" si="13"/>
        <v>14.770040485829957</v>
      </c>
      <c r="G20" s="120">
        <v>14</v>
      </c>
      <c r="H20" s="113">
        <v>6</v>
      </c>
      <c r="I20" s="113">
        <v>8</v>
      </c>
      <c r="J20" s="425">
        <f t="shared" si="14"/>
        <v>0.5714285714285714</v>
      </c>
      <c r="K20" s="134">
        <f t="shared" si="15"/>
        <v>1.3333333333333333</v>
      </c>
      <c r="L20" s="645">
        <v>0.96671999999999991</v>
      </c>
      <c r="M20" s="646"/>
      <c r="N20" s="147">
        <f t="shared" si="8"/>
        <v>17.006</v>
      </c>
      <c r="O20" s="148">
        <f t="shared" si="9"/>
        <v>2</v>
      </c>
      <c r="P20" s="147">
        <f t="shared" si="10"/>
        <v>15.023</v>
      </c>
      <c r="Q20" s="148">
        <f t="shared" si="11"/>
        <v>-6</v>
      </c>
    </row>
    <row r="21" spans="1:17" ht="14.45" hidden="1" customHeight="1" outlineLevel="1" x14ac:dyDescent="0.2">
      <c r="A21" s="441" t="s">
        <v>170</v>
      </c>
      <c r="B21" s="120">
        <v>0</v>
      </c>
      <c r="C21" s="113">
        <v>0.25700000000000001</v>
      </c>
      <c r="D21" s="113">
        <v>0</v>
      </c>
      <c r="E21" s="425" t="str">
        <f t="shared" si="12"/>
        <v/>
      </c>
      <c r="F21" s="132" t="str">
        <f t="shared" si="13"/>
        <v/>
      </c>
      <c r="G21" s="120">
        <v>0</v>
      </c>
      <c r="H21" s="113">
        <v>1</v>
      </c>
      <c r="I21" s="113">
        <v>0</v>
      </c>
      <c r="J21" s="425" t="str">
        <f t="shared" si="14"/>
        <v/>
      </c>
      <c r="K21" s="134" t="str">
        <f t="shared" si="15"/>
        <v/>
      </c>
      <c r="L21" s="645">
        <v>1.11744</v>
      </c>
      <c r="M21" s="646"/>
      <c r="N21" s="147">
        <f t="shared" si="8"/>
        <v>-0.25700000000000001</v>
      </c>
      <c r="O21" s="148">
        <f t="shared" si="9"/>
        <v>-1</v>
      </c>
      <c r="P21" s="147">
        <f t="shared" si="10"/>
        <v>0</v>
      </c>
      <c r="Q21" s="148">
        <f t="shared" si="11"/>
        <v>0</v>
      </c>
    </row>
    <row r="22" spans="1:17" ht="14.45" hidden="1" customHeight="1" outlineLevel="1" x14ac:dyDescent="0.2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45">
        <v>0.96</v>
      </c>
      <c r="M22" s="646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5" hidden="1" customHeight="1" outlineLevel="1" x14ac:dyDescent="0.2">
      <c r="A23" s="441" t="s">
        <v>172</v>
      </c>
      <c r="B23" s="120">
        <v>1.613</v>
      </c>
      <c r="C23" s="113">
        <v>0.69099999999999995</v>
      </c>
      <c r="D23" s="113">
        <v>1.2050000000000001</v>
      </c>
      <c r="E23" s="425">
        <f t="shared" si="12"/>
        <v>0.74705517668939869</v>
      </c>
      <c r="F23" s="132">
        <f t="shared" si="13"/>
        <v>1.7438494934876991</v>
      </c>
      <c r="G23" s="120">
        <v>6</v>
      </c>
      <c r="H23" s="113">
        <v>3</v>
      </c>
      <c r="I23" s="113">
        <v>5</v>
      </c>
      <c r="J23" s="425">
        <f t="shared" si="14"/>
        <v>0.83333333333333337</v>
      </c>
      <c r="K23" s="134">
        <f t="shared" si="15"/>
        <v>1.6666666666666667</v>
      </c>
      <c r="L23" s="645">
        <v>0.98495999999999995</v>
      </c>
      <c r="M23" s="646"/>
      <c r="N23" s="147">
        <f t="shared" si="8"/>
        <v>0.51400000000000012</v>
      </c>
      <c r="O23" s="148">
        <f t="shared" si="9"/>
        <v>2</v>
      </c>
      <c r="P23" s="147">
        <f t="shared" si="10"/>
        <v>-0.40799999999999992</v>
      </c>
      <c r="Q23" s="148">
        <f t="shared" si="11"/>
        <v>-1</v>
      </c>
    </row>
    <row r="24" spans="1:17" ht="14.45" hidden="1" customHeight="1" outlineLevel="1" x14ac:dyDescent="0.2">
      <c r="A24" s="441" t="s">
        <v>173</v>
      </c>
      <c r="B24" s="120">
        <v>0</v>
      </c>
      <c r="C24" s="113">
        <v>0</v>
      </c>
      <c r="D24" s="113">
        <v>0</v>
      </c>
      <c r="E24" s="425" t="str">
        <f t="shared" si="12"/>
        <v/>
      </c>
      <c r="F24" s="132" t="str">
        <f t="shared" si="13"/>
        <v/>
      </c>
      <c r="G24" s="120">
        <v>0</v>
      </c>
      <c r="H24" s="113">
        <v>0</v>
      </c>
      <c r="I24" s="113">
        <v>0</v>
      </c>
      <c r="J24" s="425" t="str">
        <f t="shared" si="14"/>
        <v/>
      </c>
      <c r="K24" s="134" t="str">
        <f t="shared" si="15"/>
        <v/>
      </c>
      <c r="L24" s="645">
        <v>1.0147199999999998</v>
      </c>
      <c r="M24" s="646"/>
      <c r="N24" s="147">
        <f t="shared" si="8"/>
        <v>0</v>
      </c>
      <c r="O24" s="148">
        <f t="shared" si="9"/>
        <v>0</v>
      </c>
      <c r="P24" s="147">
        <f t="shared" si="10"/>
        <v>0</v>
      </c>
      <c r="Q24" s="148">
        <f t="shared" si="11"/>
        <v>0</v>
      </c>
    </row>
    <row r="25" spans="1:17" ht="14.45" hidden="1" customHeight="1" outlineLevel="1" thickBot="1" x14ac:dyDescent="0.25">
      <c r="A25" s="442" t="s">
        <v>208</v>
      </c>
      <c r="B25" s="238">
        <v>0.75600000000000001</v>
      </c>
      <c r="C25" s="239">
        <v>0</v>
      </c>
      <c r="D25" s="239">
        <v>0</v>
      </c>
      <c r="E25" s="426" t="str">
        <f t="shared" si="12"/>
        <v/>
      </c>
      <c r="F25" s="240" t="str">
        <f t="shared" si="13"/>
        <v/>
      </c>
      <c r="G25" s="238">
        <v>2</v>
      </c>
      <c r="H25" s="239">
        <v>0</v>
      </c>
      <c r="I25" s="239">
        <v>0</v>
      </c>
      <c r="J25" s="426" t="str">
        <f t="shared" si="14"/>
        <v/>
      </c>
      <c r="K25" s="242" t="str">
        <f t="shared" si="15"/>
        <v/>
      </c>
      <c r="L25" s="356"/>
      <c r="M25" s="357"/>
      <c r="N25" s="245">
        <f t="shared" si="8"/>
        <v>0</v>
      </c>
      <c r="O25" s="246">
        <f t="shared" si="9"/>
        <v>0</v>
      </c>
      <c r="P25" s="245">
        <f t="shared" si="10"/>
        <v>-0.75600000000000001</v>
      </c>
      <c r="Q25" s="246">
        <f t="shared" si="11"/>
        <v>-2</v>
      </c>
    </row>
    <row r="26" spans="1:17" ht="14.45" customHeight="1" collapsed="1" thickBot="1" x14ac:dyDescent="0.25">
      <c r="A26" s="445" t="s">
        <v>3</v>
      </c>
      <c r="B26" s="149">
        <f>SUM(B18:B25)</f>
        <v>9.495000000000001</v>
      </c>
      <c r="C26" s="150">
        <f>SUM(C18:C25)</f>
        <v>6.6169999999999991</v>
      </c>
      <c r="D26" s="150">
        <f>SUM(D18:D25)</f>
        <v>28.481000000000002</v>
      </c>
      <c r="E26" s="421">
        <f>IF(OR(D26=0,B26=0),0,D26/B26)</f>
        <v>2.9995787256450761</v>
      </c>
      <c r="F26" s="151">
        <f>IF(OR(D26=0,C26=0),0,D26/C26)</f>
        <v>4.3042164122714226</v>
      </c>
      <c r="G26" s="149">
        <f>SUM(G18:G25)</f>
        <v>32</v>
      </c>
      <c r="H26" s="150">
        <f>SUM(H18:H25)</f>
        <v>21</v>
      </c>
      <c r="I26" s="150">
        <f>SUM(I18:I25)</f>
        <v>21</v>
      </c>
      <c r="J26" s="421">
        <f>IF(OR(I26=0,G26=0),0,I26/G26)</f>
        <v>0.65625</v>
      </c>
      <c r="K26" s="152">
        <f>IF(OR(I26=0,H26=0),0,I26/H26)</f>
        <v>1</v>
      </c>
      <c r="L26" s="121"/>
      <c r="M26" s="121"/>
      <c r="N26" s="143">
        <f t="shared" si="8"/>
        <v>21.864000000000004</v>
      </c>
      <c r="O26" s="153">
        <f t="shared" si="9"/>
        <v>0</v>
      </c>
      <c r="P26" s="143">
        <f t="shared" si="10"/>
        <v>18.986000000000001</v>
      </c>
      <c r="Q26" s="153">
        <f t="shared" si="11"/>
        <v>-11</v>
      </c>
    </row>
    <row r="27" spans="1:17" ht="14.45" customHeight="1" x14ac:dyDescent="0.2">
      <c r="A27" s="154"/>
      <c r="B27" s="649" t="s">
        <v>206</v>
      </c>
      <c r="C27" s="658"/>
      <c r="D27" s="658"/>
      <c r="E27" s="659"/>
      <c r="F27" s="658"/>
      <c r="G27" s="649" t="s">
        <v>207</v>
      </c>
      <c r="H27" s="658"/>
      <c r="I27" s="658"/>
      <c r="J27" s="659"/>
      <c r="K27" s="658"/>
      <c r="L27" s="155"/>
      <c r="M27" s="155"/>
      <c r="N27" s="155"/>
      <c r="O27" s="156"/>
      <c r="P27" s="155"/>
      <c r="Q27" s="156"/>
    </row>
    <row r="28" spans="1:17" ht="14.45" customHeight="1" thickBot="1" x14ac:dyDescent="0.2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5" customHeight="1" thickBot="1" x14ac:dyDescent="0.25">
      <c r="A29" s="666" t="s">
        <v>259</v>
      </c>
      <c r="B29" s="668" t="s">
        <v>70</v>
      </c>
      <c r="C29" s="669"/>
      <c r="D29" s="669"/>
      <c r="E29" s="670"/>
      <c r="F29" s="671"/>
      <c r="G29" s="669" t="s">
        <v>240</v>
      </c>
      <c r="H29" s="669"/>
      <c r="I29" s="669"/>
      <c r="J29" s="670"/>
      <c r="K29" s="671"/>
      <c r="L29" s="155"/>
      <c r="M29" s="155"/>
      <c r="N29" s="155"/>
      <c r="O29" s="156"/>
      <c r="P29" s="155"/>
      <c r="Q29" s="156"/>
    </row>
    <row r="30" spans="1:17" ht="14.45" customHeight="1" thickBot="1" x14ac:dyDescent="0.25">
      <c r="A30" s="667"/>
      <c r="B30" s="157">
        <v>2015</v>
      </c>
      <c r="C30" s="158">
        <v>2018</v>
      </c>
      <c r="D30" s="158">
        <v>2019</v>
      </c>
      <c r="E30" s="158" t="s">
        <v>257</v>
      </c>
      <c r="F30" s="159" t="s">
        <v>2</v>
      </c>
      <c r="G30" s="158">
        <v>2015</v>
      </c>
      <c r="H30" s="158">
        <v>2018</v>
      </c>
      <c r="I30" s="158">
        <v>2019</v>
      </c>
      <c r="J30" s="158" t="s">
        <v>257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266</v>
      </c>
      <c r="Q30" s="161" t="s">
        <v>267</v>
      </c>
    </row>
    <row r="31" spans="1:17" ht="14.45" hidden="1" customHeight="1" outlineLevel="1" x14ac:dyDescent="0.2">
      <c r="A31" s="440" t="s">
        <v>167</v>
      </c>
      <c r="B31" s="119">
        <v>0</v>
      </c>
      <c r="C31" s="114">
        <v>0</v>
      </c>
      <c r="D31" s="114">
        <v>0</v>
      </c>
      <c r="E31" s="424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4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5" hidden="1" customHeight="1" outlineLevel="1" x14ac:dyDescent="0.2">
      <c r="A32" s="441" t="s">
        <v>168</v>
      </c>
      <c r="B32" s="120">
        <v>0</v>
      </c>
      <c r="C32" s="113">
        <v>0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5" hidden="1" customHeight="1" outlineLevel="1" x14ac:dyDescent="0.2">
      <c r="A33" s="441" t="s">
        <v>169</v>
      </c>
      <c r="B33" s="120">
        <v>0</v>
      </c>
      <c r="C33" s="113">
        <v>0</v>
      </c>
      <c r="D33" s="113">
        <v>0</v>
      </c>
      <c r="E33" s="425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5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5" hidden="1" customHeight="1" outlineLevel="1" x14ac:dyDescent="0.2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5" hidden="1" customHeight="1" outlineLevel="1" x14ac:dyDescent="0.2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5" hidden="1" customHeight="1" outlineLevel="1" x14ac:dyDescent="0.2">
      <c r="A36" s="441" t="s">
        <v>172</v>
      </c>
      <c r="B36" s="120">
        <v>0</v>
      </c>
      <c r="C36" s="113">
        <v>0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5" hidden="1" customHeight="1" outlineLevel="1" x14ac:dyDescent="0.2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5" hidden="1" customHeight="1" outlineLevel="1" thickBot="1" x14ac:dyDescent="0.2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5" customHeight="1" collapsed="1" thickBot="1" x14ac:dyDescent="0.25">
      <c r="A39" s="444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2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2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5" customHeight="1" x14ac:dyDescent="0.2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5" customHeight="1" thickBot="1" x14ac:dyDescent="0.25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5" customHeight="1" thickBot="1" x14ac:dyDescent="0.25">
      <c r="A42" s="660" t="s">
        <v>260</v>
      </c>
      <c r="B42" s="662" t="s">
        <v>70</v>
      </c>
      <c r="C42" s="663"/>
      <c r="D42" s="663"/>
      <c r="E42" s="664"/>
      <c r="F42" s="665"/>
      <c r="G42" s="663" t="s">
        <v>240</v>
      </c>
      <c r="H42" s="663"/>
      <c r="I42" s="663"/>
      <c r="J42" s="664"/>
      <c r="K42" s="665"/>
      <c r="L42" s="155"/>
      <c r="M42" s="155"/>
      <c r="N42" s="155"/>
      <c r="O42" s="156"/>
      <c r="P42" s="155"/>
      <c r="Q42" s="156"/>
    </row>
    <row r="43" spans="1:17" ht="14.45" customHeight="1" thickBot="1" x14ac:dyDescent="0.25">
      <c r="A43" s="661"/>
      <c r="B43" s="407">
        <v>2015</v>
      </c>
      <c r="C43" s="408">
        <v>2018</v>
      </c>
      <c r="D43" s="408">
        <v>2019</v>
      </c>
      <c r="E43" s="408" t="s">
        <v>257</v>
      </c>
      <c r="F43" s="409" t="s">
        <v>2</v>
      </c>
      <c r="G43" s="408">
        <v>2015</v>
      </c>
      <c r="H43" s="408">
        <v>2018</v>
      </c>
      <c r="I43" s="408">
        <v>2019</v>
      </c>
      <c r="J43" s="408" t="s">
        <v>257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266</v>
      </c>
      <c r="Q43" s="417" t="s">
        <v>267</v>
      </c>
    </row>
    <row r="44" spans="1:17" ht="14.45" hidden="1" customHeight="1" outlineLevel="1" x14ac:dyDescent="0.2">
      <c r="A44" s="440" t="s">
        <v>167</v>
      </c>
      <c r="B44" s="119">
        <v>462.79500000000002</v>
      </c>
      <c r="C44" s="114">
        <v>493.91300000000001</v>
      </c>
      <c r="D44" s="114">
        <v>402.44200000000001</v>
      </c>
      <c r="E44" s="424">
        <f>IF(OR(D44=0,B44=0),"",D44/B44)</f>
        <v>0.86959020732721826</v>
      </c>
      <c r="F44" s="129">
        <f>IF(OR(D44=0,C44=0),"",D44/C44)</f>
        <v>0.81480341679607537</v>
      </c>
      <c r="G44" s="130">
        <v>420</v>
      </c>
      <c r="H44" s="114">
        <v>401</v>
      </c>
      <c r="I44" s="114">
        <v>382</v>
      </c>
      <c r="J44" s="424">
        <f>IF(OR(I44=0,G44=0),"",I44/G44)</f>
        <v>0.90952380952380951</v>
      </c>
      <c r="K44" s="131">
        <f>IF(OR(I44=0,H44=0),"",I44/H44)</f>
        <v>0.95261845386533661</v>
      </c>
      <c r="L44" s="155"/>
      <c r="M44" s="155"/>
      <c r="N44" s="145">
        <f t="shared" ref="N44:N52" si="24">D44-C44</f>
        <v>-91.471000000000004</v>
      </c>
      <c r="O44" s="146">
        <f t="shared" ref="O44:O52" si="25">I44-H44</f>
        <v>-19</v>
      </c>
      <c r="P44" s="145">
        <f t="shared" ref="P44:P52" si="26">D44-B44</f>
        <v>-60.353000000000009</v>
      </c>
      <c r="Q44" s="146">
        <f t="shared" ref="Q44:Q52" si="27">I44-G44</f>
        <v>-38</v>
      </c>
    </row>
    <row r="45" spans="1:17" ht="14.45" hidden="1" customHeight="1" outlineLevel="1" x14ac:dyDescent="0.2">
      <c r="A45" s="441" t="s">
        <v>168</v>
      </c>
      <c r="B45" s="120">
        <v>152.86600000000001</v>
      </c>
      <c r="C45" s="113">
        <v>126.825</v>
      </c>
      <c r="D45" s="113">
        <v>105.723</v>
      </c>
      <c r="E45" s="425">
        <f t="shared" ref="E45:E51" si="28">IF(OR(D45=0,B45=0),"",D45/B45)</f>
        <v>0.69160572004238996</v>
      </c>
      <c r="F45" s="132">
        <f t="shared" ref="F45:F51" si="29">IF(OR(D45=0,C45=0),"",D45/C45)</f>
        <v>0.8336132465996452</v>
      </c>
      <c r="G45" s="133">
        <v>185</v>
      </c>
      <c r="H45" s="113">
        <v>153</v>
      </c>
      <c r="I45" s="113">
        <v>174</v>
      </c>
      <c r="J45" s="425">
        <f t="shared" ref="J45:J51" si="30">IF(OR(I45=0,G45=0),"",I45/G45)</f>
        <v>0.94054054054054059</v>
      </c>
      <c r="K45" s="134">
        <f t="shared" ref="K45:K51" si="31">IF(OR(I45=0,H45=0),"",I45/H45)</f>
        <v>1.1372549019607843</v>
      </c>
      <c r="L45" s="155"/>
      <c r="M45" s="155"/>
      <c r="N45" s="147">
        <f t="shared" si="24"/>
        <v>-21.102000000000004</v>
      </c>
      <c r="O45" s="148">
        <f t="shared" si="25"/>
        <v>21</v>
      </c>
      <c r="P45" s="147">
        <f t="shared" si="26"/>
        <v>-47.143000000000015</v>
      </c>
      <c r="Q45" s="148">
        <f t="shared" si="27"/>
        <v>-11</v>
      </c>
    </row>
    <row r="46" spans="1:17" ht="14.45" hidden="1" customHeight="1" outlineLevel="1" x14ac:dyDescent="0.2">
      <c r="A46" s="441" t="s">
        <v>169</v>
      </c>
      <c r="B46" s="120">
        <v>757.04600000000005</v>
      </c>
      <c r="C46" s="113">
        <v>509.36900000000003</v>
      </c>
      <c r="D46" s="113">
        <v>547.22400000000005</v>
      </c>
      <c r="E46" s="425">
        <f t="shared" si="28"/>
        <v>0.72284114835822399</v>
      </c>
      <c r="F46" s="132">
        <f t="shared" si="29"/>
        <v>1.0743174398127879</v>
      </c>
      <c r="G46" s="133">
        <v>627</v>
      </c>
      <c r="H46" s="113">
        <v>626</v>
      </c>
      <c r="I46" s="113">
        <v>572</v>
      </c>
      <c r="J46" s="425">
        <f t="shared" si="30"/>
        <v>0.91228070175438591</v>
      </c>
      <c r="K46" s="134">
        <f t="shared" si="31"/>
        <v>0.91373801916932906</v>
      </c>
      <c r="L46" s="155"/>
      <c r="M46" s="155"/>
      <c r="N46" s="147">
        <f t="shared" si="24"/>
        <v>37.855000000000018</v>
      </c>
      <c r="O46" s="148">
        <f t="shared" si="25"/>
        <v>-54</v>
      </c>
      <c r="P46" s="147">
        <f t="shared" si="26"/>
        <v>-209.822</v>
      </c>
      <c r="Q46" s="148">
        <f t="shared" si="27"/>
        <v>-55</v>
      </c>
    </row>
    <row r="47" spans="1:17" ht="14.45" hidden="1" customHeight="1" outlineLevel="1" x14ac:dyDescent="0.2">
      <c r="A47" s="441" t="s">
        <v>170</v>
      </c>
      <c r="B47" s="120">
        <v>22.983000000000001</v>
      </c>
      <c r="C47" s="113">
        <v>45.777000000000001</v>
      </c>
      <c r="D47" s="113">
        <v>29.805</v>
      </c>
      <c r="E47" s="425">
        <f t="shared" si="28"/>
        <v>1.2968280903276335</v>
      </c>
      <c r="F47" s="132">
        <f t="shared" si="29"/>
        <v>0.65109115931581363</v>
      </c>
      <c r="G47" s="133">
        <v>43</v>
      </c>
      <c r="H47" s="113">
        <v>56</v>
      </c>
      <c r="I47" s="113">
        <v>58</v>
      </c>
      <c r="J47" s="425">
        <f t="shared" si="30"/>
        <v>1.3488372093023255</v>
      </c>
      <c r="K47" s="134">
        <f t="shared" si="31"/>
        <v>1.0357142857142858</v>
      </c>
      <c r="L47" s="155"/>
      <c r="M47" s="155"/>
      <c r="N47" s="147">
        <f t="shared" si="24"/>
        <v>-15.972000000000001</v>
      </c>
      <c r="O47" s="148">
        <f t="shared" si="25"/>
        <v>2</v>
      </c>
      <c r="P47" s="147">
        <f t="shared" si="26"/>
        <v>6.8219999999999992</v>
      </c>
      <c r="Q47" s="148">
        <f t="shared" si="27"/>
        <v>15</v>
      </c>
    </row>
    <row r="48" spans="1:17" ht="14.45" hidden="1" customHeight="1" outlineLevel="1" x14ac:dyDescent="0.2">
      <c r="A48" s="441" t="s">
        <v>171</v>
      </c>
      <c r="B48" s="120">
        <v>0</v>
      </c>
      <c r="C48" s="113">
        <v>0</v>
      </c>
      <c r="D48" s="113">
        <v>4.1550000000000002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2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4.1550000000000002</v>
      </c>
      <c r="O48" s="148">
        <f t="shared" si="25"/>
        <v>2</v>
      </c>
      <c r="P48" s="147">
        <f t="shared" si="26"/>
        <v>4.1550000000000002</v>
      </c>
      <c r="Q48" s="148">
        <f t="shared" si="27"/>
        <v>2</v>
      </c>
    </row>
    <row r="49" spans="1:17" ht="14.45" hidden="1" customHeight="1" outlineLevel="1" x14ac:dyDescent="0.2">
      <c r="A49" s="441" t="s">
        <v>172</v>
      </c>
      <c r="B49" s="120">
        <v>236.18600000000001</v>
      </c>
      <c r="C49" s="113">
        <v>171.95400000000001</v>
      </c>
      <c r="D49" s="113">
        <v>339.59199999999998</v>
      </c>
      <c r="E49" s="425">
        <f t="shared" si="28"/>
        <v>1.4378159586088928</v>
      </c>
      <c r="F49" s="132">
        <f t="shared" si="29"/>
        <v>1.9749002640240994</v>
      </c>
      <c r="G49" s="133">
        <v>203</v>
      </c>
      <c r="H49" s="113">
        <v>210</v>
      </c>
      <c r="I49" s="113">
        <v>203</v>
      </c>
      <c r="J49" s="425">
        <f t="shared" si="30"/>
        <v>1</v>
      </c>
      <c r="K49" s="134">
        <f t="shared" si="31"/>
        <v>0.96666666666666667</v>
      </c>
      <c r="L49" s="155"/>
      <c r="M49" s="155"/>
      <c r="N49" s="147">
        <f t="shared" si="24"/>
        <v>167.63799999999998</v>
      </c>
      <c r="O49" s="148">
        <f t="shared" si="25"/>
        <v>-7</v>
      </c>
      <c r="P49" s="147">
        <f t="shared" si="26"/>
        <v>103.40599999999998</v>
      </c>
      <c r="Q49" s="148">
        <f t="shared" si="27"/>
        <v>0</v>
      </c>
    </row>
    <row r="50" spans="1:17" ht="14.45" hidden="1" customHeight="1" outlineLevel="1" x14ac:dyDescent="0.2">
      <c r="A50" s="441" t="s">
        <v>173</v>
      </c>
      <c r="B50" s="120">
        <v>105.072</v>
      </c>
      <c r="C50" s="113">
        <v>77.153000000000006</v>
      </c>
      <c r="D50" s="113">
        <v>16.059000000000001</v>
      </c>
      <c r="E50" s="425">
        <f t="shared" si="28"/>
        <v>0.15283805390589311</v>
      </c>
      <c r="F50" s="132">
        <f t="shared" si="29"/>
        <v>0.20814485502832034</v>
      </c>
      <c r="G50" s="133">
        <v>41</v>
      </c>
      <c r="H50" s="113">
        <v>42</v>
      </c>
      <c r="I50" s="113">
        <v>26</v>
      </c>
      <c r="J50" s="425">
        <f t="shared" si="30"/>
        <v>0.63414634146341464</v>
      </c>
      <c r="K50" s="134">
        <f t="shared" si="31"/>
        <v>0.61904761904761907</v>
      </c>
      <c r="L50" s="155"/>
      <c r="M50" s="155"/>
      <c r="N50" s="147">
        <f t="shared" si="24"/>
        <v>-61.094000000000008</v>
      </c>
      <c r="O50" s="148">
        <f t="shared" si="25"/>
        <v>-16</v>
      </c>
      <c r="P50" s="147">
        <f t="shared" si="26"/>
        <v>-89.013000000000005</v>
      </c>
      <c r="Q50" s="148">
        <f t="shared" si="27"/>
        <v>-15</v>
      </c>
    </row>
    <row r="51" spans="1:17" ht="14.45" hidden="1" customHeight="1" outlineLevel="1" thickBot="1" x14ac:dyDescent="0.25">
      <c r="A51" s="442" t="s">
        <v>208</v>
      </c>
      <c r="B51" s="238">
        <v>0.29099999999999998</v>
      </c>
      <c r="C51" s="239">
        <v>0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1</v>
      </c>
      <c r="H51" s="239">
        <v>0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-0.29099999999999998</v>
      </c>
      <c r="Q51" s="246">
        <f t="shared" si="27"/>
        <v>-1</v>
      </c>
    </row>
    <row r="52" spans="1:17" ht="14.45" customHeight="1" collapsed="1" thickBot="1" x14ac:dyDescent="0.25">
      <c r="A52" s="443" t="s">
        <v>3</v>
      </c>
      <c r="B52" s="410">
        <f>SUM(B44:B51)</f>
        <v>1737.2389999999998</v>
      </c>
      <c r="C52" s="411">
        <f>SUM(C44:C51)</f>
        <v>1424.991</v>
      </c>
      <c r="D52" s="411">
        <f>SUM(D44:D51)</f>
        <v>1445.0000000000002</v>
      </c>
      <c r="E52" s="423">
        <f>IF(OR(D52=0,B52=0),0,D52/B52)</f>
        <v>0.8317796227231834</v>
      </c>
      <c r="F52" s="412">
        <f>IF(OR(D52=0,C52=0),0,D52/C52)</f>
        <v>1.0140414921918808</v>
      </c>
      <c r="G52" s="413">
        <f>SUM(G44:G51)</f>
        <v>1520</v>
      </c>
      <c r="H52" s="411">
        <f>SUM(H44:H51)</f>
        <v>1488</v>
      </c>
      <c r="I52" s="411">
        <f>SUM(I44:I51)</f>
        <v>1417</v>
      </c>
      <c r="J52" s="423">
        <f>IF(OR(I52=0,G52=0),0,I52/G52)</f>
        <v>0.93223684210526314</v>
      </c>
      <c r="K52" s="414">
        <f>IF(OR(I52=0,H52=0),0,I52/H52)</f>
        <v>0.95228494623655913</v>
      </c>
      <c r="L52" s="155"/>
      <c r="M52" s="155"/>
      <c r="N52" s="415">
        <f t="shared" si="24"/>
        <v>20.009000000000242</v>
      </c>
      <c r="O52" s="416">
        <f t="shared" si="25"/>
        <v>-71</v>
      </c>
      <c r="P52" s="415">
        <f t="shared" si="26"/>
        <v>-292.23899999999958</v>
      </c>
      <c r="Q52" s="416">
        <f t="shared" si="27"/>
        <v>-103</v>
      </c>
    </row>
    <row r="53" spans="1:17" ht="14.45" customHeight="1" x14ac:dyDescent="0.2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5" customHeight="1" x14ac:dyDescent="0.2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5" customHeight="1" x14ac:dyDescent="0.2">
      <c r="A55" s="385" t="s">
        <v>302</v>
      </c>
    </row>
    <row r="56" spans="1:17" ht="14.45" customHeight="1" x14ac:dyDescent="0.2">
      <c r="A56" s="386" t="s">
        <v>303</v>
      </c>
    </row>
    <row r="57" spans="1:17" ht="14.45" customHeight="1" x14ac:dyDescent="0.2">
      <c r="A57" s="385" t="s">
        <v>304</v>
      </c>
    </row>
    <row r="58" spans="1:17" ht="14.45" customHeight="1" x14ac:dyDescent="0.2">
      <c r="A58" s="386" t="s">
        <v>305</v>
      </c>
    </row>
    <row r="59" spans="1:17" ht="14.45" customHeight="1" x14ac:dyDescent="0.2">
      <c r="A59" s="386" t="s">
        <v>263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 xr:uid="{3814860B-9FD8-4934-AB0A-B885FBE8319D}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J43 E4 J4 J17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81" bestFit="1" customWidth="1"/>
    <col min="2" max="3" width="7.7109375" style="202" customWidth="1"/>
    <col min="4" max="5" width="7.7109375" style="81" customWidth="1"/>
    <col min="6" max="6" width="14.85546875" style="81" bestFit="1" customWidth="1"/>
    <col min="7" max="7" width="2" style="81" bestFit="1" customWidth="1"/>
    <col min="8" max="8" width="5.28515625" style="81" bestFit="1" customWidth="1"/>
    <col min="9" max="9" width="7.7109375" style="81" bestFit="1" customWidth="1"/>
    <col min="10" max="10" width="6.85546875" style="81" bestFit="1" customWidth="1"/>
    <col min="11" max="11" width="17.28515625" style="81" bestFit="1" customWidth="1"/>
    <col min="12" max="13" width="19.7109375" style="81" bestFit="1" customWidth="1"/>
    <col min="14" max="16384" width="8.85546875" style="81"/>
  </cols>
  <sheetData>
    <row r="1" spans="1:13" ht="18.600000000000001" customHeight="1" thickBot="1" x14ac:dyDescent="0.35">
      <c r="A1" s="543" t="s">
        <v>114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</row>
    <row r="2" spans="1:13" ht="14.45" customHeight="1" x14ac:dyDescent="0.2">
      <c r="A2" s="371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5" customHeight="1" x14ac:dyDescent="0.2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5" customHeight="1" x14ac:dyDescent="0.2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5" customHeight="1" x14ac:dyDescent="0.2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5" customHeight="1" x14ac:dyDescent="0.2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5" customHeight="1" x14ac:dyDescent="0.2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5" customHeight="1" x14ac:dyDescent="0.2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5" customHeight="1" x14ac:dyDescent="0.2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5" customHeight="1" x14ac:dyDescent="0.2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5" customHeight="1" x14ac:dyDescent="0.2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5" customHeight="1" x14ac:dyDescent="0.2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5" customHeight="1" x14ac:dyDescent="0.2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5" customHeight="1" x14ac:dyDescent="0.2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5" customHeight="1" x14ac:dyDescent="0.2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5" customHeight="1" x14ac:dyDescent="0.2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5" customHeight="1" x14ac:dyDescent="0.2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5" customHeight="1" x14ac:dyDescent="0.2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5" customHeight="1" x14ac:dyDescent="0.2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5" customHeight="1" x14ac:dyDescent="0.2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5" customHeight="1" x14ac:dyDescent="0.2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5" customHeight="1" x14ac:dyDescent="0.2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5" customHeight="1" x14ac:dyDescent="0.2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5" customHeight="1" x14ac:dyDescent="0.2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5" customHeight="1" x14ac:dyDescent="0.2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5" customHeight="1" x14ac:dyDescent="0.2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5" customHeight="1" x14ac:dyDescent="0.2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5" customHeight="1" x14ac:dyDescent="0.2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5" customHeight="1" x14ac:dyDescent="0.2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5" customHeight="1" thickBot="1" x14ac:dyDescent="0.2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5" customHeight="1" x14ac:dyDescent="0.2">
      <c r="A31" s="175"/>
      <c r="B31" s="674" t="s">
        <v>82</v>
      </c>
      <c r="C31" s="675"/>
      <c r="D31" s="675"/>
      <c r="E31" s="676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5" customHeight="1" thickBot="1" x14ac:dyDescent="0.2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5" customHeight="1" x14ac:dyDescent="0.2">
      <c r="A33" s="172" t="s">
        <v>102</v>
      </c>
      <c r="B33" s="199">
        <v>1208</v>
      </c>
      <c r="C33" s="199">
        <v>1086</v>
      </c>
      <c r="D33" s="84">
        <f>IF(C33="","",C33-B33)</f>
        <v>-122</v>
      </c>
      <c r="E33" s="85">
        <f>IF(C33="","",C33/B33)</f>
        <v>0.89900662251655628</v>
      </c>
      <c r="F33" s="86">
        <v>74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5" customHeight="1" x14ac:dyDescent="0.2">
      <c r="A34" s="173" t="s">
        <v>103</v>
      </c>
      <c r="B34" s="200">
        <v>2559</v>
      </c>
      <c r="C34" s="200">
        <v>2356</v>
      </c>
      <c r="D34" s="87">
        <f t="shared" ref="D34:D45" si="0">IF(C34="","",C34-B34)</f>
        <v>-203</v>
      </c>
      <c r="E34" s="88">
        <f t="shared" ref="E34:E45" si="1">IF(C34="","",C34/B34)</f>
        <v>0.9206721375537319</v>
      </c>
      <c r="F34" s="89">
        <v>206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5" customHeight="1" x14ac:dyDescent="0.2">
      <c r="A35" s="173" t="s">
        <v>104</v>
      </c>
      <c r="B35" s="200">
        <v>3872</v>
      </c>
      <c r="C35" s="200">
        <v>3530</v>
      </c>
      <c r="D35" s="87">
        <f t="shared" si="0"/>
        <v>-342</v>
      </c>
      <c r="E35" s="88">
        <f t="shared" si="1"/>
        <v>0.91167355371900827</v>
      </c>
      <c r="F35" s="89">
        <v>256</v>
      </c>
      <c r="G35" s="366"/>
      <c r="H35" s="366"/>
      <c r="I35" s="80"/>
      <c r="J35" s="80"/>
      <c r="K35" s="80"/>
      <c r="L35" s="80"/>
      <c r="M35" s="80"/>
    </row>
    <row r="36" spans="1:13" ht="14.45" customHeight="1" x14ac:dyDescent="0.2">
      <c r="A36" s="173" t="s">
        <v>105</v>
      </c>
      <c r="B36" s="200">
        <v>4963</v>
      </c>
      <c r="C36" s="200">
        <v>4542</v>
      </c>
      <c r="D36" s="87">
        <f t="shared" si="0"/>
        <v>-421</v>
      </c>
      <c r="E36" s="88">
        <f t="shared" si="1"/>
        <v>0.91517227483376995</v>
      </c>
      <c r="F36" s="89">
        <v>326</v>
      </c>
      <c r="G36" s="366"/>
      <c r="H36" s="366"/>
      <c r="I36" s="80"/>
      <c r="J36" s="80"/>
      <c r="K36" s="80"/>
      <c r="L36" s="80"/>
      <c r="M36" s="80"/>
    </row>
    <row r="37" spans="1:13" ht="14.45" customHeight="1" x14ac:dyDescent="0.2">
      <c r="A37" s="173" t="s">
        <v>106</v>
      </c>
      <c r="B37" s="200">
        <v>6283</v>
      </c>
      <c r="C37" s="200">
        <v>5653</v>
      </c>
      <c r="D37" s="87">
        <f t="shared" si="0"/>
        <v>-630</v>
      </c>
      <c r="E37" s="88">
        <f t="shared" si="1"/>
        <v>0.89972942861690275</v>
      </c>
      <c r="F37" s="89">
        <v>361</v>
      </c>
      <c r="G37" s="366"/>
      <c r="H37" s="366"/>
      <c r="I37" s="80"/>
      <c r="J37" s="80"/>
      <c r="K37" s="80"/>
      <c r="L37" s="80"/>
      <c r="M37" s="80"/>
    </row>
    <row r="38" spans="1:13" ht="14.45" customHeight="1" x14ac:dyDescent="0.2">
      <c r="A38" s="173" t="s">
        <v>107</v>
      </c>
      <c r="B38" s="200">
        <v>7860</v>
      </c>
      <c r="C38" s="200">
        <v>7097</v>
      </c>
      <c r="D38" s="87">
        <f t="shared" si="0"/>
        <v>-763</v>
      </c>
      <c r="E38" s="88">
        <f t="shared" si="1"/>
        <v>0.9029262086513995</v>
      </c>
      <c r="F38" s="89">
        <v>491</v>
      </c>
      <c r="G38" s="366"/>
      <c r="H38" s="366"/>
      <c r="I38" s="80"/>
      <c r="J38" s="80"/>
      <c r="K38" s="80"/>
      <c r="L38" s="80"/>
      <c r="M38" s="80"/>
    </row>
    <row r="39" spans="1:13" ht="14.45" customHeight="1" x14ac:dyDescent="0.2">
      <c r="A39" s="173" t="s">
        <v>108</v>
      </c>
      <c r="B39" s="200">
        <v>9690</v>
      </c>
      <c r="C39" s="200">
        <v>8793</v>
      </c>
      <c r="D39" s="87">
        <f t="shared" si="0"/>
        <v>-897</v>
      </c>
      <c r="E39" s="88">
        <f t="shared" si="1"/>
        <v>0.90743034055727556</v>
      </c>
      <c r="F39" s="89">
        <v>693</v>
      </c>
      <c r="G39" s="366"/>
      <c r="H39" s="366"/>
      <c r="I39" s="80"/>
      <c r="J39" s="80"/>
      <c r="K39" s="80"/>
      <c r="L39" s="80"/>
      <c r="M39" s="80"/>
    </row>
    <row r="40" spans="1:13" ht="14.45" customHeight="1" x14ac:dyDescent="0.2">
      <c r="A40" s="173" t="s">
        <v>109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5" customHeight="1" x14ac:dyDescent="0.2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5" customHeight="1" x14ac:dyDescent="0.2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5" customHeight="1" x14ac:dyDescent="0.2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5" customHeight="1" x14ac:dyDescent="0.2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5" customHeight="1" thickBot="1" x14ac:dyDescent="0.2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 xr:uid="{E6B8DE96-5657-4FC7-BF7F-02E333651D1B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4">
    <tabColor theme="0" tint="-0.249977111117893"/>
    <pageSetUpPr fitToPage="1"/>
  </sheetPr>
  <dimension ref="A1:Y46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ColWidth="8.85546875" defaultRowHeight="14.45" customHeight="1" outlineLevelCol="1" x14ac:dyDescent="0.2"/>
  <cols>
    <col min="1" max="1" width="6.140625" style="96" customWidth="1"/>
    <col min="2" max="2" width="6.5703125" style="213" hidden="1" customWidth="1" outlineLevel="1"/>
    <col min="3" max="3" width="5.85546875" style="213" hidden="1" customWidth="1" outlineLevel="1"/>
    <col min="4" max="4" width="7.7109375" style="213" hidden="1" customWidth="1" outlineLevel="1"/>
    <col min="5" max="5" width="6.5703125" style="99" customWidth="1" collapsed="1"/>
    <col min="6" max="6" width="5.85546875" style="99" customWidth="1"/>
    <col min="7" max="7" width="7.7109375" style="99" customWidth="1"/>
    <col min="8" max="8" width="6.5703125" style="99" customWidth="1"/>
    <col min="9" max="9" width="5.85546875" style="99" customWidth="1"/>
    <col min="10" max="10" width="7.7109375" style="99" customWidth="1"/>
    <col min="11" max="11" width="9.140625" style="99" customWidth="1"/>
    <col min="12" max="12" width="3.85546875" style="99" customWidth="1"/>
    <col min="13" max="13" width="4.28515625" style="99" customWidth="1"/>
    <col min="14" max="14" width="5.42578125" style="99" customWidth="1"/>
    <col min="15" max="15" width="4" style="99" customWidth="1"/>
    <col min="16" max="16" width="55.5703125" style="93" customWidth="1"/>
    <col min="17" max="17" width="7.7109375" style="97" hidden="1" customWidth="1" outlineLevel="1"/>
    <col min="18" max="18" width="5.85546875" style="97" hidden="1" customWidth="1" outlineLevel="1"/>
    <col min="19" max="19" width="7.7109375" style="97" customWidth="1" collapsed="1"/>
    <col min="20" max="20" width="6" style="97" customWidth="1"/>
    <col min="21" max="22" width="9.7109375" style="213" customWidth="1"/>
    <col min="23" max="23" width="7.7109375" style="213" customWidth="1"/>
    <col min="24" max="24" width="6.140625" style="100" customWidth="1"/>
    <col min="25" max="25" width="17.140625" style="98" bestFit="1" customWidth="1"/>
    <col min="26" max="16384" width="8.85546875" style="93"/>
  </cols>
  <sheetData>
    <row r="1" spans="1:25" s="312" customFormat="1" ht="18.600000000000001" customHeight="1" thickBot="1" x14ac:dyDescent="0.35">
      <c r="A1" s="598" t="s">
        <v>2437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</row>
    <row r="2" spans="1:25" ht="14.45" customHeight="1" thickBot="1" x14ac:dyDescent="0.25">
      <c r="A2" s="371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5" customHeight="1" x14ac:dyDescent="0.2">
      <c r="A3" s="685" t="s">
        <v>74</v>
      </c>
      <c r="B3" s="687">
        <v>2015</v>
      </c>
      <c r="C3" s="688"/>
      <c r="D3" s="689"/>
      <c r="E3" s="687">
        <v>2018</v>
      </c>
      <c r="F3" s="688"/>
      <c r="G3" s="689"/>
      <c r="H3" s="687">
        <v>2019</v>
      </c>
      <c r="I3" s="688"/>
      <c r="J3" s="689"/>
      <c r="K3" s="690" t="s">
        <v>75</v>
      </c>
      <c r="L3" s="679" t="s">
        <v>76</v>
      </c>
      <c r="M3" s="679" t="s">
        <v>77</v>
      </c>
      <c r="N3" s="679" t="s">
        <v>78</v>
      </c>
      <c r="O3" s="263" t="s">
        <v>79</v>
      </c>
      <c r="P3" s="681" t="s">
        <v>80</v>
      </c>
      <c r="Q3" s="683" t="s">
        <v>269</v>
      </c>
      <c r="R3" s="684"/>
      <c r="S3" s="683" t="s">
        <v>81</v>
      </c>
      <c r="T3" s="684"/>
      <c r="U3" s="677" t="s">
        <v>82</v>
      </c>
      <c r="V3" s="678"/>
      <c r="W3" s="678"/>
      <c r="X3" s="678"/>
      <c r="Y3" s="214" t="s">
        <v>82</v>
      </c>
    </row>
    <row r="4" spans="1:25" s="95" customFormat="1" ht="14.45" customHeight="1" thickBot="1" x14ac:dyDescent="0.3">
      <c r="A4" s="686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1"/>
      <c r="L4" s="680"/>
      <c r="M4" s="680"/>
      <c r="N4" s="680"/>
      <c r="O4" s="450"/>
      <c r="P4" s="682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5" customHeight="1" x14ac:dyDescent="0.2">
      <c r="A5" s="945" t="s">
        <v>2364</v>
      </c>
      <c r="B5" s="946"/>
      <c r="C5" s="947"/>
      <c r="D5" s="948"/>
      <c r="E5" s="949"/>
      <c r="F5" s="950"/>
      <c r="G5" s="951"/>
      <c r="H5" s="952">
        <v>1</v>
      </c>
      <c r="I5" s="953">
        <v>16.55</v>
      </c>
      <c r="J5" s="954">
        <v>15</v>
      </c>
      <c r="K5" s="955">
        <v>13.87</v>
      </c>
      <c r="L5" s="956">
        <v>11</v>
      </c>
      <c r="M5" s="956">
        <v>72</v>
      </c>
      <c r="N5" s="957">
        <v>24</v>
      </c>
      <c r="O5" s="956" t="s">
        <v>2365</v>
      </c>
      <c r="P5" s="958" t="s">
        <v>2366</v>
      </c>
      <c r="Q5" s="959">
        <f>H5-B5</f>
        <v>1</v>
      </c>
      <c r="R5" s="975">
        <f>I5-C5</f>
        <v>16.55</v>
      </c>
      <c r="S5" s="959">
        <f>H5-E5</f>
        <v>1</v>
      </c>
      <c r="T5" s="975">
        <f>I5-F5</f>
        <v>16.55</v>
      </c>
      <c r="U5" s="985">
        <v>24</v>
      </c>
      <c r="V5" s="946">
        <v>15</v>
      </c>
      <c r="W5" s="946">
        <v>-9</v>
      </c>
      <c r="X5" s="986">
        <v>0.625</v>
      </c>
      <c r="Y5" s="987"/>
    </row>
    <row r="6" spans="1:25" ht="14.45" customHeight="1" x14ac:dyDescent="0.2">
      <c r="A6" s="943" t="s">
        <v>2367</v>
      </c>
      <c r="B6" s="924"/>
      <c r="C6" s="925"/>
      <c r="D6" s="926"/>
      <c r="E6" s="927"/>
      <c r="F6" s="907"/>
      <c r="G6" s="908"/>
      <c r="H6" s="909">
        <v>1</v>
      </c>
      <c r="I6" s="910">
        <v>7.09</v>
      </c>
      <c r="J6" s="911">
        <v>10</v>
      </c>
      <c r="K6" s="912">
        <v>7.09</v>
      </c>
      <c r="L6" s="913">
        <v>5</v>
      </c>
      <c r="M6" s="913">
        <v>45</v>
      </c>
      <c r="N6" s="914">
        <v>15</v>
      </c>
      <c r="O6" s="913" t="s">
        <v>2365</v>
      </c>
      <c r="P6" s="928" t="s">
        <v>2368</v>
      </c>
      <c r="Q6" s="915">
        <f t="shared" ref="Q6:R46" si="0">H6-B6</f>
        <v>1</v>
      </c>
      <c r="R6" s="976">
        <f t="shared" si="0"/>
        <v>7.09</v>
      </c>
      <c r="S6" s="915">
        <f t="shared" ref="S6:S46" si="1">H6-E6</f>
        <v>1</v>
      </c>
      <c r="T6" s="976">
        <f t="shared" ref="T6:T46" si="2">I6-F6</f>
        <v>7.09</v>
      </c>
      <c r="U6" s="983">
        <v>15</v>
      </c>
      <c r="V6" s="924">
        <v>10</v>
      </c>
      <c r="W6" s="924">
        <v>-5</v>
      </c>
      <c r="X6" s="981">
        <v>0.66666666666666663</v>
      </c>
      <c r="Y6" s="979"/>
    </row>
    <row r="7" spans="1:25" ht="14.45" customHeight="1" x14ac:dyDescent="0.2">
      <c r="A7" s="943" t="s">
        <v>2369</v>
      </c>
      <c r="B7" s="916">
        <v>1</v>
      </c>
      <c r="C7" s="917">
        <v>0.65</v>
      </c>
      <c r="D7" s="918">
        <v>7</v>
      </c>
      <c r="E7" s="927"/>
      <c r="F7" s="907"/>
      <c r="G7" s="908"/>
      <c r="H7" s="913"/>
      <c r="I7" s="907"/>
      <c r="J7" s="908"/>
      <c r="K7" s="912">
        <v>0.65</v>
      </c>
      <c r="L7" s="913">
        <v>2</v>
      </c>
      <c r="M7" s="913">
        <v>18</v>
      </c>
      <c r="N7" s="914">
        <v>6</v>
      </c>
      <c r="O7" s="913" t="s">
        <v>2365</v>
      </c>
      <c r="P7" s="928" t="s">
        <v>2370</v>
      </c>
      <c r="Q7" s="915">
        <f t="shared" si="0"/>
        <v>-1</v>
      </c>
      <c r="R7" s="976">
        <f t="shared" si="0"/>
        <v>-0.65</v>
      </c>
      <c r="S7" s="915">
        <f t="shared" si="1"/>
        <v>0</v>
      </c>
      <c r="T7" s="976">
        <f t="shared" si="2"/>
        <v>0</v>
      </c>
      <c r="U7" s="983" t="s">
        <v>572</v>
      </c>
      <c r="V7" s="924" t="s">
        <v>572</v>
      </c>
      <c r="W7" s="924" t="s">
        <v>572</v>
      </c>
      <c r="X7" s="981" t="s">
        <v>572</v>
      </c>
      <c r="Y7" s="979"/>
    </row>
    <row r="8" spans="1:25" ht="14.45" customHeight="1" x14ac:dyDescent="0.2">
      <c r="A8" s="943" t="s">
        <v>2371</v>
      </c>
      <c r="B8" s="916">
        <v>1</v>
      </c>
      <c r="C8" s="917">
        <v>0.42</v>
      </c>
      <c r="D8" s="918">
        <v>5</v>
      </c>
      <c r="E8" s="927"/>
      <c r="F8" s="907"/>
      <c r="G8" s="908"/>
      <c r="H8" s="913"/>
      <c r="I8" s="907"/>
      <c r="J8" s="908"/>
      <c r="K8" s="912">
        <v>0.42</v>
      </c>
      <c r="L8" s="913">
        <v>2</v>
      </c>
      <c r="M8" s="913">
        <v>15</v>
      </c>
      <c r="N8" s="914">
        <v>5</v>
      </c>
      <c r="O8" s="913" t="s">
        <v>2365</v>
      </c>
      <c r="P8" s="928" t="s">
        <v>2372</v>
      </c>
      <c r="Q8" s="915">
        <f t="shared" si="0"/>
        <v>-1</v>
      </c>
      <c r="R8" s="976">
        <f t="shared" si="0"/>
        <v>-0.42</v>
      </c>
      <c r="S8" s="915">
        <f t="shared" si="1"/>
        <v>0</v>
      </c>
      <c r="T8" s="976">
        <f t="shared" si="2"/>
        <v>0</v>
      </c>
      <c r="U8" s="983" t="s">
        <v>572</v>
      </c>
      <c r="V8" s="924" t="s">
        <v>572</v>
      </c>
      <c r="W8" s="924" t="s">
        <v>572</v>
      </c>
      <c r="X8" s="981" t="s">
        <v>572</v>
      </c>
      <c r="Y8" s="979"/>
    </row>
    <row r="9" spans="1:25" ht="14.45" customHeight="1" x14ac:dyDescent="0.2">
      <c r="A9" s="943" t="s">
        <v>2373</v>
      </c>
      <c r="B9" s="924"/>
      <c r="C9" s="925"/>
      <c r="D9" s="926"/>
      <c r="E9" s="909">
        <v>1</v>
      </c>
      <c r="F9" s="910">
        <v>0.6</v>
      </c>
      <c r="G9" s="911">
        <v>7</v>
      </c>
      <c r="H9" s="913"/>
      <c r="I9" s="907"/>
      <c r="J9" s="908"/>
      <c r="K9" s="912">
        <v>0.53</v>
      </c>
      <c r="L9" s="913">
        <v>2</v>
      </c>
      <c r="M9" s="913">
        <v>21</v>
      </c>
      <c r="N9" s="914">
        <v>7</v>
      </c>
      <c r="O9" s="913" t="s">
        <v>2365</v>
      </c>
      <c r="P9" s="928" t="s">
        <v>2374</v>
      </c>
      <c r="Q9" s="915">
        <f t="shared" si="0"/>
        <v>0</v>
      </c>
      <c r="R9" s="976">
        <f t="shared" si="0"/>
        <v>0</v>
      </c>
      <c r="S9" s="915">
        <f t="shared" si="1"/>
        <v>-1</v>
      </c>
      <c r="T9" s="976">
        <f t="shared" si="2"/>
        <v>-0.6</v>
      </c>
      <c r="U9" s="983" t="s">
        <v>572</v>
      </c>
      <c r="V9" s="924" t="s">
        <v>572</v>
      </c>
      <c r="W9" s="924" t="s">
        <v>572</v>
      </c>
      <c r="X9" s="981" t="s">
        <v>572</v>
      </c>
      <c r="Y9" s="979"/>
    </row>
    <row r="10" spans="1:25" ht="14.45" customHeight="1" x14ac:dyDescent="0.2">
      <c r="A10" s="944" t="s">
        <v>2375</v>
      </c>
      <c r="B10" s="930">
        <v>1</v>
      </c>
      <c r="C10" s="931">
        <v>1.17</v>
      </c>
      <c r="D10" s="929">
        <v>13</v>
      </c>
      <c r="E10" s="932">
        <v>1</v>
      </c>
      <c r="F10" s="933">
        <v>0.95</v>
      </c>
      <c r="G10" s="919">
        <v>5</v>
      </c>
      <c r="H10" s="934"/>
      <c r="I10" s="935"/>
      <c r="J10" s="920"/>
      <c r="K10" s="936">
        <v>0.95</v>
      </c>
      <c r="L10" s="934">
        <v>3</v>
      </c>
      <c r="M10" s="934">
        <v>30</v>
      </c>
      <c r="N10" s="937">
        <v>10</v>
      </c>
      <c r="O10" s="934" t="s">
        <v>2365</v>
      </c>
      <c r="P10" s="938" t="s">
        <v>2376</v>
      </c>
      <c r="Q10" s="939">
        <f t="shared" si="0"/>
        <v>-1</v>
      </c>
      <c r="R10" s="977">
        <f t="shared" si="0"/>
        <v>-1.17</v>
      </c>
      <c r="S10" s="939">
        <f t="shared" si="1"/>
        <v>-1</v>
      </c>
      <c r="T10" s="977">
        <f t="shared" si="2"/>
        <v>-0.95</v>
      </c>
      <c r="U10" s="984" t="s">
        <v>572</v>
      </c>
      <c r="V10" s="930" t="s">
        <v>572</v>
      </c>
      <c r="W10" s="930" t="s">
        <v>572</v>
      </c>
      <c r="X10" s="982" t="s">
        <v>572</v>
      </c>
      <c r="Y10" s="980"/>
    </row>
    <row r="11" spans="1:25" ht="14.45" customHeight="1" x14ac:dyDescent="0.2">
      <c r="A11" s="943" t="s">
        <v>2377</v>
      </c>
      <c r="B11" s="916">
        <v>11</v>
      </c>
      <c r="C11" s="917">
        <v>1.94</v>
      </c>
      <c r="D11" s="918">
        <v>1.7</v>
      </c>
      <c r="E11" s="927">
        <v>3</v>
      </c>
      <c r="F11" s="907">
        <v>0.53</v>
      </c>
      <c r="G11" s="908">
        <v>2.2999999999999998</v>
      </c>
      <c r="H11" s="913">
        <v>8</v>
      </c>
      <c r="I11" s="907">
        <v>1.41</v>
      </c>
      <c r="J11" s="908">
        <v>2</v>
      </c>
      <c r="K11" s="912">
        <v>0.18</v>
      </c>
      <c r="L11" s="913">
        <v>1</v>
      </c>
      <c r="M11" s="913">
        <v>5</v>
      </c>
      <c r="N11" s="914">
        <v>2</v>
      </c>
      <c r="O11" s="913" t="s">
        <v>2365</v>
      </c>
      <c r="P11" s="928" t="s">
        <v>2378</v>
      </c>
      <c r="Q11" s="915">
        <f t="shared" si="0"/>
        <v>-3</v>
      </c>
      <c r="R11" s="976">
        <f t="shared" si="0"/>
        <v>-0.53</v>
      </c>
      <c r="S11" s="915">
        <f t="shared" si="1"/>
        <v>5</v>
      </c>
      <c r="T11" s="976">
        <f t="shared" si="2"/>
        <v>0.87999999999999989</v>
      </c>
      <c r="U11" s="983">
        <v>16</v>
      </c>
      <c r="V11" s="924">
        <v>16</v>
      </c>
      <c r="W11" s="924">
        <v>0</v>
      </c>
      <c r="X11" s="981">
        <v>1</v>
      </c>
      <c r="Y11" s="979">
        <v>4</v>
      </c>
    </row>
    <row r="12" spans="1:25" ht="14.45" customHeight="1" x14ac:dyDescent="0.2">
      <c r="A12" s="944" t="s">
        <v>2379</v>
      </c>
      <c r="B12" s="940">
        <v>4</v>
      </c>
      <c r="C12" s="941">
        <v>1.1399999999999999</v>
      </c>
      <c r="D12" s="921">
        <v>2</v>
      </c>
      <c r="E12" s="942">
        <v>1</v>
      </c>
      <c r="F12" s="935">
        <v>0.28999999999999998</v>
      </c>
      <c r="G12" s="920">
        <v>3</v>
      </c>
      <c r="H12" s="934">
        <v>1</v>
      </c>
      <c r="I12" s="935">
        <v>0.28999999999999998</v>
      </c>
      <c r="J12" s="920">
        <v>1</v>
      </c>
      <c r="K12" s="936">
        <v>0.28999999999999998</v>
      </c>
      <c r="L12" s="934">
        <v>1</v>
      </c>
      <c r="M12" s="934">
        <v>5</v>
      </c>
      <c r="N12" s="937">
        <v>2</v>
      </c>
      <c r="O12" s="934" t="s">
        <v>2365</v>
      </c>
      <c r="P12" s="938" t="s">
        <v>2380</v>
      </c>
      <c r="Q12" s="939">
        <f t="shared" si="0"/>
        <v>-3</v>
      </c>
      <c r="R12" s="977">
        <f t="shared" si="0"/>
        <v>-0.84999999999999987</v>
      </c>
      <c r="S12" s="939">
        <f t="shared" si="1"/>
        <v>0</v>
      </c>
      <c r="T12" s="977">
        <f t="shared" si="2"/>
        <v>0</v>
      </c>
      <c r="U12" s="984">
        <v>2</v>
      </c>
      <c r="V12" s="930">
        <v>1</v>
      </c>
      <c r="W12" s="930">
        <v>-1</v>
      </c>
      <c r="X12" s="982">
        <v>0.5</v>
      </c>
      <c r="Y12" s="980"/>
    </row>
    <row r="13" spans="1:25" ht="14.45" customHeight="1" x14ac:dyDescent="0.2">
      <c r="A13" s="944" t="s">
        <v>2381</v>
      </c>
      <c r="B13" s="940">
        <v>2</v>
      </c>
      <c r="C13" s="941">
        <v>1.1299999999999999</v>
      </c>
      <c r="D13" s="921">
        <v>1.5</v>
      </c>
      <c r="E13" s="942">
        <v>3</v>
      </c>
      <c r="F13" s="935">
        <v>1.46</v>
      </c>
      <c r="G13" s="920">
        <v>1.7</v>
      </c>
      <c r="H13" s="934">
        <v>2</v>
      </c>
      <c r="I13" s="935">
        <v>0.98</v>
      </c>
      <c r="J13" s="920">
        <v>1.5</v>
      </c>
      <c r="K13" s="936">
        <v>0.49</v>
      </c>
      <c r="L13" s="934">
        <v>1</v>
      </c>
      <c r="M13" s="934">
        <v>5</v>
      </c>
      <c r="N13" s="937">
        <v>2</v>
      </c>
      <c r="O13" s="934" t="s">
        <v>2365</v>
      </c>
      <c r="P13" s="938" t="s">
        <v>2382</v>
      </c>
      <c r="Q13" s="939">
        <f t="shared" si="0"/>
        <v>0</v>
      </c>
      <c r="R13" s="977">
        <f t="shared" si="0"/>
        <v>-0.14999999999999991</v>
      </c>
      <c r="S13" s="939">
        <f t="shared" si="1"/>
        <v>-1</v>
      </c>
      <c r="T13" s="977">
        <f t="shared" si="2"/>
        <v>-0.48</v>
      </c>
      <c r="U13" s="984">
        <v>4</v>
      </c>
      <c r="V13" s="930">
        <v>3</v>
      </c>
      <c r="W13" s="930">
        <v>-1</v>
      </c>
      <c r="X13" s="982">
        <v>0.75</v>
      </c>
      <c r="Y13" s="980"/>
    </row>
    <row r="14" spans="1:25" ht="14.45" customHeight="1" x14ac:dyDescent="0.2">
      <c r="A14" s="943" t="s">
        <v>2383</v>
      </c>
      <c r="B14" s="924">
        <v>1</v>
      </c>
      <c r="C14" s="925">
        <v>50.08</v>
      </c>
      <c r="D14" s="926">
        <v>114</v>
      </c>
      <c r="E14" s="927"/>
      <c r="F14" s="907"/>
      <c r="G14" s="908"/>
      <c r="H14" s="909">
        <v>4</v>
      </c>
      <c r="I14" s="910">
        <v>200.32</v>
      </c>
      <c r="J14" s="922">
        <v>87.8</v>
      </c>
      <c r="K14" s="912">
        <v>50.08</v>
      </c>
      <c r="L14" s="913">
        <v>28</v>
      </c>
      <c r="M14" s="913">
        <v>252</v>
      </c>
      <c r="N14" s="914">
        <v>84</v>
      </c>
      <c r="O14" s="913" t="s">
        <v>2384</v>
      </c>
      <c r="P14" s="928" t="s">
        <v>2385</v>
      </c>
      <c r="Q14" s="915">
        <f t="shared" si="0"/>
        <v>3</v>
      </c>
      <c r="R14" s="976">
        <f t="shared" si="0"/>
        <v>150.24</v>
      </c>
      <c r="S14" s="915">
        <f t="shared" si="1"/>
        <v>4</v>
      </c>
      <c r="T14" s="976">
        <f t="shared" si="2"/>
        <v>200.32</v>
      </c>
      <c r="U14" s="983">
        <v>336</v>
      </c>
      <c r="V14" s="924">
        <v>351.2</v>
      </c>
      <c r="W14" s="924">
        <v>15.199999999999989</v>
      </c>
      <c r="X14" s="981">
        <v>1.0452380952380953</v>
      </c>
      <c r="Y14" s="979">
        <v>58</v>
      </c>
    </row>
    <row r="15" spans="1:25" ht="14.45" customHeight="1" x14ac:dyDescent="0.2">
      <c r="A15" s="943" t="s">
        <v>2386</v>
      </c>
      <c r="B15" s="916">
        <v>15</v>
      </c>
      <c r="C15" s="917">
        <v>377.74</v>
      </c>
      <c r="D15" s="918">
        <v>48.3</v>
      </c>
      <c r="E15" s="927">
        <v>8</v>
      </c>
      <c r="F15" s="907">
        <v>221.23</v>
      </c>
      <c r="G15" s="908">
        <v>60.6</v>
      </c>
      <c r="H15" s="913">
        <v>10</v>
      </c>
      <c r="I15" s="907">
        <v>286.42</v>
      </c>
      <c r="J15" s="922">
        <v>77.3</v>
      </c>
      <c r="K15" s="912">
        <v>30.04</v>
      </c>
      <c r="L15" s="913">
        <v>22</v>
      </c>
      <c r="M15" s="913">
        <v>198</v>
      </c>
      <c r="N15" s="914">
        <v>66</v>
      </c>
      <c r="O15" s="913" t="s">
        <v>2384</v>
      </c>
      <c r="P15" s="928" t="s">
        <v>2387</v>
      </c>
      <c r="Q15" s="915">
        <f t="shared" si="0"/>
        <v>-5</v>
      </c>
      <c r="R15" s="976">
        <f t="shared" si="0"/>
        <v>-91.32</v>
      </c>
      <c r="S15" s="915">
        <f t="shared" si="1"/>
        <v>2</v>
      </c>
      <c r="T15" s="976">
        <f t="shared" si="2"/>
        <v>65.190000000000026</v>
      </c>
      <c r="U15" s="983">
        <v>660</v>
      </c>
      <c r="V15" s="924">
        <v>773</v>
      </c>
      <c r="W15" s="924">
        <v>113</v>
      </c>
      <c r="X15" s="981">
        <v>1.1712121212121211</v>
      </c>
      <c r="Y15" s="979">
        <v>198</v>
      </c>
    </row>
    <row r="16" spans="1:25" ht="14.45" customHeight="1" x14ac:dyDescent="0.2">
      <c r="A16" s="943" t="s">
        <v>2388</v>
      </c>
      <c r="B16" s="924"/>
      <c r="C16" s="925"/>
      <c r="D16" s="926"/>
      <c r="E16" s="927">
        <v>1</v>
      </c>
      <c r="F16" s="907">
        <v>33.799999999999997</v>
      </c>
      <c r="G16" s="908">
        <v>61</v>
      </c>
      <c r="H16" s="909">
        <v>1</v>
      </c>
      <c r="I16" s="910">
        <v>33.799999999999997</v>
      </c>
      <c r="J16" s="911">
        <v>60</v>
      </c>
      <c r="K16" s="912">
        <v>33.799999999999997</v>
      </c>
      <c r="L16" s="913">
        <v>23</v>
      </c>
      <c r="M16" s="913">
        <v>207</v>
      </c>
      <c r="N16" s="914">
        <v>69</v>
      </c>
      <c r="O16" s="913" t="s">
        <v>2384</v>
      </c>
      <c r="P16" s="928" t="s">
        <v>2389</v>
      </c>
      <c r="Q16" s="915">
        <f t="shared" si="0"/>
        <v>1</v>
      </c>
      <c r="R16" s="976">
        <f t="shared" si="0"/>
        <v>33.799999999999997</v>
      </c>
      <c r="S16" s="915">
        <f t="shared" si="1"/>
        <v>0</v>
      </c>
      <c r="T16" s="976">
        <f t="shared" si="2"/>
        <v>0</v>
      </c>
      <c r="U16" s="983">
        <v>69</v>
      </c>
      <c r="V16" s="924">
        <v>60</v>
      </c>
      <c r="W16" s="924">
        <v>-9</v>
      </c>
      <c r="X16" s="981">
        <v>0.86956521739130432</v>
      </c>
      <c r="Y16" s="979"/>
    </row>
    <row r="17" spans="1:25" ht="14.45" customHeight="1" x14ac:dyDescent="0.2">
      <c r="A17" s="943" t="s">
        <v>2390</v>
      </c>
      <c r="B17" s="916">
        <v>1</v>
      </c>
      <c r="C17" s="917">
        <v>7.19</v>
      </c>
      <c r="D17" s="918">
        <v>21</v>
      </c>
      <c r="E17" s="927"/>
      <c r="F17" s="907"/>
      <c r="G17" s="908"/>
      <c r="H17" s="913"/>
      <c r="I17" s="907"/>
      <c r="J17" s="908"/>
      <c r="K17" s="912">
        <v>7.19</v>
      </c>
      <c r="L17" s="913">
        <v>9</v>
      </c>
      <c r="M17" s="913">
        <v>81</v>
      </c>
      <c r="N17" s="914">
        <v>27</v>
      </c>
      <c r="O17" s="913" t="s">
        <v>2384</v>
      </c>
      <c r="P17" s="928" t="s">
        <v>2391</v>
      </c>
      <c r="Q17" s="915">
        <f t="shared" si="0"/>
        <v>-1</v>
      </c>
      <c r="R17" s="976">
        <f t="shared" si="0"/>
        <v>-7.19</v>
      </c>
      <c r="S17" s="915">
        <f t="shared" si="1"/>
        <v>0</v>
      </c>
      <c r="T17" s="976">
        <f t="shared" si="2"/>
        <v>0</v>
      </c>
      <c r="U17" s="983" t="s">
        <v>572</v>
      </c>
      <c r="V17" s="924" t="s">
        <v>572</v>
      </c>
      <c r="W17" s="924" t="s">
        <v>572</v>
      </c>
      <c r="X17" s="981" t="s">
        <v>572</v>
      </c>
      <c r="Y17" s="979"/>
    </row>
    <row r="18" spans="1:25" ht="14.45" customHeight="1" x14ac:dyDescent="0.2">
      <c r="A18" s="944" t="s">
        <v>2392</v>
      </c>
      <c r="B18" s="940">
        <v>3</v>
      </c>
      <c r="C18" s="941">
        <v>24.37</v>
      </c>
      <c r="D18" s="921">
        <v>19.3</v>
      </c>
      <c r="E18" s="942">
        <v>1</v>
      </c>
      <c r="F18" s="935">
        <v>8.43</v>
      </c>
      <c r="G18" s="920">
        <v>30</v>
      </c>
      <c r="H18" s="934">
        <v>1</v>
      </c>
      <c r="I18" s="935">
        <v>8.43</v>
      </c>
      <c r="J18" s="920">
        <v>17</v>
      </c>
      <c r="K18" s="936">
        <v>8.43</v>
      </c>
      <c r="L18" s="934">
        <v>9</v>
      </c>
      <c r="M18" s="934">
        <v>81</v>
      </c>
      <c r="N18" s="937">
        <v>27</v>
      </c>
      <c r="O18" s="934" t="s">
        <v>2384</v>
      </c>
      <c r="P18" s="938" t="s">
        <v>2391</v>
      </c>
      <c r="Q18" s="939">
        <f t="shared" si="0"/>
        <v>-2</v>
      </c>
      <c r="R18" s="977">
        <f t="shared" si="0"/>
        <v>-15.940000000000001</v>
      </c>
      <c r="S18" s="939">
        <f t="shared" si="1"/>
        <v>0</v>
      </c>
      <c r="T18" s="977">
        <f t="shared" si="2"/>
        <v>0</v>
      </c>
      <c r="U18" s="984">
        <v>27</v>
      </c>
      <c r="V18" s="930">
        <v>17</v>
      </c>
      <c r="W18" s="930">
        <v>-10</v>
      </c>
      <c r="X18" s="982">
        <v>0.62962962962962965</v>
      </c>
      <c r="Y18" s="980"/>
    </row>
    <row r="19" spans="1:25" ht="14.45" customHeight="1" x14ac:dyDescent="0.2">
      <c r="A19" s="944" t="s">
        <v>2393</v>
      </c>
      <c r="B19" s="940">
        <v>19</v>
      </c>
      <c r="C19" s="941">
        <v>286.5</v>
      </c>
      <c r="D19" s="921">
        <v>32.6</v>
      </c>
      <c r="E19" s="942">
        <v>16</v>
      </c>
      <c r="F19" s="935">
        <v>242.39</v>
      </c>
      <c r="G19" s="920">
        <v>44.5</v>
      </c>
      <c r="H19" s="934">
        <v>12</v>
      </c>
      <c r="I19" s="935">
        <v>181.16</v>
      </c>
      <c r="J19" s="920">
        <v>39.5</v>
      </c>
      <c r="K19" s="936">
        <v>15.04</v>
      </c>
      <c r="L19" s="934">
        <v>14</v>
      </c>
      <c r="M19" s="934">
        <v>123</v>
      </c>
      <c r="N19" s="937">
        <v>41</v>
      </c>
      <c r="O19" s="934" t="s">
        <v>2384</v>
      </c>
      <c r="P19" s="938" t="s">
        <v>2391</v>
      </c>
      <c r="Q19" s="939">
        <f t="shared" si="0"/>
        <v>-7</v>
      </c>
      <c r="R19" s="977">
        <f t="shared" si="0"/>
        <v>-105.34</v>
      </c>
      <c r="S19" s="939">
        <f t="shared" si="1"/>
        <v>-4</v>
      </c>
      <c r="T19" s="977">
        <f t="shared" si="2"/>
        <v>-61.22999999999999</v>
      </c>
      <c r="U19" s="984">
        <v>492</v>
      </c>
      <c r="V19" s="930">
        <v>474</v>
      </c>
      <c r="W19" s="930">
        <v>-18</v>
      </c>
      <c r="X19" s="982">
        <v>0.96341463414634143</v>
      </c>
      <c r="Y19" s="980">
        <v>36</v>
      </c>
    </row>
    <row r="20" spans="1:25" ht="14.45" customHeight="1" x14ac:dyDescent="0.2">
      <c r="A20" s="943" t="s">
        <v>2394</v>
      </c>
      <c r="B20" s="924"/>
      <c r="C20" s="925"/>
      <c r="D20" s="926"/>
      <c r="E20" s="927"/>
      <c r="F20" s="907"/>
      <c r="G20" s="908"/>
      <c r="H20" s="909">
        <v>1</v>
      </c>
      <c r="I20" s="910">
        <v>16.670000000000002</v>
      </c>
      <c r="J20" s="911">
        <v>17</v>
      </c>
      <c r="K20" s="912">
        <v>16.670000000000002</v>
      </c>
      <c r="L20" s="913">
        <v>14</v>
      </c>
      <c r="M20" s="913">
        <v>126</v>
      </c>
      <c r="N20" s="914">
        <v>42</v>
      </c>
      <c r="O20" s="913" t="s">
        <v>2384</v>
      </c>
      <c r="P20" s="928" t="s">
        <v>2395</v>
      </c>
      <c r="Q20" s="915">
        <f t="shared" si="0"/>
        <v>1</v>
      </c>
      <c r="R20" s="976">
        <f t="shared" si="0"/>
        <v>16.670000000000002</v>
      </c>
      <c r="S20" s="915">
        <f t="shared" si="1"/>
        <v>1</v>
      </c>
      <c r="T20" s="976">
        <f t="shared" si="2"/>
        <v>16.670000000000002</v>
      </c>
      <c r="U20" s="983">
        <v>42</v>
      </c>
      <c r="V20" s="924">
        <v>17</v>
      </c>
      <c r="W20" s="924">
        <v>-25</v>
      </c>
      <c r="X20" s="981">
        <v>0.40476190476190477</v>
      </c>
      <c r="Y20" s="979"/>
    </row>
    <row r="21" spans="1:25" ht="14.45" customHeight="1" x14ac:dyDescent="0.2">
      <c r="A21" s="944" t="s">
        <v>2396</v>
      </c>
      <c r="B21" s="930"/>
      <c r="C21" s="931"/>
      <c r="D21" s="929"/>
      <c r="E21" s="942">
        <v>1</v>
      </c>
      <c r="F21" s="935">
        <v>16.670000000000002</v>
      </c>
      <c r="G21" s="920">
        <v>37</v>
      </c>
      <c r="H21" s="932"/>
      <c r="I21" s="933"/>
      <c r="J21" s="919"/>
      <c r="K21" s="936">
        <v>16.670000000000002</v>
      </c>
      <c r="L21" s="934">
        <v>14</v>
      </c>
      <c r="M21" s="934">
        <v>126</v>
      </c>
      <c r="N21" s="937">
        <v>42</v>
      </c>
      <c r="O21" s="934" t="s">
        <v>2384</v>
      </c>
      <c r="P21" s="938" t="s">
        <v>2395</v>
      </c>
      <c r="Q21" s="939">
        <f t="shared" si="0"/>
        <v>0</v>
      </c>
      <c r="R21" s="977">
        <f t="shared" si="0"/>
        <v>0</v>
      </c>
      <c r="S21" s="939">
        <f t="shared" si="1"/>
        <v>-1</v>
      </c>
      <c r="T21" s="977">
        <f t="shared" si="2"/>
        <v>-16.670000000000002</v>
      </c>
      <c r="U21" s="984" t="s">
        <v>572</v>
      </c>
      <c r="V21" s="930" t="s">
        <v>572</v>
      </c>
      <c r="W21" s="930" t="s">
        <v>572</v>
      </c>
      <c r="X21" s="982" t="s">
        <v>572</v>
      </c>
      <c r="Y21" s="980"/>
    </row>
    <row r="22" spans="1:25" ht="14.45" customHeight="1" x14ac:dyDescent="0.2">
      <c r="A22" s="943" t="s">
        <v>2397</v>
      </c>
      <c r="B22" s="916">
        <v>14</v>
      </c>
      <c r="C22" s="917">
        <v>42.27</v>
      </c>
      <c r="D22" s="918">
        <v>11.1</v>
      </c>
      <c r="E22" s="927">
        <v>5</v>
      </c>
      <c r="F22" s="907">
        <v>14.7</v>
      </c>
      <c r="G22" s="908">
        <v>16</v>
      </c>
      <c r="H22" s="913">
        <v>3</v>
      </c>
      <c r="I22" s="907">
        <v>9.19</v>
      </c>
      <c r="J22" s="908">
        <v>12</v>
      </c>
      <c r="K22" s="912">
        <v>3.06</v>
      </c>
      <c r="L22" s="913">
        <v>5</v>
      </c>
      <c r="M22" s="913">
        <v>48</v>
      </c>
      <c r="N22" s="914">
        <v>16</v>
      </c>
      <c r="O22" s="913" t="s">
        <v>2384</v>
      </c>
      <c r="P22" s="928" t="s">
        <v>2398</v>
      </c>
      <c r="Q22" s="915">
        <f t="shared" si="0"/>
        <v>-11</v>
      </c>
      <c r="R22" s="976">
        <f t="shared" si="0"/>
        <v>-33.080000000000005</v>
      </c>
      <c r="S22" s="915">
        <f t="shared" si="1"/>
        <v>-2</v>
      </c>
      <c r="T22" s="976">
        <f t="shared" si="2"/>
        <v>-5.51</v>
      </c>
      <c r="U22" s="983">
        <v>48</v>
      </c>
      <c r="V22" s="924">
        <v>36</v>
      </c>
      <c r="W22" s="924">
        <v>-12</v>
      </c>
      <c r="X22" s="981">
        <v>0.75</v>
      </c>
      <c r="Y22" s="979"/>
    </row>
    <row r="23" spans="1:25" ht="14.45" customHeight="1" x14ac:dyDescent="0.2">
      <c r="A23" s="944" t="s">
        <v>2399</v>
      </c>
      <c r="B23" s="940">
        <v>19</v>
      </c>
      <c r="C23" s="941">
        <v>83.17</v>
      </c>
      <c r="D23" s="921">
        <v>16.399999999999999</v>
      </c>
      <c r="E23" s="942">
        <v>18</v>
      </c>
      <c r="F23" s="935">
        <v>78.72</v>
      </c>
      <c r="G23" s="920">
        <v>13.6</v>
      </c>
      <c r="H23" s="934">
        <v>15</v>
      </c>
      <c r="I23" s="935">
        <v>66.66</v>
      </c>
      <c r="J23" s="920">
        <v>16.7</v>
      </c>
      <c r="K23" s="936">
        <v>4.4400000000000004</v>
      </c>
      <c r="L23" s="934">
        <v>7</v>
      </c>
      <c r="M23" s="934">
        <v>60</v>
      </c>
      <c r="N23" s="937">
        <v>20</v>
      </c>
      <c r="O23" s="934" t="s">
        <v>2384</v>
      </c>
      <c r="P23" s="938" t="s">
        <v>2398</v>
      </c>
      <c r="Q23" s="939">
        <f t="shared" si="0"/>
        <v>-4</v>
      </c>
      <c r="R23" s="977">
        <f t="shared" si="0"/>
        <v>-16.510000000000005</v>
      </c>
      <c r="S23" s="939">
        <f t="shared" si="1"/>
        <v>-3</v>
      </c>
      <c r="T23" s="977">
        <f t="shared" si="2"/>
        <v>-12.060000000000002</v>
      </c>
      <c r="U23" s="984">
        <v>300</v>
      </c>
      <c r="V23" s="930">
        <v>250.5</v>
      </c>
      <c r="W23" s="930">
        <v>-49.5</v>
      </c>
      <c r="X23" s="982">
        <v>0.83499999999999996</v>
      </c>
      <c r="Y23" s="980">
        <v>28</v>
      </c>
    </row>
    <row r="24" spans="1:25" ht="14.45" customHeight="1" x14ac:dyDescent="0.2">
      <c r="A24" s="944" t="s">
        <v>2400</v>
      </c>
      <c r="B24" s="940">
        <v>20</v>
      </c>
      <c r="C24" s="941">
        <v>158.6</v>
      </c>
      <c r="D24" s="921">
        <v>31.3</v>
      </c>
      <c r="E24" s="942">
        <v>16</v>
      </c>
      <c r="F24" s="935">
        <v>124.46</v>
      </c>
      <c r="G24" s="920">
        <v>22.9</v>
      </c>
      <c r="H24" s="934">
        <v>10</v>
      </c>
      <c r="I24" s="935">
        <v>77.73</v>
      </c>
      <c r="J24" s="923">
        <v>31.3</v>
      </c>
      <c r="K24" s="936">
        <v>7.64</v>
      </c>
      <c r="L24" s="934">
        <v>9</v>
      </c>
      <c r="M24" s="934">
        <v>81</v>
      </c>
      <c r="N24" s="937">
        <v>27</v>
      </c>
      <c r="O24" s="934" t="s">
        <v>2384</v>
      </c>
      <c r="P24" s="938" t="s">
        <v>2398</v>
      </c>
      <c r="Q24" s="939">
        <f t="shared" si="0"/>
        <v>-10</v>
      </c>
      <c r="R24" s="977">
        <f t="shared" si="0"/>
        <v>-80.86999999999999</v>
      </c>
      <c r="S24" s="939">
        <f t="shared" si="1"/>
        <v>-6</v>
      </c>
      <c r="T24" s="977">
        <f t="shared" si="2"/>
        <v>-46.72999999999999</v>
      </c>
      <c r="U24" s="984">
        <v>270</v>
      </c>
      <c r="V24" s="930">
        <v>313</v>
      </c>
      <c r="W24" s="930">
        <v>43</v>
      </c>
      <c r="X24" s="982">
        <v>1.1592592592592592</v>
      </c>
      <c r="Y24" s="980">
        <v>86</v>
      </c>
    </row>
    <row r="25" spans="1:25" ht="14.45" customHeight="1" x14ac:dyDescent="0.2">
      <c r="A25" s="943" t="s">
        <v>2401</v>
      </c>
      <c r="B25" s="924"/>
      <c r="C25" s="925"/>
      <c r="D25" s="926"/>
      <c r="E25" s="909">
        <v>1</v>
      </c>
      <c r="F25" s="910">
        <v>51.23</v>
      </c>
      <c r="G25" s="911">
        <v>118</v>
      </c>
      <c r="H25" s="913"/>
      <c r="I25" s="907"/>
      <c r="J25" s="908"/>
      <c r="K25" s="912">
        <v>13.54</v>
      </c>
      <c r="L25" s="913">
        <v>5</v>
      </c>
      <c r="M25" s="913">
        <v>45</v>
      </c>
      <c r="N25" s="914">
        <v>15</v>
      </c>
      <c r="O25" s="913" t="s">
        <v>2384</v>
      </c>
      <c r="P25" s="928" t="s">
        <v>2402</v>
      </c>
      <c r="Q25" s="915">
        <f t="shared" si="0"/>
        <v>0</v>
      </c>
      <c r="R25" s="976">
        <f t="shared" si="0"/>
        <v>0</v>
      </c>
      <c r="S25" s="915">
        <f t="shared" si="1"/>
        <v>-1</v>
      </c>
      <c r="T25" s="976">
        <f t="shared" si="2"/>
        <v>-51.23</v>
      </c>
      <c r="U25" s="983" t="s">
        <v>572</v>
      </c>
      <c r="V25" s="924" t="s">
        <v>572</v>
      </c>
      <c r="W25" s="924" t="s">
        <v>572</v>
      </c>
      <c r="X25" s="981" t="s">
        <v>572</v>
      </c>
      <c r="Y25" s="979"/>
    </row>
    <row r="26" spans="1:25" ht="14.45" customHeight="1" x14ac:dyDescent="0.2">
      <c r="A26" s="944" t="s">
        <v>2403</v>
      </c>
      <c r="B26" s="930"/>
      <c r="C26" s="931"/>
      <c r="D26" s="929"/>
      <c r="E26" s="932">
        <v>2</v>
      </c>
      <c r="F26" s="933">
        <v>33.299999999999997</v>
      </c>
      <c r="G26" s="919">
        <v>57.5</v>
      </c>
      <c r="H26" s="934"/>
      <c r="I26" s="935"/>
      <c r="J26" s="920"/>
      <c r="K26" s="936">
        <v>15.64</v>
      </c>
      <c r="L26" s="934">
        <v>16</v>
      </c>
      <c r="M26" s="934">
        <v>141</v>
      </c>
      <c r="N26" s="937">
        <v>47</v>
      </c>
      <c r="O26" s="934" t="s">
        <v>2384</v>
      </c>
      <c r="P26" s="938" t="s">
        <v>2402</v>
      </c>
      <c r="Q26" s="939">
        <f t="shared" si="0"/>
        <v>0</v>
      </c>
      <c r="R26" s="977">
        <f t="shared" si="0"/>
        <v>0</v>
      </c>
      <c r="S26" s="939">
        <f t="shared" si="1"/>
        <v>-2</v>
      </c>
      <c r="T26" s="977">
        <f t="shared" si="2"/>
        <v>-33.299999999999997</v>
      </c>
      <c r="U26" s="984" t="s">
        <v>572</v>
      </c>
      <c r="V26" s="930" t="s">
        <v>572</v>
      </c>
      <c r="W26" s="930" t="s">
        <v>572</v>
      </c>
      <c r="X26" s="982" t="s">
        <v>572</v>
      </c>
      <c r="Y26" s="980"/>
    </row>
    <row r="27" spans="1:25" ht="14.45" customHeight="1" x14ac:dyDescent="0.2">
      <c r="A27" s="943" t="s">
        <v>2404</v>
      </c>
      <c r="B27" s="916">
        <v>30</v>
      </c>
      <c r="C27" s="917">
        <v>17.36</v>
      </c>
      <c r="D27" s="918">
        <v>6</v>
      </c>
      <c r="E27" s="927">
        <v>18</v>
      </c>
      <c r="F27" s="907">
        <v>10.41</v>
      </c>
      <c r="G27" s="908">
        <v>4.5</v>
      </c>
      <c r="H27" s="913">
        <v>20</v>
      </c>
      <c r="I27" s="907">
        <v>11.57</v>
      </c>
      <c r="J27" s="908">
        <v>5.8</v>
      </c>
      <c r="K27" s="912">
        <v>0.57999999999999996</v>
      </c>
      <c r="L27" s="913">
        <v>2</v>
      </c>
      <c r="M27" s="913">
        <v>21</v>
      </c>
      <c r="N27" s="914">
        <v>7</v>
      </c>
      <c r="O27" s="913" t="s">
        <v>2384</v>
      </c>
      <c r="P27" s="928" t="s">
        <v>2405</v>
      </c>
      <c r="Q27" s="915">
        <f t="shared" si="0"/>
        <v>-10</v>
      </c>
      <c r="R27" s="976">
        <f t="shared" si="0"/>
        <v>-5.7899999999999991</v>
      </c>
      <c r="S27" s="915">
        <f t="shared" si="1"/>
        <v>2</v>
      </c>
      <c r="T27" s="976">
        <f t="shared" si="2"/>
        <v>1.1600000000000001</v>
      </c>
      <c r="U27" s="983">
        <v>140</v>
      </c>
      <c r="V27" s="924">
        <v>116</v>
      </c>
      <c r="W27" s="924">
        <v>-24</v>
      </c>
      <c r="X27" s="981">
        <v>0.82857142857142863</v>
      </c>
      <c r="Y27" s="979">
        <v>5</v>
      </c>
    </row>
    <row r="28" spans="1:25" ht="14.45" customHeight="1" x14ac:dyDescent="0.2">
      <c r="A28" s="944" t="s">
        <v>2406</v>
      </c>
      <c r="B28" s="940">
        <v>29</v>
      </c>
      <c r="C28" s="941">
        <v>44.94</v>
      </c>
      <c r="D28" s="921">
        <v>12.3</v>
      </c>
      <c r="E28" s="942">
        <v>25</v>
      </c>
      <c r="F28" s="935">
        <v>38.25</v>
      </c>
      <c r="G28" s="920">
        <v>7.8</v>
      </c>
      <c r="H28" s="934">
        <v>22</v>
      </c>
      <c r="I28" s="935">
        <v>33.6</v>
      </c>
      <c r="J28" s="920">
        <v>10.8</v>
      </c>
      <c r="K28" s="936">
        <v>1.52</v>
      </c>
      <c r="L28" s="934">
        <v>4</v>
      </c>
      <c r="M28" s="934">
        <v>33</v>
      </c>
      <c r="N28" s="937">
        <v>11</v>
      </c>
      <c r="O28" s="934" t="s">
        <v>2384</v>
      </c>
      <c r="P28" s="938" t="s">
        <v>2405</v>
      </c>
      <c r="Q28" s="939">
        <f t="shared" si="0"/>
        <v>-7</v>
      </c>
      <c r="R28" s="977">
        <f t="shared" si="0"/>
        <v>-11.339999999999996</v>
      </c>
      <c r="S28" s="939">
        <f t="shared" si="1"/>
        <v>-3</v>
      </c>
      <c r="T28" s="977">
        <f t="shared" si="2"/>
        <v>-4.6499999999999986</v>
      </c>
      <c r="U28" s="984">
        <v>242</v>
      </c>
      <c r="V28" s="930">
        <v>237.60000000000002</v>
      </c>
      <c r="W28" s="930">
        <v>-4.3999999999999773</v>
      </c>
      <c r="X28" s="982">
        <v>0.98181818181818192</v>
      </c>
      <c r="Y28" s="980">
        <v>43</v>
      </c>
    </row>
    <row r="29" spans="1:25" ht="14.45" customHeight="1" x14ac:dyDescent="0.2">
      <c r="A29" s="944" t="s">
        <v>2407</v>
      </c>
      <c r="B29" s="940">
        <v>14</v>
      </c>
      <c r="C29" s="941">
        <v>56.93</v>
      </c>
      <c r="D29" s="921">
        <v>22</v>
      </c>
      <c r="E29" s="942">
        <v>7</v>
      </c>
      <c r="F29" s="935">
        <v>26.45</v>
      </c>
      <c r="G29" s="920">
        <v>16.899999999999999</v>
      </c>
      <c r="H29" s="934">
        <v>5</v>
      </c>
      <c r="I29" s="935">
        <v>18.89</v>
      </c>
      <c r="J29" s="920">
        <v>12.8</v>
      </c>
      <c r="K29" s="936">
        <v>3.78</v>
      </c>
      <c r="L29" s="934">
        <v>6</v>
      </c>
      <c r="M29" s="934">
        <v>51</v>
      </c>
      <c r="N29" s="937">
        <v>17</v>
      </c>
      <c r="O29" s="934" t="s">
        <v>2384</v>
      </c>
      <c r="P29" s="938" t="s">
        <v>2405</v>
      </c>
      <c r="Q29" s="939">
        <f t="shared" si="0"/>
        <v>-9</v>
      </c>
      <c r="R29" s="977">
        <f t="shared" si="0"/>
        <v>-38.04</v>
      </c>
      <c r="S29" s="939">
        <f t="shared" si="1"/>
        <v>-2</v>
      </c>
      <c r="T29" s="977">
        <f t="shared" si="2"/>
        <v>-7.5599999999999987</v>
      </c>
      <c r="U29" s="984">
        <v>85</v>
      </c>
      <c r="V29" s="930">
        <v>64</v>
      </c>
      <c r="W29" s="930">
        <v>-21</v>
      </c>
      <c r="X29" s="982">
        <v>0.75294117647058822</v>
      </c>
      <c r="Y29" s="980"/>
    </row>
    <row r="30" spans="1:25" ht="14.45" customHeight="1" x14ac:dyDescent="0.2">
      <c r="A30" s="943" t="s">
        <v>2408</v>
      </c>
      <c r="B30" s="916"/>
      <c r="C30" s="917"/>
      <c r="D30" s="918"/>
      <c r="E30" s="927"/>
      <c r="F30" s="907"/>
      <c r="G30" s="908"/>
      <c r="H30" s="913">
        <v>1</v>
      </c>
      <c r="I30" s="907">
        <v>3.93</v>
      </c>
      <c r="J30" s="922">
        <v>12</v>
      </c>
      <c r="K30" s="912">
        <v>3.93</v>
      </c>
      <c r="L30" s="913">
        <v>3</v>
      </c>
      <c r="M30" s="913">
        <v>30</v>
      </c>
      <c r="N30" s="914">
        <v>10</v>
      </c>
      <c r="O30" s="913" t="s">
        <v>2384</v>
      </c>
      <c r="P30" s="928" t="s">
        <v>2409</v>
      </c>
      <c r="Q30" s="915">
        <f t="shared" si="0"/>
        <v>1</v>
      </c>
      <c r="R30" s="976">
        <f t="shared" si="0"/>
        <v>3.93</v>
      </c>
      <c r="S30" s="915">
        <f t="shared" si="1"/>
        <v>1</v>
      </c>
      <c r="T30" s="976">
        <f t="shared" si="2"/>
        <v>3.93</v>
      </c>
      <c r="U30" s="983">
        <v>10</v>
      </c>
      <c r="V30" s="924">
        <v>12</v>
      </c>
      <c r="W30" s="924">
        <v>2</v>
      </c>
      <c r="X30" s="981">
        <v>1.2</v>
      </c>
      <c r="Y30" s="979">
        <v>2</v>
      </c>
    </row>
    <row r="31" spans="1:25" ht="14.45" customHeight="1" x14ac:dyDescent="0.2">
      <c r="A31" s="944" t="s">
        <v>2410</v>
      </c>
      <c r="B31" s="940">
        <v>3</v>
      </c>
      <c r="C31" s="941">
        <v>26.21</v>
      </c>
      <c r="D31" s="921">
        <v>43.7</v>
      </c>
      <c r="E31" s="942"/>
      <c r="F31" s="935"/>
      <c r="G31" s="920"/>
      <c r="H31" s="934"/>
      <c r="I31" s="935"/>
      <c r="J31" s="920"/>
      <c r="K31" s="936">
        <v>5.24</v>
      </c>
      <c r="L31" s="934">
        <v>5</v>
      </c>
      <c r="M31" s="934">
        <v>45</v>
      </c>
      <c r="N31" s="937">
        <v>15</v>
      </c>
      <c r="O31" s="934" t="s">
        <v>2384</v>
      </c>
      <c r="P31" s="938" t="s">
        <v>2411</v>
      </c>
      <c r="Q31" s="939">
        <f t="shared" si="0"/>
        <v>-3</v>
      </c>
      <c r="R31" s="977">
        <f t="shared" si="0"/>
        <v>-26.21</v>
      </c>
      <c r="S31" s="939">
        <f t="shared" si="1"/>
        <v>0</v>
      </c>
      <c r="T31" s="977">
        <f t="shared" si="2"/>
        <v>0</v>
      </c>
      <c r="U31" s="984" t="s">
        <v>572</v>
      </c>
      <c r="V31" s="930" t="s">
        <v>572</v>
      </c>
      <c r="W31" s="930" t="s">
        <v>572</v>
      </c>
      <c r="X31" s="982" t="s">
        <v>572</v>
      </c>
      <c r="Y31" s="980"/>
    </row>
    <row r="32" spans="1:25" ht="14.45" customHeight="1" x14ac:dyDescent="0.2">
      <c r="A32" s="944" t="s">
        <v>2412</v>
      </c>
      <c r="B32" s="940">
        <v>1</v>
      </c>
      <c r="C32" s="941">
        <v>15.05</v>
      </c>
      <c r="D32" s="921">
        <v>43</v>
      </c>
      <c r="E32" s="942">
        <v>1</v>
      </c>
      <c r="F32" s="935">
        <v>10.59</v>
      </c>
      <c r="G32" s="920">
        <v>8</v>
      </c>
      <c r="H32" s="934"/>
      <c r="I32" s="935"/>
      <c r="J32" s="920"/>
      <c r="K32" s="936">
        <v>14.22</v>
      </c>
      <c r="L32" s="934">
        <v>11</v>
      </c>
      <c r="M32" s="934">
        <v>99</v>
      </c>
      <c r="N32" s="937">
        <v>33</v>
      </c>
      <c r="O32" s="934" t="s">
        <v>2384</v>
      </c>
      <c r="P32" s="938" t="s">
        <v>2413</v>
      </c>
      <c r="Q32" s="939">
        <f t="shared" si="0"/>
        <v>-1</v>
      </c>
      <c r="R32" s="977">
        <f t="shared" si="0"/>
        <v>-15.05</v>
      </c>
      <c r="S32" s="939">
        <f t="shared" si="1"/>
        <v>-1</v>
      </c>
      <c r="T32" s="977">
        <f t="shared" si="2"/>
        <v>-10.59</v>
      </c>
      <c r="U32" s="984" t="s">
        <v>572</v>
      </c>
      <c r="V32" s="930" t="s">
        <v>572</v>
      </c>
      <c r="W32" s="930" t="s">
        <v>572</v>
      </c>
      <c r="X32" s="982" t="s">
        <v>572</v>
      </c>
      <c r="Y32" s="980"/>
    </row>
    <row r="33" spans="1:25" ht="14.45" customHeight="1" x14ac:dyDescent="0.2">
      <c r="A33" s="943" t="s">
        <v>2414</v>
      </c>
      <c r="B33" s="924">
        <v>6</v>
      </c>
      <c r="C33" s="925">
        <v>2.5</v>
      </c>
      <c r="D33" s="926">
        <v>6.7</v>
      </c>
      <c r="E33" s="927">
        <v>5</v>
      </c>
      <c r="F33" s="907">
        <v>1.98</v>
      </c>
      <c r="G33" s="908">
        <v>6.6</v>
      </c>
      <c r="H33" s="909">
        <v>13</v>
      </c>
      <c r="I33" s="910">
        <v>5.04</v>
      </c>
      <c r="J33" s="922">
        <v>5.6</v>
      </c>
      <c r="K33" s="912">
        <v>0.39</v>
      </c>
      <c r="L33" s="913">
        <v>2</v>
      </c>
      <c r="M33" s="913">
        <v>15</v>
      </c>
      <c r="N33" s="914">
        <v>5</v>
      </c>
      <c r="O33" s="913" t="s">
        <v>2384</v>
      </c>
      <c r="P33" s="928" t="s">
        <v>2415</v>
      </c>
      <c r="Q33" s="915">
        <f t="shared" si="0"/>
        <v>7</v>
      </c>
      <c r="R33" s="976">
        <f t="shared" si="0"/>
        <v>2.54</v>
      </c>
      <c r="S33" s="915">
        <f t="shared" si="1"/>
        <v>8</v>
      </c>
      <c r="T33" s="976">
        <f t="shared" si="2"/>
        <v>3.06</v>
      </c>
      <c r="U33" s="983">
        <v>65</v>
      </c>
      <c r="V33" s="924">
        <v>72.8</v>
      </c>
      <c r="W33" s="924">
        <v>7.7999999999999972</v>
      </c>
      <c r="X33" s="981">
        <v>1.1199999999999999</v>
      </c>
      <c r="Y33" s="979">
        <v>11</v>
      </c>
    </row>
    <row r="34" spans="1:25" ht="14.45" customHeight="1" x14ac:dyDescent="0.2">
      <c r="A34" s="944" t="s">
        <v>2416</v>
      </c>
      <c r="B34" s="930">
        <v>3</v>
      </c>
      <c r="C34" s="931">
        <v>3.32</v>
      </c>
      <c r="D34" s="929">
        <v>14</v>
      </c>
      <c r="E34" s="942">
        <v>4</v>
      </c>
      <c r="F34" s="935">
        <v>3.37</v>
      </c>
      <c r="G34" s="920">
        <v>8</v>
      </c>
      <c r="H34" s="932">
        <v>8</v>
      </c>
      <c r="I34" s="933">
        <v>6.74</v>
      </c>
      <c r="J34" s="919">
        <v>6.3</v>
      </c>
      <c r="K34" s="936">
        <v>0.84</v>
      </c>
      <c r="L34" s="934">
        <v>2</v>
      </c>
      <c r="M34" s="934">
        <v>21</v>
      </c>
      <c r="N34" s="937">
        <v>7</v>
      </c>
      <c r="O34" s="934" t="s">
        <v>2384</v>
      </c>
      <c r="P34" s="938" t="s">
        <v>2415</v>
      </c>
      <c r="Q34" s="939">
        <f t="shared" si="0"/>
        <v>5</v>
      </c>
      <c r="R34" s="977">
        <f t="shared" si="0"/>
        <v>3.4200000000000004</v>
      </c>
      <c r="S34" s="939">
        <f t="shared" si="1"/>
        <v>4</v>
      </c>
      <c r="T34" s="977">
        <f t="shared" si="2"/>
        <v>3.37</v>
      </c>
      <c r="U34" s="984">
        <v>56</v>
      </c>
      <c r="V34" s="930">
        <v>50.4</v>
      </c>
      <c r="W34" s="930">
        <v>-5.6000000000000014</v>
      </c>
      <c r="X34" s="982">
        <v>0.9</v>
      </c>
      <c r="Y34" s="980">
        <v>10</v>
      </c>
    </row>
    <row r="35" spans="1:25" ht="14.45" customHeight="1" x14ac:dyDescent="0.2">
      <c r="A35" s="944" t="s">
        <v>2417</v>
      </c>
      <c r="B35" s="930">
        <v>2</v>
      </c>
      <c r="C35" s="931">
        <v>6.94</v>
      </c>
      <c r="D35" s="929">
        <v>13</v>
      </c>
      <c r="E35" s="942">
        <v>2</v>
      </c>
      <c r="F35" s="935">
        <v>6.94</v>
      </c>
      <c r="G35" s="920">
        <v>24.5</v>
      </c>
      <c r="H35" s="932">
        <v>1</v>
      </c>
      <c r="I35" s="933">
        <v>3.47</v>
      </c>
      <c r="J35" s="919">
        <v>13</v>
      </c>
      <c r="K35" s="936">
        <v>3.47</v>
      </c>
      <c r="L35" s="934">
        <v>5</v>
      </c>
      <c r="M35" s="934">
        <v>42</v>
      </c>
      <c r="N35" s="937">
        <v>14</v>
      </c>
      <c r="O35" s="934" t="s">
        <v>2384</v>
      </c>
      <c r="P35" s="938" t="s">
        <v>2415</v>
      </c>
      <c r="Q35" s="939">
        <f t="shared" si="0"/>
        <v>-1</v>
      </c>
      <c r="R35" s="977">
        <f t="shared" si="0"/>
        <v>-3.47</v>
      </c>
      <c r="S35" s="939">
        <f t="shared" si="1"/>
        <v>-1</v>
      </c>
      <c r="T35" s="977">
        <f t="shared" si="2"/>
        <v>-3.47</v>
      </c>
      <c r="U35" s="984">
        <v>14</v>
      </c>
      <c r="V35" s="930">
        <v>13</v>
      </c>
      <c r="W35" s="930">
        <v>-1</v>
      </c>
      <c r="X35" s="982">
        <v>0.9285714285714286</v>
      </c>
      <c r="Y35" s="980"/>
    </row>
    <row r="36" spans="1:25" ht="14.45" customHeight="1" x14ac:dyDescent="0.2">
      <c r="A36" s="943" t="s">
        <v>2418</v>
      </c>
      <c r="B36" s="916">
        <v>15</v>
      </c>
      <c r="C36" s="917">
        <v>109.14</v>
      </c>
      <c r="D36" s="918">
        <v>14.2</v>
      </c>
      <c r="E36" s="927">
        <v>8</v>
      </c>
      <c r="F36" s="907">
        <v>59.62</v>
      </c>
      <c r="G36" s="908">
        <v>11.9</v>
      </c>
      <c r="H36" s="913">
        <v>8</v>
      </c>
      <c r="I36" s="907">
        <v>60</v>
      </c>
      <c r="J36" s="922">
        <v>14.1</v>
      </c>
      <c r="K36" s="912">
        <v>7.45</v>
      </c>
      <c r="L36" s="913">
        <v>4</v>
      </c>
      <c r="M36" s="913">
        <v>36</v>
      </c>
      <c r="N36" s="914">
        <v>12</v>
      </c>
      <c r="O36" s="913" t="s">
        <v>2384</v>
      </c>
      <c r="P36" s="928" t="s">
        <v>2419</v>
      </c>
      <c r="Q36" s="915">
        <f t="shared" si="0"/>
        <v>-7</v>
      </c>
      <c r="R36" s="976">
        <f t="shared" si="0"/>
        <v>-49.14</v>
      </c>
      <c r="S36" s="915">
        <f t="shared" si="1"/>
        <v>0</v>
      </c>
      <c r="T36" s="976">
        <f t="shared" si="2"/>
        <v>0.38000000000000256</v>
      </c>
      <c r="U36" s="983">
        <v>96</v>
      </c>
      <c r="V36" s="924">
        <v>112.8</v>
      </c>
      <c r="W36" s="924">
        <v>16.799999999999997</v>
      </c>
      <c r="X36" s="981">
        <v>1.175</v>
      </c>
      <c r="Y36" s="979">
        <v>33</v>
      </c>
    </row>
    <row r="37" spans="1:25" ht="14.45" customHeight="1" x14ac:dyDescent="0.2">
      <c r="A37" s="943" t="s">
        <v>2420</v>
      </c>
      <c r="B37" s="924"/>
      <c r="C37" s="925"/>
      <c r="D37" s="926"/>
      <c r="E37" s="927"/>
      <c r="F37" s="907"/>
      <c r="G37" s="908"/>
      <c r="H37" s="909">
        <v>1</v>
      </c>
      <c r="I37" s="910">
        <v>18.399999999999999</v>
      </c>
      <c r="J37" s="911">
        <v>12</v>
      </c>
      <c r="K37" s="912">
        <v>3.26</v>
      </c>
      <c r="L37" s="913">
        <v>5</v>
      </c>
      <c r="M37" s="913">
        <v>42</v>
      </c>
      <c r="N37" s="914">
        <v>14</v>
      </c>
      <c r="O37" s="913" t="s">
        <v>2384</v>
      </c>
      <c r="P37" s="928" t="s">
        <v>2421</v>
      </c>
      <c r="Q37" s="915">
        <f t="shared" si="0"/>
        <v>1</v>
      </c>
      <c r="R37" s="976">
        <f t="shared" si="0"/>
        <v>18.399999999999999</v>
      </c>
      <c r="S37" s="915">
        <f t="shared" si="1"/>
        <v>1</v>
      </c>
      <c r="T37" s="976">
        <f t="shared" si="2"/>
        <v>18.399999999999999</v>
      </c>
      <c r="U37" s="983">
        <v>14</v>
      </c>
      <c r="V37" s="924">
        <v>12</v>
      </c>
      <c r="W37" s="924">
        <v>-2</v>
      </c>
      <c r="X37" s="981">
        <v>0.8571428571428571</v>
      </c>
      <c r="Y37" s="979"/>
    </row>
    <row r="38" spans="1:25" ht="14.45" customHeight="1" x14ac:dyDescent="0.2">
      <c r="A38" s="943" t="s">
        <v>2422</v>
      </c>
      <c r="B38" s="916">
        <v>1</v>
      </c>
      <c r="C38" s="917">
        <v>0.91</v>
      </c>
      <c r="D38" s="918">
        <v>8</v>
      </c>
      <c r="E38" s="927"/>
      <c r="F38" s="907"/>
      <c r="G38" s="908"/>
      <c r="H38" s="913">
        <v>2</v>
      </c>
      <c r="I38" s="907">
        <v>1.82</v>
      </c>
      <c r="J38" s="908">
        <v>8</v>
      </c>
      <c r="K38" s="912">
        <v>0.91</v>
      </c>
      <c r="L38" s="913">
        <v>3</v>
      </c>
      <c r="M38" s="913">
        <v>27</v>
      </c>
      <c r="N38" s="914">
        <v>9</v>
      </c>
      <c r="O38" s="913" t="s">
        <v>2384</v>
      </c>
      <c r="P38" s="928" t="s">
        <v>2423</v>
      </c>
      <c r="Q38" s="915">
        <f t="shared" si="0"/>
        <v>1</v>
      </c>
      <c r="R38" s="976">
        <f t="shared" si="0"/>
        <v>0.91</v>
      </c>
      <c r="S38" s="915">
        <f t="shared" si="1"/>
        <v>2</v>
      </c>
      <c r="T38" s="976">
        <f t="shared" si="2"/>
        <v>1.82</v>
      </c>
      <c r="U38" s="983">
        <v>18</v>
      </c>
      <c r="V38" s="924">
        <v>16</v>
      </c>
      <c r="W38" s="924">
        <v>-2</v>
      </c>
      <c r="X38" s="981">
        <v>0.88888888888888884</v>
      </c>
      <c r="Y38" s="979"/>
    </row>
    <row r="39" spans="1:25" ht="14.45" customHeight="1" x14ac:dyDescent="0.2">
      <c r="A39" s="944" t="s">
        <v>2424</v>
      </c>
      <c r="B39" s="940">
        <v>20</v>
      </c>
      <c r="C39" s="941">
        <v>19.13</v>
      </c>
      <c r="D39" s="921">
        <v>9.5</v>
      </c>
      <c r="E39" s="942">
        <v>15</v>
      </c>
      <c r="F39" s="935">
        <v>14.31</v>
      </c>
      <c r="G39" s="920">
        <v>9.8000000000000007</v>
      </c>
      <c r="H39" s="934">
        <v>10</v>
      </c>
      <c r="I39" s="935">
        <v>9.5399999999999991</v>
      </c>
      <c r="J39" s="920">
        <v>7.7</v>
      </c>
      <c r="K39" s="936">
        <v>0.95</v>
      </c>
      <c r="L39" s="934">
        <v>3</v>
      </c>
      <c r="M39" s="934">
        <v>27</v>
      </c>
      <c r="N39" s="937">
        <v>9</v>
      </c>
      <c r="O39" s="934" t="s">
        <v>2384</v>
      </c>
      <c r="P39" s="938" t="s">
        <v>2423</v>
      </c>
      <c r="Q39" s="939">
        <f t="shared" si="0"/>
        <v>-10</v>
      </c>
      <c r="R39" s="977">
        <f t="shared" si="0"/>
        <v>-9.59</v>
      </c>
      <c r="S39" s="939">
        <f t="shared" si="1"/>
        <v>-5</v>
      </c>
      <c r="T39" s="977">
        <f t="shared" si="2"/>
        <v>-4.7700000000000014</v>
      </c>
      <c r="U39" s="984">
        <v>90</v>
      </c>
      <c r="V39" s="930">
        <v>77</v>
      </c>
      <c r="W39" s="930">
        <v>-13</v>
      </c>
      <c r="X39" s="982">
        <v>0.85555555555555551</v>
      </c>
      <c r="Y39" s="980">
        <v>1</v>
      </c>
    </row>
    <row r="40" spans="1:25" ht="14.45" customHeight="1" x14ac:dyDescent="0.2">
      <c r="A40" s="944" t="s">
        <v>2425</v>
      </c>
      <c r="B40" s="940">
        <v>4</v>
      </c>
      <c r="C40" s="941">
        <v>11.84</v>
      </c>
      <c r="D40" s="921">
        <v>10.8</v>
      </c>
      <c r="E40" s="942">
        <v>8</v>
      </c>
      <c r="F40" s="935">
        <v>23.45</v>
      </c>
      <c r="G40" s="920">
        <v>11.5</v>
      </c>
      <c r="H40" s="934">
        <v>2</v>
      </c>
      <c r="I40" s="935">
        <v>5.86</v>
      </c>
      <c r="J40" s="920">
        <v>8.5</v>
      </c>
      <c r="K40" s="936">
        <v>2.93</v>
      </c>
      <c r="L40" s="934">
        <v>4</v>
      </c>
      <c r="M40" s="934">
        <v>33</v>
      </c>
      <c r="N40" s="937">
        <v>11</v>
      </c>
      <c r="O40" s="934" t="s">
        <v>2384</v>
      </c>
      <c r="P40" s="938" t="s">
        <v>2423</v>
      </c>
      <c r="Q40" s="939">
        <f t="shared" si="0"/>
        <v>-2</v>
      </c>
      <c r="R40" s="977">
        <f t="shared" si="0"/>
        <v>-5.9799999999999995</v>
      </c>
      <c r="S40" s="939">
        <f t="shared" si="1"/>
        <v>-6</v>
      </c>
      <c r="T40" s="977">
        <f t="shared" si="2"/>
        <v>-17.59</v>
      </c>
      <c r="U40" s="984">
        <v>22</v>
      </c>
      <c r="V40" s="930">
        <v>17</v>
      </c>
      <c r="W40" s="930">
        <v>-5</v>
      </c>
      <c r="X40" s="982">
        <v>0.77272727272727271</v>
      </c>
      <c r="Y40" s="980"/>
    </row>
    <row r="41" spans="1:25" ht="14.45" customHeight="1" x14ac:dyDescent="0.2">
      <c r="A41" s="943" t="s">
        <v>2426</v>
      </c>
      <c r="B41" s="924">
        <v>1163</v>
      </c>
      <c r="C41" s="925">
        <v>338.93</v>
      </c>
      <c r="D41" s="926">
        <v>4.5</v>
      </c>
      <c r="E41" s="909">
        <v>1144</v>
      </c>
      <c r="F41" s="910">
        <v>332.4</v>
      </c>
      <c r="G41" s="911">
        <v>4.4000000000000004</v>
      </c>
      <c r="H41" s="913">
        <v>1095</v>
      </c>
      <c r="I41" s="907">
        <v>318.25</v>
      </c>
      <c r="J41" s="908">
        <v>4.3</v>
      </c>
      <c r="K41" s="912">
        <v>0.28999999999999998</v>
      </c>
      <c r="L41" s="913">
        <v>2</v>
      </c>
      <c r="M41" s="913">
        <v>15</v>
      </c>
      <c r="N41" s="914">
        <v>5</v>
      </c>
      <c r="O41" s="913" t="s">
        <v>2384</v>
      </c>
      <c r="P41" s="928" t="s">
        <v>2427</v>
      </c>
      <c r="Q41" s="915">
        <f t="shared" si="0"/>
        <v>-68</v>
      </c>
      <c r="R41" s="976">
        <f t="shared" si="0"/>
        <v>-20.680000000000007</v>
      </c>
      <c r="S41" s="915">
        <f t="shared" si="1"/>
        <v>-49</v>
      </c>
      <c r="T41" s="976">
        <f t="shared" si="2"/>
        <v>-14.149999999999977</v>
      </c>
      <c r="U41" s="983">
        <v>5475</v>
      </c>
      <c r="V41" s="924">
        <v>4708.5</v>
      </c>
      <c r="W41" s="924">
        <v>-766.5</v>
      </c>
      <c r="X41" s="981">
        <v>0.86</v>
      </c>
      <c r="Y41" s="979">
        <v>118</v>
      </c>
    </row>
    <row r="42" spans="1:25" ht="14.45" customHeight="1" x14ac:dyDescent="0.2">
      <c r="A42" s="944" t="s">
        <v>2428</v>
      </c>
      <c r="B42" s="930">
        <v>124</v>
      </c>
      <c r="C42" s="931">
        <v>46.68</v>
      </c>
      <c r="D42" s="929">
        <v>6.1</v>
      </c>
      <c r="E42" s="932">
        <v>169</v>
      </c>
      <c r="F42" s="933">
        <v>63.59</v>
      </c>
      <c r="G42" s="919">
        <v>5.6</v>
      </c>
      <c r="H42" s="934">
        <v>158</v>
      </c>
      <c r="I42" s="935">
        <v>59.47</v>
      </c>
      <c r="J42" s="920">
        <v>5.2</v>
      </c>
      <c r="K42" s="936">
        <v>0.38</v>
      </c>
      <c r="L42" s="934">
        <v>2</v>
      </c>
      <c r="M42" s="934">
        <v>18</v>
      </c>
      <c r="N42" s="937">
        <v>6</v>
      </c>
      <c r="O42" s="934" t="s">
        <v>2384</v>
      </c>
      <c r="P42" s="938" t="s">
        <v>2429</v>
      </c>
      <c r="Q42" s="939">
        <f t="shared" si="0"/>
        <v>34</v>
      </c>
      <c r="R42" s="977">
        <f t="shared" si="0"/>
        <v>12.79</v>
      </c>
      <c r="S42" s="939">
        <f t="shared" si="1"/>
        <v>-11</v>
      </c>
      <c r="T42" s="977">
        <f t="shared" si="2"/>
        <v>-4.1200000000000045</v>
      </c>
      <c r="U42" s="984">
        <v>948</v>
      </c>
      <c r="V42" s="930">
        <v>821.6</v>
      </c>
      <c r="W42" s="930">
        <v>-126.39999999999998</v>
      </c>
      <c r="X42" s="982">
        <v>0.8666666666666667</v>
      </c>
      <c r="Y42" s="980">
        <v>43</v>
      </c>
    </row>
    <row r="43" spans="1:25" ht="14.45" customHeight="1" x14ac:dyDescent="0.2">
      <c r="A43" s="944" t="s">
        <v>2430</v>
      </c>
      <c r="B43" s="930">
        <v>13</v>
      </c>
      <c r="C43" s="931">
        <v>7.82</v>
      </c>
      <c r="D43" s="929">
        <v>7.2</v>
      </c>
      <c r="E43" s="932">
        <v>13</v>
      </c>
      <c r="F43" s="933">
        <v>9.08</v>
      </c>
      <c r="G43" s="919">
        <v>8.4</v>
      </c>
      <c r="H43" s="934">
        <v>14</v>
      </c>
      <c r="I43" s="935">
        <v>8.41</v>
      </c>
      <c r="J43" s="920">
        <v>5.4</v>
      </c>
      <c r="K43" s="936">
        <v>0.59</v>
      </c>
      <c r="L43" s="934">
        <v>2</v>
      </c>
      <c r="M43" s="934">
        <v>18</v>
      </c>
      <c r="N43" s="937">
        <v>6</v>
      </c>
      <c r="O43" s="934" t="s">
        <v>2384</v>
      </c>
      <c r="P43" s="938" t="s">
        <v>2429</v>
      </c>
      <c r="Q43" s="939">
        <f t="shared" si="0"/>
        <v>1</v>
      </c>
      <c r="R43" s="977">
        <f t="shared" si="0"/>
        <v>0.58999999999999986</v>
      </c>
      <c r="S43" s="939">
        <f t="shared" si="1"/>
        <v>1</v>
      </c>
      <c r="T43" s="977">
        <f t="shared" si="2"/>
        <v>-0.66999999999999993</v>
      </c>
      <c r="U43" s="984">
        <v>84</v>
      </c>
      <c r="V43" s="930">
        <v>75.600000000000009</v>
      </c>
      <c r="W43" s="930">
        <v>-8.3999999999999915</v>
      </c>
      <c r="X43" s="982">
        <v>0.90000000000000013</v>
      </c>
      <c r="Y43" s="980">
        <v>3</v>
      </c>
    </row>
    <row r="44" spans="1:25" ht="14.45" customHeight="1" x14ac:dyDescent="0.2">
      <c r="A44" s="943" t="s">
        <v>2431</v>
      </c>
      <c r="B44" s="924">
        <v>10</v>
      </c>
      <c r="C44" s="925">
        <v>2.81</v>
      </c>
      <c r="D44" s="926">
        <v>3</v>
      </c>
      <c r="E44" s="909">
        <v>10</v>
      </c>
      <c r="F44" s="910">
        <v>2.57</v>
      </c>
      <c r="G44" s="911">
        <v>2.2999999999999998</v>
      </c>
      <c r="H44" s="913">
        <v>7</v>
      </c>
      <c r="I44" s="907">
        <v>2.04</v>
      </c>
      <c r="J44" s="922">
        <v>4.0999999999999996</v>
      </c>
      <c r="K44" s="912">
        <v>0.26</v>
      </c>
      <c r="L44" s="913">
        <v>1</v>
      </c>
      <c r="M44" s="913">
        <v>9</v>
      </c>
      <c r="N44" s="914">
        <v>3</v>
      </c>
      <c r="O44" s="913" t="s">
        <v>2365</v>
      </c>
      <c r="P44" s="928" t="s">
        <v>2432</v>
      </c>
      <c r="Q44" s="915">
        <f t="shared" si="0"/>
        <v>-3</v>
      </c>
      <c r="R44" s="976">
        <f t="shared" si="0"/>
        <v>-0.77</v>
      </c>
      <c r="S44" s="915">
        <f t="shared" si="1"/>
        <v>-3</v>
      </c>
      <c r="T44" s="976">
        <f t="shared" si="2"/>
        <v>-0.5299999999999998</v>
      </c>
      <c r="U44" s="983">
        <v>21</v>
      </c>
      <c r="V44" s="924">
        <v>28.699999999999996</v>
      </c>
      <c r="W44" s="924">
        <v>7.6999999999999957</v>
      </c>
      <c r="X44" s="981">
        <v>1.3666666666666665</v>
      </c>
      <c r="Y44" s="979">
        <v>12</v>
      </c>
    </row>
    <row r="45" spans="1:25" ht="14.45" customHeight="1" x14ac:dyDescent="0.2">
      <c r="A45" s="943" t="s">
        <v>2433</v>
      </c>
      <c r="B45" s="924">
        <v>1</v>
      </c>
      <c r="C45" s="925">
        <v>0.11</v>
      </c>
      <c r="D45" s="926">
        <v>4</v>
      </c>
      <c r="E45" s="909">
        <v>2</v>
      </c>
      <c r="F45" s="910">
        <v>0.22</v>
      </c>
      <c r="G45" s="911">
        <v>6</v>
      </c>
      <c r="H45" s="913"/>
      <c r="I45" s="907"/>
      <c r="J45" s="908"/>
      <c r="K45" s="912">
        <v>0.11</v>
      </c>
      <c r="L45" s="913">
        <v>2</v>
      </c>
      <c r="M45" s="913">
        <v>15</v>
      </c>
      <c r="N45" s="914">
        <v>5</v>
      </c>
      <c r="O45" s="913" t="s">
        <v>2365</v>
      </c>
      <c r="P45" s="928" t="s">
        <v>2434</v>
      </c>
      <c r="Q45" s="915">
        <f t="shared" si="0"/>
        <v>-1</v>
      </c>
      <c r="R45" s="976">
        <f t="shared" si="0"/>
        <v>-0.11</v>
      </c>
      <c r="S45" s="915">
        <f t="shared" si="1"/>
        <v>-2</v>
      </c>
      <c r="T45" s="976">
        <f t="shared" si="2"/>
        <v>-0.22</v>
      </c>
      <c r="U45" s="983" t="s">
        <v>572</v>
      </c>
      <c r="V45" s="924" t="s">
        <v>572</v>
      </c>
      <c r="W45" s="924" t="s">
        <v>572</v>
      </c>
      <c r="X45" s="981" t="s">
        <v>572</v>
      </c>
      <c r="Y45" s="979"/>
    </row>
    <row r="46" spans="1:25" ht="14.45" customHeight="1" thickBot="1" x14ac:dyDescent="0.25">
      <c r="A46" s="960" t="s">
        <v>2435</v>
      </c>
      <c r="B46" s="961">
        <v>1</v>
      </c>
      <c r="C46" s="962">
        <v>0.11</v>
      </c>
      <c r="D46" s="963">
        <v>4</v>
      </c>
      <c r="E46" s="964"/>
      <c r="F46" s="965"/>
      <c r="G46" s="966"/>
      <c r="H46" s="967">
        <v>1</v>
      </c>
      <c r="I46" s="968">
        <v>0.11</v>
      </c>
      <c r="J46" s="969">
        <v>7</v>
      </c>
      <c r="K46" s="970">
        <v>0.11</v>
      </c>
      <c r="L46" s="971">
        <v>2</v>
      </c>
      <c r="M46" s="971">
        <v>15</v>
      </c>
      <c r="N46" s="972">
        <v>5</v>
      </c>
      <c r="O46" s="971" t="s">
        <v>2365</v>
      </c>
      <c r="P46" s="973" t="s">
        <v>2436</v>
      </c>
      <c r="Q46" s="974">
        <f t="shared" si="0"/>
        <v>0</v>
      </c>
      <c r="R46" s="978">
        <f t="shared" si="0"/>
        <v>0</v>
      </c>
      <c r="S46" s="974">
        <f t="shared" si="1"/>
        <v>1</v>
      </c>
      <c r="T46" s="978">
        <f t="shared" si="2"/>
        <v>0.11</v>
      </c>
      <c r="U46" s="988">
        <v>5</v>
      </c>
      <c r="V46" s="961">
        <v>7</v>
      </c>
      <c r="W46" s="961">
        <v>2</v>
      </c>
      <c r="X46" s="989">
        <v>1.4</v>
      </c>
      <c r="Y46" s="990">
        <v>2</v>
      </c>
    </row>
  </sheetData>
  <autoFilter ref="A4:Y4" xr:uid="{00000000-0009-0000-0000-00002C000000}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47:Q1048576">
    <cfRule type="cellIs" dxfId="14" priority="11" stopIfTrue="1" operator="lessThan">
      <formula>0</formula>
    </cfRule>
  </conditionalFormatting>
  <conditionalFormatting sqref="W47:W1048576">
    <cfRule type="cellIs" dxfId="13" priority="10" stopIfTrue="1" operator="greaterThan">
      <formula>0</formula>
    </cfRule>
  </conditionalFormatting>
  <conditionalFormatting sqref="X47:X1048576">
    <cfRule type="cellIs" dxfId="12" priority="9" stopIfTrue="1" operator="greaterThan">
      <formula>1</formula>
    </cfRule>
  </conditionalFormatting>
  <conditionalFormatting sqref="X47:X1048576">
    <cfRule type="cellIs" dxfId="11" priority="6" stopIfTrue="1" operator="greaterThan">
      <formula>1</formula>
    </cfRule>
  </conditionalFormatting>
  <conditionalFormatting sqref="W47:W1048576">
    <cfRule type="cellIs" dxfId="10" priority="7" stopIfTrue="1" operator="greaterThan">
      <formula>0</formula>
    </cfRule>
  </conditionalFormatting>
  <conditionalFormatting sqref="Q47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46">
    <cfRule type="cellIs" dxfId="7" priority="4" stopIfTrue="1" operator="lessThan">
      <formula>0</formula>
    </cfRule>
  </conditionalFormatting>
  <conditionalFormatting sqref="X5:X46">
    <cfRule type="cellIs" dxfId="6" priority="2" stopIfTrue="1" operator="greaterThan">
      <formula>1</formula>
    </cfRule>
  </conditionalFormatting>
  <conditionalFormatting sqref="W5:W46">
    <cfRule type="cellIs" dxfId="5" priority="3" stopIfTrue="1" operator="greaterThan">
      <formula>0</formula>
    </cfRule>
  </conditionalFormatting>
  <conditionalFormatting sqref="S5:S46">
    <cfRule type="cellIs" dxfId="4" priority="1" stopIfTrue="1" operator="lessThan">
      <formula>0</formula>
    </cfRule>
  </conditionalFormatting>
  <hyperlinks>
    <hyperlink ref="A2" location="Obsah!A1" display="Zpět na Obsah  KL 01  1.-4.měsíc" xr:uid="{B5673E96-1C28-4EE1-ABD7-540B3EA2F1BC}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247" bestFit="1" customWidth="1"/>
    <col min="2" max="2" width="9.5703125" style="247" hidden="1" customWidth="1" outlineLevel="1"/>
    <col min="3" max="3" width="9.5703125" style="247" customWidth="1" collapsed="1"/>
    <col min="4" max="4" width="2.28515625" style="247" customWidth="1"/>
    <col min="5" max="8" width="9.5703125" style="247" customWidth="1"/>
    <col min="9" max="10" width="9.7109375" style="247" hidden="1" customWidth="1" outlineLevel="1"/>
    <col min="11" max="11" width="8.85546875" style="247" collapsed="1"/>
    <col min="12" max="16384" width="8.85546875" style="247"/>
  </cols>
  <sheetData>
    <row r="1" spans="1:10" ht="18.600000000000001" customHeight="1" thickBot="1" x14ac:dyDescent="0.35">
      <c r="A1" s="523" t="s">
        <v>174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ht="14.45" customHeight="1" thickBot="1" x14ac:dyDescent="0.25">
      <c r="A2" s="371" t="s">
        <v>328</v>
      </c>
      <c r="B2" s="220"/>
      <c r="C2" s="220"/>
      <c r="D2" s="220"/>
      <c r="E2" s="220"/>
      <c r="F2" s="220"/>
    </row>
    <row r="3" spans="1:10" ht="14.45" customHeight="1" x14ac:dyDescent="0.2">
      <c r="A3" s="514"/>
      <c r="B3" s="216">
        <v>2015</v>
      </c>
      <c r="C3" s="44">
        <v>2018</v>
      </c>
      <c r="D3" s="11"/>
      <c r="E3" s="518">
        <v>2019</v>
      </c>
      <c r="F3" s="519"/>
      <c r="G3" s="519"/>
      <c r="H3" s="520"/>
      <c r="I3" s="521">
        <v>2017</v>
      </c>
      <c r="J3" s="522"/>
    </row>
    <row r="4" spans="1:10" ht="14.45" customHeight="1" thickBot="1" x14ac:dyDescent="0.25">
      <c r="A4" s="515"/>
      <c r="B4" s="516" t="s">
        <v>93</v>
      </c>
      <c r="C4" s="517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264</v>
      </c>
      <c r="J4" s="434" t="s">
        <v>265</v>
      </c>
    </row>
    <row r="5" spans="1:10" ht="14.45" customHeight="1" x14ac:dyDescent="0.2">
      <c r="A5" s="221" t="str">
        <f>HYPERLINK("#'Léky Žádanky'!A1","Léky (Kč)")</f>
        <v>Léky (Kč)</v>
      </c>
      <c r="B5" s="31">
        <v>3318.6226799999999</v>
      </c>
      <c r="C5" s="33">
        <v>3642.2053999999998</v>
      </c>
      <c r="D5" s="12"/>
      <c r="E5" s="226">
        <v>2303.8867500000006</v>
      </c>
      <c r="F5" s="32">
        <v>4101.2276226806634</v>
      </c>
      <c r="G5" s="225">
        <f>E5-F5</f>
        <v>-1797.3408726806629</v>
      </c>
      <c r="H5" s="231">
        <f>IF(F5&lt;0.00000001,"",E5/F5)</f>
        <v>0.56175539666684571</v>
      </c>
    </row>
    <row r="6" spans="1:10" ht="14.45" customHeight="1" x14ac:dyDescent="0.2">
      <c r="A6" s="221" t="str">
        <f>HYPERLINK("#'Materiál Žádanky'!A1","Materiál - SZM (Kč)")</f>
        <v>Materiál - SZM (Kč)</v>
      </c>
      <c r="B6" s="14">
        <v>2615.0033800000001</v>
      </c>
      <c r="C6" s="35">
        <v>2325.2550299999998</v>
      </c>
      <c r="D6" s="12"/>
      <c r="E6" s="227">
        <v>2326.89464</v>
      </c>
      <c r="F6" s="34">
        <v>2596.1443889923094</v>
      </c>
      <c r="G6" s="228">
        <f>E6-F6</f>
        <v>-269.24974899230938</v>
      </c>
      <c r="H6" s="232">
        <f>IF(F6&lt;0.00000001,"",E6/F6)</f>
        <v>0.8962886077777753</v>
      </c>
    </row>
    <row r="7" spans="1:10" ht="14.45" customHeight="1" x14ac:dyDescent="0.2">
      <c r="A7" s="221" t="str">
        <f>HYPERLINK("#'Osobní náklady'!A1","Osobní náklady (Kč) *")</f>
        <v>Osobní náklady (Kč) *</v>
      </c>
      <c r="B7" s="14">
        <v>30600.868059999997</v>
      </c>
      <c r="C7" s="35">
        <v>35095.57632</v>
      </c>
      <c r="D7" s="12"/>
      <c r="E7" s="227">
        <v>39414.120370000004</v>
      </c>
      <c r="F7" s="34">
        <v>38168.943312072763</v>
      </c>
      <c r="G7" s="228">
        <f>E7-F7</f>
        <v>1245.1770579272415</v>
      </c>
      <c r="H7" s="232">
        <f>IF(F7&lt;0.00000001,"",E7/F7)</f>
        <v>1.0326227804565236</v>
      </c>
    </row>
    <row r="8" spans="1:10" ht="14.45" customHeight="1" thickBot="1" x14ac:dyDescent="0.25">
      <c r="A8" s="1" t="s">
        <v>96</v>
      </c>
      <c r="B8" s="15">
        <v>5995.4922700000006</v>
      </c>
      <c r="C8" s="37">
        <v>5491.0567899999878</v>
      </c>
      <c r="D8" s="12"/>
      <c r="E8" s="229">
        <v>8022.9075499999908</v>
      </c>
      <c r="F8" s="36">
        <v>7177.3669179992585</v>
      </c>
      <c r="G8" s="230">
        <f>E8-F8</f>
        <v>845.54063200073233</v>
      </c>
      <c r="H8" s="233">
        <f>IF(F8&lt;0.00000001,"",E8/F8)</f>
        <v>1.1178065217594355</v>
      </c>
    </row>
    <row r="9" spans="1:10" ht="14.45" customHeight="1" thickBot="1" x14ac:dyDescent="0.25">
      <c r="A9" s="2" t="s">
        <v>97</v>
      </c>
      <c r="B9" s="3">
        <v>42529.986389999998</v>
      </c>
      <c r="C9" s="39">
        <v>46554.093539999987</v>
      </c>
      <c r="D9" s="12"/>
      <c r="E9" s="3">
        <v>52067.809309999997</v>
      </c>
      <c r="F9" s="38">
        <v>52043.682241744995</v>
      </c>
      <c r="G9" s="38">
        <f>E9-F9</f>
        <v>24.127068255002087</v>
      </c>
      <c r="H9" s="234">
        <f>IF(F9&lt;0.00000001,"",E9/F9)</f>
        <v>1.0004635926440202</v>
      </c>
    </row>
    <row r="10" spans="1:10" ht="14.45" customHeight="1" thickBot="1" x14ac:dyDescent="0.25">
      <c r="A10" s="16"/>
      <c r="B10" s="16"/>
      <c r="C10" s="217"/>
      <c r="D10" s="12"/>
      <c r="E10" s="16"/>
      <c r="F10" s="17"/>
    </row>
    <row r="11" spans="1:10" ht="14.45" customHeight="1" x14ac:dyDescent="0.2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231.3</v>
      </c>
      <c r="C11" s="33">
        <f>IF(ISERROR(VLOOKUP("Celkem:",'ZV Vykáz.-A'!A:H,5,0)),0,VLOOKUP("Celkem:",'ZV Vykáz.-A'!A:H,5,0)/1000)</f>
        <v>273.62099999999998</v>
      </c>
      <c r="D11" s="12"/>
      <c r="E11" s="226">
        <f>IF(ISERROR(VLOOKUP("Celkem:",'ZV Vykáz.-A'!A:H,8,0)),0,VLOOKUP("Celkem:",'ZV Vykáz.-A'!A:H,8,0)/1000)</f>
        <v>285.06200000000001</v>
      </c>
      <c r="F11" s="32">
        <f>C11</f>
        <v>273.62099999999998</v>
      </c>
      <c r="G11" s="225">
        <f>E11-F11</f>
        <v>11.441000000000031</v>
      </c>
      <c r="H11" s="231">
        <f>IF(F11&lt;0.00000001,"",E11/F11)</f>
        <v>1.0418133111128167</v>
      </c>
      <c r="I11" s="225">
        <f>E11-B11</f>
        <v>53.762</v>
      </c>
      <c r="J11" s="231">
        <f>IF(B11&lt;0.00000001,"",E11/B11)</f>
        <v>1.2324340683095547</v>
      </c>
    </row>
    <row r="12" spans="1:10" ht="14.45" customHeight="1" thickBot="1" x14ac:dyDescent="0.25">
      <c r="A12" s="251" t="str">
        <f>HYPERLINK("#CaseMix!A1","Hospitalizace *")</f>
        <v>Hospitalizace *</v>
      </c>
      <c r="B12" s="15">
        <f>IF(ISERROR(VLOOKUP("Celkem",CaseMix!A:D,2,0)),0,VLOOKUP("Celkem",CaseMix!A:D,2,0)*30)</f>
        <v>52402.02</v>
      </c>
      <c r="C12" s="37">
        <f>IF(ISERROR(VLOOKUP("Celkem",CaseMix!A:D,3,0)),0,VLOOKUP("Celkem",CaseMix!A:D,3,0)*30)</f>
        <v>42948.240000000005</v>
      </c>
      <c r="D12" s="12"/>
      <c r="E12" s="229">
        <f>IF(ISERROR(VLOOKUP("Celkem",CaseMix!A:D,4,0)),0,VLOOKUP("Celkem",CaseMix!A:D,4,0)*30)</f>
        <v>44204.43</v>
      </c>
      <c r="F12" s="36">
        <f>C12</f>
        <v>42948.240000000005</v>
      </c>
      <c r="G12" s="230">
        <f>E12-F12</f>
        <v>1256.1899999999951</v>
      </c>
      <c r="H12" s="233">
        <f>IF(F12&lt;0.00000001,"",E12/F12)</f>
        <v>1.0292489284776278</v>
      </c>
      <c r="I12" s="230">
        <f>E12-B12</f>
        <v>-8197.5899999999965</v>
      </c>
      <c r="J12" s="233">
        <f>IF(B12&lt;0.00000001,"",E12/B12)</f>
        <v>0.84356347331648673</v>
      </c>
    </row>
    <row r="13" spans="1:10" ht="14.45" customHeight="1" thickBot="1" x14ac:dyDescent="0.25">
      <c r="A13" s="4" t="s">
        <v>100</v>
      </c>
      <c r="B13" s="9">
        <f>SUM(B11:B12)</f>
        <v>52633.32</v>
      </c>
      <c r="C13" s="41">
        <f>SUM(C11:C12)</f>
        <v>43221.861000000004</v>
      </c>
      <c r="D13" s="12"/>
      <c r="E13" s="9">
        <f>SUM(E11:E12)</f>
        <v>44489.491999999998</v>
      </c>
      <c r="F13" s="40">
        <f>SUM(F11:F12)</f>
        <v>43221.861000000004</v>
      </c>
      <c r="G13" s="40">
        <f>E13-F13</f>
        <v>1267.6309999999939</v>
      </c>
      <c r="H13" s="235">
        <f>IF(F13&lt;0.00000001,"",E13/F13)</f>
        <v>1.029328468757974</v>
      </c>
      <c r="I13" s="40">
        <f>SUM(I11:I12)</f>
        <v>-8143.8279999999968</v>
      </c>
      <c r="J13" s="235">
        <f>IF(B13&lt;0.00000001,"",E13/B13)</f>
        <v>0.84527238638945823</v>
      </c>
    </row>
    <row r="14" spans="1:10" ht="14.45" customHeight="1" thickBot="1" x14ac:dyDescent="0.25">
      <c r="A14" s="16"/>
      <c r="B14" s="16"/>
      <c r="C14" s="217"/>
      <c r="D14" s="12"/>
      <c r="E14" s="16"/>
      <c r="F14" s="17"/>
    </row>
    <row r="15" spans="1:10" ht="14.45" customHeight="1" thickBot="1" x14ac:dyDescent="0.25">
      <c r="A15" s="252" t="str">
        <f>HYPERLINK("#'HI Graf'!A1","Hospodářský index (Výnosy / Náklady) *")</f>
        <v>Hospodářský index (Výnosy / Náklady) *</v>
      </c>
      <c r="B15" s="10">
        <f>IF(B9=0,"",B13/B9)</f>
        <v>1.2375578848615758</v>
      </c>
      <c r="C15" s="43">
        <f>IF(C9=0,"",C13/C9)</f>
        <v>0.92842235157823705</v>
      </c>
      <c r="D15" s="12"/>
      <c r="E15" s="10">
        <f>IF(E9=0,"",E13/E9)</f>
        <v>0.854452925705393</v>
      </c>
      <c r="F15" s="42">
        <f>IF(F9=0,"",F13/F9)</f>
        <v>0.83049198554461856</v>
      </c>
      <c r="G15" s="42">
        <f>IF(ISERROR(F15-E15),"",E15-F15)</f>
        <v>2.3960940160774435E-2</v>
      </c>
      <c r="H15" s="236">
        <f>IF(ISERROR(F15-E15),"",IF(F15&lt;0.00000001,"",E15/F15))</f>
        <v>1.0288515007704275</v>
      </c>
    </row>
    <row r="17" spans="1:8" ht="14.45" customHeight="1" x14ac:dyDescent="0.2">
      <c r="A17" s="222" t="s">
        <v>201</v>
      </c>
    </row>
    <row r="18" spans="1:8" ht="14.45" customHeight="1" x14ac:dyDescent="0.25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ht="15" x14ac:dyDescent="0.25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5" customHeight="1" x14ac:dyDescent="0.2">
      <c r="A20" s="223" t="s">
        <v>252</v>
      </c>
    </row>
    <row r="21" spans="1:8" ht="14.45" customHeight="1" x14ac:dyDescent="0.2">
      <c r="A21" s="223" t="s">
        <v>202</v>
      </c>
    </row>
    <row r="22" spans="1:8" ht="14.45" customHeight="1" x14ac:dyDescent="0.2">
      <c r="A22" s="224" t="s">
        <v>307</v>
      </c>
    </row>
    <row r="23" spans="1:8" ht="14.45" customHeight="1" x14ac:dyDescent="0.2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1" priority="8" operator="greaterThan">
      <formula>0</formula>
    </cfRule>
  </conditionalFormatting>
  <conditionalFormatting sqref="G11:G13 G15">
    <cfRule type="cellIs" dxfId="80" priority="7" operator="lessThan">
      <formula>0</formula>
    </cfRule>
  </conditionalFormatting>
  <conditionalFormatting sqref="H5:H9">
    <cfRule type="cellIs" dxfId="79" priority="6" operator="greaterThan">
      <formula>1</formula>
    </cfRule>
  </conditionalFormatting>
  <conditionalFormatting sqref="H11:H13 H15">
    <cfRule type="cellIs" dxfId="78" priority="5" operator="lessThan">
      <formula>1</formula>
    </cfRule>
  </conditionalFormatting>
  <conditionalFormatting sqref="I11:I13">
    <cfRule type="cellIs" dxfId="77" priority="4" operator="lessThan">
      <formula>0</formula>
    </cfRule>
  </conditionalFormatting>
  <conditionalFormatting sqref="J11:J13">
    <cfRule type="cellIs" dxfId="76" priority="3" operator="lessThan">
      <formula>1</formula>
    </cfRule>
  </conditionalFormatting>
  <hyperlinks>
    <hyperlink ref="A2" location="Obsah!A1" display="Zpět na Obsah  KL 01  1.-4.měsíc" xr:uid="{05314C54-387F-4CCF-852E-1ED809785B3F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247" customWidth="1" collapsed="1"/>
    <col min="2" max="2" width="7.7109375" style="215" hidden="1" customWidth="1" outlineLevel="1"/>
    <col min="3" max="3" width="7.28515625" style="247" hidden="1" customWidth="1"/>
    <col min="4" max="4" width="7.7109375" style="215" customWidth="1"/>
    <col min="5" max="5" width="7.285156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7.28515625" style="247" hidden="1" customWidth="1"/>
    <col min="10" max="10" width="7.7109375" style="215" customWidth="1"/>
    <col min="11" max="11" width="7.28515625" style="247" hidden="1" customWidth="1"/>
    <col min="12" max="12" width="7.7109375" style="215" customWidth="1"/>
    <col min="13" max="13" width="7.7109375" style="332" customWidth="1"/>
    <col min="14" max="16384" width="8.85546875" style="247"/>
  </cols>
  <sheetData>
    <row r="1" spans="1:13" ht="18.600000000000001" customHeight="1" thickBot="1" x14ac:dyDescent="0.35">
      <c r="A1" s="524" t="s">
        <v>157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5" customHeight="1" thickBot="1" x14ac:dyDescent="0.2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5" customHeight="1" thickBot="1" x14ac:dyDescent="0.25">
      <c r="A3" s="342" t="s">
        <v>158</v>
      </c>
      <c r="B3" s="343">
        <f>SUBTOTAL(9,B6:B1048576)</f>
        <v>3796765</v>
      </c>
      <c r="C3" s="344">
        <f t="shared" ref="C3:L3" si="0">SUBTOTAL(9,C6:C1048576)</f>
        <v>11.082914483212438</v>
      </c>
      <c r="D3" s="344">
        <f t="shared" si="0"/>
        <v>3778551</v>
      </c>
      <c r="E3" s="344">
        <f t="shared" si="0"/>
        <v>8</v>
      </c>
      <c r="F3" s="344">
        <f t="shared" si="0"/>
        <v>3553190</v>
      </c>
      <c r="G3" s="347">
        <f>IF(D3&lt;&gt;0,F3/D3,"")</f>
        <v>0.94035782499693665</v>
      </c>
      <c r="H3" s="343">
        <f t="shared" si="0"/>
        <v>4705.62</v>
      </c>
      <c r="I3" s="344">
        <f t="shared" si="0"/>
        <v>8.0163829530610214E-2</v>
      </c>
      <c r="J3" s="344">
        <f t="shared" si="0"/>
        <v>58700.039999999986</v>
      </c>
      <c r="K3" s="344">
        <f t="shared" si="0"/>
        <v>1</v>
      </c>
      <c r="L3" s="344">
        <f t="shared" si="0"/>
        <v>1252.6899999999998</v>
      </c>
      <c r="M3" s="345">
        <f>IF(J3&lt;&gt;0,L3/J3,"")</f>
        <v>2.1340530602704872E-2</v>
      </c>
    </row>
    <row r="4" spans="1:13" ht="14.45" customHeight="1" x14ac:dyDescent="0.2">
      <c r="A4" s="692" t="s">
        <v>117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</row>
    <row r="5" spans="1:13" s="330" customFormat="1" ht="14.45" customHeight="1" thickBot="1" x14ac:dyDescent="0.25">
      <c r="A5" s="991"/>
      <c r="B5" s="992">
        <v>2015</v>
      </c>
      <c r="C5" s="993"/>
      <c r="D5" s="993">
        <v>2018</v>
      </c>
      <c r="E5" s="993"/>
      <c r="F5" s="993">
        <v>2019</v>
      </c>
      <c r="G5" s="901" t="s">
        <v>2</v>
      </c>
      <c r="H5" s="992">
        <v>2015</v>
      </c>
      <c r="I5" s="993"/>
      <c r="J5" s="993">
        <v>2018</v>
      </c>
      <c r="K5" s="993"/>
      <c r="L5" s="993">
        <v>2019</v>
      </c>
      <c r="M5" s="901" t="s">
        <v>2</v>
      </c>
    </row>
    <row r="6" spans="1:13" ht="14.45" customHeight="1" x14ac:dyDescent="0.2">
      <c r="A6" s="856" t="s">
        <v>2438</v>
      </c>
      <c r="B6" s="883">
        <v>30264</v>
      </c>
      <c r="C6" s="825">
        <v>0.23077099044554417</v>
      </c>
      <c r="D6" s="883">
        <v>131143</v>
      </c>
      <c r="E6" s="825">
        <v>1</v>
      </c>
      <c r="F6" s="883">
        <v>50027</v>
      </c>
      <c r="G6" s="830">
        <v>0.38146908336701157</v>
      </c>
      <c r="H6" s="883"/>
      <c r="I6" s="825"/>
      <c r="J6" s="883"/>
      <c r="K6" s="825"/>
      <c r="L6" s="883"/>
      <c r="M6" s="231"/>
    </row>
    <row r="7" spans="1:13" ht="14.45" customHeight="1" x14ac:dyDescent="0.2">
      <c r="A7" s="857" t="s">
        <v>2439</v>
      </c>
      <c r="B7" s="885">
        <v>386219</v>
      </c>
      <c r="C7" s="832">
        <v>1.4522131813259536</v>
      </c>
      <c r="D7" s="885">
        <v>265952</v>
      </c>
      <c r="E7" s="832">
        <v>1</v>
      </c>
      <c r="F7" s="885">
        <v>326137</v>
      </c>
      <c r="G7" s="837">
        <v>1.2263002346288052</v>
      </c>
      <c r="H7" s="885"/>
      <c r="I7" s="832"/>
      <c r="J7" s="885"/>
      <c r="K7" s="832"/>
      <c r="L7" s="885"/>
      <c r="M7" s="838"/>
    </row>
    <row r="8" spans="1:13" ht="14.45" customHeight="1" x14ac:dyDescent="0.2">
      <c r="A8" s="857" t="s">
        <v>2440</v>
      </c>
      <c r="B8" s="885">
        <v>2017237</v>
      </c>
      <c r="C8" s="832">
        <v>1.0120615333364105</v>
      </c>
      <c r="D8" s="885">
        <v>1993196</v>
      </c>
      <c r="E8" s="832">
        <v>1</v>
      </c>
      <c r="F8" s="885">
        <v>1824518</v>
      </c>
      <c r="G8" s="837">
        <v>0.91537309928376331</v>
      </c>
      <c r="H8" s="885"/>
      <c r="I8" s="832"/>
      <c r="J8" s="885"/>
      <c r="K8" s="832"/>
      <c r="L8" s="885"/>
      <c r="M8" s="838"/>
    </row>
    <row r="9" spans="1:13" ht="14.45" customHeight="1" x14ac:dyDescent="0.2">
      <c r="A9" s="857" t="s">
        <v>2441</v>
      </c>
      <c r="B9" s="885">
        <v>232834</v>
      </c>
      <c r="C9" s="832">
        <v>1.1447324431158921</v>
      </c>
      <c r="D9" s="885">
        <v>203396</v>
      </c>
      <c r="E9" s="832">
        <v>1</v>
      </c>
      <c r="F9" s="885">
        <v>185052</v>
      </c>
      <c r="G9" s="837">
        <v>0.90981140238746094</v>
      </c>
      <c r="H9" s="885">
        <v>4705.62</v>
      </c>
      <c r="I9" s="832">
        <v>8.0163829530610214E-2</v>
      </c>
      <c r="J9" s="885">
        <v>58700.039999999986</v>
      </c>
      <c r="K9" s="832">
        <v>1</v>
      </c>
      <c r="L9" s="885">
        <v>1252.6899999999998</v>
      </c>
      <c r="M9" s="838">
        <v>2.1340530602704872E-2</v>
      </c>
    </row>
    <row r="10" spans="1:13" ht="14.45" customHeight="1" x14ac:dyDescent="0.2">
      <c r="A10" s="857" t="s">
        <v>2442</v>
      </c>
      <c r="B10" s="885">
        <v>673903</v>
      </c>
      <c r="C10" s="832">
        <v>0.91170971529998757</v>
      </c>
      <c r="D10" s="885">
        <v>739164</v>
      </c>
      <c r="E10" s="832">
        <v>1</v>
      </c>
      <c r="F10" s="885">
        <v>655686</v>
      </c>
      <c r="G10" s="837">
        <v>0.88706430507979284</v>
      </c>
      <c r="H10" s="885"/>
      <c r="I10" s="832"/>
      <c r="J10" s="885"/>
      <c r="K10" s="832"/>
      <c r="L10" s="885"/>
      <c r="M10" s="838"/>
    </row>
    <row r="11" spans="1:13" ht="14.45" customHeight="1" x14ac:dyDescent="0.2">
      <c r="A11" s="857" t="s">
        <v>2443</v>
      </c>
      <c r="B11" s="885">
        <v>64605</v>
      </c>
      <c r="C11" s="832">
        <v>3.8480552742867355</v>
      </c>
      <c r="D11" s="885">
        <v>16789</v>
      </c>
      <c r="E11" s="832">
        <v>1</v>
      </c>
      <c r="F11" s="885">
        <v>7137</v>
      </c>
      <c r="G11" s="837">
        <v>0.42509976770504498</v>
      </c>
      <c r="H11" s="885"/>
      <c r="I11" s="832"/>
      <c r="J11" s="885"/>
      <c r="K11" s="832"/>
      <c r="L11" s="885"/>
      <c r="M11" s="838"/>
    </row>
    <row r="12" spans="1:13" ht="14.45" customHeight="1" x14ac:dyDescent="0.2">
      <c r="A12" s="857" t="s">
        <v>2444</v>
      </c>
      <c r="B12" s="885">
        <v>337462</v>
      </c>
      <c r="C12" s="832">
        <v>0.85294571115879725</v>
      </c>
      <c r="D12" s="885">
        <v>395643</v>
      </c>
      <c r="E12" s="832">
        <v>1</v>
      </c>
      <c r="F12" s="885">
        <v>459367</v>
      </c>
      <c r="G12" s="837">
        <v>1.161064393910672</v>
      </c>
      <c r="H12" s="885"/>
      <c r="I12" s="832"/>
      <c r="J12" s="885"/>
      <c r="K12" s="832"/>
      <c r="L12" s="885"/>
      <c r="M12" s="838"/>
    </row>
    <row r="13" spans="1:13" ht="14.45" customHeight="1" thickBot="1" x14ac:dyDescent="0.25">
      <c r="A13" s="889" t="s">
        <v>2445</v>
      </c>
      <c r="B13" s="887">
        <v>54241</v>
      </c>
      <c r="C13" s="840">
        <v>1.6304256342431165</v>
      </c>
      <c r="D13" s="887">
        <v>33268</v>
      </c>
      <c r="E13" s="840">
        <v>1</v>
      </c>
      <c r="F13" s="887">
        <v>45266</v>
      </c>
      <c r="G13" s="845">
        <v>1.3606468678610075</v>
      </c>
      <c r="H13" s="887"/>
      <c r="I13" s="840"/>
      <c r="J13" s="887"/>
      <c r="K13" s="840"/>
      <c r="L13" s="887"/>
      <c r="M13" s="84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5D0BADB8-B17C-40F8-8F7E-87D370270302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304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24" t="s">
        <v>3039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5" customHeight="1" thickBot="1" x14ac:dyDescent="0.25">
      <c r="A2" s="371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5" customHeight="1" thickBot="1" x14ac:dyDescent="0.25">
      <c r="E3" s="112" t="s">
        <v>158</v>
      </c>
      <c r="F3" s="207">
        <f t="shared" ref="F3:O3" si="0">SUBTOTAL(9,F6:F1048576)</f>
        <v>26752.539999999997</v>
      </c>
      <c r="G3" s="211">
        <f t="shared" si="0"/>
        <v>3801470.6199999996</v>
      </c>
      <c r="H3" s="212"/>
      <c r="I3" s="212"/>
      <c r="J3" s="207">
        <f t="shared" si="0"/>
        <v>25493.43</v>
      </c>
      <c r="K3" s="211">
        <f t="shared" si="0"/>
        <v>3837251.04</v>
      </c>
      <c r="L3" s="212"/>
      <c r="M3" s="212"/>
      <c r="N3" s="207">
        <f t="shared" si="0"/>
        <v>23645.94</v>
      </c>
      <c r="O3" s="211">
        <f t="shared" si="0"/>
        <v>3554442.6900000004</v>
      </c>
      <c r="P3" s="177">
        <f>IF(K3=0,"",O3/K3)</f>
        <v>0.92629923164995753</v>
      </c>
      <c r="Q3" s="209">
        <f>IF(N3=0,"",O3/N3)</f>
        <v>150.3193651848901</v>
      </c>
    </row>
    <row r="4" spans="1:17" ht="14.45" customHeight="1" x14ac:dyDescent="0.2">
      <c r="A4" s="632" t="s">
        <v>73</v>
      </c>
      <c r="B4" s="630" t="s">
        <v>118</v>
      </c>
      <c r="C4" s="632" t="s">
        <v>119</v>
      </c>
      <c r="D4" s="641" t="s">
        <v>89</v>
      </c>
      <c r="E4" s="633" t="s">
        <v>11</v>
      </c>
      <c r="F4" s="639">
        <v>2015</v>
      </c>
      <c r="G4" s="640"/>
      <c r="H4" s="210"/>
      <c r="I4" s="210"/>
      <c r="J4" s="639">
        <v>2018</v>
      </c>
      <c r="K4" s="640"/>
      <c r="L4" s="210"/>
      <c r="M4" s="210"/>
      <c r="N4" s="639">
        <v>2019</v>
      </c>
      <c r="O4" s="640"/>
      <c r="P4" s="642" t="s">
        <v>2</v>
      </c>
      <c r="Q4" s="631" t="s">
        <v>121</v>
      </c>
    </row>
    <row r="5" spans="1:17" ht="14.45" customHeight="1" thickBot="1" x14ac:dyDescent="0.25">
      <c r="A5" s="892"/>
      <c r="B5" s="890"/>
      <c r="C5" s="892"/>
      <c r="D5" s="902"/>
      <c r="E5" s="894"/>
      <c r="F5" s="903" t="s">
        <v>90</v>
      </c>
      <c r="G5" s="904" t="s">
        <v>14</v>
      </c>
      <c r="H5" s="905"/>
      <c r="I5" s="905"/>
      <c r="J5" s="903" t="s">
        <v>90</v>
      </c>
      <c r="K5" s="904" t="s">
        <v>14</v>
      </c>
      <c r="L5" s="905"/>
      <c r="M5" s="905"/>
      <c r="N5" s="903" t="s">
        <v>90</v>
      </c>
      <c r="O5" s="904" t="s">
        <v>14</v>
      </c>
      <c r="P5" s="906"/>
      <c r="Q5" s="899"/>
    </row>
    <row r="6" spans="1:17" ht="14.45" customHeight="1" x14ac:dyDescent="0.2">
      <c r="A6" s="824" t="s">
        <v>2446</v>
      </c>
      <c r="B6" s="825" t="s">
        <v>2447</v>
      </c>
      <c r="C6" s="825" t="s">
        <v>812</v>
      </c>
      <c r="D6" s="825" t="s">
        <v>2448</v>
      </c>
      <c r="E6" s="825" t="s">
        <v>2449</v>
      </c>
      <c r="F6" s="225">
        <v>8</v>
      </c>
      <c r="G6" s="225">
        <v>2520</v>
      </c>
      <c r="H6" s="225">
        <v>0.42140468227424749</v>
      </c>
      <c r="I6" s="225">
        <v>315</v>
      </c>
      <c r="J6" s="225">
        <v>20</v>
      </c>
      <c r="K6" s="225">
        <v>5980</v>
      </c>
      <c r="L6" s="225">
        <v>1</v>
      </c>
      <c r="M6" s="225">
        <v>299</v>
      </c>
      <c r="N6" s="225">
        <v>8</v>
      </c>
      <c r="O6" s="225">
        <v>2416</v>
      </c>
      <c r="P6" s="830">
        <v>0.40401337792642139</v>
      </c>
      <c r="Q6" s="848">
        <v>302</v>
      </c>
    </row>
    <row r="7" spans="1:17" ht="14.45" customHeight="1" x14ac:dyDescent="0.2">
      <c r="A7" s="831" t="s">
        <v>2446</v>
      </c>
      <c r="B7" s="832" t="s">
        <v>2447</v>
      </c>
      <c r="C7" s="832" t="s">
        <v>812</v>
      </c>
      <c r="D7" s="832" t="s">
        <v>2450</v>
      </c>
      <c r="E7" s="832" t="s">
        <v>2451</v>
      </c>
      <c r="F7" s="849"/>
      <c r="G7" s="849"/>
      <c r="H7" s="849"/>
      <c r="I7" s="849"/>
      <c r="J7" s="849">
        <v>3</v>
      </c>
      <c r="K7" s="849">
        <v>31401</v>
      </c>
      <c r="L7" s="849">
        <v>1</v>
      </c>
      <c r="M7" s="849">
        <v>10467</v>
      </c>
      <c r="N7" s="849"/>
      <c r="O7" s="849"/>
      <c r="P7" s="837"/>
      <c r="Q7" s="850"/>
    </row>
    <row r="8" spans="1:17" ht="14.45" customHeight="1" x14ac:dyDescent="0.2">
      <c r="A8" s="831" t="s">
        <v>2446</v>
      </c>
      <c r="B8" s="832" t="s">
        <v>2447</v>
      </c>
      <c r="C8" s="832" t="s">
        <v>812</v>
      </c>
      <c r="D8" s="832" t="s">
        <v>2452</v>
      </c>
      <c r="E8" s="832" t="s">
        <v>2453</v>
      </c>
      <c r="F8" s="849">
        <v>4</v>
      </c>
      <c r="G8" s="849">
        <v>27744</v>
      </c>
      <c r="H8" s="849">
        <v>0.73503775334481392</v>
      </c>
      <c r="I8" s="849">
        <v>6936</v>
      </c>
      <c r="J8" s="849">
        <v>5</v>
      </c>
      <c r="K8" s="849">
        <v>37745</v>
      </c>
      <c r="L8" s="849">
        <v>1</v>
      </c>
      <c r="M8" s="849">
        <v>7549</v>
      </c>
      <c r="N8" s="849">
        <v>2</v>
      </c>
      <c r="O8" s="849">
        <v>15188</v>
      </c>
      <c r="P8" s="837">
        <v>0.40238442177771888</v>
      </c>
      <c r="Q8" s="850">
        <v>7594</v>
      </c>
    </row>
    <row r="9" spans="1:17" ht="14.45" customHeight="1" x14ac:dyDescent="0.2">
      <c r="A9" s="831" t="s">
        <v>2446</v>
      </c>
      <c r="B9" s="832" t="s">
        <v>2447</v>
      </c>
      <c r="C9" s="832" t="s">
        <v>812</v>
      </c>
      <c r="D9" s="832" t="s">
        <v>2454</v>
      </c>
      <c r="E9" s="832" t="s">
        <v>2455</v>
      </c>
      <c r="F9" s="849"/>
      <c r="G9" s="849"/>
      <c r="H9" s="849"/>
      <c r="I9" s="849"/>
      <c r="J9" s="849">
        <v>6</v>
      </c>
      <c r="K9" s="849">
        <v>6642</v>
      </c>
      <c r="L9" s="849">
        <v>1</v>
      </c>
      <c r="M9" s="849">
        <v>1107</v>
      </c>
      <c r="N9" s="849">
        <v>5</v>
      </c>
      <c r="O9" s="849">
        <v>5550</v>
      </c>
      <c r="P9" s="837">
        <v>0.83559168925022587</v>
      </c>
      <c r="Q9" s="850">
        <v>1110</v>
      </c>
    </row>
    <row r="10" spans="1:17" ht="14.45" customHeight="1" x14ac:dyDescent="0.2">
      <c r="A10" s="831" t="s">
        <v>2446</v>
      </c>
      <c r="B10" s="832" t="s">
        <v>2447</v>
      </c>
      <c r="C10" s="832" t="s">
        <v>812</v>
      </c>
      <c r="D10" s="832" t="s">
        <v>2456</v>
      </c>
      <c r="E10" s="832" t="s">
        <v>2457</v>
      </c>
      <c r="F10" s="849"/>
      <c r="G10" s="849"/>
      <c r="H10" s="849"/>
      <c r="I10" s="849"/>
      <c r="J10" s="849">
        <v>2</v>
      </c>
      <c r="K10" s="849">
        <v>14860</v>
      </c>
      <c r="L10" s="849">
        <v>1</v>
      </c>
      <c r="M10" s="849">
        <v>7430</v>
      </c>
      <c r="N10" s="849"/>
      <c r="O10" s="849"/>
      <c r="P10" s="837"/>
      <c r="Q10" s="850"/>
    </row>
    <row r="11" spans="1:17" ht="14.45" customHeight="1" x14ac:dyDescent="0.2">
      <c r="A11" s="831" t="s">
        <v>2446</v>
      </c>
      <c r="B11" s="832" t="s">
        <v>2447</v>
      </c>
      <c r="C11" s="832" t="s">
        <v>812</v>
      </c>
      <c r="D11" s="832" t="s">
        <v>2458</v>
      </c>
      <c r="E11" s="832" t="s">
        <v>2459</v>
      </c>
      <c r="F11" s="849"/>
      <c r="G11" s="849"/>
      <c r="H11" s="849"/>
      <c r="I11" s="849"/>
      <c r="J11" s="849">
        <v>9</v>
      </c>
      <c r="K11" s="849">
        <v>34515</v>
      </c>
      <c r="L11" s="849">
        <v>1</v>
      </c>
      <c r="M11" s="849">
        <v>3835</v>
      </c>
      <c r="N11" s="849">
        <v>7</v>
      </c>
      <c r="O11" s="849">
        <v>26873</v>
      </c>
      <c r="P11" s="837">
        <v>0.77858901926698532</v>
      </c>
      <c r="Q11" s="850">
        <v>3839</v>
      </c>
    </row>
    <row r="12" spans="1:17" ht="14.45" customHeight="1" x14ac:dyDescent="0.2">
      <c r="A12" s="831" t="s">
        <v>2446</v>
      </c>
      <c r="B12" s="832" t="s">
        <v>2447</v>
      </c>
      <c r="C12" s="832" t="s">
        <v>812</v>
      </c>
      <c r="D12" s="832" t="s">
        <v>2460</v>
      </c>
      <c r="E12" s="832" t="s">
        <v>2461</v>
      </c>
      <c r="F12" s="849"/>
      <c r="G12" s="849"/>
      <c r="H12" s="849"/>
      <c r="I12" s="849"/>
      <c r="J12" s="849">
        <v>0</v>
      </c>
      <c r="K12" s="849">
        <v>0</v>
      </c>
      <c r="L12" s="849"/>
      <c r="M12" s="849"/>
      <c r="N12" s="849"/>
      <c r="O12" s="849"/>
      <c r="P12" s="837"/>
      <c r="Q12" s="850"/>
    </row>
    <row r="13" spans="1:17" ht="14.45" customHeight="1" x14ac:dyDescent="0.2">
      <c r="A13" s="831" t="s">
        <v>2462</v>
      </c>
      <c r="B13" s="832" t="s">
        <v>2463</v>
      </c>
      <c r="C13" s="832" t="s">
        <v>812</v>
      </c>
      <c r="D13" s="832" t="s">
        <v>2464</v>
      </c>
      <c r="E13" s="832" t="s">
        <v>2465</v>
      </c>
      <c r="F13" s="849">
        <v>3</v>
      </c>
      <c r="G13" s="849">
        <v>1062</v>
      </c>
      <c r="H13" s="849"/>
      <c r="I13" s="849">
        <v>354</v>
      </c>
      <c r="J13" s="849"/>
      <c r="K13" s="849"/>
      <c r="L13" s="849"/>
      <c r="M13" s="849"/>
      <c r="N13" s="849">
        <v>12</v>
      </c>
      <c r="O13" s="849">
        <v>4260</v>
      </c>
      <c r="P13" s="837"/>
      <c r="Q13" s="850">
        <v>355</v>
      </c>
    </row>
    <row r="14" spans="1:17" ht="14.45" customHeight="1" x14ac:dyDescent="0.2">
      <c r="A14" s="831" t="s">
        <v>2462</v>
      </c>
      <c r="B14" s="832" t="s">
        <v>2463</v>
      </c>
      <c r="C14" s="832" t="s">
        <v>812</v>
      </c>
      <c r="D14" s="832" t="s">
        <v>2466</v>
      </c>
      <c r="E14" s="832" t="s">
        <v>2467</v>
      </c>
      <c r="F14" s="849">
        <v>1392</v>
      </c>
      <c r="G14" s="849">
        <v>90480</v>
      </c>
      <c r="H14" s="849">
        <v>1.1969045571797077</v>
      </c>
      <c r="I14" s="849">
        <v>65</v>
      </c>
      <c r="J14" s="849">
        <v>1163</v>
      </c>
      <c r="K14" s="849">
        <v>75595</v>
      </c>
      <c r="L14" s="849">
        <v>1</v>
      </c>
      <c r="M14" s="849">
        <v>65</v>
      </c>
      <c r="N14" s="849">
        <v>919</v>
      </c>
      <c r="O14" s="849">
        <v>59735</v>
      </c>
      <c r="P14" s="837">
        <v>0.79019776440240752</v>
      </c>
      <c r="Q14" s="850">
        <v>65</v>
      </c>
    </row>
    <row r="15" spans="1:17" ht="14.45" customHeight="1" x14ac:dyDescent="0.2">
      <c r="A15" s="831" t="s">
        <v>2462</v>
      </c>
      <c r="B15" s="832" t="s">
        <v>2463</v>
      </c>
      <c r="C15" s="832" t="s">
        <v>812</v>
      </c>
      <c r="D15" s="832" t="s">
        <v>2468</v>
      </c>
      <c r="E15" s="832" t="s">
        <v>2469</v>
      </c>
      <c r="F15" s="849">
        <v>1</v>
      </c>
      <c r="G15" s="849">
        <v>592</v>
      </c>
      <c r="H15" s="849">
        <v>1</v>
      </c>
      <c r="I15" s="849">
        <v>592</v>
      </c>
      <c r="J15" s="849">
        <v>1</v>
      </c>
      <c r="K15" s="849">
        <v>592</v>
      </c>
      <c r="L15" s="849">
        <v>1</v>
      </c>
      <c r="M15" s="849">
        <v>592</v>
      </c>
      <c r="N15" s="849"/>
      <c r="O15" s="849"/>
      <c r="P15" s="837"/>
      <c r="Q15" s="850"/>
    </row>
    <row r="16" spans="1:17" ht="14.45" customHeight="1" x14ac:dyDescent="0.2">
      <c r="A16" s="831" t="s">
        <v>2462</v>
      </c>
      <c r="B16" s="832" t="s">
        <v>2463</v>
      </c>
      <c r="C16" s="832" t="s">
        <v>812</v>
      </c>
      <c r="D16" s="832" t="s">
        <v>2470</v>
      </c>
      <c r="E16" s="832" t="s">
        <v>2471</v>
      </c>
      <c r="F16" s="849">
        <v>1</v>
      </c>
      <c r="G16" s="849">
        <v>617</v>
      </c>
      <c r="H16" s="849"/>
      <c r="I16" s="849">
        <v>617</v>
      </c>
      <c r="J16" s="849"/>
      <c r="K16" s="849"/>
      <c r="L16" s="849"/>
      <c r="M16" s="849"/>
      <c r="N16" s="849"/>
      <c r="O16" s="849"/>
      <c r="P16" s="837"/>
      <c r="Q16" s="850"/>
    </row>
    <row r="17" spans="1:17" ht="14.45" customHeight="1" x14ac:dyDescent="0.2">
      <c r="A17" s="831" t="s">
        <v>2462</v>
      </c>
      <c r="B17" s="832" t="s">
        <v>2463</v>
      </c>
      <c r="C17" s="832" t="s">
        <v>812</v>
      </c>
      <c r="D17" s="832" t="s">
        <v>2472</v>
      </c>
      <c r="E17" s="832" t="s">
        <v>2473</v>
      </c>
      <c r="F17" s="849">
        <v>23</v>
      </c>
      <c r="G17" s="849">
        <v>552</v>
      </c>
      <c r="H17" s="849">
        <v>0.95833333333333337</v>
      </c>
      <c r="I17" s="849">
        <v>24</v>
      </c>
      <c r="J17" s="849">
        <v>24</v>
      </c>
      <c r="K17" s="849">
        <v>576</v>
      </c>
      <c r="L17" s="849">
        <v>1</v>
      </c>
      <c r="M17" s="849">
        <v>24</v>
      </c>
      <c r="N17" s="849">
        <v>27</v>
      </c>
      <c r="O17" s="849">
        <v>702</v>
      </c>
      <c r="P17" s="837">
        <v>1.21875</v>
      </c>
      <c r="Q17" s="850">
        <v>26</v>
      </c>
    </row>
    <row r="18" spans="1:17" ht="14.45" customHeight="1" x14ac:dyDescent="0.2">
      <c r="A18" s="831" t="s">
        <v>2462</v>
      </c>
      <c r="B18" s="832" t="s">
        <v>2463</v>
      </c>
      <c r="C18" s="832" t="s">
        <v>812</v>
      </c>
      <c r="D18" s="832" t="s">
        <v>2474</v>
      </c>
      <c r="E18" s="832" t="s">
        <v>2475</v>
      </c>
      <c r="F18" s="849">
        <v>10</v>
      </c>
      <c r="G18" s="849">
        <v>550</v>
      </c>
      <c r="H18" s="849">
        <v>1.6666666666666667</v>
      </c>
      <c r="I18" s="849">
        <v>55</v>
      </c>
      <c r="J18" s="849">
        <v>6</v>
      </c>
      <c r="K18" s="849">
        <v>330</v>
      </c>
      <c r="L18" s="849">
        <v>1</v>
      </c>
      <c r="M18" s="849">
        <v>55</v>
      </c>
      <c r="N18" s="849">
        <v>9</v>
      </c>
      <c r="O18" s="849">
        <v>495</v>
      </c>
      <c r="P18" s="837">
        <v>1.5</v>
      </c>
      <c r="Q18" s="850">
        <v>55</v>
      </c>
    </row>
    <row r="19" spans="1:17" ht="14.45" customHeight="1" x14ac:dyDescent="0.2">
      <c r="A19" s="831" t="s">
        <v>2462</v>
      </c>
      <c r="B19" s="832" t="s">
        <v>2463</v>
      </c>
      <c r="C19" s="832" t="s">
        <v>812</v>
      </c>
      <c r="D19" s="832" t="s">
        <v>2476</v>
      </c>
      <c r="E19" s="832" t="s">
        <v>2477</v>
      </c>
      <c r="F19" s="849">
        <v>106</v>
      </c>
      <c r="G19" s="849">
        <v>8162</v>
      </c>
      <c r="H19" s="849">
        <v>1.4929577464788732</v>
      </c>
      <c r="I19" s="849">
        <v>77</v>
      </c>
      <c r="J19" s="849">
        <v>71</v>
      </c>
      <c r="K19" s="849">
        <v>5467</v>
      </c>
      <c r="L19" s="849">
        <v>1</v>
      </c>
      <c r="M19" s="849">
        <v>77</v>
      </c>
      <c r="N19" s="849">
        <v>63</v>
      </c>
      <c r="O19" s="849">
        <v>4914</v>
      </c>
      <c r="P19" s="837">
        <v>0.8988476312419974</v>
      </c>
      <c r="Q19" s="850">
        <v>78</v>
      </c>
    </row>
    <row r="20" spans="1:17" ht="14.45" customHeight="1" x14ac:dyDescent="0.2">
      <c r="A20" s="831" t="s">
        <v>2462</v>
      </c>
      <c r="B20" s="832" t="s">
        <v>2463</v>
      </c>
      <c r="C20" s="832" t="s">
        <v>812</v>
      </c>
      <c r="D20" s="832" t="s">
        <v>2478</v>
      </c>
      <c r="E20" s="832" t="s">
        <v>2479</v>
      </c>
      <c r="F20" s="849">
        <v>458</v>
      </c>
      <c r="G20" s="849">
        <v>10992</v>
      </c>
      <c r="H20" s="849">
        <v>1.2116402116402116</v>
      </c>
      <c r="I20" s="849">
        <v>24</v>
      </c>
      <c r="J20" s="849">
        <v>378</v>
      </c>
      <c r="K20" s="849">
        <v>9072</v>
      </c>
      <c r="L20" s="849">
        <v>1</v>
      </c>
      <c r="M20" s="849">
        <v>24</v>
      </c>
      <c r="N20" s="849">
        <v>252</v>
      </c>
      <c r="O20" s="849">
        <v>6048</v>
      </c>
      <c r="P20" s="837">
        <v>0.66666666666666663</v>
      </c>
      <c r="Q20" s="850">
        <v>24</v>
      </c>
    </row>
    <row r="21" spans="1:17" ht="14.45" customHeight="1" x14ac:dyDescent="0.2">
      <c r="A21" s="831" t="s">
        <v>2462</v>
      </c>
      <c r="B21" s="832" t="s">
        <v>2463</v>
      </c>
      <c r="C21" s="832" t="s">
        <v>812</v>
      </c>
      <c r="D21" s="832" t="s">
        <v>2480</v>
      </c>
      <c r="E21" s="832" t="s">
        <v>2481</v>
      </c>
      <c r="F21" s="849">
        <v>2</v>
      </c>
      <c r="G21" s="849">
        <v>200</v>
      </c>
      <c r="H21" s="849"/>
      <c r="I21" s="849">
        <v>100</v>
      </c>
      <c r="J21" s="849"/>
      <c r="K21" s="849"/>
      <c r="L21" s="849"/>
      <c r="M21" s="849"/>
      <c r="N21" s="849"/>
      <c r="O21" s="849"/>
      <c r="P21" s="837"/>
      <c r="Q21" s="850"/>
    </row>
    <row r="22" spans="1:17" ht="14.45" customHeight="1" x14ac:dyDescent="0.2">
      <c r="A22" s="831" t="s">
        <v>2462</v>
      </c>
      <c r="B22" s="832" t="s">
        <v>2463</v>
      </c>
      <c r="C22" s="832" t="s">
        <v>812</v>
      </c>
      <c r="D22" s="832" t="s">
        <v>2482</v>
      </c>
      <c r="E22" s="832" t="s">
        <v>2483</v>
      </c>
      <c r="F22" s="849"/>
      <c r="G22" s="849"/>
      <c r="H22" s="849"/>
      <c r="I22" s="849"/>
      <c r="J22" s="849">
        <v>1</v>
      </c>
      <c r="K22" s="849">
        <v>631</v>
      </c>
      <c r="L22" s="849">
        <v>1</v>
      </c>
      <c r="M22" s="849">
        <v>631</v>
      </c>
      <c r="N22" s="849"/>
      <c r="O22" s="849"/>
      <c r="P22" s="837"/>
      <c r="Q22" s="850"/>
    </row>
    <row r="23" spans="1:17" ht="14.45" customHeight="1" x14ac:dyDescent="0.2">
      <c r="A23" s="831" t="s">
        <v>2462</v>
      </c>
      <c r="B23" s="832" t="s">
        <v>2463</v>
      </c>
      <c r="C23" s="832" t="s">
        <v>812</v>
      </c>
      <c r="D23" s="832" t="s">
        <v>2484</v>
      </c>
      <c r="E23" s="832" t="s">
        <v>2485</v>
      </c>
      <c r="F23" s="849">
        <v>138</v>
      </c>
      <c r="G23" s="849">
        <v>9108</v>
      </c>
      <c r="H23" s="849">
        <v>0.82634730538922152</v>
      </c>
      <c r="I23" s="849">
        <v>66</v>
      </c>
      <c r="J23" s="849">
        <v>167</v>
      </c>
      <c r="K23" s="849">
        <v>11022</v>
      </c>
      <c r="L23" s="849">
        <v>1</v>
      </c>
      <c r="M23" s="849">
        <v>66</v>
      </c>
      <c r="N23" s="849">
        <v>221</v>
      </c>
      <c r="O23" s="849">
        <v>14586</v>
      </c>
      <c r="P23" s="837">
        <v>1.3233532934131738</v>
      </c>
      <c r="Q23" s="850">
        <v>66</v>
      </c>
    </row>
    <row r="24" spans="1:17" ht="14.45" customHeight="1" x14ac:dyDescent="0.2">
      <c r="A24" s="831" t="s">
        <v>2462</v>
      </c>
      <c r="B24" s="832" t="s">
        <v>2463</v>
      </c>
      <c r="C24" s="832" t="s">
        <v>812</v>
      </c>
      <c r="D24" s="832" t="s">
        <v>2486</v>
      </c>
      <c r="E24" s="832" t="s">
        <v>2487</v>
      </c>
      <c r="F24" s="849">
        <v>645</v>
      </c>
      <c r="G24" s="849">
        <v>225750</v>
      </c>
      <c r="H24" s="849">
        <v>1.7063492063492063</v>
      </c>
      <c r="I24" s="849">
        <v>350</v>
      </c>
      <c r="J24" s="849">
        <v>378</v>
      </c>
      <c r="K24" s="849">
        <v>132300</v>
      </c>
      <c r="L24" s="849">
        <v>1</v>
      </c>
      <c r="M24" s="849">
        <v>350</v>
      </c>
      <c r="N24" s="849">
        <v>589</v>
      </c>
      <c r="O24" s="849">
        <v>206739</v>
      </c>
      <c r="P24" s="837">
        <v>1.5626530612244898</v>
      </c>
      <c r="Q24" s="850">
        <v>351</v>
      </c>
    </row>
    <row r="25" spans="1:17" ht="14.45" customHeight="1" x14ac:dyDescent="0.2">
      <c r="A25" s="831" t="s">
        <v>2462</v>
      </c>
      <c r="B25" s="832" t="s">
        <v>2463</v>
      </c>
      <c r="C25" s="832" t="s">
        <v>812</v>
      </c>
      <c r="D25" s="832" t="s">
        <v>2488</v>
      </c>
      <c r="E25" s="832" t="s">
        <v>2489</v>
      </c>
      <c r="F25" s="849">
        <v>410</v>
      </c>
      <c r="G25" s="849">
        <v>10250</v>
      </c>
      <c r="H25" s="849">
        <v>1.2386706948640482</v>
      </c>
      <c r="I25" s="849">
        <v>25</v>
      </c>
      <c r="J25" s="849">
        <v>331</v>
      </c>
      <c r="K25" s="849">
        <v>8275</v>
      </c>
      <c r="L25" s="849">
        <v>1</v>
      </c>
      <c r="M25" s="849">
        <v>25</v>
      </c>
      <c r="N25" s="849">
        <v>216</v>
      </c>
      <c r="O25" s="849">
        <v>5400</v>
      </c>
      <c r="P25" s="837">
        <v>0.65256797583081572</v>
      </c>
      <c r="Q25" s="850">
        <v>25</v>
      </c>
    </row>
    <row r="26" spans="1:17" ht="14.45" customHeight="1" x14ac:dyDescent="0.2">
      <c r="A26" s="831" t="s">
        <v>2462</v>
      </c>
      <c r="B26" s="832" t="s">
        <v>2463</v>
      </c>
      <c r="C26" s="832" t="s">
        <v>812</v>
      </c>
      <c r="D26" s="832" t="s">
        <v>2490</v>
      </c>
      <c r="E26" s="832" t="s">
        <v>2491</v>
      </c>
      <c r="F26" s="849">
        <v>1</v>
      </c>
      <c r="G26" s="849">
        <v>742</v>
      </c>
      <c r="H26" s="849"/>
      <c r="I26" s="849">
        <v>742</v>
      </c>
      <c r="J26" s="849"/>
      <c r="K26" s="849"/>
      <c r="L26" s="849"/>
      <c r="M26" s="849"/>
      <c r="N26" s="849"/>
      <c r="O26" s="849"/>
      <c r="P26" s="837"/>
      <c r="Q26" s="850"/>
    </row>
    <row r="27" spans="1:17" ht="14.45" customHeight="1" x14ac:dyDescent="0.2">
      <c r="A27" s="831" t="s">
        <v>2462</v>
      </c>
      <c r="B27" s="832" t="s">
        <v>2463</v>
      </c>
      <c r="C27" s="832" t="s">
        <v>812</v>
      </c>
      <c r="D27" s="832" t="s">
        <v>2492</v>
      </c>
      <c r="E27" s="832" t="s">
        <v>2493</v>
      </c>
      <c r="F27" s="849">
        <v>28</v>
      </c>
      <c r="G27" s="849">
        <v>5068</v>
      </c>
      <c r="H27" s="849">
        <v>2</v>
      </c>
      <c r="I27" s="849">
        <v>181</v>
      </c>
      <c r="J27" s="849">
        <v>14</v>
      </c>
      <c r="K27" s="849">
        <v>2534</v>
      </c>
      <c r="L27" s="849">
        <v>1</v>
      </c>
      <c r="M27" s="849">
        <v>181</v>
      </c>
      <c r="N27" s="849">
        <v>30</v>
      </c>
      <c r="O27" s="849">
        <v>5430</v>
      </c>
      <c r="P27" s="837">
        <v>2.1428571428571428</v>
      </c>
      <c r="Q27" s="850">
        <v>181</v>
      </c>
    </row>
    <row r="28" spans="1:17" ht="14.45" customHeight="1" x14ac:dyDescent="0.2">
      <c r="A28" s="831" t="s">
        <v>2462</v>
      </c>
      <c r="B28" s="832" t="s">
        <v>2463</v>
      </c>
      <c r="C28" s="832" t="s">
        <v>812</v>
      </c>
      <c r="D28" s="832" t="s">
        <v>2494</v>
      </c>
      <c r="E28" s="832" t="s">
        <v>2495</v>
      </c>
      <c r="F28" s="849"/>
      <c r="G28" s="849"/>
      <c r="H28" s="849"/>
      <c r="I28" s="849"/>
      <c r="J28" s="849"/>
      <c r="K28" s="849"/>
      <c r="L28" s="849"/>
      <c r="M28" s="849"/>
      <c r="N28" s="849">
        <v>3</v>
      </c>
      <c r="O28" s="849">
        <v>78</v>
      </c>
      <c r="P28" s="837"/>
      <c r="Q28" s="850">
        <v>26</v>
      </c>
    </row>
    <row r="29" spans="1:17" ht="14.45" customHeight="1" x14ac:dyDescent="0.2">
      <c r="A29" s="831" t="s">
        <v>2462</v>
      </c>
      <c r="B29" s="832" t="s">
        <v>2463</v>
      </c>
      <c r="C29" s="832" t="s">
        <v>812</v>
      </c>
      <c r="D29" s="832" t="s">
        <v>2496</v>
      </c>
      <c r="E29" s="832" t="s">
        <v>2497</v>
      </c>
      <c r="F29" s="849"/>
      <c r="G29" s="849"/>
      <c r="H29" s="849"/>
      <c r="I29" s="849"/>
      <c r="J29" s="849"/>
      <c r="K29" s="849"/>
      <c r="L29" s="849"/>
      <c r="M29" s="849"/>
      <c r="N29" s="849">
        <v>3</v>
      </c>
      <c r="O29" s="849">
        <v>252</v>
      </c>
      <c r="P29" s="837"/>
      <c r="Q29" s="850">
        <v>84</v>
      </c>
    </row>
    <row r="30" spans="1:17" ht="14.45" customHeight="1" x14ac:dyDescent="0.2">
      <c r="A30" s="831" t="s">
        <v>2462</v>
      </c>
      <c r="B30" s="832" t="s">
        <v>2463</v>
      </c>
      <c r="C30" s="832" t="s">
        <v>812</v>
      </c>
      <c r="D30" s="832" t="s">
        <v>2498</v>
      </c>
      <c r="E30" s="832" t="s">
        <v>2499</v>
      </c>
      <c r="F30" s="849">
        <v>23</v>
      </c>
      <c r="G30" s="849">
        <v>5842</v>
      </c>
      <c r="H30" s="849">
        <v>1.0952380952380953</v>
      </c>
      <c r="I30" s="849">
        <v>254</v>
      </c>
      <c r="J30" s="849">
        <v>21</v>
      </c>
      <c r="K30" s="849">
        <v>5334</v>
      </c>
      <c r="L30" s="849">
        <v>1</v>
      </c>
      <c r="M30" s="849">
        <v>254</v>
      </c>
      <c r="N30" s="849">
        <v>21</v>
      </c>
      <c r="O30" s="849">
        <v>5334</v>
      </c>
      <c r="P30" s="837">
        <v>1</v>
      </c>
      <c r="Q30" s="850">
        <v>254</v>
      </c>
    </row>
    <row r="31" spans="1:17" ht="14.45" customHeight="1" x14ac:dyDescent="0.2">
      <c r="A31" s="831" t="s">
        <v>2462</v>
      </c>
      <c r="B31" s="832" t="s">
        <v>2463</v>
      </c>
      <c r="C31" s="832" t="s">
        <v>812</v>
      </c>
      <c r="D31" s="832" t="s">
        <v>2500</v>
      </c>
      <c r="E31" s="832" t="s">
        <v>2501</v>
      </c>
      <c r="F31" s="849">
        <v>1</v>
      </c>
      <c r="G31" s="849">
        <v>268</v>
      </c>
      <c r="H31" s="849"/>
      <c r="I31" s="849">
        <v>268</v>
      </c>
      <c r="J31" s="849"/>
      <c r="K31" s="849"/>
      <c r="L31" s="849"/>
      <c r="M31" s="849"/>
      <c r="N31" s="849"/>
      <c r="O31" s="849"/>
      <c r="P31" s="837"/>
      <c r="Q31" s="850"/>
    </row>
    <row r="32" spans="1:17" ht="14.45" customHeight="1" x14ac:dyDescent="0.2">
      <c r="A32" s="831" t="s">
        <v>2462</v>
      </c>
      <c r="B32" s="832" t="s">
        <v>2463</v>
      </c>
      <c r="C32" s="832" t="s">
        <v>812</v>
      </c>
      <c r="D32" s="832" t="s">
        <v>2502</v>
      </c>
      <c r="E32" s="832" t="s">
        <v>2503</v>
      </c>
      <c r="F32" s="849">
        <v>17</v>
      </c>
      <c r="G32" s="849">
        <v>3689</v>
      </c>
      <c r="H32" s="849">
        <v>0.77272727272727271</v>
      </c>
      <c r="I32" s="849">
        <v>217</v>
      </c>
      <c r="J32" s="849">
        <v>22</v>
      </c>
      <c r="K32" s="849">
        <v>4774</v>
      </c>
      <c r="L32" s="849">
        <v>1</v>
      </c>
      <c r="M32" s="849">
        <v>217</v>
      </c>
      <c r="N32" s="849">
        <v>20</v>
      </c>
      <c r="O32" s="849">
        <v>4340</v>
      </c>
      <c r="P32" s="837">
        <v>0.90909090909090906</v>
      </c>
      <c r="Q32" s="850">
        <v>217</v>
      </c>
    </row>
    <row r="33" spans="1:17" ht="14.45" customHeight="1" x14ac:dyDescent="0.2">
      <c r="A33" s="831" t="s">
        <v>2462</v>
      </c>
      <c r="B33" s="832" t="s">
        <v>2463</v>
      </c>
      <c r="C33" s="832" t="s">
        <v>812</v>
      </c>
      <c r="D33" s="832" t="s">
        <v>2504</v>
      </c>
      <c r="E33" s="832" t="s">
        <v>2505</v>
      </c>
      <c r="F33" s="849">
        <v>2</v>
      </c>
      <c r="G33" s="849">
        <v>74</v>
      </c>
      <c r="H33" s="849"/>
      <c r="I33" s="849">
        <v>37</v>
      </c>
      <c r="J33" s="849"/>
      <c r="K33" s="849"/>
      <c r="L33" s="849"/>
      <c r="M33" s="849"/>
      <c r="N33" s="849">
        <v>2</v>
      </c>
      <c r="O33" s="849">
        <v>74</v>
      </c>
      <c r="P33" s="837"/>
      <c r="Q33" s="850">
        <v>37</v>
      </c>
    </row>
    <row r="34" spans="1:17" ht="14.45" customHeight="1" x14ac:dyDescent="0.2">
      <c r="A34" s="831" t="s">
        <v>2462</v>
      </c>
      <c r="B34" s="832" t="s">
        <v>2463</v>
      </c>
      <c r="C34" s="832" t="s">
        <v>812</v>
      </c>
      <c r="D34" s="832" t="s">
        <v>2506</v>
      </c>
      <c r="E34" s="832" t="s">
        <v>2507</v>
      </c>
      <c r="F34" s="849">
        <v>1</v>
      </c>
      <c r="G34" s="849">
        <v>592</v>
      </c>
      <c r="H34" s="849"/>
      <c r="I34" s="849">
        <v>592</v>
      </c>
      <c r="J34" s="849"/>
      <c r="K34" s="849"/>
      <c r="L34" s="849"/>
      <c r="M34" s="849"/>
      <c r="N34" s="849"/>
      <c r="O34" s="849"/>
      <c r="P34" s="837"/>
      <c r="Q34" s="850"/>
    </row>
    <row r="35" spans="1:17" ht="14.45" customHeight="1" x14ac:dyDescent="0.2">
      <c r="A35" s="831" t="s">
        <v>2462</v>
      </c>
      <c r="B35" s="832" t="s">
        <v>2463</v>
      </c>
      <c r="C35" s="832" t="s">
        <v>812</v>
      </c>
      <c r="D35" s="832" t="s">
        <v>2508</v>
      </c>
      <c r="E35" s="832" t="s">
        <v>2509</v>
      </c>
      <c r="F35" s="849">
        <v>200</v>
      </c>
      <c r="G35" s="849">
        <v>10000</v>
      </c>
      <c r="H35" s="849">
        <v>1.1834319526627219</v>
      </c>
      <c r="I35" s="849">
        <v>50</v>
      </c>
      <c r="J35" s="849">
        <v>169</v>
      </c>
      <c r="K35" s="849">
        <v>8450</v>
      </c>
      <c r="L35" s="849">
        <v>1</v>
      </c>
      <c r="M35" s="849">
        <v>50</v>
      </c>
      <c r="N35" s="849">
        <v>155</v>
      </c>
      <c r="O35" s="849">
        <v>7750</v>
      </c>
      <c r="P35" s="837">
        <v>0.91715976331360949</v>
      </c>
      <c r="Q35" s="850">
        <v>50</v>
      </c>
    </row>
    <row r="36" spans="1:17" ht="14.45" customHeight="1" x14ac:dyDescent="0.2">
      <c r="A36" s="831" t="s">
        <v>2462</v>
      </c>
      <c r="B36" s="832" t="s">
        <v>2463</v>
      </c>
      <c r="C36" s="832" t="s">
        <v>812</v>
      </c>
      <c r="D36" s="832" t="s">
        <v>2510</v>
      </c>
      <c r="E36" s="832" t="s">
        <v>2511</v>
      </c>
      <c r="F36" s="849">
        <v>1</v>
      </c>
      <c r="G36" s="849">
        <v>547</v>
      </c>
      <c r="H36" s="849"/>
      <c r="I36" s="849">
        <v>547</v>
      </c>
      <c r="J36" s="849"/>
      <c r="K36" s="849"/>
      <c r="L36" s="849"/>
      <c r="M36" s="849"/>
      <c r="N36" s="849"/>
      <c r="O36" s="849"/>
      <c r="P36" s="837"/>
      <c r="Q36" s="850"/>
    </row>
    <row r="37" spans="1:17" ht="14.45" customHeight="1" x14ac:dyDescent="0.2">
      <c r="A37" s="831" t="s">
        <v>2462</v>
      </c>
      <c r="B37" s="832" t="s">
        <v>2463</v>
      </c>
      <c r="C37" s="832" t="s">
        <v>812</v>
      </c>
      <c r="D37" s="832" t="s">
        <v>2512</v>
      </c>
      <c r="E37" s="832" t="s">
        <v>2513</v>
      </c>
      <c r="F37" s="849">
        <v>1</v>
      </c>
      <c r="G37" s="849">
        <v>736</v>
      </c>
      <c r="H37" s="849"/>
      <c r="I37" s="849">
        <v>736</v>
      </c>
      <c r="J37" s="849"/>
      <c r="K37" s="849"/>
      <c r="L37" s="849"/>
      <c r="M37" s="849"/>
      <c r="N37" s="849"/>
      <c r="O37" s="849"/>
      <c r="P37" s="837"/>
      <c r="Q37" s="850"/>
    </row>
    <row r="38" spans="1:17" ht="14.45" customHeight="1" x14ac:dyDescent="0.2">
      <c r="A38" s="831" t="s">
        <v>2462</v>
      </c>
      <c r="B38" s="832" t="s">
        <v>2463</v>
      </c>
      <c r="C38" s="832" t="s">
        <v>812</v>
      </c>
      <c r="D38" s="832" t="s">
        <v>2514</v>
      </c>
      <c r="E38" s="832" t="s">
        <v>2515</v>
      </c>
      <c r="F38" s="849">
        <v>1</v>
      </c>
      <c r="G38" s="849">
        <v>346</v>
      </c>
      <c r="H38" s="849"/>
      <c r="I38" s="849">
        <v>346</v>
      </c>
      <c r="J38" s="849"/>
      <c r="K38" s="849"/>
      <c r="L38" s="849"/>
      <c r="M38" s="849"/>
      <c r="N38" s="849"/>
      <c r="O38" s="849"/>
      <c r="P38" s="837"/>
      <c r="Q38" s="850"/>
    </row>
    <row r="39" spans="1:17" ht="14.45" customHeight="1" x14ac:dyDescent="0.2">
      <c r="A39" s="831" t="s">
        <v>2462</v>
      </c>
      <c r="B39" s="832" t="s">
        <v>2463</v>
      </c>
      <c r="C39" s="832" t="s">
        <v>812</v>
      </c>
      <c r="D39" s="832" t="s">
        <v>2516</v>
      </c>
      <c r="E39" s="832" t="s">
        <v>2517</v>
      </c>
      <c r="F39" s="849"/>
      <c r="G39" s="849"/>
      <c r="H39" s="849"/>
      <c r="I39" s="849"/>
      <c r="J39" s="849">
        <v>1</v>
      </c>
      <c r="K39" s="849">
        <v>410</v>
      </c>
      <c r="L39" s="849">
        <v>1</v>
      </c>
      <c r="M39" s="849">
        <v>410</v>
      </c>
      <c r="N39" s="849"/>
      <c r="O39" s="849"/>
      <c r="P39" s="837"/>
      <c r="Q39" s="850"/>
    </row>
    <row r="40" spans="1:17" ht="14.45" customHeight="1" x14ac:dyDescent="0.2">
      <c r="A40" s="831" t="s">
        <v>2462</v>
      </c>
      <c r="B40" s="832" t="s">
        <v>2463</v>
      </c>
      <c r="C40" s="832" t="s">
        <v>812</v>
      </c>
      <c r="D40" s="832" t="s">
        <v>2518</v>
      </c>
      <c r="E40" s="832" t="s">
        <v>2519</v>
      </c>
      <c r="F40" s="849"/>
      <c r="G40" s="849"/>
      <c r="H40" s="849"/>
      <c r="I40" s="849"/>
      <c r="J40" s="849">
        <v>1</v>
      </c>
      <c r="K40" s="849">
        <v>590</v>
      </c>
      <c r="L40" s="849">
        <v>1</v>
      </c>
      <c r="M40" s="849">
        <v>590</v>
      </c>
      <c r="N40" s="849"/>
      <c r="O40" s="849"/>
      <c r="P40" s="837"/>
      <c r="Q40" s="850"/>
    </row>
    <row r="41" spans="1:17" ht="14.45" customHeight="1" x14ac:dyDescent="0.2">
      <c r="A41" s="831" t="s">
        <v>2520</v>
      </c>
      <c r="B41" s="832" t="s">
        <v>2521</v>
      </c>
      <c r="C41" s="832" t="s">
        <v>812</v>
      </c>
      <c r="D41" s="832" t="s">
        <v>2522</v>
      </c>
      <c r="E41" s="832" t="s">
        <v>2523</v>
      </c>
      <c r="F41" s="849">
        <v>68</v>
      </c>
      <c r="G41" s="849">
        <v>1836</v>
      </c>
      <c r="H41" s="849">
        <v>1.0303030303030303</v>
      </c>
      <c r="I41" s="849">
        <v>27</v>
      </c>
      <c r="J41" s="849">
        <v>66</v>
      </c>
      <c r="K41" s="849">
        <v>1782</v>
      </c>
      <c r="L41" s="849">
        <v>1</v>
      </c>
      <c r="M41" s="849">
        <v>27</v>
      </c>
      <c r="N41" s="849">
        <v>40</v>
      </c>
      <c r="O41" s="849">
        <v>1120</v>
      </c>
      <c r="P41" s="837">
        <v>0.62850729517396187</v>
      </c>
      <c r="Q41" s="850">
        <v>28</v>
      </c>
    </row>
    <row r="42" spans="1:17" ht="14.45" customHeight="1" x14ac:dyDescent="0.2">
      <c r="A42" s="831" t="s">
        <v>2520</v>
      </c>
      <c r="B42" s="832" t="s">
        <v>2521</v>
      </c>
      <c r="C42" s="832" t="s">
        <v>812</v>
      </c>
      <c r="D42" s="832" t="s">
        <v>2524</v>
      </c>
      <c r="E42" s="832" t="s">
        <v>2525</v>
      </c>
      <c r="F42" s="849">
        <v>1</v>
      </c>
      <c r="G42" s="849">
        <v>54</v>
      </c>
      <c r="H42" s="849">
        <v>1</v>
      </c>
      <c r="I42" s="849">
        <v>54</v>
      </c>
      <c r="J42" s="849">
        <v>1</v>
      </c>
      <c r="K42" s="849">
        <v>54</v>
      </c>
      <c r="L42" s="849">
        <v>1</v>
      </c>
      <c r="M42" s="849">
        <v>54</v>
      </c>
      <c r="N42" s="849">
        <v>1</v>
      </c>
      <c r="O42" s="849">
        <v>54</v>
      </c>
      <c r="P42" s="837">
        <v>1</v>
      </c>
      <c r="Q42" s="850">
        <v>54</v>
      </c>
    </row>
    <row r="43" spans="1:17" ht="14.45" customHeight="1" x14ac:dyDescent="0.2">
      <c r="A43" s="831" t="s">
        <v>2520</v>
      </c>
      <c r="B43" s="832" t="s">
        <v>2521</v>
      </c>
      <c r="C43" s="832" t="s">
        <v>812</v>
      </c>
      <c r="D43" s="832" t="s">
        <v>2526</v>
      </c>
      <c r="E43" s="832" t="s">
        <v>2527</v>
      </c>
      <c r="F43" s="849">
        <v>62</v>
      </c>
      <c r="G43" s="849">
        <v>1488</v>
      </c>
      <c r="H43" s="849">
        <v>1.0163934426229508</v>
      </c>
      <c r="I43" s="849">
        <v>24</v>
      </c>
      <c r="J43" s="849">
        <v>61</v>
      </c>
      <c r="K43" s="849">
        <v>1464</v>
      </c>
      <c r="L43" s="849">
        <v>1</v>
      </c>
      <c r="M43" s="849">
        <v>24</v>
      </c>
      <c r="N43" s="849">
        <v>50</v>
      </c>
      <c r="O43" s="849">
        <v>1200</v>
      </c>
      <c r="P43" s="837">
        <v>0.81967213114754101</v>
      </c>
      <c r="Q43" s="850">
        <v>24</v>
      </c>
    </row>
    <row r="44" spans="1:17" ht="14.45" customHeight="1" x14ac:dyDescent="0.2">
      <c r="A44" s="831" t="s">
        <v>2520</v>
      </c>
      <c r="B44" s="832" t="s">
        <v>2521</v>
      </c>
      <c r="C44" s="832" t="s">
        <v>812</v>
      </c>
      <c r="D44" s="832" t="s">
        <v>2528</v>
      </c>
      <c r="E44" s="832" t="s">
        <v>2529</v>
      </c>
      <c r="F44" s="849">
        <v>105</v>
      </c>
      <c r="G44" s="849">
        <v>2835</v>
      </c>
      <c r="H44" s="849">
        <v>1.2068965517241379</v>
      </c>
      <c r="I44" s="849">
        <v>27</v>
      </c>
      <c r="J44" s="849">
        <v>87</v>
      </c>
      <c r="K44" s="849">
        <v>2349</v>
      </c>
      <c r="L44" s="849">
        <v>1</v>
      </c>
      <c r="M44" s="849">
        <v>27</v>
      </c>
      <c r="N44" s="849">
        <v>81</v>
      </c>
      <c r="O44" s="849">
        <v>2187</v>
      </c>
      <c r="P44" s="837">
        <v>0.93103448275862066</v>
      </c>
      <c r="Q44" s="850">
        <v>27</v>
      </c>
    </row>
    <row r="45" spans="1:17" ht="14.45" customHeight="1" x14ac:dyDescent="0.2">
      <c r="A45" s="831" t="s">
        <v>2520</v>
      </c>
      <c r="B45" s="832" t="s">
        <v>2521</v>
      </c>
      <c r="C45" s="832" t="s">
        <v>812</v>
      </c>
      <c r="D45" s="832" t="s">
        <v>2530</v>
      </c>
      <c r="E45" s="832" t="s">
        <v>2531</v>
      </c>
      <c r="F45" s="849">
        <v>15</v>
      </c>
      <c r="G45" s="849">
        <v>405</v>
      </c>
      <c r="H45" s="849">
        <v>1.3636363636363635</v>
      </c>
      <c r="I45" s="849">
        <v>27</v>
      </c>
      <c r="J45" s="849">
        <v>11</v>
      </c>
      <c r="K45" s="849">
        <v>297</v>
      </c>
      <c r="L45" s="849">
        <v>1</v>
      </c>
      <c r="M45" s="849">
        <v>27</v>
      </c>
      <c r="N45" s="849">
        <v>16</v>
      </c>
      <c r="O45" s="849">
        <v>432</v>
      </c>
      <c r="P45" s="837">
        <v>1.4545454545454546</v>
      </c>
      <c r="Q45" s="850">
        <v>27</v>
      </c>
    </row>
    <row r="46" spans="1:17" ht="14.45" customHeight="1" x14ac:dyDescent="0.2">
      <c r="A46" s="831" t="s">
        <v>2520</v>
      </c>
      <c r="B46" s="832" t="s">
        <v>2521</v>
      </c>
      <c r="C46" s="832" t="s">
        <v>812</v>
      </c>
      <c r="D46" s="832" t="s">
        <v>2532</v>
      </c>
      <c r="E46" s="832" t="s">
        <v>2533</v>
      </c>
      <c r="F46" s="849">
        <v>1505</v>
      </c>
      <c r="G46" s="849">
        <v>33110</v>
      </c>
      <c r="H46" s="849">
        <v>1.0688920454545454</v>
      </c>
      <c r="I46" s="849">
        <v>22</v>
      </c>
      <c r="J46" s="849">
        <v>1408</v>
      </c>
      <c r="K46" s="849">
        <v>30976</v>
      </c>
      <c r="L46" s="849">
        <v>1</v>
      </c>
      <c r="M46" s="849">
        <v>22</v>
      </c>
      <c r="N46" s="849">
        <v>1162</v>
      </c>
      <c r="O46" s="849">
        <v>26726</v>
      </c>
      <c r="P46" s="837">
        <v>0.86279700413223137</v>
      </c>
      <c r="Q46" s="850">
        <v>23</v>
      </c>
    </row>
    <row r="47" spans="1:17" ht="14.45" customHeight="1" x14ac:dyDescent="0.2">
      <c r="A47" s="831" t="s">
        <v>2520</v>
      </c>
      <c r="B47" s="832" t="s">
        <v>2521</v>
      </c>
      <c r="C47" s="832" t="s">
        <v>812</v>
      </c>
      <c r="D47" s="832" t="s">
        <v>2534</v>
      </c>
      <c r="E47" s="832" t="s">
        <v>2535</v>
      </c>
      <c r="F47" s="849">
        <v>1</v>
      </c>
      <c r="G47" s="849">
        <v>68</v>
      </c>
      <c r="H47" s="849"/>
      <c r="I47" s="849">
        <v>68</v>
      </c>
      <c r="J47" s="849"/>
      <c r="K47" s="849"/>
      <c r="L47" s="849"/>
      <c r="M47" s="849"/>
      <c r="N47" s="849"/>
      <c r="O47" s="849"/>
      <c r="P47" s="837"/>
      <c r="Q47" s="850"/>
    </row>
    <row r="48" spans="1:17" ht="14.45" customHeight="1" x14ac:dyDescent="0.2">
      <c r="A48" s="831" t="s">
        <v>2520</v>
      </c>
      <c r="B48" s="832" t="s">
        <v>2521</v>
      </c>
      <c r="C48" s="832" t="s">
        <v>812</v>
      </c>
      <c r="D48" s="832" t="s">
        <v>2536</v>
      </c>
      <c r="E48" s="832" t="s">
        <v>2537</v>
      </c>
      <c r="F48" s="849">
        <v>2891</v>
      </c>
      <c r="G48" s="849">
        <v>179242</v>
      </c>
      <c r="H48" s="849">
        <v>1.038433908045977</v>
      </c>
      <c r="I48" s="849">
        <v>62</v>
      </c>
      <c r="J48" s="849">
        <v>2784</v>
      </c>
      <c r="K48" s="849">
        <v>172608</v>
      </c>
      <c r="L48" s="849">
        <v>1</v>
      </c>
      <c r="M48" s="849">
        <v>62</v>
      </c>
      <c r="N48" s="849">
        <v>2401</v>
      </c>
      <c r="O48" s="849">
        <v>148862</v>
      </c>
      <c r="P48" s="837">
        <v>0.86242816091954022</v>
      </c>
      <c r="Q48" s="850">
        <v>62</v>
      </c>
    </row>
    <row r="49" spans="1:17" ht="14.45" customHeight="1" x14ac:dyDescent="0.2">
      <c r="A49" s="831" t="s">
        <v>2520</v>
      </c>
      <c r="B49" s="832" t="s">
        <v>2521</v>
      </c>
      <c r="C49" s="832" t="s">
        <v>812</v>
      </c>
      <c r="D49" s="832" t="s">
        <v>2538</v>
      </c>
      <c r="E49" s="832" t="s">
        <v>2539</v>
      </c>
      <c r="F49" s="849">
        <v>1</v>
      </c>
      <c r="G49" s="849">
        <v>162</v>
      </c>
      <c r="H49" s="849"/>
      <c r="I49" s="849">
        <v>162</v>
      </c>
      <c r="J49" s="849"/>
      <c r="K49" s="849"/>
      <c r="L49" s="849"/>
      <c r="M49" s="849"/>
      <c r="N49" s="849"/>
      <c r="O49" s="849"/>
      <c r="P49" s="837"/>
      <c r="Q49" s="850"/>
    </row>
    <row r="50" spans="1:17" ht="14.45" customHeight="1" x14ac:dyDescent="0.2">
      <c r="A50" s="831" t="s">
        <v>2520</v>
      </c>
      <c r="B50" s="832" t="s">
        <v>2521</v>
      </c>
      <c r="C50" s="832" t="s">
        <v>812</v>
      </c>
      <c r="D50" s="832" t="s">
        <v>2540</v>
      </c>
      <c r="E50" s="832" t="s">
        <v>2541</v>
      </c>
      <c r="F50" s="849"/>
      <c r="G50" s="849"/>
      <c r="H50" s="849"/>
      <c r="I50" s="849"/>
      <c r="J50" s="849">
        <v>12</v>
      </c>
      <c r="K50" s="849">
        <v>984</v>
      </c>
      <c r="L50" s="849">
        <v>1</v>
      </c>
      <c r="M50" s="849">
        <v>82</v>
      </c>
      <c r="N50" s="849"/>
      <c r="O50" s="849"/>
      <c r="P50" s="837"/>
      <c r="Q50" s="850"/>
    </row>
    <row r="51" spans="1:17" ht="14.45" customHeight="1" x14ac:dyDescent="0.2">
      <c r="A51" s="831" t="s">
        <v>2520</v>
      </c>
      <c r="B51" s="832" t="s">
        <v>2521</v>
      </c>
      <c r="C51" s="832" t="s">
        <v>812</v>
      </c>
      <c r="D51" s="832" t="s">
        <v>2542</v>
      </c>
      <c r="E51" s="832" t="s">
        <v>2543</v>
      </c>
      <c r="F51" s="849">
        <v>22</v>
      </c>
      <c r="G51" s="849">
        <v>21736</v>
      </c>
      <c r="H51" s="849">
        <v>0.57894736842105265</v>
      </c>
      <c r="I51" s="849">
        <v>988</v>
      </c>
      <c r="J51" s="849">
        <v>38</v>
      </c>
      <c r="K51" s="849">
        <v>37544</v>
      </c>
      <c r="L51" s="849">
        <v>1</v>
      </c>
      <c r="M51" s="849">
        <v>988</v>
      </c>
      <c r="N51" s="849">
        <v>6</v>
      </c>
      <c r="O51" s="849">
        <v>5928</v>
      </c>
      <c r="P51" s="837">
        <v>0.15789473684210525</v>
      </c>
      <c r="Q51" s="850">
        <v>988</v>
      </c>
    </row>
    <row r="52" spans="1:17" ht="14.45" customHeight="1" x14ac:dyDescent="0.2">
      <c r="A52" s="831" t="s">
        <v>2520</v>
      </c>
      <c r="B52" s="832" t="s">
        <v>2521</v>
      </c>
      <c r="C52" s="832" t="s">
        <v>812</v>
      </c>
      <c r="D52" s="832" t="s">
        <v>2544</v>
      </c>
      <c r="E52" s="832" t="s">
        <v>2545</v>
      </c>
      <c r="F52" s="849">
        <v>996</v>
      </c>
      <c r="G52" s="849">
        <v>29880</v>
      </c>
      <c r="H52" s="849">
        <v>1.1005524861878453</v>
      </c>
      <c r="I52" s="849">
        <v>30</v>
      </c>
      <c r="J52" s="849">
        <v>905</v>
      </c>
      <c r="K52" s="849">
        <v>27150</v>
      </c>
      <c r="L52" s="849">
        <v>1</v>
      </c>
      <c r="M52" s="849">
        <v>30</v>
      </c>
      <c r="N52" s="849">
        <v>639</v>
      </c>
      <c r="O52" s="849">
        <v>19170</v>
      </c>
      <c r="P52" s="837">
        <v>0.70607734806629829</v>
      </c>
      <c r="Q52" s="850">
        <v>30</v>
      </c>
    </row>
    <row r="53" spans="1:17" ht="14.45" customHeight="1" x14ac:dyDescent="0.2">
      <c r="A53" s="831" t="s">
        <v>2520</v>
      </c>
      <c r="B53" s="832" t="s">
        <v>2521</v>
      </c>
      <c r="C53" s="832" t="s">
        <v>812</v>
      </c>
      <c r="D53" s="832" t="s">
        <v>2546</v>
      </c>
      <c r="E53" s="832" t="s">
        <v>2547</v>
      </c>
      <c r="F53" s="849">
        <v>1</v>
      </c>
      <c r="G53" s="849">
        <v>1784</v>
      </c>
      <c r="H53" s="849"/>
      <c r="I53" s="849">
        <v>1784</v>
      </c>
      <c r="J53" s="849"/>
      <c r="K53" s="849"/>
      <c r="L53" s="849"/>
      <c r="M53" s="849"/>
      <c r="N53" s="849">
        <v>3</v>
      </c>
      <c r="O53" s="849">
        <v>5382</v>
      </c>
      <c r="P53" s="837"/>
      <c r="Q53" s="850">
        <v>1794</v>
      </c>
    </row>
    <row r="54" spans="1:17" ht="14.45" customHeight="1" x14ac:dyDescent="0.2">
      <c r="A54" s="831" t="s">
        <v>2520</v>
      </c>
      <c r="B54" s="832" t="s">
        <v>2521</v>
      </c>
      <c r="C54" s="832" t="s">
        <v>812</v>
      </c>
      <c r="D54" s="832" t="s">
        <v>2548</v>
      </c>
      <c r="E54" s="832" t="s">
        <v>2549</v>
      </c>
      <c r="F54" s="849">
        <v>3</v>
      </c>
      <c r="G54" s="849">
        <v>246</v>
      </c>
      <c r="H54" s="849">
        <v>1</v>
      </c>
      <c r="I54" s="849">
        <v>82</v>
      </c>
      <c r="J54" s="849">
        <v>3</v>
      </c>
      <c r="K54" s="849">
        <v>246</v>
      </c>
      <c r="L54" s="849">
        <v>1</v>
      </c>
      <c r="M54" s="849">
        <v>82</v>
      </c>
      <c r="N54" s="849">
        <v>2</v>
      </c>
      <c r="O54" s="849">
        <v>164</v>
      </c>
      <c r="P54" s="837">
        <v>0.66666666666666663</v>
      </c>
      <c r="Q54" s="850">
        <v>82</v>
      </c>
    </row>
    <row r="55" spans="1:17" ht="14.45" customHeight="1" x14ac:dyDescent="0.2">
      <c r="A55" s="831" t="s">
        <v>2520</v>
      </c>
      <c r="B55" s="832" t="s">
        <v>2521</v>
      </c>
      <c r="C55" s="832" t="s">
        <v>812</v>
      </c>
      <c r="D55" s="832" t="s">
        <v>2550</v>
      </c>
      <c r="E55" s="832" t="s">
        <v>2551</v>
      </c>
      <c r="F55" s="849">
        <v>4</v>
      </c>
      <c r="G55" s="849">
        <v>1056</v>
      </c>
      <c r="H55" s="849">
        <v>1.3333333333333333</v>
      </c>
      <c r="I55" s="849">
        <v>264</v>
      </c>
      <c r="J55" s="849">
        <v>3</v>
      </c>
      <c r="K55" s="849">
        <v>792</v>
      </c>
      <c r="L55" s="849">
        <v>1</v>
      </c>
      <c r="M55" s="849">
        <v>264</v>
      </c>
      <c r="N55" s="849">
        <v>1</v>
      </c>
      <c r="O55" s="849">
        <v>266</v>
      </c>
      <c r="P55" s="837">
        <v>0.33585858585858586</v>
      </c>
      <c r="Q55" s="850">
        <v>266</v>
      </c>
    </row>
    <row r="56" spans="1:17" ht="14.45" customHeight="1" x14ac:dyDescent="0.2">
      <c r="A56" s="831" t="s">
        <v>2520</v>
      </c>
      <c r="B56" s="832" t="s">
        <v>2521</v>
      </c>
      <c r="C56" s="832" t="s">
        <v>812</v>
      </c>
      <c r="D56" s="832" t="s">
        <v>2552</v>
      </c>
      <c r="E56" s="832" t="s">
        <v>2553</v>
      </c>
      <c r="F56" s="849">
        <v>3</v>
      </c>
      <c r="G56" s="849">
        <v>798</v>
      </c>
      <c r="H56" s="849">
        <v>1.5</v>
      </c>
      <c r="I56" s="849">
        <v>266</v>
      </c>
      <c r="J56" s="849">
        <v>2</v>
      </c>
      <c r="K56" s="849">
        <v>532</v>
      </c>
      <c r="L56" s="849">
        <v>1</v>
      </c>
      <c r="M56" s="849">
        <v>266</v>
      </c>
      <c r="N56" s="849">
        <v>2</v>
      </c>
      <c r="O56" s="849">
        <v>532</v>
      </c>
      <c r="P56" s="837">
        <v>1</v>
      </c>
      <c r="Q56" s="850">
        <v>266</v>
      </c>
    </row>
    <row r="57" spans="1:17" ht="14.45" customHeight="1" x14ac:dyDescent="0.2">
      <c r="A57" s="831" t="s">
        <v>2520</v>
      </c>
      <c r="B57" s="832" t="s">
        <v>2521</v>
      </c>
      <c r="C57" s="832" t="s">
        <v>812</v>
      </c>
      <c r="D57" s="832" t="s">
        <v>2554</v>
      </c>
      <c r="E57" s="832" t="s">
        <v>2555</v>
      </c>
      <c r="F57" s="849">
        <v>4</v>
      </c>
      <c r="G57" s="849">
        <v>920</v>
      </c>
      <c r="H57" s="849">
        <v>2</v>
      </c>
      <c r="I57" s="849">
        <v>230</v>
      </c>
      <c r="J57" s="849">
        <v>2</v>
      </c>
      <c r="K57" s="849">
        <v>460</v>
      </c>
      <c r="L57" s="849">
        <v>1</v>
      </c>
      <c r="M57" s="849">
        <v>230</v>
      </c>
      <c r="N57" s="849">
        <v>2</v>
      </c>
      <c r="O57" s="849">
        <v>462</v>
      </c>
      <c r="P57" s="837">
        <v>1.0043478260869565</v>
      </c>
      <c r="Q57" s="850">
        <v>231</v>
      </c>
    </row>
    <row r="58" spans="1:17" ht="14.45" customHeight="1" x14ac:dyDescent="0.2">
      <c r="A58" s="831" t="s">
        <v>2520</v>
      </c>
      <c r="B58" s="832" t="s">
        <v>2521</v>
      </c>
      <c r="C58" s="832" t="s">
        <v>812</v>
      </c>
      <c r="D58" s="832" t="s">
        <v>2556</v>
      </c>
      <c r="E58" s="832" t="s">
        <v>2557</v>
      </c>
      <c r="F58" s="849"/>
      <c r="G58" s="849"/>
      <c r="H58" s="849"/>
      <c r="I58" s="849"/>
      <c r="J58" s="849">
        <v>2</v>
      </c>
      <c r="K58" s="849">
        <v>126</v>
      </c>
      <c r="L58" s="849">
        <v>1</v>
      </c>
      <c r="M58" s="849">
        <v>63</v>
      </c>
      <c r="N58" s="849"/>
      <c r="O58" s="849"/>
      <c r="P58" s="837"/>
      <c r="Q58" s="850"/>
    </row>
    <row r="59" spans="1:17" ht="14.45" customHeight="1" x14ac:dyDescent="0.2">
      <c r="A59" s="831" t="s">
        <v>2520</v>
      </c>
      <c r="B59" s="832" t="s">
        <v>2521</v>
      </c>
      <c r="C59" s="832" t="s">
        <v>812</v>
      </c>
      <c r="D59" s="832" t="s">
        <v>2558</v>
      </c>
      <c r="E59" s="832" t="s">
        <v>2559</v>
      </c>
      <c r="F59" s="849">
        <v>152</v>
      </c>
      <c r="G59" s="849">
        <v>2584</v>
      </c>
      <c r="H59" s="849">
        <v>0.68778280542986425</v>
      </c>
      <c r="I59" s="849">
        <v>17</v>
      </c>
      <c r="J59" s="849">
        <v>221</v>
      </c>
      <c r="K59" s="849">
        <v>3757</v>
      </c>
      <c r="L59" s="849">
        <v>1</v>
      </c>
      <c r="M59" s="849">
        <v>17</v>
      </c>
      <c r="N59" s="849">
        <v>250</v>
      </c>
      <c r="O59" s="849">
        <v>4250</v>
      </c>
      <c r="P59" s="837">
        <v>1.1312217194570136</v>
      </c>
      <c r="Q59" s="850">
        <v>17</v>
      </c>
    </row>
    <row r="60" spans="1:17" ht="14.45" customHeight="1" x14ac:dyDescent="0.2">
      <c r="A60" s="831" t="s">
        <v>2520</v>
      </c>
      <c r="B60" s="832" t="s">
        <v>2521</v>
      </c>
      <c r="C60" s="832" t="s">
        <v>812</v>
      </c>
      <c r="D60" s="832" t="s">
        <v>2560</v>
      </c>
      <c r="E60" s="832" t="s">
        <v>2561</v>
      </c>
      <c r="F60" s="849">
        <v>1</v>
      </c>
      <c r="G60" s="849">
        <v>483</v>
      </c>
      <c r="H60" s="849"/>
      <c r="I60" s="849">
        <v>483</v>
      </c>
      <c r="J60" s="849"/>
      <c r="K60" s="849"/>
      <c r="L60" s="849"/>
      <c r="M60" s="849"/>
      <c r="N60" s="849"/>
      <c r="O60" s="849"/>
      <c r="P60" s="837"/>
      <c r="Q60" s="850"/>
    </row>
    <row r="61" spans="1:17" ht="14.45" customHeight="1" x14ac:dyDescent="0.2">
      <c r="A61" s="831" t="s">
        <v>2520</v>
      </c>
      <c r="B61" s="832" t="s">
        <v>2521</v>
      </c>
      <c r="C61" s="832" t="s">
        <v>812</v>
      </c>
      <c r="D61" s="832" t="s">
        <v>2562</v>
      </c>
      <c r="E61" s="832" t="s">
        <v>2563</v>
      </c>
      <c r="F61" s="849">
        <v>3</v>
      </c>
      <c r="G61" s="849">
        <v>141</v>
      </c>
      <c r="H61" s="849"/>
      <c r="I61" s="849">
        <v>47</v>
      </c>
      <c r="J61" s="849"/>
      <c r="K61" s="849"/>
      <c r="L61" s="849"/>
      <c r="M61" s="849"/>
      <c r="N61" s="849">
        <v>1</v>
      </c>
      <c r="O61" s="849">
        <v>47</v>
      </c>
      <c r="P61" s="837"/>
      <c r="Q61" s="850">
        <v>47</v>
      </c>
    </row>
    <row r="62" spans="1:17" ht="14.45" customHeight="1" x14ac:dyDescent="0.2">
      <c r="A62" s="831" t="s">
        <v>2520</v>
      </c>
      <c r="B62" s="832" t="s">
        <v>2521</v>
      </c>
      <c r="C62" s="832" t="s">
        <v>812</v>
      </c>
      <c r="D62" s="832" t="s">
        <v>2564</v>
      </c>
      <c r="E62" s="832" t="s">
        <v>2565</v>
      </c>
      <c r="F62" s="849">
        <v>7</v>
      </c>
      <c r="G62" s="849">
        <v>371</v>
      </c>
      <c r="H62" s="849">
        <v>2.3333333333333335</v>
      </c>
      <c r="I62" s="849">
        <v>53</v>
      </c>
      <c r="J62" s="849">
        <v>3</v>
      </c>
      <c r="K62" s="849">
        <v>159</v>
      </c>
      <c r="L62" s="849">
        <v>1</v>
      </c>
      <c r="M62" s="849">
        <v>53</v>
      </c>
      <c r="N62" s="849">
        <v>3</v>
      </c>
      <c r="O62" s="849">
        <v>159</v>
      </c>
      <c r="P62" s="837">
        <v>1</v>
      </c>
      <c r="Q62" s="850">
        <v>53</v>
      </c>
    </row>
    <row r="63" spans="1:17" ht="14.45" customHeight="1" x14ac:dyDescent="0.2">
      <c r="A63" s="831" t="s">
        <v>2520</v>
      </c>
      <c r="B63" s="832" t="s">
        <v>2521</v>
      </c>
      <c r="C63" s="832" t="s">
        <v>812</v>
      </c>
      <c r="D63" s="832" t="s">
        <v>2566</v>
      </c>
      <c r="E63" s="832" t="s">
        <v>2567</v>
      </c>
      <c r="F63" s="849"/>
      <c r="G63" s="849"/>
      <c r="H63" s="849"/>
      <c r="I63" s="849"/>
      <c r="J63" s="849">
        <v>4</v>
      </c>
      <c r="K63" s="849">
        <v>240</v>
      </c>
      <c r="L63" s="849">
        <v>1</v>
      </c>
      <c r="M63" s="849">
        <v>60</v>
      </c>
      <c r="N63" s="849">
        <v>1</v>
      </c>
      <c r="O63" s="849">
        <v>61</v>
      </c>
      <c r="P63" s="837">
        <v>0.25416666666666665</v>
      </c>
      <c r="Q63" s="850">
        <v>61</v>
      </c>
    </row>
    <row r="64" spans="1:17" ht="14.45" customHeight="1" x14ac:dyDescent="0.2">
      <c r="A64" s="831" t="s">
        <v>2520</v>
      </c>
      <c r="B64" s="832" t="s">
        <v>2521</v>
      </c>
      <c r="C64" s="832" t="s">
        <v>812</v>
      </c>
      <c r="D64" s="832" t="s">
        <v>2568</v>
      </c>
      <c r="E64" s="832" t="s">
        <v>2569</v>
      </c>
      <c r="F64" s="849">
        <v>5</v>
      </c>
      <c r="G64" s="849">
        <v>95</v>
      </c>
      <c r="H64" s="849">
        <v>5</v>
      </c>
      <c r="I64" s="849">
        <v>19</v>
      </c>
      <c r="J64" s="849">
        <v>1</v>
      </c>
      <c r="K64" s="849">
        <v>19</v>
      </c>
      <c r="L64" s="849">
        <v>1</v>
      </c>
      <c r="M64" s="849">
        <v>19</v>
      </c>
      <c r="N64" s="849"/>
      <c r="O64" s="849"/>
      <c r="P64" s="837"/>
      <c r="Q64" s="850"/>
    </row>
    <row r="65" spans="1:17" ht="14.45" customHeight="1" x14ac:dyDescent="0.2">
      <c r="A65" s="831" t="s">
        <v>2520</v>
      </c>
      <c r="B65" s="832" t="s">
        <v>2521</v>
      </c>
      <c r="C65" s="832" t="s">
        <v>812</v>
      </c>
      <c r="D65" s="832" t="s">
        <v>2570</v>
      </c>
      <c r="E65" s="832" t="s">
        <v>2571</v>
      </c>
      <c r="F65" s="849">
        <v>9</v>
      </c>
      <c r="G65" s="849">
        <v>972</v>
      </c>
      <c r="H65" s="849">
        <v>1.8</v>
      </c>
      <c r="I65" s="849">
        <v>108</v>
      </c>
      <c r="J65" s="849">
        <v>5</v>
      </c>
      <c r="K65" s="849">
        <v>540</v>
      </c>
      <c r="L65" s="849">
        <v>1</v>
      </c>
      <c r="M65" s="849">
        <v>108</v>
      </c>
      <c r="N65" s="849">
        <v>3</v>
      </c>
      <c r="O65" s="849">
        <v>327</v>
      </c>
      <c r="P65" s="837">
        <v>0.60555555555555551</v>
      </c>
      <c r="Q65" s="850">
        <v>109</v>
      </c>
    </row>
    <row r="66" spans="1:17" ht="14.45" customHeight="1" x14ac:dyDescent="0.2">
      <c r="A66" s="831" t="s">
        <v>2520</v>
      </c>
      <c r="B66" s="832" t="s">
        <v>2521</v>
      </c>
      <c r="C66" s="832" t="s">
        <v>812</v>
      </c>
      <c r="D66" s="832" t="s">
        <v>2572</v>
      </c>
      <c r="E66" s="832" t="s">
        <v>2573</v>
      </c>
      <c r="F66" s="849">
        <v>2</v>
      </c>
      <c r="G66" s="849">
        <v>2926</v>
      </c>
      <c r="H66" s="849"/>
      <c r="I66" s="849">
        <v>1463</v>
      </c>
      <c r="J66" s="849"/>
      <c r="K66" s="849"/>
      <c r="L66" s="849"/>
      <c r="M66" s="849"/>
      <c r="N66" s="849">
        <v>1</v>
      </c>
      <c r="O66" s="849">
        <v>1470</v>
      </c>
      <c r="P66" s="837"/>
      <c r="Q66" s="850">
        <v>1470</v>
      </c>
    </row>
    <row r="67" spans="1:17" ht="14.45" customHeight="1" x14ac:dyDescent="0.2">
      <c r="A67" s="831" t="s">
        <v>2520</v>
      </c>
      <c r="B67" s="832" t="s">
        <v>2521</v>
      </c>
      <c r="C67" s="832" t="s">
        <v>812</v>
      </c>
      <c r="D67" s="832" t="s">
        <v>2574</v>
      </c>
      <c r="E67" s="832" t="s">
        <v>2575</v>
      </c>
      <c r="F67" s="849">
        <v>3</v>
      </c>
      <c r="G67" s="849">
        <v>1176</v>
      </c>
      <c r="H67" s="849">
        <v>3</v>
      </c>
      <c r="I67" s="849">
        <v>392</v>
      </c>
      <c r="J67" s="849">
        <v>1</v>
      </c>
      <c r="K67" s="849">
        <v>392</v>
      </c>
      <c r="L67" s="849">
        <v>1</v>
      </c>
      <c r="M67" s="849">
        <v>392</v>
      </c>
      <c r="N67" s="849">
        <v>1</v>
      </c>
      <c r="O67" s="849">
        <v>392</v>
      </c>
      <c r="P67" s="837">
        <v>1</v>
      </c>
      <c r="Q67" s="850">
        <v>392</v>
      </c>
    </row>
    <row r="68" spans="1:17" ht="14.45" customHeight="1" x14ac:dyDescent="0.2">
      <c r="A68" s="831" t="s">
        <v>2520</v>
      </c>
      <c r="B68" s="832" t="s">
        <v>2521</v>
      </c>
      <c r="C68" s="832" t="s">
        <v>812</v>
      </c>
      <c r="D68" s="832" t="s">
        <v>2576</v>
      </c>
      <c r="E68" s="832" t="s">
        <v>2577</v>
      </c>
      <c r="F68" s="849">
        <v>10</v>
      </c>
      <c r="G68" s="849">
        <v>4640</v>
      </c>
      <c r="H68" s="849">
        <v>0.55555555555555558</v>
      </c>
      <c r="I68" s="849">
        <v>464</v>
      </c>
      <c r="J68" s="849">
        <v>18</v>
      </c>
      <c r="K68" s="849">
        <v>8352</v>
      </c>
      <c r="L68" s="849">
        <v>1</v>
      </c>
      <c r="M68" s="849">
        <v>464</v>
      </c>
      <c r="N68" s="849">
        <v>11</v>
      </c>
      <c r="O68" s="849">
        <v>5104</v>
      </c>
      <c r="P68" s="837">
        <v>0.61111111111111116</v>
      </c>
      <c r="Q68" s="850">
        <v>464</v>
      </c>
    </row>
    <row r="69" spans="1:17" ht="14.45" customHeight="1" x14ac:dyDescent="0.2">
      <c r="A69" s="831" t="s">
        <v>2520</v>
      </c>
      <c r="B69" s="832" t="s">
        <v>2521</v>
      </c>
      <c r="C69" s="832" t="s">
        <v>812</v>
      </c>
      <c r="D69" s="832" t="s">
        <v>2578</v>
      </c>
      <c r="E69" s="832" t="s">
        <v>2579</v>
      </c>
      <c r="F69" s="849">
        <v>3</v>
      </c>
      <c r="G69" s="849">
        <v>939</v>
      </c>
      <c r="H69" s="849">
        <v>3</v>
      </c>
      <c r="I69" s="849">
        <v>313</v>
      </c>
      <c r="J69" s="849">
        <v>1</v>
      </c>
      <c r="K69" s="849">
        <v>313</v>
      </c>
      <c r="L69" s="849">
        <v>1</v>
      </c>
      <c r="M69" s="849">
        <v>313</v>
      </c>
      <c r="N69" s="849"/>
      <c r="O69" s="849"/>
      <c r="P69" s="837"/>
      <c r="Q69" s="850"/>
    </row>
    <row r="70" spans="1:17" ht="14.45" customHeight="1" x14ac:dyDescent="0.2">
      <c r="A70" s="831" t="s">
        <v>2520</v>
      </c>
      <c r="B70" s="832" t="s">
        <v>2521</v>
      </c>
      <c r="C70" s="832" t="s">
        <v>812</v>
      </c>
      <c r="D70" s="832" t="s">
        <v>2580</v>
      </c>
      <c r="E70" s="832" t="s">
        <v>2581</v>
      </c>
      <c r="F70" s="849">
        <v>18</v>
      </c>
      <c r="G70" s="849">
        <v>15354</v>
      </c>
      <c r="H70" s="849">
        <v>0.38297872340425532</v>
      </c>
      <c r="I70" s="849">
        <v>853</v>
      </c>
      <c r="J70" s="849">
        <v>47</v>
      </c>
      <c r="K70" s="849">
        <v>40091</v>
      </c>
      <c r="L70" s="849">
        <v>1</v>
      </c>
      <c r="M70" s="849">
        <v>853</v>
      </c>
      <c r="N70" s="849">
        <v>37</v>
      </c>
      <c r="O70" s="849">
        <v>31598</v>
      </c>
      <c r="P70" s="837">
        <v>0.78815694295477789</v>
      </c>
      <c r="Q70" s="850">
        <v>854</v>
      </c>
    </row>
    <row r="71" spans="1:17" ht="14.45" customHeight="1" x14ac:dyDescent="0.2">
      <c r="A71" s="831" t="s">
        <v>2520</v>
      </c>
      <c r="B71" s="832" t="s">
        <v>2521</v>
      </c>
      <c r="C71" s="832" t="s">
        <v>812</v>
      </c>
      <c r="D71" s="832" t="s">
        <v>2582</v>
      </c>
      <c r="E71" s="832" t="s">
        <v>2583</v>
      </c>
      <c r="F71" s="849">
        <v>1413</v>
      </c>
      <c r="G71" s="849">
        <v>264231</v>
      </c>
      <c r="H71" s="849">
        <v>0.87007389162561577</v>
      </c>
      <c r="I71" s="849">
        <v>187</v>
      </c>
      <c r="J71" s="849">
        <v>1624</v>
      </c>
      <c r="K71" s="849">
        <v>303688</v>
      </c>
      <c r="L71" s="849">
        <v>1</v>
      </c>
      <c r="M71" s="849">
        <v>187</v>
      </c>
      <c r="N71" s="849">
        <v>1766</v>
      </c>
      <c r="O71" s="849">
        <v>332008</v>
      </c>
      <c r="P71" s="837">
        <v>1.0932536023813915</v>
      </c>
      <c r="Q71" s="850">
        <v>188</v>
      </c>
    </row>
    <row r="72" spans="1:17" ht="14.45" customHeight="1" x14ac:dyDescent="0.2">
      <c r="A72" s="831" t="s">
        <v>2520</v>
      </c>
      <c r="B72" s="832" t="s">
        <v>2521</v>
      </c>
      <c r="C72" s="832" t="s">
        <v>812</v>
      </c>
      <c r="D72" s="832" t="s">
        <v>2584</v>
      </c>
      <c r="E72" s="832" t="s">
        <v>2585</v>
      </c>
      <c r="F72" s="849">
        <v>1</v>
      </c>
      <c r="G72" s="849">
        <v>167</v>
      </c>
      <c r="H72" s="849"/>
      <c r="I72" s="849">
        <v>167</v>
      </c>
      <c r="J72" s="849"/>
      <c r="K72" s="849"/>
      <c r="L72" s="849"/>
      <c r="M72" s="849"/>
      <c r="N72" s="849"/>
      <c r="O72" s="849"/>
      <c r="P72" s="837"/>
      <c r="Q72" s="850"/>
    </row>
    <row r="73" spans="1:17" ht="14.45" customHeight="1" x14ac:dyDescent="0.2">
      <c r="A73" s="831" t="s">
        <v>2520</v>
      </c>
      <c r="B73" s="832" t="s">
        <v>2521</v>
      </c>
      <c r="C73" s="832" t="s">
        <v>812</v>
      </c>
      <c r="D73" s="832" t="s">
        <v>2586</v>
      </c>
      <c r="E73" s="832" t="s">
        <v>2587</v>
      </c>
      <c r="F73" s="849">
        <v>2</v>
      </c>
      <c r="G73" s="849">
        <v>2444</v>
      </c>
      <c r="H73" s="849">
        <v>0.99918233851185612</v>
      </c>
      <c r="I73" s="849">
        <v>1222</v>
      </c>
      <c r="J73" s="849">
        <v>2</v>
      </c>
      <c r="K73" s="849">
        <v>2446</v>
      </c>
      <c r="L73" s="849">
        <v>1</v>
      </c>
      <c r="M73" s="849">
        <v>1223</v>
      </c>
      <c r="N73" s="849">
        <v>1</v>
      </c>
      <c r="O73" s="849">
        <v>1227</v>
      </c>
      <c r="P73" s="837">
        <v>0.50163532297628777</v>
      </c>
      <c r="Q73" s="850">
        <v>1227</v>
      </c>
    </row>
    <row r="74" spans="1:17" ht="14.45" customHeight="1" x14ac:dyDescent="0.2">
      <c r="A74" s="831" t="s">
        <v>2520</v>
      </c>
      <c r="B74" s="832" t="s">
        <v>2521</v>
      </c>
      <c r="C74" s="832" t="s">
        <v>812</v>
      </c>
      <c r="D74" s="832" t="s">
        <v>2588</v>
      </c>
      <c r="E74" s="832" t="s">
        <v>2589</v>
      </c>
      <c r="F74" s="849">
        <v>426</v>
      </c>
      <c r="G74" s="849">
        <v>335688</v>
      </c>
      <c r="H74" s="849">
        <v>1.129973474801061</v>
      </c>
      <c r="I74" s="849">
        <v>788</v>
      </c>
      <c r="J74" s="849">
        <v>377</v>
      </c>
      <c r="K74" s="849">
        <v>297076</v>
      </c>
      <c r="L74" s="849">
        <v>1</v>
      </c>
      <c r="M74" s="849">
        <v>788</v>
      </c>
      <c r="N74" s="849">
        <v>207</v>
      </c>
      <c r="O74" s="849">
        <v>163323</v>
      </c>
      <c r="P74" s="837">
        <v>0.54976840943058347</v>
      </c>
      <c r="Q74" s="850">
        <v>789</v>
      </c>
    </row>
    <row r="75" spans="1:17" ht="14.45" customHeight="1" x14ac:dyDescent="0.2">
      <c r="A75" s="831" t="s">
        <v>2520</v>
      </c>
      <c r="B75" s="832" t="s">
        <v>2521</v>
      </c>
      <c r="C75" s="832" t="s">
        <v>812</v>
      </c>
      <c r="D75" s="832" t="s">
        <v>2590</v>
      </c>
      <c r="E75" s="832" t="s">
        <v>2591</v>
      </c>
      <c r="F75" s="849">
        <v>11</v>
      </c>
      <c r="G75" s="849">
        <v>2079</v>
      </c>
      <c r="H75" s="849">
        <v>1.8333333333333333</v>
      </c>
      <c r="I75" s="849">
        <v>189</v>
      </c>
      <c r="J75" s="849">
        <v>6</v>
      </c>
      <c r="K75" s="849">
        <v>1134</v>
      </c>
      <c r="L75" s="849">
        <v>1</v>
      </c>
      <c r="M75" s="849">
        <v>189</v>
      </c>
      <c r="N75" s="849">
        <v>5</v>
      </c>
      <c r="O75" s="849">
        <v>950</v>
      </c>
      <c r="P75" s="837">
        <v>0.83774250440917108</v>
      </c>
      <c r="Q75" s="850">
        <v>190</v>
      </c>
    </row>
    <row r="76" spans="1:17" ht="14.45" customHeight="1" x14ac:dyDescent="0.2">
      <c r="A76" s="831" t="s">
        <v>2520</v>
      </c>
      <c r="B76" s="832" t="s">
        <v>2521</v>
      </c>
      <c r="C76" s="832" t="s">
        <v>812</v>
      </c>
      <c r="D76" s="832" t="s">
        <v>2592</v>
      </c>
      <c r="E76" s="832" t="s">
        <v>2593</v>
      </c>
      <c r="F76" s="849">
        <v>1</v>
      </c>
      <c r="G76" s="849">
        <v>179</v>
      </c>
      <c r="H76" s="849"/>
      <c r="I76" s="849">
        <v>179</v>
      </c>
      <c r="J76" s="849"/>
      <c r="K76" s="849"/>
      <c r="L76" s="849"/>
      <c r="M76" s="849"/>
      <c r="N76" s="849"/>
      <c r="O76" s="849"/>
      <c r="P76" s="837"/>
      <c r="Q76" s="850"/>
    </row>
    <row r="77" spans="1:17" ht="14.45" customHeight="1" x14ac:dyDescent="0.2">
      <c r="A77" s="831" t="s">
        <v>2520</v>
      </c>
      <c r="B77" s="832" t="s">
        <v>2521</v>
      </c>
      <c r="C77" s="832" t="s">
        <v>812</v>
      </c>
      <c r="D77" s="832" t="s">
        <v>2594</v>
      </c>
      <c r="E77" s="832" t="s">
        <v>2595</v>
      </c>
      <c r="F77" s="849">
        <v>119</v>
      </c>
      <c r="G77" s="849">
        <v>27251</v>
      </c>
      <c r="H77" s="849">
        <v>1.0084745762711864</v>
      </c>
      <c r="I77" s="849">
        <v>229</v>
      </c>
      <c r="J77" s="849">
        <v>118</v>
      </c>
      <c r="K77" s="849">
        <v>27022</v>
      </c>
      <c r="L77" s="849">
        <v>1</v>
      </c>
      <c r="M77" s="849">
        <v>229</v>
      </c>
      <c r="N77" s="849">
        <v>153</v>
      </c>
      <c r="O77" s="849">
        <v>35037</v>
      </c>
      <c r="P77" s="837">
        <v>1.2966101694915255</v>
      </c>
      <c r="Q77" s="850">
        <v>229</v>
      </c>
    </row>
    <row r="78" spans="1:17" ht="14.45" customHeight="1" x14ac:dyDescent="0.2">
      <c r="A78" s="831" t="s">
        <v>2520</v>
      </c>
      <c r="B78" s="832" t="s">
        <v>2521</v>
      </c>
      <c r="C78" s="832" t="s">
        <v>812</v>
      </c>
      <c r="D78" s="832" t="s">
        <v>2596</v>
      </c>
      <c r="E78" s="832" t="s">
        <v>2597</v>
      </c>
      <c r="F78" s="849">
        <v>2</v>
      </c>
      <c r="G78" s="849">
        <v>318</v>
      </c>
      <c r="H78" s="849">
        <v>0.66666666666666663</v>
      </c>
      <c r="I78" s="849">
        <v>159</v>
      </c>
      <c r="J78" s="849">
        <v>3</v>
      </c>
      <c r="K78" s="849">
        <v>477</v>
      </c>
      <c r="L78" s="849">
        <v>1</v>
      </c>
      <c r="M78" s="849">
        <v>159</v>
      </c>
      <c r="N78" s="849">
        <v>3</v>
      </c>
      <c r="O78" s="849">
        <v>480</v>
      </c>
      <c r="P78" s="837">
        <v>1.0062893081761006</v>
      </c>
      <c r="Q78" s="850">
        <v>160</v>
      </c>
    </row>
    <row r="79" spans="1:17" ht="14.45" customHeight="1" x14ac:dyDescent="0.2">
      <c r="A79" s="831" t="s">
        <v>2520</v>
      </c>
      <c r="B79" s="832" t="s">
        <v>2521</v>
      </c>
      <c r="C79" s="832" t="s">
        <v>812</v>
      </c>
      <c r="D79" s="832" t="s">
        <v>2598</v>
      </c>
      <c r="E79" s="832" t="s">
        <v>2599</v>
      </c>
      <c r="F79" s="849"/>
      <c r="G79" s="849"/>
      <c r="H79" s="849"/>
      <c r="I79" s="849"/>
      <c r="J79" s="849">
        <v>2</v>
      </c>
      <c r="K79" s="849">
        <v>924</v>
      </c>
      <c r="L79" s="849">
        <v>1</v>
      </c>
      <c r="M79" s="849">
        <v>462</v>
      </c>
      <c r="N79" s="849"/>
      <c r="O79" s="849"/>
      <c r="P79" s="837"/>
      <c r="Q79" s="850"/>
    </row>
    <row r="80" spans="1:17" ht="14.45" customHeight="1" x14ac:dyDescent="0.2">
      <c r="A80" s="831" t="s">
        <v>2520</v>
      </c>
      <c r="B80" s="832" t="s">
        <v>2521</v>
      </c>
      <c r="C80" s="832" t="s">
        <v>812</v>
      </c>
      <c r="D80" s="832" t="s">
        <v>2600</v>
      </c>
      <c r="E80" s="832" t="s">
        <v>2601</v>
      </c>
      <c r="F80" s="849">
        <v>5</v>
      </c>
      <c r="G80" s="849">
        <v>2810</v>
      </c>
      <c r="H80" s="849"/>
      <c r="I80" s="849">
        <v>562</v>
      </c>
      <c r="J80" s="849"/>
      <c r="K80" s="849"/>
      <c r="L80" s="849"/>
      <c r="M80" s="849"/>
      <c r="N80" s="849">
        <v>1</v>
      </c>
      <c r="O80" s="849">
        <v>563</v>
      </c>
      <c r="P80" s="837"/>
      <c r="Q80" s="850">
        <v>563</v>
      </c>
    </row>
    <row r="81" spans="1:17" ht="14.45" customHeight="1" x14ac:dyDescent="0.2">
      <c r="A81" s="831" t="s">
        <v>2520</v>
      </c>
      <c r="B81" s="832" t="s">
        <v>2521</v>
      </c>
      <c r="C81" s="832" t="s">
        <v>812</v>
      </c>
      <c r="D81" s="832" t="s">
        <v>2602</v>
      </c>
      <c r="E81" s="832" t="s">
        <v>2603</v>
      </c>
      <c r="F81" s="849">
        <v>2</v>
      </c>
      <c r="G81" s="849">
        <v>402</v>
      </c>
      <c r="H81" s="849">
        <v>0.66666666666666663</v>
      </c>
      <c r="I81" s="849">
        <v>201</v>
      </c>
      <c r="J81" s="849">
        <v>3</v>
      </c>
      <c r="K81" s="849">
        <v>603</v>
      </c>
      <c r="L81" s="849">
        <v>1</v>
      </c>
      <c r="M81" s="849">
        <v>201</v>
      </c>
      <c r="N81" s="849">
        <v>1</v>
      </c>
      <c r="O81" s="849">
        <v>202</v>
      </c>
      <c r="P81" s="837">
        <v>0.33499170812603646</v>
      </c>
      <c r="Q81" s="850">
        <v>202</v>
      </c>
    </row>
    <row r="82" spans="1:17" ht="14.45" customHeight="1" x14ac:dyDescent="0.2">
      <c r="A82" s="831" t="s">
        <v>2520</v>
      </c>
      <c r="B82" s="832" t="s">
        <v>2521</v>
      </c>
      <c r="C82" s="832" t="s">
        <v>812</v>
      </c>
      <c r="D82" s="832" t="s">
        <v>2604</v>
      </c>
      <c r="E82" s="832" t="s">
        <v>2605</v>
      </c>
      <c r="F82" s="849">
        <v>5</v>
      </c>
      <c r="G82" s="849">
        <v>895</v>
      </c>
      <c r="H82" s="849">
        <v>2.5</v>
      </c>
      <c r="I82" s="849">
        <v>179</v>
      </c>
      <c r="J82" s="849">
        <v>2</v>
      </c>
      <c r="K82" s="849">
        <v>358</v>
      </c>
      <c r="L82" s="849">
        <v>1</v>
      </c>
      <c r="M82" s="849">
        <v>179</v>
      </c>
      <c r="N82" s="849"/>
      <c r="O82" s="849"/>
      <c r="P82" s="837"/>
      <c r="Q82" s="850"/>
    </row>
    <row r="83" spans="1:17" ht="14.45" customHeight="1" x14ac:dyDescent="0.2">
      <c r="A83" s="831" t="s">
        <v>2520</v>
      </c>
      <c r="B83" s="832" t="s">
        <v>2521</v>
      </c>
      <c r="C83" s="832" t="s">
        <v>812</v>
      </c>
      <c r="D83" s="832" t="s">
        <v>2606</v>
      </c>
      <c r="E83" s="832" t="s">
        <v>2607</v>
      </c>
      <c r="F83" s="849">
        <v>1</v>
      </c>
      <c r="G83" s="849">
        <v>414</v>
      </c>
      <c r="H83" s="849"/>
      <c r="I83" s="849">
        <v>414</v>
      </c>
      <c r="J83" s="849"/>
      <c r="K83" s="849"/>
      <c r="L83" s="849"/>
      <c r="M83" s="849"/>
      <c r="N83" s="849"/>
      <c r="O83" s="849"/>
      <c r="P83" s="837"/>
      <c r="Q83" s="850"/>
    </row>
    <row r="84" spans="1:17" ht="14.45" customHeight="1" x14ac:dyDescent="0.2">
      <c r="A84" s="831" t="s">
        <v>2520</v>
      </c>
      <c r="B84" s="832" t="s">
        <v>2521</v>
      </c>
      <c r="C84" s="832" t="s">
        <v>812</v>
      </c>
      <c r="D84" s="832" t="s">
        <v>2608</v>
      </c>
      <c r="E84" s="832" t="s">
        <v>2609</v>
      </c>
      <c r="F84" s="849">
        <v>1</v>
      </c>
      <c r="G84" s="849">
        <v>941</v>
      </c>
      <c r="H84" s="849"/>
      <c r="I84" s="849">
        <v>941</v>
      </c>
      <c r="J84" s="849"/>
      <c r="K84" s="849"/>
      <c r="L84" s="849"/>
      <c r="M84" s="849"/>
      <c r="N84" s="849"/>
      <c r="O84" s="849"/>
      <c r="P84" s="837"/>
      <c r="Q84" s="850"/>
    </row>
    <row r="85" spans="1:17" ht="14.45" customHeight="1" x14ac:dyDescent="0.2">
      <c r="A85" s="831" t="s">
        <v>2520</v>
      </c>
      <c r="B85" s="832" t="s">
        <v>2521</v>
      </c>
      <c r="C85" s="832" t="s">
        <v>812</v>
      </c>
      <c r="D85" s="832" t="s">
        <v>2610</v>
      </c>
      <c r="E85" s="832" t="s">
        <v>2611</v>
      </c>
      <c r="F85" s="849">
        <v>1</v>
      </c>
      <c r="G85" s="849">
        <v>575</v>
      </c>
      <c r="H85" s="849"/>
      <c r="I85" s="849">
        <v>575</v>
      </c>
      <c r="J85" s="849"/>
      <c r="K85" s="849"/>
      <c r="L85" s="849"/>
      <c r="M85" s="849"/>
      <c r="N85" s="849"/>
      <c r="O85" s="849"/>
      <c r="P85" s="837"/>
      <c r="Q85" s="850"/>
    </row>
    <row r="86" spans="1:17" ht="14.45" customHeight="1" x14ac:dyDescent="0.2">
      <c r="A86" s="831" t="s">
        <v>2520</v>
      </c>
      <c r="B86" s="832" t="s">
        <v>2521</v>
      </c>
      <c r="C86" s="832" t="s">
        <v>812</v>
      </c>
      <c r="D86" s="832" t="s">
        <v>2612</v>
      </c>
      <c r="E86" s="832" t="s">
        <v>2613</v>
      </c>
      <c r="F86" s="849"/>
      <c r="G86" s="849"/>
      <c r="H86" s="849"/>
      <c r="I86" s="849"/>
      <c r="J86" s="849">
        <v>2</v>
      </c>
      <c r="K86" s="849">
        <v>622</v>
      </c>
      <c r="L86" s="849">
        <v>1</v>
      </c>
      <c r="M86" s="849">
        <v>311</v>
      </c>
      <c r="N86" s="849"/>
      <c r="O86" s="849"/>
      <c r="P86" s="837"/>
      <c r="Q86" s="850"/>
    </row>
    <row r="87" spans="1:17" ht="14.45" customHeight="1" x14ac:dyDescent="0.2">
      <c r="A87" s="831" t="s">
        <v>2520</v>
      </c>
      <c r="B87" s="832" t="s">
        <v>2521</v>
      </c>
      <c r="C87" s="832" t="s">
        <v>812</v>
      </c>
      <c r="D87" s="832" t="s">
        <v>2614</v>
      </c>
      <c r="E87" s="832" t="s">
        <v>2615</v>
      </c>
      <c r="F87" s="849">
        <v>1</v>
      </c>
      <c r="G87" s="849">
        <v>89</v>
      </c>
      <c r="H87" s="849">
        <v>0.5</v>
      </c>
      <c r="I87" s="849">
        <v>89</v>
      </c>
      <c r="J87" s="849">
        <v>2</v>
      </c>
      <c r="K87" s="849">
        <v>178</v>
      </c>
      <c r="L87" s="849">
        <v>1</v>
      </c>
      <c r="M87" s="849">
        <v>89</v>
      </c>
      <c r="N87" s="849">
        <v>1</v>
      </c>
      <c r="O87" s="849">
        <v>89</v>
      </c>
      <c r="P87" s="837">
        <v>0.5</v>
      </c>
      <c r="Q87" s="850">
        <v>89</v>
      </c>
    </row>
    <row r="88" spans="1:17" ht="14.45" customHeight="1" x14ac:dyDescent="0.2">
      <c r="A88" s="831" t="s">
        <v>2520</v>
      </c>
      <c r="B88" s="832" t="s">
        <v>2521</v>
      </c>
      <c r="C88" s="832" t="s">
        <v>812</v>
      </c>
      <c r="D88" s="832" t="s">
        <v>2616</v>
      </c>
      <c r="E88" s="832" t="s">
        <v>2617</v>
      </c>
      <c r="F88" s="849">
        <v>1656</v>
      </c>
      <c r="G88" s="849">
        <v>49680</v>
      </c>
      <c r="H88" s="849">
        <v>1.0178242163491087</v>
      </c>
      <c r="I88" s="849">
        <v>30</v>
      </c>
      <c r="J88" s="849">
        <v>1627</v>
      </c>
      <c r="K88" s="849">
        <v>48810</v>
      </c>
      <c r="L88" s="849">
        <v>1</v>
      </c>
      <c r="M88" s="849">
        <v>30</v>
      </c>
      <c r="N88" s="849">
        <v>1281</v>
      </c>
      <c r="O88" s="849">
        <v>38430</v>
      </c>
      <c r="P88" s="837">
        <v>0.78733866011063303</v>
      </c>
      <c r="Q88" s="850">
        <v>30</v>
      </c>
    </row>
    <row r="89" spans="1:17" ht="14.45" customHeight="1" x14ac:dyDescent="0.2">
      <c r="A89" s="831" t="s">
        <v>2520</v>
      </c>
      <c r="B89" s="832" t="s">
        <v>2521</v>
      </c>
      <c r="C89" s="832" t="s">
        <v>812</v>
      </c>
      <c r="D89" s="832" t="s">
        <v>2618</v>
      </c>
      <c r="E89" s="832" t="s">
        <v>2619</v>
      </c>
      <c r="F89" s="849"/>
      <c r="G89" s="849"/>
      <c r="H89" s="849"/>
      <c r="I89" s="849"/>
      <c r="J89" s="849">
        <v>2</v>
      </c>
      <c r="K89" s="849">
        <v>100</v>
      </c>
      <c r="L89" s="849">
        <v>1</v>
      </c>
      <c r="M89" s="849">
        <v>50</v>
      </c>
      <c r="N89" s="849">
        <v>1</v>
      </c>
      <c r="O89" s="849">
        <v>50</v>
      </c>
      <c r="P89" s="837">
        <v>0.5</v>
      </c>
      <c r="Q89" s="850">
        <v>50</v>
      </c>
    </row>
    <row r="90" spans="1:17" ht="14.45" customHeight="1" x14ac:dyDescent="0.2">
      <c r="A90" s="831" t="s">
        <v>2520</v>
      </c>
      <c r="B90" s="832" t="s">
        <v>2521</v>
      </c>
      <c r="C90" s="832" t="s">
        <v>812</v>
      </c>
      <c r="D90" s="832" t="s">
        <v>2620</v>
      </c>
      <c r="E90" s="832" t="s">
        <v>2621</v>
      </c>
      <c r="F90" s="849">
        <v>28</v>
      </c>
      <c r="G90" s="849">
        <v>336</v>
      </c>
      <c r="H90" s="849">
        <v>0.2413793103448276</v>
      </c>
      <c r="I90" s="849">
        <v>12</v>
      </c>
      <c r="J90" s="849">
        <v>116</v>
      </c>
      <c r="K90" s="849">
        <v>1392</v>
      </c>
      <c r="L90" s="849">
        <v>1</v>
      </c>
      <c r="M90" s="849">
        <v>12</v>
      </c>
      <c r="N90" s="849">
        <v>108</v>
      </c>
      <c r="O90" s="849">
        <v>1404</v>
      </c>
      <c r="P90" s="837">
        <v>1.0086206896551724</v>
      </c>
      <c r="Q90" s="850">
        <v>13</v>
      </c>
    </row>
    <row r="91" spans="1:17" ht="14.45" customHeight="1" x14ac:dyDescent="0.2">
      <c r="A91" s="831" t="s">
        <v>2520</v>
      </c>
      <c r="B91" s="832" t="s">
        <v>2521</v>
      </c>
      <c r="C91" s="832" t="s">
        <v>812</v>
      </c>
      <c r="D91" s="832" t="s">
        <v>2622</v>
      </c>
      <c r="E91" s="832" t="s">
        <v>2623</v>
      </c>
      <c r="F91" s="849">
        <v>6</v>
      </c>
      <c r="G91" s="849">
        <v>1098</v>
      </c>
      <c r="H91" s="849">
        <v>1.2</v>
      </c>
      <c r="I91" s="849">
        <v>183</v>
      </c>
      <c r="J91" s="849">
        <v>5</v>
      </c>
      <c r="K91" s="849">
        <v>915</v>
      </c>
      <c r="L91" s="849">
        <v>1</v>
      </c>
      <c r="M91" s="849">
        <v>183</v>
      </c>
      <c r="N91" s="849">
        <v>9</v>
      </c>
      <c r="O91" s="849">
        <v>1656</v>
      </c>
      <c r="P91" s="837">
        <v>1.8098360655737704</v>
      </c>
      <c r="Q91" s="850">
        <v>184</v>
      </c>
    </row>
    <row r="92" spans="1:17" ht="14.45" customHeight="1" x14ac:dyDescent="0.2">
      <c r="A92" s="831" t="s">
        <v>2520</v>
      </c>
      <c r="B92" s="832" t="s">
        <v>2521</v>
      </c>
      <c r="C92" s="832" t="s">
        <v>812</v>
      </c>
      <c r="D92" s="832" t="s">
        <v>2624</v>
      </c>
      <c r="E92" s="832" t="s">
        <v>2625</v>
      </c>
      <c r="F92" s="849">
        <v>1</v>
      </c>
      <c r="G92" s="849">
        <v>73</v>
      </c>
      <c r="H92" s="849">
        <v>4.5454545454545456E-2</v>
      </c>
      <c r="I92" s="849">
        <v>73</v>
      </c>
      <c r="J92" s="849">
        <v>22</v>
      </c>
      <c r="K92" s="849">
        <v>1606</v>
      </c>
      <c r="L92" s="849">
        <v>1</v>
      </c>
      <c r="M92" s="849">
        <v>73</v>
      </c>
      <c r="N92" s="849"/>
      <c r="O92" s="849"/>
      <c r="P92" s="837"/>
      <c r="Q92" s="850"/>
    </row>
    <row r="93" spans="1:17" ht="14.45" customHeight="1" x14ac:dyDescent="0.2">
      <c r="A93" s="831" t="s">
        <v>2520</v>
      </c>
      <c r="B93" s="832" t="s">
        <v>2521</v>
      </c>
      <c r="C93" s="832" t="s">
        <v>812</v>
      </c>
      <c r="D93" s="832" t="s">
        <v>2626</v>
      </c>
      <c r="E93" s="832" t="s">
        <v>2627</v>
      </c>
      <c r="F93" s="849">
        <v>1</v>
      </c>
      <c r="G93" s="849">
        <v>184</v>
      </c>
      <c r="H93" s="849">
        <v>0.5</v>
      </c>
      <c r="I93" s="849">
        <v>184</v>
      </c>
      <c r="J93" s="849">
        <v>2</v>
      </c>
      <c r="K93" s="849">
        <v>368</v>
      </c>
      <c r="L93" s="849">
        <v>1</v>
      </c>
      <c r="M93" s="849">
        <v>184</v>
      </c>
      <c r="N93" s="849"/>
      <c r="O93" s="849"/>
      <c r="P93" s="837"/>
      <c r="Q93" s="850"/>
    </row>
    <row r="94" spans="1:17" ht="14.45" customHeight="1" x14ac:dyDescent="0.2">
      <c r="A94" s="831" t="s">
        <v>2520</v>
      </c>
      <c r="B94" s="832" t="s">
        <v>2521</v>
      </c>
      <c r="C94" s="832" t="s">
        <v>812</v>
      </c>
      <c r="D94" s="832" t="s">
        <v>2628</v>
      </c>
      <c r="E94" s="832" t="s">
        <v>2629</v>
      </c>
      <c r="F94" s="849">
        <v>954</v>
      </c>
      <c r="G94" s="849">
        <v>142146</v>
      </c>
      <c r="H94" s="849">
        <v>1.2891891891891891</v>
      </c>
      <c r="I94" s="849">
        <v>149</v>
      </c>
      <c r="J94" s="849">
        <v>740</v>
      </c>
      <c r="K94" s="849">
        <v>110260</v>
      </c>
      <c r="L94" s="849">
        <v>1</v>
      </c>
      <c r="M94" s="849">
        <v>149</v>
      </c>
      <c r="N94" s="849">
        <v>601</v>
      </c>
      <c r="O94" s="849">
        <v>90150</v>
      </c>
      <c r="P94" s="837">
        <v>0.8176129149283512</v>
      </c>
      <c r="Q94" s="850">
        <v>150</v>
      </c>
    </row>
    <row r="95" spans="1:17" ht="14.45" customHeight="1" x14ac:dyDescent="0.2">
      <c r="A95" s="831" t="s">
        <v>2520</v>
      </c>
      <c r="B95" s="832" t="s">
        <v>2521</v>
      </c>
      <c r="C95" s="832" t="s">
        <v>812</v>
      </c>
      <c r="D95" s="832" t="s">
        <v>2630</v>
      </c>
      <c r="E95" s="832" t="s">
        <v>2631</v>
      </c>
      <c r="F95" s="849">
        <v>1610</v>
      </c>
      <c r="G95" s="849">
        <v>48300</v>
      </c>
      <c r="H95" s="849">
        <v>1.020278833967047</v>
      </c>
      <c r="I95" s="849">
        <v>30</v>
      </c>
      <c r="J95" s="849">
        <v>1578</v>
      </c>
      <c r="K95" s="849">
        <v>47340</v>
      </c>
      <c r="L95" s="849">
        <v>1</v>
      </c>
      <c r="M95" s="849">
        <v>30</v>
      </c>
      <c r="N95" s="849">
        <v>1260</v>
      </c>
      <c r="O95" s="849">
        <v>37800</v>
      </c>
      <c r="P95" s="837">
        <v>0.79847908745247154</v>
      </c>
      <c r="Q95" s="850">
        <v>30</v>
      </c>
    </row>
    <row r="96" spans="1:17" ht="14.45" customHeight="1" x14ac:dyDescent="0.2">
      <c r="A96" s="831" t="s">
        <v>2520</v>
      </c>
      <c r="B96" s="832" t="s">
        <v>2521</v>
      </c>
      <c r="C96" s="832" t="s">
        <v>812</v>
      </c>
      <c r="D96" s="832" t="s">
        <v>2632</v>
      </c>
      <c r="E96" s="832" t="s">
        <v>2633</v>
      </c>
      <c r="F96" s="849">
        <v>9</v>
      </c>
      <c r="G96" s="849">
        <v>279</v>
      </c>
      <c r="H96" s="849">
        <v>1.5</v>
      </c>
      <c r="I96" s="849">
        <v>31</v>
      </c>
      <c r="J96" s="849">
        <v>6</v>
      </c>
      <c r="K96" s="849">
        <v>186</v>
      </c>
      <c r="L96" s="849">
        <v>1</v>
      </c>
      <c r="M96" s="849">
        <v>31</v>
      </c>
      <c r="N96" s="849">
        <v>7</v>
      </c>
      <c r="O96" s="849">
        <v>217</v>
      </c>
      <c r="P96" s="837">
        <v>1.1666666666666667</v>
      </c>
      <c r="Q96" s="850">
        <v>31</v>
      </c>
    </row>
    <row r="97" spans="1:17" ht="14.45" customHeight="1" x14ac:dyDescent="0.2">
      <c r="A97" s="831" t="s">
        <v>2520</v>
      </c>
      <c r="B97" s="832" t="s">
        <v>2521</v>
      </c>
      <c r="C97" s="832" t="s">
        <v>812</v>
      </c>
      <c r="D97" s="832" t="s">
        <v>2634</v>
      </c>
      <c r="E97" s="832" t="s">
        <v>2635</v>
      </c>
      <c r="F97" s="849">
        <v>67</v>
      </c>
      <c r="G97" s="849">
        <v>1809</v>
      </c>
      <c r="H97" s="849">
        <v>0.98529411764705888</v>
      </c>
      <c r="I97" s="849">
        <v>27</v>
      </c>
      <c r="J97" s="849">
        <v>68</v>
      </c>
      <c r="K97" s="849">
        <v>1836</v>
      </c>
      <c r="L97" s="849">
        <v>1</v>
      </c>
      <c r="M97" s="849">
        <v>27</v>
      </c>
      <c r="N97" s="849">
        <v>40</v>
      </c>
      <c r="O97" s="849">
        <v>1120</v>
      </c>
      <c r="P97" s="837">
        <v>0.61002178649237471</v>
      </c>
      <c r="Q97" s="850">
        <v>28</v>
      </c>
    </row>
    <row r="98" spans="1:17" ht="14.45" customHeight="1" x14ac:dyDescent="0.2">
      <c r="A98" s="831" t="s">
        <v>2520</v>
      </c>
      <c r="B98" s="832" t="s">
        <v>2521</v>
      </c>
      <c r="C98" s="832" t="s">
        <v>812</v>
      </c>
      <c r="D98" s="832" t="s">
        <v>2636</v>
      </c>
      <c r="E98" s="832" t="s">
        <v>2637</v>
      </c>
      <c r="F98" s="849">
        <v>1</v>
      </c>
      <c r="G98" s="849">
        <v>163</v>
      </c>
      <c r="H98" s="849">
        <v>0.5</v>
      </c>
      <c r="I98" s="849">
        <v>163</v>
      </c>
      <c r="J98" s="849">
        <v>2</v>
      </c>
      <c r="K98" s="849">
        <v>326</v>
      </c>
      <c r="L98" s="849">
        <v>1</v>
      </c>
      <c r="M98" s="849">
        <v>163</v>
      </c>
      <c r="N98" s="849">
        <v>2</v>
      </c>
      <c r="O98" s="849">
        <v>326</v>
      </c>
      <c r="P98" s="837">
        <v>1</v>
      </c>
      <c r="Q98" s="850">
        <v>163</v>
      </c>
    </row>
    <row r="99" spans="1:17" ht="14.45" customHeight="1" x14ac:dyDescent="0.2">
      <c r="A99" s="831" t="s">
        <v>2520</v>
      </c>
      <c r="B99" s="832" t="s">
        <v>2521</v>
      </c>
      <c r="C99" s="832" t="s">
        <v>812</v>
      </c>
      <c r="D99" s="832" t="s">
        <v>2638</v>
      </c>
      <c r="E99" s="832" t="s">
        <v>2639</v>
      </c>
      <c r="F99" s="849">
        <v>5</v>
      </c>
      <c r="G99" s="849">
        <v>110</v>
      </c>
      <c r="H99" s="849">
        <v>0.27777777777777779</v>
      </c>
      <c r="I99" s="849">
        <v>22</v>
      </c>
      <c r="J99" s="849">
        <v>18</v>
      </c>
      <c r="K99" s="849">
        <v>396</v>
      </c>
      <c r="L99" s="849">
        <v>1</v>
      </c>
      <c r="M99" s="849">
        <v>22</v>
      </c>
      <c r="N99" s="849">
        <v>7</v>
      </c>
      <c r="O99" s="849">
        <v>161</v>
      </c>
      <c r="P99" s="837">
        <v>0.40656565656565657</v>
      </c>
      <c r="Q99" s="850">
        <v>23</v>
      </c>
    </row>
    <row r="100" spans="1:17" ht="14.45" customHeight="1" x14ac:dyDescent="0.2">
      <c r="A100" s="831" t="s">
        <v>2520</v>
      </c>
      <c r="B100" s="832" t="s">
        <v>2521</v>
      </c>
      <c r="C100" s="832" t="s">
        <v>812</v>
      </c>
      <c r="D100" s="832" t="s">
        <v>2640</v>
      </c>
      <c r="E100" s="832" t="s">
        <v>2641</v>
      </c>
      <c r="F100" s="849">
        <v>10</v>
      </c>
      <c r="G100" s="849">
        <v>8700</v>
      </c>
      <c r="H100" s="849">
        <v>0.99770642201834858</v>
      </c>
      <c r="I100" s="849">
        <v>870</v>
      </c>
      <c r="J100" s="849">
        <v>10</v>
      </c>
      <c r="K100" s="849">
        <v>8720</v>
      </c>
      <c r="L100" s="849">
        <v>1</v>
      </c>
      <c r="M100" s="849">
        <v>872</v>
      </c>
      <c r="N100" s="849">
        <v>26</v>
      </c>
      <c r="O100" s="849">
        <v>22828</v>
      </c>
      <c r="P100" s="837">
        <v>2.6178899082568807</v>
      </c>
      <c r="Q100" s="850">
        <v>878</v>
      </c>
    </row>
    <row r="101" spans="1:17" ht="14.45" customHeight="1" x14ac:dyDescent="0.2">
      <c r="A101" s="831" t="s">
        <v>2520</v>
      </c>
      <c r="B101" s="832" t="s">
        <v>2521</v>
      </c>
      <c r="C101" s="832" t="s">
        <v>812</v>
      </c>
      <c r="D101" s="832" t="s">
        <v>2642</v>
      </c>
      <c r="E101" s="832" t="s">
        <v>2643</v>
      </c>
      <c r="F101" s="849">
        <v>70</v>
      </c>
      <c r="G101" s="849">
        <v>1750</v>
      </c>
      <c r="H101" s="849">
        <v>0.82352941176470584</v>
      </c>
      <c r="I101" s="849">
        <v>25</v>
      </c>
      <c r="J101" s="849">
        <v>85</v>
      </c>
      <c r="K101" s="849">
        <v>2125</v>
      </c>
      <c r="L101" s="849">
        <v>1</v>
      </c>
      <c r="M101" s="849">
        <v>25</v>
      </c>
      <c r="N101" s="849">
        <v>84</v>
      </c>
      <c r="O101" s="849">
        <v>2184</v>
      </c>
      <c r="P101" s="837">
        <v>1.0277647058823529</v>
      </c>
      <c r="Q101" s="850">
        <v>26</v>
      </c>
    </row>
    <row r="102" spans="1:17" ht="14.45" customHeight="1" x14ac:dyDescent="0.2">
      <c r="A102" s="831" t="s">
        <v>2520</v>
      </c>
      <c r="B102" s="832" t="s">
        <v>2521</v>
      </c>
      <c r="C102" s="832" t="s">
        <v>812</v>
      </c>
      <c r="D102" s="832" t="s">
        <v>2644</v>
      </c>
      <c r="E102" s="832" t="s">
        <v>2645</v>
      </c>
      <c r="F102" s="849">
        <v>16</v>
      </c>
      <c r="G102" s="849">
        <v>528</v>
      </c>
      <c r="H102" s="849">
        <v>0.76190476190476186</v>
      </c>
      <c r="I102" s="849">
        <v>33</v>
      </c>
      <c r="J102" s="849">
        <v>21</v>
      </c>
      <c r="K102" s="849">
        <v>693</v>
      </c>
      <c r="L102" s="849">
        <v>1</v>
      </c>
      <c r="M102" s="849">
        <v>33</v>
      </c>
      <c r="N102" s="849">
        <v>12</v>
      </c>
      <c r="O102" s="849">
        <v>396</v>
      </c>
      <c r="P102" s="837">
        <v>0.5714285714285714</v>
      </c>
      <c r="Q102" s="850">
        <v>33</v>
      </c>
    </row>
    <row r="103" spans="1:17" ht="14.45" customHeight="1" x14ac:dyDescent="0.2">
      <c r="A103" s="831" t="s">
        <v>2520</v>
      </c>
      <c r="B103" s="832" t="s">
        <v>2521</v>
      </c>
      <c r="C103" s="832" t="s">
        <v>812</v>
      </c>
      <c r="D103" s="832" t="s">
        <v>2646</v>
      </c>
      <c r="E103" s="832" t="s">
        <v>2647</v>
      </c>
      <c r="F103" s="849">
        <v>7</v>
      </c>
      <c r="G103" s="849">
        <v>210</v>
      </c>
      <c r="H103" s="849">
        <v>0.5</v>
      </c>
      <c r="I103" s="849">
        <v>30</v>
      </c>
      <c r="J103" s="849">
        <v>14</v>
      </c>
      <c r="K103" s="849">
        <v>420</v>
      </c>
      <c r="L103" s="849">
        <v>1</v>
      </c>
      <c r="M103" s="849">
        <v>30</v>
      </c>
      <c r="N103" s="849">
        <v>5</v>
      </c>
      <c r="O103" s="849">
        <v>150</v>
      </c>
      <c r="P103" s="837">
        <v>0.35714285714285715</v>
      </c>
      <c r="Q103" s="850">
        <v>30</v>
      </c>
    </row>
    <row r="104" spans="1:17" ht="14.45" customHeight="1" x14ac:dyDescent="0.2">
      <c r="A104" s="831" t="s">
        <v>2520</v>
      </c>
      <c r="B104" s="832" t="s">
        <v>2521</v>
      </c>
      <c r="C104" s="832" t="s">
        <v>812</v>
      </c>
      <c r="D104" s="832" t="s">
        <v>2648</v>
      </c>
      <c r="E104" s="832" t="s">
        <v>2649</v>
      </c>
      <c r="F104" s="849">
        <v>1</v>
      </c>
      <c r="G104" s="849">
        <v>205</v>
      </c>
      <c r="H104" s="849">
        <v>0.5</v>
      </c>
      <c r="I104" s="849">
        <v>205</v>
      </c>
      <c r="J104" s="849">
        <v>2</v>
      </c>
      <c r="K104" s="849">
        <v>410</v>
      </c>
      <c r="L104" s="849">
        <v>1</v>
      </c>
      <c r="M104" s="849">
        <v>205</v>
      </c>
      <c r="N104" s="849">
        <v>1</v>
      </c>
      <c r="O104" s="849">
        <v>204</v>
      </c>
      <c r="P104" s="837">
        <v>0.4975609756097561</v>
      </c>
      <c r="Q104" s="850">
        <v>204</v>
      </c>
    </row>
    <row r="105" spans="1:17" ht="14.45" customHeight="1" x14ac:dyDescent="0.2">
      <c r="A105" s="831" t="s">
        <v>2520</v>
      </c>
      <c r="B105" s="832" t="s">
        <v>2521</v>
      </c>
      <c r="C105" s="832" t="s">
        <v>812</v>
      </c>
      <c r="D105" s="832" t="s">
        <v>2650</v>
      </c>
      <c r="E105" s="832" t="s">
        <v>2651</v>
      </c>
      <c r="F105" s="849">
        <v>38</v>
      </c>
      <c r="G105" s="849">
        <v>988</v>
      </c>
      <c r="H105" s="849">
        <v>1.52</v>
      </c>
      <c r="I105" s="849">
        <v>26</v>
      </c>
      <c r="J105" s="849">
        <v>25</v>
      </c>
      <c r="K105" s="849">
        <v>650</v>
      </c>
      <c r="L105" s="849">
        <v>1</v>
      </c>
      <c r="M105" s="849">
        <v>26</v>
      </c>
      <c r="N105" s="849">
        <v>17</v>
      </c>
      <c r="O105" s="849">
        <v>442</v>
      </c>
      <c r="P105" s="837">
        <v>0.68</v>
      </c>
      <c r="Q105" s="850">
        <v>26</v>
      </c>
    </row>
    <row r="106" spans="1:17" ht="14.45" customHeight="1" x14ac:dyDescent="0.2">
      <c r="A106" s="831" t="s">
        <v>2520</v>
      </c>
      <c r="B106" s="832" t="s">
        <v>2521</v>
      </c>
      <c r="C106" s="832" t="s">
        <v>812</v>
      </c>
      <c r="D106" s="832" t="s">
        <v>2652</v>
      </c>
      <c r="E106" s="832" t="s">
        <v>2653</v>
      </c>
      <c r="F106" s="849">
        <v>1</v>
      </c>
      <c r="G106" s="849">
        <v>84</v>
      </c>
      <c r="H106" s="849">
        <v>1</v>
      </c>
      <c r="I106" s="849">
        <v>84</v>
      </c>
      <c r="J106" s="849">
        <v>1</v>
      </c>
      <c r="K106" s="849">
        <v>84</v>
      </c>
      <c r="L106" s="849">
        <v>1</v>
      </c>
      <c r="M106" s="849">
        <v>84</v>
      </c>
      <c r="N106" s="849">
        <v>1</v>
      </c>
      <c r="O106" s="849">
        <v>84</v>
      </c>
      <c r="P106" s="837">
        <v>1</v>
      </c>
      <c r="Q106" s="850">
        <v>84</v>
      </c>
    </row>
    <row r="107" spans="1:17" ht="14.45" customHeight="1" x14ac:dyDescent="0.2">
      <c r="A107" s="831" t="s">
        <v>2520</v>
      </c>
      <c r="B107" s="832" t="s">
        <v>2521</v>
      </c>
      <c r="C107" s="832" t="s">
        <v>812</v>
      </c>
      <c r="D107" s="832" t="s">
        <v>2654</v>
      </c>
      <c r="E107" s="832" t="s">
        <v>2655</v>
      </c>
      <c r="F107" s="849">
        <v>6</v>
      </c>
      <c r="G107" s="849">
        <v>1056</v>
      </c>
      <c r="H107" s="849">
        <v>1.2</v>
      </c>
      <c r="I107" s="849">
        <v>176</v>
      </c>
      <c r="J107" s="849">
        <v>5</v>
      </c>
      <c r="K107" s="849">
        <v>880</v>
      </c>
      <c r="L107" s="849">
        <v>1</v>
      </c>
      <c r="M107" s="849">
        <v>176</v>
      </c>
      <c r="N107" s="849">
        <v>9</v>
      </c>
      <c r="O107" s="849">
        <v>1593</v>
      </c>
      <c r="P107" s="837">
        <v>1.8102272727272728</v>
      </c>
      <c r="Q107" s="850">
        <v>177</v>
      </c>
    </row>
    <row r="108" spans="1:17" ht="14.45" customHeight="1" x14ac:dyDescent="0.2">
      <c r="A108" s="831" t="s">
        <v>2520</v>
      </c>
      <c r="B108" s="832" t="s">
        <v>2521</v>
      </c>
      <c r="C108" s="832" t="s">
        <v>812</v>
      </c>
      <c r="D108" s="832" t="s">
        <v>2656</v>
      </c>
      <c r="E108" s="832" t="s">
        <v>2657</v>
      </c>
      <c r="F108" s="849">
        <v>1</v>
      </c>
      <c r="G108" s="849">
        <v>253</v>
      </c>
      <c r="H108" s="849">
        <v>0.25</v>
      </c>
      <c r="I108" s="849">
        <v>253</v>
      </c>
      <c r="J108" s="849">
        <v>4</v>
      </c>
      <c r="K108" s="849">
        <v>1012</v>
      </c>
      <c r="L108" s="849">
        <v>1</v>
      </c>
      <c r="M108" s="849">
        <v>253</v>
      </c>
      <c r="N108" s="849"/>
      <c r="O108" s="849"/>
      <c r="P108" s="837"/>
      <c r="Q108" s="850"/>
    </row>
    <row r="109" spans="1:17" ht="14.45" customHeight="1" x14ac:dyDescent="0.2">
      <c r="A109" s="831" t="s">
        <v>2520</v>
      </c>
      <c r="B109" s="832" t="s">
        <v>2521</v>
      </c>
      <c r="C109" s="832" t="s">
        <v>812</v>
      </c>
      <c r="D109" s="832" t="s">
        <v>2658</v>
      </c>
      <c r="E109" s="832" t="s">
        <v>2659</v>
      </c>
      <c r="F109" s="849">
        <v>138</v>
      </c>
      <c r="G109" s="849">
        <v>2070</v>
      </c>
      <c r="H109" s="849">
        <v>1.078125</v>
      </c>
      <c r="I109" s="849">
        <v>15</v>
      </c>
      <c r="J109" s="849">
        <v>128</v>
      </c>
      <c r="K109" s="849">
        <v>1920</v>
      </c>
      <c r="L109" s="849">
        <v>1</v>
      </c>
      <c r="M109" s="849">
        <v>15</v>
      </c>
      <c r="N109" s="849">
        <v>116</v>
      </c>
      <c r="O109" s="849">
        <v>1856</v>
      </c>
      <c r="P109" s="837">
        <v>0.96666666666666667</v>
      </c>
      <c r="Q109" s="850">
        <v>16</v>
      </c>
    </row>
    <row r="110" spans="1:17" ht="14.45" customHeight="1" x14ac:dyDescent="0.2">
      <c r="A110" s="831" t="s">
        <v>2520</v>
      </c>
      <c r="B110" s="832" t="s">
        <v>2521</v>
      </c>
      <c r="C110" s="832" t="s">
        <v>812</v>
      </c>
      <c r="D110" s="832" t="s">
        <v>2660</v>
      </c>
      <c r="E110" s="832" t="s">
        <v>2661</v>
      </c>
      <c r="F110" s="849">
        <v>67</v>
      </c>
      <c r="G110" s="849">
        <v>1541</v>
      </c>
      <c r="H110" s="849">
        <v>0.93055555555555558</v>
      </c>
      <c r="I110" s="849">
        <v>23</v>
      </c>
      <c r="J110" s="849">
        <v>72</v>
      </c>
      <c r="K110" s="849">
        <v>1656</v>
      </c>
      <c r="L110" s="849">
        <v>1</v>
      </c>
      <c r="M110" s="849">
        <v>23</v>
      </c>
      <c r="N110" s="849">
        <v>51</v>
      </c>
      <c r="O110" s="849">
        <v>1173</v>
      </c>
      <c r="P110" s="837">
        <v>0.70833333333333337</v>
      </c>
      <c r="Q110" s="850">
        <v>23</v>
      </c>
    </row>
    <row r="111" spans="1:17" ht="14.45" customHeight="1" x14ac:dyDescent="0.2">
      <c r="A111" s="831" t="s">
        <v>2520</v>
      </c>
      <c r="B111" s="832" t="s">
        <v>2521</v>
      </c>
      <c r="C111" s="832" t="s">
        <v>812</v>
      </c>
      <c r="D111" s="832" t="s">
        <v>2662</v>
      </c>
      <c r="E111" s="832" t="s">
        <v>2663</v>
      </c>
      <c r="F111" s="849">
        <v>1</v>
      </c>
      <c r="G111" s="849">
        <v>252</v>
      </c>
      <c r="H111" s="849">
        <v>0.5</v>
      </c>
      <c r="I111" s="849">
        <v>252</v>
      </c>
      <c r="J111" s="849">
        <v>2</v>
      </c>
      <c r="K111" s="849">
        <v>504</v>
      </c>
      <c r="L111" s="849">
        <v>1</v>
      </c>
      <c r="M111" s="849">
        <v>252</v>
      </c>
      <c r="N111" s="849"/>
      <c r="O111" s="849"/>
      <c r="P111" s="837"/>
      <c r="Q111" s="850"/>
    </row>
    <row r="112" spans="1:17" ht="14.45" customHeight="1" x14ac:dyDescent="0.2">
      <c r="A112" s="831" t="s">
        <v>2520</v>
      </c>
      <c r="B112" s="832" t="s">
        <v>2521</v>
      </c>
      <c r="C112" s="832" t="s">
        <v>812</v>
      </c>
      <c r="D112" s="832" t="s">
        <v>2664</v>
      </c>
      <c r="E112" s="832" t="s">
        <v>2665</v>
      </c>
      <c r="F112" s="849">
        <v>1</v>
      </c>
      <c r="G112" s="849">
        <v>37</v>
      </c>
      <c r="H112" s="849"/>
      <c r="I112" s="849">
        <v>37</v>
      </c>
      <c r="J112" s="849"/>
      <c r="K112" s="849"/>
      <c r="L112" s="849"/>
      <c r="M112" s="849"/>
      <c r="N112" s="849"/>
      <c r="O112" s="849"/>
      <c r="P112" s="837"/>
      <c r="Q112" s="850"/>
    </row>
    <row r="113" spans="1:17" ht="14.45" customHeight="1" x14ac:dyDescent="0.2">
      <c r="A113" s="831" t="s">
        <v>2520</v>
      </c>
      <c r="B113" s="832" t="s">
        <v>2521</v>
      </c>
      <c r="C113" s="832" t="s">
        <v>812</v>
      </c>
      <c r="D113" s="832" t="s">
        <v>2666</v>
      </c>
      <c r="E113" s="832" t="s">
        <v>2667</v>
      </c>
      <c r="F113" s="849">
        <v>1584</v>
      </c>
      <c r="G113" s="849">
        <v>36432</v>
      </c>
      <c r="H113" s="849">
        <v>1.0225952227243382</v>
      </c>
      <c r="I113" s="849">
        <v>23</v>
      </c>
      <c r="J113" s="849">
        <v>1549</v>
      </c>
      <c r="K113" s="849">
        <v>35627</v>
      </c>
      <c r="L113" s="849">
        <v>1</v>
      </c>
      <c r="M113" s="849">
        <v>23</v>
      </c>
      <c r="N113" s="849">
        <v>1202</v>
      </c>
      <c r="O113" s="849">
        <v>27646</v>
      </c>
      <c r="P113" s="837">
        <v>0.77598450613298897</v>
      </c>
      <c r="Q113" s="850">
        <v>23</v>
      </c>
    </row>
    <row r="114" spans="1:17" ht="14.45" customHeight="1" x14ac:dyDescent="0.2">
      <c r="A114" s="831" t="s">
        <v>2520</v>
      </c>
      <c r="B114" s="832" t="s">
        <v>2521</v>
      </c>
      <c r="C114" s="832" t="s">
        <v>812</v>
      </c>
      <c r="D114" s="832" t="s">
        <v>2668</v>
      </c>
      <c r="E114" s="832" t="s">
        <v>2669</v>
      </c>
      <c r="F114" s="849">
        <v>2</v>
      </c>
      <c r="G114" s="849">
        <v>800</v>
      </c>
      <c r="H114" s="849">
        <v>1.9950124688279303</v>
      </c>
      <c r="I114" s="849">
        <v>400</v>
      </c>
      <c r="J114" s="849">
        <v>1</v>
      </c>
      <c r="K114" s="849">
        <v>401</v>
      </c>
      <c r="L114" s="849">
        <v>1</v>
      </c>
      <c r="M114" s="849">
        <v>401</v>
      </c>
      <c r="N114" s="849"/>
      <c r="O114" s="849"/>
      <c r="P114" s="837"/>
      <c r="Q114" s="850"/>
    </row>
    <row r="115" spans="1:17" ht="14.45" customHeight="1" x14ac:dyDescent="0.2">
      <c r="A115" s="831" t="s">
        <v>2520</v>
      </c>
      <c r="B115" s="832" t="s">
        <v>2521</v>
      </c>
      <c r="C115" s="832" t="s">
        <v>812</v>
      </c>
      <c r="D115" s="832" t="s">
        <v>2670</v>
      </c>
      <c r="E115" s="832" t="s">
        <v>2671</v>
      </c>
      <c r="F115" s="849">
        <v>2</v>
      </c>
      <c r="G115" s="849">
        <v>342</v>
      </c>
      <c r="H115" s="849"/>
      <c r="I115" s="849">
        <v>171</v>
      </c>
      <c r="J115" s="849"/>
      <c r="K115" s="849"/>
      <c r="L115" s="849"/>
      <c r="M115" s="849"/>
      <c r="N115" s="849"/>
      <c r="O115" s="849"/>
      <c r="P115" s="837"/>
      <c r="Q115" s="850"/>
    </row>
    <row r="116" spans="1:17" ht="14.45" customHeight="1" x14ac:dyDescent="0.2">
      <c r="A116" s="831" t="s">
        <v>2520</v>
      </c>
      <c r="B116" s="832" t="s">
        <v>2521</v>
      </c>
      <c r="C116" s="832" t="s">
        <v>812</v>
      </c>
      <c r="D116" s="832" t="s">
        <v>2672</v>
      </c>
      <c r="E116" s="832" t="s">
        <v>2673</v>
      </c>
      <c r="F116" s="849">
        <v>1</v>
      </c>
      <c r="G116" s="849">
        <v>331</v>
      </c>
      <c r="H116" s="849"/>
      <c r="I116" s="849">
        <v>331</v>
      </c>
      <c r="J116" s="849"/>
      <c r="K116" s="849"/>
      <c r="L116" s="849"/>
      <c r="M116" s="849"/>
      <c r="N116" s="849"/>
      <c r="O116" s="849"/>
      <c r="P116" s="837"/>
      <c r="Q116" s="850"/>
    </row>
    <row r="117" spans="1:17" ht="14.45" customHeight="1" x14ac:dyDescent="0.2">
      <c r="A117" s="831" t="s">
        <v>2520</v>
      </c>
      <c r="B117" s="832" t="s">
        <v>2521</v>
      </c>
      <c r="C117" s="832" t="s">
        <v>812</v>
      </c>
      <c r="D117" s="832" t="s">
        <v>2674</v>
      </c>
      <c r="E117" s="832" t="s">
        <v>2675</v>
      </c>
      <c r="F117" s="849">
        <v>15</v>
      </c>
      <c r="G117" s="849">
        <v>4155</v>
      </c>
      <c r="H117" s="849">
        <v>0.38461538461538464</v>
      </c>
      <c r="I117" s="849">
        <v>277</v>
      </c>
      <c r="J117" s="849">
        <v>39</v>
      </c>
      <c r="K117" s="849">
        <v>10803</v>
      </c>
      <c r="L117" s="849">
        <v>1</v>
      </c>
      <c r="M117" s="849">
        <v>277</v>
      </c>
      <c r="N117" s="849">
        <v>43</v>
      </c>
      <c r="O117" s="849">
        <v>11911</v>
      </c>
      <c r="P117" s="837">
        <v>1.1025641025641026</v>
      </c>
      <c r="Q117" s="850">
        <v>277</v>
      </c>
    </row>
    <row r="118" spans="1:17" ht="14.45" customHeight="1" x14ac:dyDescent="0.2">
      <c r="A118" s="831" t="s">
        <v>2520</v>
      </c>
      <c r="B118" s="832" t="s">
        <v>2521</v>
      </c>
      <c r="C118" s="832" t="s">
        <v>812</v>
      </c>
      <c r="D118" s="832" t="s">
        <v>2676</v>
      </c>
      <c r="E118" s="832" t="s">
        <v>2677</v>
      </c>
      <c r="F118" s="849">
        <v>45</v>
      </c>
      <c r="G118" s="849">
        <v>1305</v>
      </c>
      <c r="H118" s="849">
        <v>0.8035714285714286</v>
      </c>
      <c r="I118" s="849">
        <v>29</v>
      </c>
      <c r="J118" s="849">
        <v>56</v>
      </c>
      <c r="K118" s="849">
        <v>1624</v>
      </c>
      <c r="L118" s="849">
        <v>1</v>
      </c>
      <c r="M118" s="849">
        <v>29</v>
      </c>
      <c r="N118" s="849">
        <v>52</v>
      </c>
      <c r="O118" s="849">
        <v>1508</v>
      </c>
      <c r="P118" s="837">
        <v>0.9285714285714286</v>
      </c>
      <c r="Q118" s="850">
        <v>29</v>
      </c>
    </row>
    <row r="119" spans="1:17" ht="14.45" customHeight="1" x14ac:dyDescent="0.2">
      <c r="A119" s="831" t="s">
        <v>2520</v>
      </c>
      <c r="B119" s="832" t="s">
        <v>2521</v>
      </c>
      <c r="C119" s="832" t="s">
        <v>812</v>
      </c>
      <c r="D119" s="832" t="s">
        <v>2678</v>
      </c>
      <c r="E119" s="832" t="s">
        <v>2679</v>
      </c>
      <c r="F119" s="849">
        <v>1</v>
      </c>
      <c r="G119" s="849">
        <v>178</v>
      </c>
      <c r="H119" s="849"/>
      <c r="I119" s="849">
        <v>178</v>
      </c>
      <c r="J119" s="849"/>
      <c r="K119" s="849"/>
      <c r="L119" s="849"/>
      <c r="M119" s="849"/>
      <c r="N119" s="849"/>
      <c r="O119" s="849"/>
      <c r="P119" s="837"/>
      <c r="Q119" s="850"/>
    </row>
    <row r="120" spans="1:17" ht="14.45" customHeight="1" x14ac:dyDescent="0.2">
      <c r="A120" s="831" t="s">
        <v>2520</v>
      </c>
      <c r="B120" s="832" t="s">
        <v>2521</v>
      </c>
      <c r="C120" s="832" t="s">
        <v>812</v>
      </c>
      <c r="D120" s="832" t="s">
        <v>2680</v>
      </c>
      <c r="E120" s="832" t="s">
        <v>2681</v>
      </c>
      <c r="F120" s="849">
        <v>2</v>
      </c>
      <c r="G120" s="849">
        <v>398</v>
      </c>
      <c r="H120" s="849">
        <v>2</v>
      </c>
      <c r="I120" s="849">
        <v>199</v>
      </c>
      <c r="J120" s="849">
        <v>1</v>
      </c>
      <c r="K120" s="849">
        <v>199</v>
      </c>
      <c r="L120" s="849">
        <v>1</v>
      </c>
      <c r="M120" s="849">
        <v>199</v>
      </c>
      <c r="N120" s="849">
        <v>2</v>
      </c>
      <c r="O120" s="849">
        <v>400</v>
      </c>
      <c r="P120" s="837">
        <v>2.0100502512562812</v>
      </c>
      <c r="Q120" s="850">
        <v>200</v>
      </c>
    </row>
    <row r="121" spans="1:17" ht="14.45" customHeight="1" x14ac:dyDescent="0.2">
      <c r="A121" s="831" t="s">
        <v>2520</v>
      </c>
      <c r="B121" s="832" t="s">
        <v>2521</v>
      </c>
      <c r="C121" s="832" t="s">
        <v>812</v>
      </c>
      <c r="D121" s="832" t="s">
        <v>2682</v>
      </c>
      <c r="E121" s="832" t="s">
        <v>2683</v>
      </c>
      <c r="F121" s="849">
        <v>44</v>
      </c>
      <c r="G121" s="849">
        <v>660</v>
      </c>
      <c r="H121" s="849">
        <v>1.0731707317073171</v>
      </c>
      <c r="I121" s="849">
        <v>15</v>
      </c>
      <c r="J121" s="849">
        <v>41</v>
      </c>
      <c r="K121" s="849">
        <v>615</v>
      </c>
      <c r="L121" s="849">
        <v>1</v>
      </c>
      <c r="M121" s="849">
        <v>15</v>
      </c>
      <c r="N121" s="849">
        <v>21</v>
      </c>
      <c r="O121" s="849">
        <v>336</v>
      </c>
      <c r="P121" s="837">
        <v>0.54634146341463419</v>
      </c>
      <c r="Q121" s="850">
        <v>16</v>
      </c>
    </row>
    <row r="122" spans="1:17" ht="14.45" customHeight="1" x14ac:dyDescent="0.2">
      <c r="A122" s="831" t="s">
        <v>2520</v>
      </c>
      <c r="B122" s="832" t="s">
        <v>2521</v>
      </c>
      <c r="C122" s="832" t="s">
        <v>812</v>
      </c>
      <c r="D122" s="832" t="s">
        <v>2684</v>
      </c>
      <c r="E122" s="832" t="s">
        <v>2685</v>
      </c>
      <c r="F122" s="849">
        <v>146</v>
      </c>
      <c r="G122" s="849">
        <v>2774</v>
      </c>
      <c r="H122" s="849">
        <v>0.73737373737373735</v>
      </c>
      <c r="I122" s="849">
        <v>19</v>
      </c>
      <c r="J122" s="849">
        <v>198</v>
      </c>
      <c r="K122" s="849">
        <v>3762</v>
      </c>
      <c r="L122" s="849">
        <v>1</v>
      </c>
      <c r="M122" s="849">
        <v>19</v>
      </c>
      <c r="N122" s="849">
        <v>209</v>
      </c>
      <c r="O122" s="849">
        <v>4180</v>
      </c>
      <c r="P122" s="837">
        <v>1.1111111111111112</v>
      </c>
      <c r="Q122" s="850">
        <v>20</v>
      </c>
    </row>
    <row r="123" spans="1:17" ht="14.45" customHeight="1" x14ac:dyDescent="0.2">
      <c r="A123" s="831" t="s">
        <v>2520</v>
      </c>
      <c r="B123" s="832" t="s">
        <v>2521</v>
      </c>
      <c r="C123" s="832" t="s">
        <v>812</v>
      </c>
      <c r="D123" s="832" t="s">
        <v>2686</v>
      </c>
      <c r="E123" s="832" t="s">
        <v>2687</v>
      </c>
      <c r="F123" s="849">
        <v>130</v>
      </c>
      <c r="G123" s="849">
        <v>2600</v>
      </c>
      <c r="H123" s="849">
        <v>1.0483870967741935</v>
      </c>
      <c r="I123" s="849">
        <v>20</v>
      </c>
      <c r="J123" s="849">
        <v>124</v>
      </c>
      <c r="K123" s="849">
        <v>2480</v>
      </c>
      <c r="L123" s="849">
        <v>1</v>
      </c>
      <c r="M123" s="849">
        <v>20</v>
      </c>
      <c r="N123" s="849">
        <v>78</v>
      </c>
      <c r="O123" s="849">
        <v>1560</v>
      </c>
      <c r="P123" s="837">
        <v>0.62903225806451613</v>
      </c>
      <c r="Q123" s="850">
        <v>20</v>
      </c>
    </row>
    <row r="124" spans="1:17" ht="14.45" customHeight="1" x14ac:dyDescent="0.2">
      <c r="A124" s="831" t="s">
        <v>2520</v>
      </c>
      <c r="B124" s="832" t="s">
        <v>2521</v>
      </c>
      <c r="C124" s="832" t="s">
        <v>812</v>
      </c>
      <c r="D124" s="832" t="s">
        <v>2688</v>
      </c>
      <c r="E124" s="832" t="s">
        <v>2689</v>
      </c>
      <c r="F124" s="849">
        <v>1</v>
      </c>
      <c r="G124" s="849">
        <v>186</v>
      </c>
      <c r="H124" s="849"/>
      <c r="I124" s="849">
        <v>186</v>
      </c>
      <c r="J124" s="849"/>
      <c r="K124" s="849"/>
      <c r="L124" s="849"/>
      <c r="M124" s="849"/>
      <c r="N124" s="849">
        <v>1</v>
      </c>
      <c r="O124" s="849">
        <v>187</v>
      </c>
      <c r="P124" s="837"/>
      <c r="Q124" s="850">
        <v>187</v>
      </c>
    </row>
    <row r="125" spans="1:17" ht="14.45" customHeight="1" x14ac:dyDescent="0.2">
      <c r="A125" s="831" t="s">
        <v>2520</v>
      </c>
      <c r="B125" s="832" t="s">
        <v>2521</v>
      </c>
      <c r="C125" s="832" t="s">
        <v>812</v>
      </c>
      <c r="D125" s="832" t="s">
        <v>2690</v>
      </c>
      <c r="E125" s="832" t="s">
        <v>2691</v>
      </c>
      <c r="F125" s="849">
        <v>1</v>
      </c>
      <c r="G125" s="849">
        <v>188</v>
      </c>
      <c r="H125" s="849"/>
      <c r="I125" s="849">
        <v>188</v>
      </c>
      <c r="J125" s="849"/>
      <c r="K125" s="849"/>
      <c r="L125" s="849"/>
      <c r="M125" s="849"/>
      <c r="N125" s="849"/>
      <c r="O125" s="849"/>
      <c r="P125" s="837"/>
      <c r="Q125" s="850"/>
    </row>
    <row r="126" spans="1:17" ht="14.45" customHeight="1" x14ac:dyDescent="0.2">
      <c r="A126" s="831" t="s">
        <v>2520</v>
      </c>
      <c r="B126" s="832" t="s">
        <v>2521</v>
      </c>
      <c r="C126" s="832" t="s">
        <v>812</v>
      </c>
      <c r="D126" s="832" t="s">
        <v>2692</v>
      </c>
      <c r="E126" s="832" t="s">
        <v>2693</v>
      </c>
      <c r="F126" s="849">
        <v>30</v>
      </c>
      <c r="G126" s="849">
        <v>8040</v>
      </c>
      <c r="H126" s="849">
        <v>0.25</v>
      </c>
      <c r="I126" s="849">
        <v>268</v>
      </c>
      <c r="J126" s="849">
        <v>120</v>
      </c>
      <c r="K126" s="849">
        <v>32160</v>
      </c>
      <c r="L126" s="849">
        <v>1</v>
      </c>
      <c r="M126" s="849">
        <v>268</v>
      </c>
      <c r="N126" s="849">
        <v>84</v>
      </c>
      <c r="O126" s="849">
        <v>22596</v>
      </c>
      <c r="P126" s="837">
        <v>0.70261194029850749</v>
      </c>
      <c r="Q126" s="850">
        <v>269</v>
      </c>
    </row>
    <row r="127" spans="1:17" ht="14.45" customHeight="1" x14ac:dyDescent="0.2">
      <c r="A127" s="831" t="s">
        <v>2520</v>
      </c>
      <c r="B127" s="832" t="s">
        <v>2521</v>
      </c>
      <c r="C127" s="832" t="s">
        <v>812</v>
      </c>
      <c r="D127" s="832" t="s">
        <v>2694</v>
      </c>
      <c r="E127" s="832" t="s">
        <v>2695</v>
      </c>
      <c r="F127" s="849">
        <v>1</v>
      </c>
      <c r="G127" s="849">
        <v>163</v>
      </c>
      <c r="H127" s="849">
        <v>0.5</v>
      </c>
      <c r="I127" s="849">
        <v>163</v>
      </c>
      <c r="J127" s="849">
        <v>2</v>
      </c>
      <c r="K127" s="849">
        <v>326</v>
      </c>
      <c r="L127" s="849">
        <v>1</v>
      </c>
      <c r="M127" s="849">
        <v>163</v>
      </c>
      <c r="N127" s="849">
        <v>2</v>
      </c>
      <c r="O127" s="849">
        <v>326</v>
      </c>
      <c r="P127" s="837">
        <v>1</v>
      </c>
      <c r="Q127" s="850">
        <v>163</v>
      </c>
    </row>
    <row r="128" spans="1:17" ht="14.45" customHeight="1" x14ac:dyDescent="0.2">
      <c r="A128" s="831" t="s">
        <v>2520</v>
      </c>
      <c r="B128" s="832" t="s">
        <v>2521</v>
      </c>
      <c r="C128" s="832" t="s">
        <v>812</v>
      </c>
      <c r="D128" s="832" t="s">
        <v>2696</v>
      </c>
      <c r="E128" s="832" t="s">
        <v>2697</v>
      </c>
      <c r="F128" s="849">
        <v>5</v>
      </c>
      <c r="G128" s="849">
        <v>420</v>
      </c>
      <c r="H128" s="849">
        <v>5</v>
      </c>
      <c r="I128" s="849">
        <v>84</v>
      </c>
      <c r="J128" s="849">
        <v>1</v>
      </c>
      <c r="K128" s="849">
        <v>84</v>
      </c>
      <c r="L128" s="849">
        <v>1</v>
      </c>
      <c r="M128" s="849">
        <v>84</v>
      </c>
      <c r="N128" s="849">
        <v>1</v>
      </c>
      <c r="O128" s="849">
        <v>84</v>
      </c>
      <c r="P128" s="837">
        <v>1</v>
      </c>
      <c r="Q128" s="850">
        <v>84</v>
      </c>
    </row>
    <row r="129" spans="1:17" ht="14.45" customHeight="1" x14ac:dyDescent="0.2">
      <c r="A129" s="831" t="s">
        <v>2520</v>
      </c>
      <c r="B129" s="832" t="s">
        <v>2521</v>
      </c>
      <c r="C129" s="832" t="s">
        <v>812</v>
      </c>
      <c r="D129" s="832" t="s">
        <v>2698</v>
      </c>
      <c r="E129" s="832" t="s">
        <v>2699</v>
      </c>
      <c r="F129" s="849">
        <v>13</v>
      </c>
      <c r="G129" s="849">
        <v>8489</v>
      </c>
      <c r="H129" s="849">
        <v>3.2450305810397553</v>
      </c>
      <c r="I129" s="849">
        <v>653</v>
      </c>
      <c r="J129" s="849">
        <v>4</v>
      </c>
      <c r="K129" s="849">
        <v>2616</v>
      </c>
      <c r="L129" s="849">
        <v>1</v>
      </c>
      <c r="M129" s="849">
        <v>654</v>
      </c>
      <c r="N129" s="849">
        <v>2</v>
      </c>
      <c r="O129" s="849">
        <v>1310</v>
      </c>
      <c r="P129" s="837">
        <v>0.50076452599388377</v>
      </c>
      <c r="Q129" s="850">
        <v>655</v>
      </c>
    </row>
    <row r="130" spans="1:17" ht="14.45" customHeight="1" x14ac:dyDescent="0.2">
      <c r="A130" s="831" t="s">
        <v>2520</v>
      </c>
      <c r="B130" s="832" t="s">
        <v>2521</v>
      </c>
      <c r="C130" s="832" t="s">
        <v>812</v>
      </c>
      <c r="D130" s="832" t="s">
        <v>2700</v>
      </c>
      <c r="E130" s="832" t="s">
        <v>2701</v>
      </c>
      <c r="F130" s="849">
        <v>4</v>
      </c>
      <c r="G130" s="849">
        <v>312</v>
      </c>
      <c r="H130" s="849">
        <v>2</v>
      </c>
      <c r="I130" s="849">
        <v>78</v>
      </c>
      <c r="J130" s="849">
        <v>2</v>
      </c>
      <c r="K130" s="849">
        <v>156</v>
      </c>
      <c r="L130" s="849">
        <v>1</v>
      </c>
      <c r="M130" s="849">
        <v>78</v>
      </c>
      <c r="N130" s="849"/>
      <c r="O130" s="849"/>
      <c r="P130" s="837"/>
      <c r="Q130" s="850"/>
    </row>
    <row r="131" spans="1:17" ht="14.45" customHeight="1" x14ac:dyDescent="0.2">
      <c r="A131" s="831" t="s">
        <v>2520</v>
      </c>
      <c r="B131" s="832" t="s">
        <v>2521</v>
      </c>
      <c r="C131" s="832" t="s">
        <v>812</v>
      </c>
      <c r="D131" s="832" t="s">
        <v>2702</v>
      </c>
      <c r="E131" s="832" t="s">
        <v>2703</v>
      </c>
      <c r="F131" s="849">
        <v>12</v>
      </c>
      <c r="G131" s="849">
        <v>252</v>
      </c>
      <c r="H131" s="849">
        <v>1.2</v>
      </c>
      <c r="I131" s="849">
        <v>21</v>
      </c>
      <c r="J131" s="849">
        <v>10</v>
      </c>
      <c r="K131" s="849">
        <v>210</v>
      </c>
      <c r="L131" s="849">
        <v>1</v>
      </c>
      <c r="M131" s="849">
        <v>21</v>
      </c>
      <c r="N131" s="849">
        <v>11</v>
      </c>
      <c r="O131" s="849">
        <v>242</v>
      </c>
      <c r="P131" s="837">
        <v>1.1523809523809523</v>
      </c>
      <c r="Q131" s="850">
        <v>22</v>
      </c>
    </row>
    <row r="132" spans="1:17" ht="14.45" customHeight="1" x14ac:dyDescent="0.2">
      <c r="A132" s="831" t="s">
        <v>2520</v>
      </c>
      <c r="B132" s="832" t="s">
        <v>2521</v>
      </c>
      <c r="C132" s="832" t="s">
        <v>812</v>
      </c>
      <c r="D132" s="832" t="s">
        <v>2704</v>
      </c>
      <c r="E132" s="832" t="s">
        <v>2705</v>
      </c>
      <c r="F132" s="849">
        <v>11</v>
      </c>
      <c r="G132" s="849">
        <v>12023</v>
      </c>
      <c r="H132" s="849">
        <v>2.75</v>
      </c>
      <c r="I132" s="849">
        <v>1093</v>
      </c>
      <c r="J132" s="849">
        <v>4</v>
      </c>
      <c r="K132" s="849">
        <v>4372</v>
      </c>
      <c r="L132" s="849">
        <v>1</v>
      </c>
      <c r="M132" s="849">
        <v>1093</v>
      </c>
      <c r="N132" s="849">
        <v>3</v>
      </c>
      <c r="O132" s="849">
        <v>3282</v>
      </c>
      <c r="P132" s="837">
        <v>0.75068618481244287</v>
      </c>
      <c r="Q132" s="850">
        <v>1094</v>
      </c>
    </row>
    <row r="133" spans="1:17" ht="14.45" customHeight="1" x14ac:dyDescent="0.2">
      <c r="A133" s="831" t="s">
        <v>2520</v>
      </c>
      <c r="B133" s="832" t="s">
        <v>2521</v>
      </c>
      <c r="C133" s="832" t="s">
        <v>812</v>
      </c>
      <c r="D133" s="832" t="s">
        <v>2706</v>
      </c>
      <c r="E133" s="832" t="s">
        <v>2707</v>
      </c>
      <c r="F133" s="849">
        <v>4</v>
      </c>
      <c r="G133" s="849">
        <v>88</v>
      </c>
      <c r="H133" s="849">
        <v>1</v>
      </c>
      <c r="I133" s="849">
        <v>22</v>
      </c>
      <c r="J133" s="849">
        <v>4</v>
      </c>
      <c r="K133" s="849">
        <v>88</v>
      </c>
      <c r="L133" s="849">
        <v>1</v>
      </c>
      <c r="M133" s="849">
        <v>22</v>
      </c>
      <c r="N133" s="849">
        <v>7</v>
      </c>
      <c r="O133" s="849">
        <v>154</v>
      </c>
      <c r="P133" s="837">
        <v>1.75</v>
      </c>
      <c r="Q133" s="850">
        <v>22</v>
      </c>
    </row>
    <row r="134" spans="1:17" ht="14.45" customHeight="1" x14ac:dyDescent="0.2">
      <c r="A134" s="831" t="s">
        <v>2520</v>
      </c>
      <c r="B134" s="832" t="s">
        <v>2521</v>
      </c>
      <c r="C134" s="832" t="s">
        <v>812</v>
      </c>
      <c r="D134" s="832" t="s">
        <v>2708</v>
      </c>
      <c r="E134" s="832" t="s">
        <v>2709</v>
      </c>
      <c r="F134" s="849">
        <v>5</v>
      </c>
      <c r="G134" s="849">
        <v>2845</v>
      </c>
      <c r="H134" s="849">
        <v>0.83333333333333337</v>
      </c>
      <c r="I134" s="849">
        <v>569</v>
      </c>
      <c r="J134" s="849">
        <v>6</v>
      </c>
      <c r="K134" s="849">
        <v>3414</v>
      </c>
      <c r="L134" s="849">
        <v>1</v>
      </c>
      <c r="M134" s="849">
        <v>569</v>
      </c>
      <c r="N134" s="849">
        <v>4</v>
      </c>
      <c r="O134" s="849">
        <v>2284</v>
      </c>
      <c r="P134" s="837">
        <v>0.66900995899238425</v>
      </c>
      <c r="Q134" s="850">
        <v>571</v>
      </c>
    </row>
    <row r="135" spans="1:17" ht="14.45" customHeight="1" x14ac:dyDescent="0.2">
      <c r="A135" s="831" t="s">
        <v>2520</v>
      </c>
      <c r="B135" s="832" t="s">
        <v>2521</v>
      </c>
      <c r="C135" s="832" t="s">
        <v>812</v>
      </c>
      <c r="D135" s="832" t="s">
        <v>2710</v>
      </c>
      <c r="E135" s="832" t="s">
        <v>2711</v>
      </c>
      <c r="F135" s="849">
        <v>1</v>
      </c>
      <c r="G135" s="849">
        <v>172</v>
      </c>
      <c r="H135" s="849">
        <v>0.5</v>
      </c>
      <c r="I135" s="849">
        <v>172</v>
      </c>
      <c r="J135" s="849">
        <v>2</v>
      </c>
      <c r="K135" s="849">
        <v>344</v>
      </c>
      <c r="L135" s="849">
        <v>1</v>
      </c>
      <c r="M135" s="849">
        <v>172</v>
      </c>
      <c r="N135" s="849"/>
      <c r="O135" s="849"/>
      <c r="P135" s="837"/>
      <c r="Q135" s="850"/>
    </row>
    <row r="136" spans="1:17" ht="14.45" customHeight="1" x14ac:dyDescent="0.2">
      <c r="A136" s="831" t="s">
        <v>2520</v>
      </c>
      <c r="B136" s="832" t="s">
        <v>2521</v>
      </c>
      <c r="C136" s="832" t="s">
        <v>812</v>
      </c>
      <c r="D136" s="832" t="s">
        <v>2712</v>
      </c>
      <c r="E136" s="832" t="s">
        <v>2713</v>
      </c>
      <c r="F136" s="849">
        <v>3</v>
      </c>
      <c r="G136" s="849">
        <v>1485</v>
      </c>
      <c r="H136" s="849"/>
      <c r="I136" s="849">
        <v>495</v>
      </c>
      <c r="J136" s="849"/>
      <c r="K136" s="849"/>
      <c r="L136" s="849"/>
      <c r="M136" s="849"/>
      <c r="N136" s="849"/>
      <c r="O136" s="849"/>
      <c r="P136" s="837"/>
      <c r="Q136" s="850"/>
    </row>
    <row r="137" spans="1:17" ht="14.45" customHeight="1" x14ac:dyDescent="0.2">
      <c r="A137" s="831" t="s">
        <v>2520</v>
      </c>
      <c r="B137" s="832" t="s">
        <v>2521</v>
      </c>
      <c r="C137" s="832" t="s">
        <v>812</v>
      </c>
      <c r="D137" s="832" t="s">
        <v>2714</v>
      </c>
      <c r="E137" s="832" t="s">
        <v>2715</v>
      </c>
      <c r="F137" s="849">
        <v>31</v>
      </c>
      <c r="G137" s="849">
        <v>17949</v>
      </c>
      <c r="H137" s="849"/>
      <c r="I137" s="849">
        <v>579</v>
      </c>
      <c r="J137" s="849"/>
      <c r="K137" s="849"/>
      <c r="L137" s="849"/>
      <c r="M137" s="849"/>
      <c r="N137" s="849"/>
      <c r="O137" s="849"/>
      <c r="P137" s="837"/>
      <c r="Q137" s="850"/>
    </row>
    <row r="138" spans="1:17" ht="14.45" customHeight="1" x14ac:dyDescent="0.2">
      <c r="A138" s="831" t="s">
        <v>2520</v>
      </c>
      <c r="B138" s="832" t="s">
        <v>2521</v>
      </c>
      <c r="C138" s="832" t="s">
        <v>812</v>
      </c>
      <c r="D138" s="832" t="s">
        <v>2716</v>
      </c>
      <c r="E138" s="832" t="s">
        <v>2717</v>
      </c>
      <c r="F138" s="849">
        <v>2</v>
      </c>
      <c r="G138" s="849">
        <v>384</v>
      </c>
      <c r="H138" s="849">
        <v>0.66666666666666663</v>
      </c>
      <c r="I138" s="849">
        <v>192</v>
      </c>
      <c r="J138" s="849">
        <v>3</v>
      </c>
      <c r="K138" s="849">
        <v>576</v>
      </c>
      <c r="L138" s="849">
        <v>1</v>
      </c>
      <c r="M138" s="849">
        <v>192</v>
      </c>
      <c r="N138" s="849">
        <v>5</v>
      </c>
      <c r="O138" s="849">
        <v>960</v>
      </c>
      <c r="P138" s="837">
        <v>1.6666666666666667</v>
      </c>
      <c r="Q138" s="850">
        <v>192</v>
      </c>
    </row>
    <row r="139" spans="1:17" ht="14.45" customHeight="1" x14ac:dyDescent="0.2">
      <c r="A139" s="831" t="s">
        <v>2520</v>
      </c>
      <c r="B139" s="832" t="s">
        <v>2521</v>
      </c>
      <c r="C139" s="832" t="s">
        <v>812</v>
      </c>
      <c r="D139" s="832" t="s">
        <v>2718</v>
      </c>
      <c r="E139" s="832" t="s">
        <v>2719</v>
      </c>
      <c r="F139" s="849">
        <v>1</v>
      </c>
      <c r="G139" s="849">
        <v>1689</v>
      </c>
      <c r="H139" s="849">
        <v>0.33293908929627442</v>
      </c>
      <c r="I139" s="849">
        <v>1689</v>
      </c>
      <c r="J139" s="849">
        <v>3</v>
      </c>
      <c r="K139" s="849">
        <v>5073</v>
      </c>
      <c r="L139" s="849">
        <v>1</v>
      </c>
      <c r="M139" s="849">
        <v>1691</v>
      </c>
      <c r="N139" s="849">
        <v>3</v>
      </c>
      <c r="O139" s="849">
        <v>5094</v>
      </c>
      <c r="P139" s="837">
        <v>1.0041395623891189</v>
      </c>
      <c r="Q139" s="850">
        <v>1698</v>
      </c>
    </row>
    <row r="140" spans="1:17" ht="14.45" customHeight="1" x14ac:dyDescent="0.2">
      <c r="A140" s="831" t="s">
        <v>2520</v>
      </c>
      <c r="B140" s="832" t="s">
        <v>2521</v>
      </c>
      <c r="C140" s="832" t="s">
        <v>812</v>
      </c>
      <c r="D140" s="832" t="s">
        <v>2720</v>
      </c>
      <c r="E140" s="832" t="s">
        <v>2721</v>
      </c>
      <c r="F140" s="849">
        <v>18</v>
      </c>
      <c r="G140" s="849">
        <v>2286</v>
      </c>
      <c r="H140" s="849">
        <v>0.18367346938775511</v>
      </c>
      <c r="I140" s="849">
        <v>127</v>
      </c>
      <c r="J140" s="849">
        <v>98</v>
      </c>
      <c r="K140" s="849">
        <v>12446</v>
      </c>
      <c r="L140" s="849">
        <v>1</v>
      </c>
      <c r="M140" s="849">
        <v>127</v>
      </c>
      <c r="N140" s="849">
        <v>83</v>
      </c>
      <c r="O140" s="849">
        <v>10541</v>
      </c>
      <c r="P140" s="837">
        <v>0.84693877551020413</v>
      </c>
      <c r="Q140" s="850">
        <v>127</v>
      </c>
    </row>
    <row r="141" spans="1:17" ht="14.45" customHeight="1" x14ac:dyDescent="0.2">
      <c r="A141" s="831" t="s">
        <v>2520</v>
      </c>
      <c r="B141" s="832" t="s">
        <v>2521</v>
      </c>
      <c r="C141" s="832" t="s">
        <v>812</v>
      </c>
      <c r="D141" s="832" t="s">
        <v>2722</v>
      </c>
      <c r="E141" s="832" t="s">
        <v>2723</v>
      </c>
      <c r="F141" s="849"/>
      <c r="G141" s="849"/>
      <c r="H141" s="849"/>
      <c r="I141" s="849"/>
      <c r="J141" s="849"/>
      <c r="K141" s="849"/>
      <c r="L141" s="849"/>
      <c r="M141" s="849"/>
      <c r="N141" s="849">
        <v>2</v>
      </c>
      <c r="O141" s="849">
        <v>620</v>
      </c>
      <c r="P141" s="837"/>
      <c r="Q141" s="850">
        <v>310</v>
      </c>
    </row>
    <row r="142" spans="1:17" ht="14.45" customHeight="1" x14ac:dyDescent="0.2">
      <c r="A142" s="831" t="s">
        <v>2520</v>
      </c>
      <c r="B142" s="832" t="s">
        <v>2521</v>
      </c>
      <c r="C142" s="832" t="s">
        <v>812</v>
      </c>
      <c r="D142" s="832" t="s">
        <v>2724</v>
      </c>
      <c r="E142" s="832" t="s">
        <v>2725</v>
      </c>
      <c r="F142" s="849">
        <v>19</v>
      </c>
      <c r="G142" s="849">
        <v>437</v>
      </c>
      <c r="H142" s="849">
        <v>2.1111111111111112</v>
      </c>
      <c r="I142" s="849">
        <v>23</v>
      </c>
      <c r="J142" s="849">
        <v>9</v>
      </c>
      <c r="K142" s="849">
        <v>207</v>
      </c>
      <c r="L142" s="849">
        <v>1</v>
      </c>
      <c r="M142" s="849">
        <v>23</v>
      </c>
      <c r="N142" s="849">
        <v>8</v>
      </c>
      <c r="O142" s="849">
        <v>184</v>
      </c>
      <c r="P142" s="837">
        <v>0.88888888888888884</v>
      </c>
      <c r="Q142" s="850">
        <v>23</v>
      </c>
    </row>
    <row r="143" spans="1:17" ht="14.45" customHeight="1" x14ac:dyDescent="0.2">
      <c r="A143" s="831" t="s">
        <v>2520</v>
      </c>
      <c r="B143" s="832" t="s">
        <v>2521</v>
      </c>
      <c r="C143" s="832" t="s">
        <v>812</v>
      </c>
      <c r="D143" s="832" t="s">
        <v>2726</v>
      </c>
      <c r="E143" s="832" t="s">
        <v>2727</v>
      </c>
      <c r="F143" s="849">
        <v>1</v>
      </c>
      <c r="G143" s="849">
        <v>294</v>
      </c>
      <c r="H143" s="849"/>
      <c r="I143" s="849">
        <v>294</v>
      </c>
      <c r="J143" s="849"/>
      <c r="K143" s="849"/>
      <c r="L143" s="849"/>
      <c r="M143" s="849"/>
      <c r="N143" s="849"/>
      <c r="O143" s="849"/>
      <c r="P143" s="837"/>
      <c r="Q143" s="850"/>
    </row>
    <row r="144" spans="1:17" ht="14.45" customHeight="1" x14ac:dyDescent="0.2">
      <c r="A144" s="831" t="s">
        <v>2520</v>
      </c>
      <c r="B144" s="832" t="s">
        <v>2521</v>
      </c>
      <c r="C144" s="832" t="s">
        <v>812</v>
      </c>
      <c r="D144" s="832" t="s">
        <v>2728</v>
      </c>
      <c r="E144" s="832" t="s">
        <v>2729</v>
      </c>
      <c r="F144" s="849">
        <v>3</v>
      </c>
      <c r="G144" s="849">
        <v>1122</v>
      </c>
      <c r="H144" s="849"/>
      <c r="I144" s="849">
        <v>374</v>
      </c>
      <c r="J144" s="849"/>
      <c r="K144" s="849"/>
      <c r="L144" s="849"/>
      <c r="M144" s="849"/>
      <c r="N144" s="849"/>
      <c r="O144" s="849"/>
      <c r="P144" s="837"/>
      <c r="Q144" s="850"/>
    </row>
    <row r="145" spans="1:17" ht="14.45" customHeight="1" x14ac:dyDescent="0.2">
      <c r="A145" s="831" t="s">
        <v>2520</v>
      </c>
      <c r="B145" s="832" t="s">
        <v>2521</v>
      </c>
      <c r="C145" s="832" t="s">
        <v>812</v>
      </c>
      <c r="D145" s="832" t="s">
        <v>2730</v>
      </c>
      <c r="E145" s="832" t="s">
        <v>2731</v>
      </c>
      <c r="F145" s="849">
        <v>19</v>
      </c>
      <c r="G145" s="849">
        <v>855</v>
      </c>
      <c r="H145" s="849">
        <v>0.79166666666666663</v>
      </c>
      <c r="I145" s="849">
        <v>45</v>
      </c>
      <c r="J145" s="849">
        <v>24</v>
      </c>
      <c r="K145" s="849">
        <v>1080</v>
      </c>
      <c r="L145" s="849">
        <v>1</v>
      </c>
      <c r="M145" s="849">
        <v>45</v>
      </c>
      <c r="N145" s="849">
        <v>11</v>
      </c>
      <c r="O145" s="849">
        <v>495</v>
      </c>
      <c r="P145" s="837">
        <v>0.45833333333333331</v>
      </c>
      <c r="Q145" s="850">
        <v>45</v>
      </c>
    </row>
    <row r="146" spans="1:17" ht="14.45" customHeight="1" x14ac:dyDescent="0.2">
      <c r="A146" s="831" t="s">
        <v>2520</v>
      </c>
      <c r="B146" s="832" t="s">
        <v>2521</v>
      </c>
      <c r="C146" s="832" t="s">
        <v>812</v>
      </c>
      <c r="D146" s="832" t="s">
        <v>2732</v>
      </c>
      <c r="E146" s="832" t="s">
        <v>2583</v>
      </c>
      <c r="F146" s="849">
        <v>6</v>
      </c>
      <c r="G146" s="849">
        <v>1122</v>
      </c>
      <c r="H146" s="849">
        <v>2</v>
      </c>
      <c r="I146" s="849">
        <v>187</v>
      </c>
      <c r="J146" s="849">
        <v>3</v>
      </c>
      <c r="K146" s="849">
        <v>561</v>
      </c>
      <c r="L146" s="849">
        <v>1</v>
      </c>
      <c r="M146" s="849">
        <v>187</v>
      </c>
      <c r="N146" s="849">
        <v>2</v>
      </c>
      <c r="O146" s="849">
        <v>376</v>
      </c>
      <c r="P146" s="837">
        <v>0.67023172905525852</v>
      </c>
      <c r="Q146" s="850">
        <v>188</v>
      </c>
    </row>
    <row r="147" spans="1:17" ht="14.45" customHeight="1" x14ac:dyDescent="0.2">
      <c r="A147" s="831" t="s">
        <v>2520</v>
      </c>
      <c r="B147" s="832" t="s">
        <v>2521</v>
      </c>
      <c r="C147" s="832" t="s">
        <v>812</v>
      </c>
      <c r="D147" s="832" t="s">
        <v>2733</v>
      </c>
      <c r="E147" s="832" t="s">
        <v>2734</v>
      </c>
      <c r="F147" s="849">
        <v>1</v>
      </c>
      <c r="G147" s="849">
        <v>146</v>
      </c>
      <c r="H147" s="849">
        <v>0.5</v>
      </c>
      <c r="I147" s="849">
        <v>146</v>
      </c>
      <c r="J147" s="849">
        <v>2</v>
      </c>
      <c r="K147" s="849">
        <v>292</v>
      </c>
      <c r="L147" s="849">
        <v>1</v>
      </c>
      <c r="M147" s="849">
        <v>146</v>
      </c>
      <c r="N147" s="849">
        <v>2</v>
      </c>
      <c r="O147" s="849">
        <v>292</v>
      </c>
      <c r="P147" s="837">
        <v>1</v>
      </c>
      <c r="Q147" s="850">
        <v>146</v>
      </c>
    </row>
    <row r="148" spans="1:17" ht="14.45" customHeight="1" x14ac:dyDescent="0.2">
      <c r="A148" s="831" t="s">
        <v>2520</v>
      </c>
      <c r="B148" s="832" t="s">
        <v>2521</v>
      </c>
      <c r="C148" s="832" t="s">
        <v>812</v>
      </c>
      <c r="D148" s="832" t="s">
        <v>2735</v>
      </c>
      <c r="E148" s="832" t="s">
        <v>2736</v>
      </c>
      <c r="F148" s="849"/>
      <c r="G148" s="849"/>
      <c r="H148" s="849"/>
      <c r="I148" s="849"/>
      <c r="J148" s="849">
        <v>12</v>
      </c>
      <c r="K148" s="849">
        <v>552</v>
      </c>
      <c r="L148" s="849">
        <v>1</v>
      </c>
      <c r="M148" s="849">
        <v>46</v>
      </c>
      <c r="N148" s="849"/>
      <c r="O148" s="849"/>
      <c r="P148" s="837"/>
      <c r="Q148" s="850"/>
    </row>
    <row r="149" spans="1:17" ht="14.45" customHeight="1" x14ac:dyDescent="0.2">
      <c r="A149" s="831" t="s">
        <v>2520</v>
      </c>
      <c r="B149" s="832" t="s">
        <v>2521</v>
      </c>
      <c r="C149" s="832" t="s">
        <v>812</v>
      </c>
      <c r="D149" s="832" t="s">
        <v>2737</v>
      </c>
      <c r="E149" s="832" t="s">
        <v>2738</v>
      </c>
      <c r="F149" s="849">
        <v>3</v>
      </c>
      <c r="G149" s="849">
        <v>885</v>
      </c>
      <c r="H149" s="849">
        <v>1.4949324324324325</v>
      </c>
      <c r="I149" s="849">
        <v>295</v>
      </c>
      <c r="J149" s="849">
        <v>2</v>
      </c>
      <c r="K149" s="849">
        <v>592</v>
      </c>
      <c r="L149" s="849">
        <v>1</v>
      </c>
      <c r="M149" s="849">
        <v>296</v>
      </c>
      <c r="N149" s="849">
        <v>2</v>
      </c>
      <c r="O149" s="849">
        <v>592</v>
      </c>
      <c r="P149" s="837">
        <v>1</v>
      </c>
      <c r="Q149" s="850">
        <v>296</v>
      </c>
    </row>
    <row r="150" spans="1:17" ht="14.45" customHeight="1" x14ac:dyDescent="0.2">
      <c r="A150" s="831" t="s">
        <v>2520</v>
      </c>
      <c r="B150" s="832" t="s">
        <v>2521</v>
      </c>
      <c r="C150" s="832" t="s">
        <v>812</v>
      </c>
      <c r="D150" s="832" t="s">
        <v>2739</v>
      </c>
      <c r="E150" s="832" t="s">
        <v>2740</v>
      </c>
      <c r="F150" s="849">
        <v>2</v>
      </c>
      <c r="G150" s="849">
        <v>62</v>
      </c>
      <c r="H150" s="849">
        <v>1</v>
      </c>
      <c r="I150" s="849">
        <v>31</v>
      </c>
      <c r="J150" s="849">
        <v>2</v>
      </c>
      <c r="K150" s="849">
        <v>62</v>
      </c>
      <c r="L150" s="849">
        <v>1</v>
      </c>
      <c r="M150" s="849">
        <v>31</v>
      </c>
      <c r="N150" s="849"/>
      <c r="O150" s="849"/>
      <c r="P150" s="837"/>
      <c r="Q150" s="850"/>
    </row>
    <row r="151" spans="1:17" ht="14.45" customHeight="1" x14ac:dyDescent="0.2">
      <c r="A151" s="831" t="s">
        <v>2520</v>
      </c>
      <c r="B151" s="832" t="s">
        <v>2521</v>
      </c>
      <c r="C151" s="832" t="s">
        <v>812</v>
      </c>
      <c r="D151" s="832" t="s">
        <v>2741</v>
      </c>
      <c r="E151" s="832" t="s">
        <v>2742</v>
      </c>
      <c r="F151" s="849">
        <v>1</v>
      </c>
      <c r="G151" s="849">
        <v>560</v>
      </c>
      <c r="H151" s="849">
        <v>0.99821746880570406</v>
      </c>
      <c r="I151" s="849">
        <v>560</v>
      </c>
      <c r="J151" s="849">
        <v>1</v>
      </c>
      <c r="K151" s="849">
        <v>561</v>
      </c>
      <c r="L151" s="849">
        <v>1</v>
      </c>
      <c r="M151" s="849">
        <v>561</v>
      </c>
      <c r="N151" s="849"/>
      <c r="O151" s="849"/>
      <c r="P151" s="837"/>
      <c r="Q151" s="850"/>
    </row>
    <row r="152" spans="1:17" ht="14.45" customHeight="1" x14ac:dyDescent="0.2">
      <c r="A152" s="831" t="s">
        <v>2520</v>
      </c>
      <c r="B152" s="832" t="s">
        <v>2521</v>
      </c>
      <c r="C152" s="832" t="s">
        <v>812</v>
      </c>
      <c r="D152" s="832" t="s">
        <v>2743</v>
      </c>
      <c r="E152" s="832" t="s">
        <v>2744</v>
      </c>
      <c r="F152" s="849">
        <v>5</v>
      </c>
      <c r="G152" s="849">
        <v>920</v>
      </c>
      <c r="H152" s="849">
        <v>0.7142857142857143</v>
      </c>
      <c r="I152" s="849">
        <v>184</v>
      </c>
      <c r="J152" s="849">
        <v>7</v>
      </c>
      <c r="K152" s="849">
        <v>1288</v>
      </c>
      <c r="L152" s="849">
        <v>1</v>
      </c>
      <c r="M152" s="849">
        <v>184</v>
      </c>
      <c r="N152" s="849">
        <v>2</v>
      </c>
      <c r="O152" s="849">
        <v>370</v>
      </c>
      <c r="P152" s="837">
        <v>0.28726708074534163</v>
      </c>
      <c r="Q152" s="850">
        <v>185</v>
      </c>
    </row>
    <row r="153" spans="1:17" ht="14.45" customHeight="1" x14ac:dyDescent="0.2">
      <c r="A153" s="831" t="s">
        <v>2520</v>
      </c>
      <c r="B153" s="832" t="s">
        <v>2521</v>
      </c>
      <c r="C153" s="832" t="s">
        <v>812</v>
      </c>
      <c r="D153" s="832" t="s">
        <v>2745</v>
      </c>
      <c r="E153" s="832" t="s">
        <v>2746</v>
      </c>
      <c r="F153" s="849">
        <v>1</v>
      </c>
      <c r="G153" s="849">
        <v>295</v>
      </c>
      <c r="H153" s="849"/>
      <c r="I153" s="849">
        <v>295</v>
      </c>
      <c r="J153" s="849"/>
      <c r="K153" s="849"/>
      <c r="L153" s="849"/>
      <c r="M153" s="849"/>
      <c r="N153" s="849"/>
      <c r="O153" s="849"/>
      <c r="P153" s="837"/>
      <c r="Q153" s="850"/>
    </row>
    <row r="154" spans="1:17" ht="14.45" customHeight="1" x14ac:dyDescent="0.2">
      <c r="A154" s="831" t="s">
        <v>2520</v>
      </c>
      <c r="B154" s="832" t="s">
        <v>2521</v>
      </c>
      <c r="C154" s="832" t="s">
        <v>812</v>
      </c>
      <c r="D154" s="832" t="s">
        <v>2747</v>
      </c>
      <c r="E154" s="832" t="s">
        <v>2748</v>
      </c>
      <c r="F154" s="849">
        <v>1</v>
      </c>
      <c r="G154" s="849">
        <v>355</v>
      </c>
      <c r="H154" s="849">
        <v>0.9971910112359551</v>
      </c>
      <c r="I154" s="849">
        <v>355</v>
      </c>
      <c r="J154" s="849">
        <v>1</v>
      </c>
      <c r="K154" s="849">
        <v>356</v>
      </c>
      <c r="L154" s="849">
        <v>1</v>
      </c>
      <c r="M154" s="849">
        <v>356</v>
      </c>
      <c r="N154" s="849"/>
      <c r="O154" s="849"/>
      <c r="P154" s="837"/>
      <c r="Q154" s="850"/>
    </row>
    <row r="155" spans="1:17" ht="14.45" customHeight="1" x14ac:dyDescent="0.2">
      <c r="A155" s="831" t="s">
        <v>2520</v>
      </c>
      <c r="B155" s="832" t="s">
        <v>2521</v>
      </c>
      <c r="C155" s="832" t="s">
        <v>812</v>
      </c>
      <c r="D155" s="832" t="s">
        <v>2749</v>
      </c>
      <c r="E155" s="832" t="s">
        <v>2750</v>
      </c>
      <c r="F155" s="849">
        <v>2</v>
      </c>
      <c r="G155" s="849">
        <v>3536</v>
      </c>
      <c r="H155" s="849"/>
      <c r="I155" s="849">
        <v>1768</v>
      </c>
      <c r="J155" s="849"/>
      <c r="K155" s="849"/>
      <c r="L155" s="849"/>
      <c r="M155" s="849"/>
      <c r="N155" s="849"/>
      <c r="O155" s="849"/>
      <c r="P155" s="837"/>
      <c r="Q155" s="850"/>
    </row>
    <row r="156" spans="1:17" ht="14.45" customHeight="1" x14ac:dyDescent="0.2">
      <c r="A156" s="831" t="s">
        <v>2520</v>
      </c>
      <c r="B156" s="832" t="s">
        <v>2521</v>
      </c>
      <c r="C156" s="832" t="s">
        <v>812</v>
      </c>
      <c r="D156" s="832" t="s">
        <v>2751</v>
      </c>
      <c r="E156" s="832" t="s">
        <v>2752</v>
      </c>
      <c r="F156" s="849">
        <v>5</v>
      </c>
      <c r="G156" s="849">
        <v>2035</v>
      </c>
      <c r="H156" s="849">
        <v>1.25</v>
      </c>
      <c r="I156" s="849">
        <v>407</v>
      </c>
      <c r="J156" s="849">
        <v>4</v>
      </c>
      <c r="K156" s="849">
        <v>1628</v>
      </c>
      <c r="L156" s="849">
        <v>1</v>
      </c>
      <c r="M156" s="849">
        <v>407</v>
      </c>
      <c r="N156" s="849">
        <v>2</v>
      </c>
      <c r="O156" s="849">
        <v>816</v>
      </c>
      <c r="P156" s="837">
        <v>0.50122850122850127</v>
      </c>
      <c r="Q156" s="850">
        <v>408</v>
      </c>
    </row>
    <row r="157" spans="1:17" ht="14.45" customHeight="1" x14ac:dyDescent="0.2">
      <c r="A157" s="831" t="s">
        <v>2520</v>
      </c>
      <c r="B157" s="832" t="s">
        <v>2521</v>
      </c>
      <c r="C157" s="832" t="s">
        <v>812</v>
      </c>
      <c r="D157" s="832" t="s">
        <v>2753</v>
      </c>
      <c r="E157" s="832" t="s">
        <v>2754</v>
      </c>
      <c r="F157" s="849"/>
      <c r="G157" s="849"/>
      <c r="H157" s="849"/>
      <c r="I157" s="849"/>
      <c r="J157" s="849"/>
      <c r="K157" s="849"/>
      <c r="L157" s="849"/>
      <c r="M157" s="849"/>
      <c r="N157" s="849">
        <v>1</v>
      </c>
      <c r="O157" s="849">
        <v>119</v>
      </c>
      <c r="P157" s="837"/>
      <c r="Q157" s="850">
        <v>119</v>
      </c>
    </row>
    <row r="158" spans="1:17" ht="14.45" customHeight="1" x14ac:dyDescent="0.2">
      <c r="A158" s="831" t="s">
        <v>2520</v>
      </c>
      <c r="B158" s="832" t="s">
        <v>2521</v>
      </c>
      <c r="C158" s="832" t="s">
        <v>812</v>
      </c>
      <c r="D158" s="832" t="s">
        <v>2755</v>
      </c>
      <c r="E158" s="832" t="s">
        <v>2756</v>
      </c>
      <c r="F158" s="849">
        <v>1</v>
      </c>
      <c r="G158" s="849">
        <v>516</v>
      </c>
      <c r="H158" s="849"/>
      <c r="I158" s="849">
        <v>516</v>
      </c>
      <c r="J158" s="849"/>
      <c r="K158" s="849"/>
      <c r="L158" s="849"/>
      <c r="M158" s="849"/>
      <c r="N158" s="849"/>
      <c r="O158" s="849"/>
      <c r="P158" s="837"/>
      <c r="Q158" s="850"/>
    </row>
    <row r="159" spans="1:17" ht="14.45" customHeight="1" x14ac:dyDescent="0.2">
      <c r="A159" s="831" t="s">
        <v>2520</v>
      </c>
      <c r="B159" s="832" t="s">
        <v>2521</v>
      </c>
      <c r="C159" s="832" t="s">
        <v>812</v>
      </c>
      <c r="D159" s="832" t="s">
        <v>2757</v>
      </c>
      <c r="E159" s="832" t="s">
        <v>2758</v>
      </c>
      <c r="F159" s="849">
        <v>1</v>
      </c>
      <c r="G159" s="849">
        <v>190</v>
      </c>
      <c r="H159" s="849"/>
      <c r="I159" s="849">
        <v>190</v>
      </c>
      <c r="J159" s="849"/>
      <c r="K159" s="849"/>
      <c r="L159" s="849"/>
      <c r="M159" s="849"/>
      <c r="N159" s="849">
        <v>1</v>
      </c>
      <c r="O159" s="849">
        <v>190</v>
      </c>
      <c r="P159" s="837"/>
      <c r="Q159" s="850">
        <v>190</v>
      </c>
    </row>
    <row r="160" spans="1:17" ht="14.45" customHeight="1" x14ac:dyDescent="0.2">
      <c r="A160" s="831" t="s">
        <v>2520</v>
      </c>
      <c r="B160" s="832" t="s">
        <v>2521</v>
      </c>
      <c r="C160" s="832" t="s">
        <v>812</v>
      </c>
      <c r="D160" s="832" t="s">
        <v>2759</v>
      </c>
      <c r="E160" s="832" t="s">
        <v>2760</v>
      </c>
      <c r="F160" s="849">
        <v>2</v>
      </c>
      <c r="G160" s="849">
        <v>588</v>
      </c>
      <c r="H160" s="849">
        <v>1.993220338983051</v>
      </c>
      <c r="I160" s="849">
        <v>294</v>
      </c>
      <c r="J160" s="849">
        <v>1</v>
      </c>
      <c r="K160" s="849">
        <v>295</v>
      </c>
      <c r="L160" s="849">
        <v>1</v>
      </c>
      <c r="M160" s="849">
        <v>295</v>
      </c>
      <c r="N160" s="849"/>
      <c r="O160" s="849"/>
      <c r="P160" s="837"/>
      <c r="Q160" s="850"/>
    </row>
    <row r="161" spans="1:17" ht="14.45" customHeight="1" x14ac:dyDescent="0.2">
      <c r="A161" s="831" t="s">
        <v>2520</v>
      </c>
      <c r="B161" s="832" t="s">
        <v>2521</v>
      </c>
      <c r="C161" s="832" t="s">
        <v>812</v>
      </c>
      <c r="D161" s="832" t="s">
        <v>2761</v>
      </c>
      <c r="E161" s="832" t="s">
        <v>2762</v>
      </c>
      <c r="F161" s="849"/>
      <c r="G161" s="849"/>
      <c r="H161" s="849"/>
      <c r="I161" s="849"/>
      <c r="J161" s="849">
        <v>13</v>
      </c>
      <c r="K161" s="849">
        <v>1729</v>
      </c>
      <c r="L161" s="849">
        <v>1</v>
      </c>
      <c r="M161" s="849">
        <v>133</v>
      </c>
      <c r="N161" s="849"/>
      <c r="O161" s="849"/>
      <c r="P161" s="837"/>
      <c r="Q161" s="850"/>
    </row>
    <row r="162" spans="1:17" ht="14.45" customHeight="1" x14ac:dyDescent="0.2">
      <c r="A162" s="831" t="s">
        <v>2520</v>
      </c>
      <c r="B162" s="832" t="s">
        <v>2521</v>
      </c>
      <c r="C162" s="832" t="s">
        <v>812</v>
      </c>
      <c r="D162" s="832" t="s">
        <v>2763</v>
      </c>
      <c r="E162" s="832" t="s">
        <v>2764</v>
      </c>
      <c r="F162" s="849">
        <v>164</v>
      </c>
      <c r="G162" s="849">
        <v>6068</v>
      </c>
      <c r="H162" s="849">
        <v>1.3666666666666667</v>
      </c>
      <c r="I162" s="849">
        <v>37</v>
      </c>
      <c r="J162" s="849">
        <v>120</v>
      </c>
      <c r="K162" s="849">
        <v>4440</v>
      </c>
      <c r="L162" s="849">
        <v>1</v>
      </c>
      <c r="M162" s="849">
        <v>37</v>
      </c>
      <c r="N162" s="849">
        <v>103</v>
      </c>
      <c r="O162" s="849">
        <v>3811</v>
      </c>
      <c r="P162" s="837">
        <v>0.85833333333333328</v>
      </c>
      <c r="Q162" s="850">
        <v>37</v>
      </c>
    </row>
    <row r="163" spans="1:17" ht="14.45" customHeight="1" x14ac:dyDescent="0.2">
      <c r="A163" s="831" t="s">
        <v>2520</v>
      </c>
      <c r="B163" s="832" t="s">
        <v>2521</v>
      </c>
      <c r="C163" s="832" t="s">
        <v>812</v>
      </c>
      <c r="D163" s="832" t="s">
        <v>2765</v>
      </c>
      <c r="E163" s="832" t="s">
        <v>2766</v>
      </c>
      <c r="F163" s="849">
        <v>1</v>
      </c>
      <c r="G163" s="849">
        <v>254</v>
      </c>
      <c r="H163" s="849">
        <v>1</v>
      </c>
      <c r="I163" s="849">
        <v>254</v>
      </c>
      <c r="J163" s="849">
        <v>1</v>
      </c>
      <c r="K163" s="849">
        <v>254</v>
      </c>
      <c r="L163" s="849">
        <v>1</v>
      </c>
      <c r="M163" s="849">
        <v>254</v>
      </c>
      <c r="N163" s="849"/>
      <c r="O163" s="849"/>
      <c r="P163" s="837"/>
      <c r="Q163" s="850"/>
    </row>
    <row r="164" spans="1:17" ht="14.45" customHeight="1" x14ac:dyDescent="0.2">
      <c r="A164" s="831" t="s">
        <v>2520</v>
      </c>
      <c r="B164" s="832" t="s">
        <v>2521</v>
      </c>
      <c r="C164" s="832" t="s">
        <v>812</v>
      </c>
      <c r="D164" s="832" t="s">
        <v>2767</v>
      </c>
      <c r="E164" s="832" t="s">
        <v>2768</v>
      </c>
      <c r="F164" s="849">
        <v>10</v>
      </c>
      <c r="G164" s="849">
        <v>1730</v>
      </c>
      <c r="H164" s="849">
        <v>2.485632183908046</v>
      </c>
      <c r="I164" s="849">
        <v>173</v>
      </c>
      <c r="J164" s="849">
        <v>4</v>
      </c>
      <c r="K164" s="849">
        <v>696</v>
      </c>
      <c r="L164" s="849">
        <v>1</v>
      </c>
      <c r="M164" s="849">
        <v>174</v>
      </c>
      <c r="N164" s="849">
        <v>2</v>
      </c>
      <c r="O164" s="849">
        <v>350</v>
      </c>
      <c r="P164" s="837">
        <v>0.50287356321839083</v>
      </c>
      <c r="Q164" s="850">
        <v>175</v>
      </c>
    </row>
    <row r="165" spans="1:17" ht="14.45" customHeight="1" x14ac:dyDescent="0.2">
      <c r="A165" s="831" t="s">
        <v>2520</v>
      </c>
      <c r="B165" s="832" t="s">
        <v>2521</v>
      </c>
      <c r="C165" s="832" t="s">
        <v>812</v>
      </c>
      <c r="D165" s="832" t="s">
        <v>2769</v>
      </c>
      <c r="E165" s="832" t="s">
        <v>2770</v>
      </c>
      <c r="F165" s="849">
        <v>53</v>
      </c>
      <c r="G165" s="849">
        <v>44255</v>
      </c>
      <c r="H165" s="849">
        <v>0.86885245901639341</v>
      </c>
      <c r="I165" s="849">
        <v>835</v>
      </c>
      <c r="J165" s="849">
        <v>61</v>
      </c>
      <c r="K165" s="849">
        <v>50935</v>
      </c>
      <c r="L165" s="849">
        <v>1</v>
      </c>
      <c r="M165" s="849">
        <v>835</v>
      </c>
      <c r="N165" s="849">
        <v>19</v>
      </c>
      <c r="O165" s="849">
        <v>15922</v>
      </c>
      <c r="P165" s="837">
        <v>0.31259448316481792</v>
      </c>
      <c r="Q165" s="850">
        <v>838</v>
      </c>
    </row>
    <row r="166" spans="1:17" ht="14.45" customHeight="1" x14ac:dyDescent="0.2">
      <c r="A166" s="831" t="s">
        <v>2520</v>
      </c>
      <c r="B166" s="832" t="s">
        <v>2521</v>
      </c>
      <c r="C166" s="832" t="s">
        <v>812</v>
      </c>
      <c r="D166" s="832" t="s">
        <v>2771</v>
      </c>
      <c r="E166" s="832" t="s">
        <v>2772</v>
      </c>
      <c r="F166" s="849">
        <v>1341</v>
      </c>
      <c r="G166" s="849">
        <v>124713</v>
      </c>
      <c r="H166" s="849">
        <v>0.86627906976744184</v>
      </c>
      <c r="I166" s="849">
        <v>93</v>
      </c>
      <c r="J166" s="849">
        <v>1548</v>
      </c>
      <c r="K166" s="849">
        <v>143964</v>
      </c>
      <c r="L166" s="849">
        <v>1</v>
      </c>
      <c r="M166" s="849">
        <v>93</v>
      </c>
      <c r="N166" s="849">
        <v>1751</v>
      </c>
      <c r="O166" s="849">
        <v>164594</v>
      </c>
      <c r="P166" s="837">
        <v>1.1432997138173433</v>
      </c>
      <c r="Q166" s="850">
        <v>94</v>
      </c>
    </row>
    <row r="167" spans="1:17" ht="14.45" customHeight="1" x14ac:dyDescent="0.2">
      <c r="A167" s="831" t="s">
        <v>2520</v>
      </c>
      <c r="B167" s="832" t="s">
        <v>2521</v>
      </c>
      <c r="C167" s="832" t="s">
        <v>812</v>
      </c>
      <c r="D167" s="832" t="s">
        <v>2773</v>
      </c>
      <c r="E167" s="832" t="s">
        <v>2774</v>
      </c>
      <c r="F167" s="849">
        <v>16</v>
      </c>
      <c r="G167" s="849">
        <v>15072</v>
      </c>
      <c r="H167" s="849">
        <v>0.1702127659574468</v>
      </c>
      <c r="I167" s="849">
        <v>942</v>
      </c>
      <c r="J167" s="849">
        <v>94</v>
      </c>
      <c r="K167" s="849">
        <v>88548</v>
      </c>
      <c r="L167" s="849">
        <v>1</v>
      </c>
      <c r="M167" s="849">
        <v>942</v>
      </c>
      <c r="N167" s="849">
        <v>77</v>
      </c>
      <c r="O167" s="849">
        <v>72534</v>
      </c>
      <c r="P167" s="837">
        <v>0.81914893617021278</v>
      </c>
      <c r="Q167" s="850">
        <v>942</v>
      </c>
    </row>
    <row r="168" spans="1:17" ht="14.45" customHeight="1" x14ac:dyDescent="0.2">
      <c r="A168" s="831" t="s">
        <v>2520</v>
      </c>
      <c r="B168" s="832" t="s">
        <v>2521</v>
      </c>
      <c r="C168" s="832" t="s">
        <v>812</v>
      </c>
      <c r="D168" s="832" t="s">
        <v>2775</v>
      </c>
      <c r="E168" s="832" t="s">
        <v>2776</v>
      </c>
      <c r="F168" s="849">
        <v>49</v>
      </c>
      <c r="G168" s="849">
        <v>4557</v>
      </c>
      <c r="H168" s="849">
        <v>0.58333333333333337</v>
      </c>
      <c r="I168" s="849">
        <v>93</v>
      </c>
      <c r="J168" s="849">
        <v>84</v>
      </c>
      <c r="K168" s="849">
        <v>7812</v>
      </c>
      <c r="L168" s="849">
        <v>1</v>
      </c>
      <c r="M168" s="849">
        <v>93</v>
      </c>
      <c r="N168" s="849">
        <v>96</v>
      </c>
      <c r="O168" s="849">
        <v>9024</v>
      </c>
      <c r="P168" s="837">
        <v>1.1551459293394777</v>
      </c>
      <c r="Q168" s="850">
        <v>94</v>
      </c>
    </row>
    <row r="169" spans="1:17" ht="14.45" customHeight="1" x14ac:dyDescent="0.2">
      <c r="A169" s="831" t="s">
        <v>2520</v>
      </c>
      <c r="B169" s="832" t="s">
        <v>2521</v>
      </c>
      <c r="C169" s="832" t="s">
        <v>812</v>
      </c>
      <c r="D169" s="832" t="s">
        <v>2777</v>
      </c>
      <c r="E169" s="832" t="s">
        <v>2778</v>
      </c>
      <c r="F169" s="849"/>
      <c r="G169" s="849"/>
      <c r="H169" s="849"/>
      <c r="I169" s="849"/>
      <c r="J169" s="849"/>
      <c r="K169" s="849"/>
      <c r="L169" s="849"/>
      <c r="M169" s="849"/>
      <c r="N169" s="849">
        <v>160</v>
      </c>
      <c r="O169" s="849">
        <v>85280</v>
      </c>
      <c r="P169" s="837"/>
      <c r="Q169" s="850">
        <v>533</v>
      </c>
    </row>
    <row r="170" spans="1:17" ht="14.45" customHeight="1" x14ac:dyDescent="0.2">
      <c r="A170" s="831" t="s">
        <v>2520</v>
      </c>
      <c r="B170" s="832" t="s">
        <v>2779</v>
      </c>
      <c r="C170" s="832" t="s">
        <v>812</v>
      </c>
      <c r="D170" s="832" t="s">
        <v>2780</v>
      </c>
      <c r="E170" s="832" t="s">
        <v>2781</v>
      </c>
      <c r="F170" s="849">
        <v>476</v>
      </c>
      <c r="G170" s="849">
        <v>494088</v>
      </c>
      <c r="H170" s="849">
        <v>1.3296089385474861</v>
      </c>
      <c r="I170" s="849">
        <v>1038</v>
      </c>
      <c r="J170" s="849">
        <v>358</v>
      </c>
      <c r="K170" s="849">
        <v>371604</v>
      </c>
      <c r="L170" s="849">
        <v>1</v>
      </c>
      <c r="M170" s="849">
        <v>1038</v>
      </c>
      <c r="N170" s="849">
        <v>368</v>
      </c>
      <c r="O170" s="849">
        <v>382352</v>
      </c>
      <c r="P170" s="837">
        <v>1.0289232623976061</v>
      </c>
      <c r="Q170" s="850">
        <v>1039</v>
      </c>
    </row>
    <row r="171" spans="1:17" ht="14.45" customHeight="1" x14ac:dyDescent="0.2">
      <c r="A171" s="831" t="s">
        <v>2782</v>
      </c>
      <c r="B171" s="832" t="s">
        <v>2783</v>
      </c>
      <c r="C171" s="832" t="s">
        <v>2111</v>
      </c>
      <c r="D171" s="832" t="s">
        <v>2784</v>
      </c>
      <c r="E171" s="832" t="s">
        <v>2785</v>
      </c>
      <c r="F171" s="849">
        <v>0.12000000000000001</v>
      </c>
      <c r="G171" s="849">
        <v>593.26</v>
      </c>
      <c r="H171" s="849"/>
      <c r="I171" s="849">
        <v>4943.833333333333</v>
      </c>
      <c r="J171" s="849"/>
      <c r="K171" s="849"/>
      <c r="L171" s="849"/>
      <c r="M171" s="849"/>
      <c r="N171" s="849">
        <v>0.04</v>
      </c>
      <c r="O171" s="849">
        <v>194.53</v>
      </c>
      <c r="P171" s="837"/>
      <c r="Q171" s="850">
        <v>4863.25</v>
      </c>
    </row>
    <row r="172" spans="1:17" ht="14.45" customHeight="1" x14ac:dyDescent="0.2">
      <c r="A172" s="831" t="s">
        <v>2782</v>
      </c>
      <c r="B172" s="832" t="s">
        <v>2783</v>
      </c>
      <c r="C172" s="832" t="s">
        <v>2111</v>
      </c>
      <c r="D172" s="832" t="s">
        <v>2786</v>
      </c>
      <c r="E172" s="832" t="s">
        <v>2785</v>
      </c>
      <c r="F172" s="849"/>
      <c r="G172" s="849"/>
      <c r="H172" s="849"/>
      <c r="I172" s="849"/>
      <c r="J172" s="849">
        <v>0.04</v>
      </c>
      <c r="K172" s="849">
        <v>395.51</v>
      </c>
      <c r="L172" s="849">
        <v>1</v>
      </c>
      <c r="M172" s="849">
        <v>9887.75</v>
      </c>
      <c r="N172" s="849">
        <v>0.03</v>
      </c>
      <c r="O172" s="849">
        <v>262.46999999999997</v>
      </c>
      <c r="P172" s="837">
        <v>0.66362418143662605</v>
      </c>
      <c r="Q172" s="850">
        <v>8749</v>
      </c>
    </row>
    <row r="173" spans="1:17" ht="14.45" customHeight="1" x14ac:dyDescent="0.2">
      <c r="A173" s="831" t="s">
        <v>2782</v>
      </c>
      <c r="B173" s="832" t="s">
        <v>2783</v>
      </c>
      <c r="C173" s="832" t="s">
        <v>2111</v>
      </c>
      <c r="D173" s="832" t="s">
        <v>2787</v>
      </c>
      <c r="E173" s="832" t="s">
        <v>2785</v>
      </c>
      <c r="F173" s="849">
        <v>0.03</v>
      </c>
      <c r="G173" s="849">
        <v>144.69</v>
      </c>
      <c r="H173" s="849"/>
      <c r="I173" s="849">
        <v>4823</v>
      </c>
      <c r="J173" s="849"/>
      <c r="K173" s="849"/>
      <c r="L173" s="849"/>
      <c r="M173" s="849"/>
      <c r="N173" s="849"/>
      <c r="O173" s="849"/>
      <c r="P173" s="837"/>
      <c r="Q173" s="850"/>
    </row>
    <row r="174" spans="1:17" ht="14.45" customHeight="1" x14ac:dyDescent="0.2">
      <c r="A174" s="831" t="s">
        <v>2782</v>
      </c>
      <c r="B174" s="832" t="s">
        <v>2783</v>
      </c>
      <c r="C174" s="832" t="s">
        <v>2111</v>
      </c>
      <c r="D174" s="832" t="s">
        <v>2788</v>
      </c>
      <c r="E174" s="832" t="s">
        <v>2785</v>
      </c>
      <c r="F174" s="849">
        <v>0.05</v>
      </c>
      <c r="G174" s="849">
        <v>247.19</v>
      </c>
      <c r="H174" s="849">
        <v>5.0008092251669023</v>
      </c>
      <c r="I174" s="849">
        <v>4943.7999999999993</v>
      </c>
      <c r="J174" s="849">
        <v>0.01</v>
      </c>
      <c r="K174" s="849">
        <v>49.43</v>
      </c>
      <c r="L174" s="849">
        <v>1</v>
      </c>
      <c r="M174" s="849">
        <v>4943</v>
      </c>
      <c r="N174" s="849"/>
      <c r="O174" s="849"/>
      <c r="P174" s="837"/>
      <c r="Q174" s="850"/>
    </row>
    <row r="175" spans="1:17" ht="14.45" customHeight="1" x14ac:dyDescent="0.2">
      <c r="A175" s="831" t="s">
        <v>2782</v>
      </c>
      <c r="B175" s="832" t="s">
        <v>2783</v>
      </c>
      <c r="C175" s="832" t="s">
        <v>2111</v>
      </c>
      <c r="D175" s="832" t="s">
        <v>2789</v>
      </c>
      <c r="E175" s="832" t="s">
        <v>2790</v>
      </c>
      <c r="F175" s="849">
        <v>0.1</v>
      </c>
      <c r="G175" s="849">
        <v>84.34</v>
      </c>
      <c r="H175" s="849"/>
      <c r="I175" s="849">
        <v>843.4</v>
      </c>
      <c r="J175" s="849"/>
      <c r="K175" s="849"/>
      <c r="L175" s="849"/>
      <c r="M175" s="849"/>
      <c r="N175" s="849">
        <v>0.6</v>
      </c>
      <c r="O175" s="849">
        <v>310.2</v>
      </c>
      <c r="P175" s="837"/>
      <c r="Q175" s="850">
        <v>517</v>
      </c>
    </row>
    <row r="176" spans="1:17" ht="14.45" customHeight="1" x14ac:dyDescent="0.2">
      <c r="A176" s="831" t="s">
        <v>2782</v>
      </c>
      <c r="B176" s="832" t="s">
        <v>2783</v>
      </c>
      <c r="C176" s="832" t="s">
        <v>2111</v>
      </c>
      <c r="D176" s="832" t="s">
        <v>2791</v>
      </c>
      <c r="E176" s="832" t="s">
        <v>2792</v>
      </c>
      <c r="F176" s="849">
        <v>0.15999999999999998</v>
      </c>
      <c r="G176" s="849">
        <v>727.60000000000014</v>
      </c>
      <c r="H176" s="849"/>
      <c r="I176" s="849">
        <v>4547.5000000000018</v>
      </c>
      <c r="J176" s="849"/>
      <c r="K176" s="849"/>
      <c r="L176" s="849"/>
      <c r="M176" s="849"/>
      <c r="N176" s="849"/>
      <c r="O176" s="849"/>
      <c r="P176" s="837"/>
      <c r="Q176" s="850"/>
    </row>
    <row r="177" spans="1:17" ht="14.45" customHeight="1" x14ac:dyDescent="0.2">
      <c r="A177" s="831" t="s">
        <v>2782</v>
      </c>
      <c r="B177" s="832" t="s">
        <v>2783</v>
      </c>
      <c r="C177" s="832" t="s">
        <v>2111</v>
      </c>
      <c r="D177" s="832" t="s">
        <v>2793</v>
      </c>
      <c r="E177" s="832" t="s">
        <v>2792</v>
      </c>
      <c r="F177" s="849">
        <v>0.06</v>
      </c>
      <c r="G177" s="849">
        <v>545.71</v>
      </c>
      <c r="H177" s="849">
        <v>0.60001099505222655</v>
      </c>
      <c r="I177" s="849">
        <v>9095.1666666666679</v>
      </c>
      <c r="J177" s="849">
        <v>0.11000000000000001</v>
      </c>
      <c r="K177" s="849">
        <v>909.5</v>
      </c>
      <c r="L177" s="849">
        <v>1</v>
      </c>
      <c r="M177" s="849">
        <v>8268.1818181818162</v>
      </c>
      <c r="N177" s="849"/>
      <c r="O177" s="849"/>
      <c r="P177" s="837"/>
      <c r="Q177" s="850"/>
    </row>
    <row r="178" spans="1:17" ht="14.45" customHeight="1" x14ac:dyDescent="0.2">
      <c r="A178" s="831" t="s">
        <v>2782</v>
      </c>
      <c r="B178" s="832" t="s">
        <v>2783</v>
      </c>
      <c r="C178" s="832" t="s">
        <v>2111</v>
      </c>
      <c r="D178" s="832" t="s">
        <v>2794</v>
      </c>
      <c r="E178" s="832" t="s">
        <v>2795</v>
      </c>
      <c r="F178" s="849">
        <v>0.13</v>
      </c>
      <c r="G178" s="849">
        <v>243.65999999999997</v>
      </c>
      <c r="H178" s="849">
        <v>4.5774938944204395</v>
      </c>
      <c r="I178" s="849">
        <v>1874.3076923076919</v>
      </c>
      <c r="J178" s="849">
        <v>0.1</v>
      </c>
      <c r="K178" s="849">
        <v>53.23</v>
      </c>
      <c r="L178" s="849">
        <v>1</v>
      </c>
      <c r="M178" s="849">
        <v>532.29999999999995</v>
      </c>
      <c r="N178" s="849"/>
      <c r="O178" s="849"/>
      <c r="P178" s="837"/>
      <c r="Q178" s="850"/>
    </row>
    <row r="179" spans="1:17" ht="14.45" customHeight="1" x14ac:dyDescent="0.2">
      <c r="A179" s="831" t="s">
        <v>2782</v>
      </c>
      <c r="B179" s="832" t="s">
        <v>2783</v>
      </c>
      <c r="C179" s="832" t="s">
        <v>2111</v>
      </c>
      <c r="D179" s="832" t="s">
        <v>2796</v>
      </c>
      <c r="E179" s="832" t="s">
        <v>2792</v>
      </c>
      <c r="F179" s="849">
        <v>0.87</v>
      </c>
      <c r="G179" s="849">
        <v>1573.46</v>
      </c>
      <c r="H179" s="849">
        <v>5.766758292101887</v>
      </c>
      <c r="I179" s="849">
        <v>1808.5747126436781</v>
      </c>
      <c r="J179" s="849">
        <v>0.15000000000000002</v>
      </c>
      <c r="K179" s="849">
        <v>272.85000000000002</v>
      </c>
      <c r="L179" s="849">
        <v>1</v>
      </c>
      <c r="M179" s="849">
        <v>1818.9999999999998</v>
      </c>
      <c r="N179" s="849"/>
      <c r="O179" s="849"/>
      <c r="P179" s="837"/>
      <c r="Q179" s="850"/>
    </row>
    <row r="180" spans="1:17" ht="14.45" customHeight="1" x14ac:dyDescent="0.2">
      <c r="A180" s="831" t="s">
        <v>2782</v>
      </c>
      <c r="B180" s="832" t="s">
        <v>2783</v>
      </c>
      <c r="C180" s="832" t="s">
        <v>2111</v>
      </c>
      <c r="D180" s="832" t="s">
        <v>2797</v>
      </c>
      <c r="E180" s="832" t="s">
        <v>2792</v>
      </c>
      <c r="F180" s="849">
        <v>0.02</v>
      </c>
      <c r="G180" s="849">
        <v>545.71</v>
      </c>
      <c r="H180" s="849">
        <v>0.56136073735752789</v>
      </c>
      <c r="I180" s="849">
        <v>27285.5</v>
      </c>
      <c r="J180" s="849">
        <v>0.02</v>
      </c>
      <c r="K180" s="849">
        <v>972.12</v>
      </c>
      <c r="L180" s="849">
        <v>1</v>
      </c>
      <c r="M180" s="849">
        <v>48606</v>
      </c>
      <c r="N180" s="849"/>
      <c r="O180" s="849"/>
      <c r="P180" s="837"/>
      <c r="Q180" s="850"/>
    </row>
    <row r="181" spans="1:17" ht="14.45" customHeight="1" x14ac:dyDescent="0.2">
      <c r="A181" s="831" t="s">
        <v>2782</v>
      </c>
      <c r="B181" s="832" t="s">
        <v>2783</v>
      </c>
      <c r="C181" s="832" t="s">
        <v>2111</v>
      </c>
      <c r="D181" s="832" t="s">
        <v>2798</v>
      </c>
      <c r="E181" s="832" t="s">
        <v>2792</v>
      </c>
      <c r="F181" s="849"/>
      <c r="G181" s="849"/>
      <c r="H181" s="849"/>
      <c r="I181" s="849"/>
      <c r="J181" s="849"/>
      <c r="K181" s="849"/>
      <c r="L181" s="849"/>
      <c r="M181" s="849"/>
      <c r="N181" s="849">
        <v>0.16</v>
      </c>
      <c r="O181" s="849">
        <v>262.31</v>
      </c>
      <c r="P181" s="837"/>
      <c r="Q181" s="850">
        <v>1639.4375</v>
      </c>
    </row>
    <row r="182" spans="1:17" ht="14.45" customHeight="1" x14ac:dyDescent="0.2">
      <c r="A182" s="831" t="s">
        <v>2782</v>
      </c>
      <c r="B182" s="832" t="s">
        <v>2783</v>
      </c>
      <c r="C182" s="832" t="s">
        <v>2111</v>
      </c>
      <c r="D182" s="832" t="s">
        <v>2799</v>
      </c>
      <c r="E182" s="832" t="s">
        <v>2795</v>
      </c>
      <c r="F182" s="849"/>
      <c r="G182" s="849"/>
      <c r="H182" s="849"/>
      <c r="I182" s="849"/>
      <c r="J182" s="849"/>
      <c r="K182" s="849"/>
      <c r="L182" s="849"/>
      <c r="M182" s="849"/>
      <c r="N182" s="849">
        <v>0.05</v>
      </c>
      <c r="O182" s="849">
        <v>26.62</v>
      </c>
      <c r="P182" s="837"/>
      <c r="Q182" s="850">
        <v>532.4</v>
      </c>
    </row>
    <row r="183" spans="1:17" ht="14.45" customHeight="1" x14ac:dyDescent="0.2">
      <c r="A183" s="831" t="s">
        <v>2782</v>
      </c>
      <c r="B183" s="832" t="s">
        <v>2783</v>
      </c>
      <c r="C183" s="832" t="s">
        <v>2111</v>
      </c>
      <c r="D183" s="832" t="s">
        <v>2800</v>
      </c>
      <c r="E183" s="832" t="s">
        <v>2792</v>
      </c>
      <c r="F183" s="849"/>
      <c r="G183" s="849"/>
      <c r="H183" s="849"/>
      <c r="I183" s="849"/>
      <c r="J183" s="849"/>
      <c r="K183" s="849"/>
      <c r="L183" s="849"/>
      <c r="M183" s="849"/>
      <c r="N183" s="849">
        <v>0.06</v>
      </c>
      <c r="O183" s="849">
        <v>196.56</v>
      </c>
      <c r="P183" s="837"/>
      <c r="Q183" s="850">
        <v>3276</v>
      </c>
    </row>
    <row r="184" spans="1:17" ht="14.45" customHeight="1" x14ac:dyDescent="0.2">
      <c r="A184" s="831" t="s">
        <v>2782</v>
      </c>
      <c r="B184" s="832" t="s">
        <v>2783</v>
      </c>
      <c r="C184" s="832" t="s">
        <v>2178</v>
      </c>
      <c r="D184" s="832" t="s">
        <v>2801</v>
      </c>
      <c r="E184" s="832" t="s">
        <v>2802</v>
      </c>
      <c r="F184" s="849"/>
      <c r="G184" s="849"/>
      <c r="H184" s="849"/>
      <c r="I184" s="849"/>
      <c r="J184" s="849">
        <v>1</v>
      </c>
      <c r="K184" s="849">
        <v>972.32</v>
      </c>
      <c r="L184" s="849">
        <v>1</v>
      </c>
      <c r="M184" s="849">
        <v>972.32</v>
      </c>
      <c r="N184" s="849"/>
      <c r="O184" s="849"/>
      <c r="P184" s="837"/>
      <c r="Q184" s="850"/>
    </row>
    <row r="185" spans="1:17" ht="14.45" customHeight="1" x14ac:dyDescent="0.2">
      <c r="A185" s="831" t="s">
        <v>2782</v>
      </c>
      <c r="B185" s="832" t="s">
        <v>2783</v>
      </c>
      <c r="C185" s="832" t="s">
        <v>2178</v>
      </c>
      <c r="D185" s="832" t="s">
        <v>2803</v>
      </c>
      <c r="E185" s="832" t="s">
        <v>2804</v>
      </c>
      <c r="F185" s="849"/>
      <c r="G185" s="849"/>
      <c r="H185" s="849"/>
      <c r="I185" s="849"/>
      <c r="J185" s="849">
        <v>1</v>
      </c>
      <c r="K185" s="849">
        <v>943.25</v>
      </c>
      <c r="L185" s="849">
        <v>1</v>
      </c>
      <c r="M185" s="849">
        <v>943.25</v>
      </c>
      <c r="N185" s="849"/>
      <c r="O185" s="849"/>
      <c r="P185" s="837"/>
      <c r="Q185" s="850"/>
    </row>
    <row r="186" spans="1:17" ht="14.45" customHeight="1" x14ac:dyDescent="0.2">
      <c r="A186" s="831" t="s">
        <v>2782</v>
      </c>
      <c r="B186" s="832" t="s">
        <v>2783</v>
      </c>
      <c r="C186" s="832" t="s">
        <v>2178</v>
      </c>
      <c r="D186" s="832" t="s">
        <v>2805</v>
      </c>
      <c r="E186" s="832" t="s">
        <v>2806</v>
      </c>
      <c r="F186" s="849"/>
      <c r="G186" s="849"/>
      <c r="H186" s="849"/>
      <c r="I186" s="849"/>
      <c r="J186" s="849">
        <v>1</v>
      </c>
      <c r="K186" s="849">
        <v>7650</v>
      </c>
      <c r="L186" s="849">
        <v>1</v>
      </c>
      <c r="M186" s="849">
        <v>7650</v>
      </c>
      <c r="N186" s="849"/>
      <c r="O186" s="849"/>
      <c r="P186" s="837"/>
      <c r="Q186" s="850"/>
    </row>
    <row r="187" spans="1:17" ht="14.45" customHeight="1" x14ac:dyDescent="0.2">
      <c r="A187" s="831" t="s">
        <v>2782</v>
      </c>
      <c r="B187" s="832" t="s">
        <v>2783</v>
      </c>
      <c r="C187" s="832" t="s">
        <v>2178</v>
      </c>
      <c r="D187" s="832" t="s">
        <v>2807</v>
      </c>
      <c r="E187" s="832" t="s">
        <v>2808</v>
      </c>
      <c r="F187" s="849"/>
      <c r="G187" s="849"/>
      <c r="H187" s="849"/>
      <c r="I187" s="849"/>
      <c r="J187" s="849">
        <v>2</v>
      </c>
      <c r="K187" s="849">
        <v>23666.12</v>
      </c>
      <c r="L187" s="849">
        <v>1</v>
      </c>
      <c r="M187" s="849">
        <v>11833.06</v>
      </c>
      <c r="N187" s="849"/>
      <c r="O187" s="849"/>
      <c r="P187" s="837"/>
      <c r="Q187" s="850"/>
    </row>
    <row r="188" spans="1:17" ht="14.45" customHeight="1" x14ac:dyDescent="0.2">
      <c r="A188" s="831" t="s">
        <v>2782</v>
      </c>
      <c r="B188" s="832" t="s">
        <v>2783</v>
      </c>
      <c r="C188" s="832" t="s">
        <v>2178</v>
      </c>
      <c r="D188" s="832" t="s">
        <v>2809</v>
      </c>
      <c r="E188" s="832" t="s">
        <v>2810</v>
      </c>
      <c r="F188" s="849"/>
      <c r="G188" s="849"/>
      <c r="H188" s="849"/>
      <c r="I188" s="849"/>
      <c r="J188" s="849">
        <v>1</v>
      </c>
      <c r="K188" s="849">
        <v>831.16</v>
      </c>
      <c r="L188" s="849">
        <v>1</v>
      </c>
      <c r="M188" s="849">
        <v>831.16</v>
      </c>
      <c r="N188" s="849"/>
      <c r="O188" s="849"/>
      <c r="P188" s="837"/>
      <c r="Q188" s="850"/>
    </row>
    <row r="189" spans="1:17" ht="14.45" customHeight="1" x14ac:dyDescent="0.2">
      <c r="A189" s="831" t="s">
        <v>2782</v>
      </c>
      <c r="B189" s="832" t="s">
        <v>2783</v>
      </c>
      <c r="C189" s="832" t="s">
        <v>2178</v>
      </c>
      <c r="D189" s="832" t="s">
        <v>2811</v>
      </c>
      <c r="E189" s="832" t="s">
        <v>2812</v>
      </c>
      <c r="F189" s="849"/>
      <c r="G189" s="849"/>
      <c r="H189" s="849"/>
      <c r="I189" s="849"/>
      <c r="J189" s="849">
        <v>1</v>
      </c>
      <c r="K189" s="849">
        <v>1086.17</v>
      </c>
      <c r="L189" s="849">
        <v>1</v>
      </c>
      <c r="M189" s="849">
        <v>1086.17</v>
      </c>
      <c r="N189" s="849"/>
      <c r="O189" s="849"/>
      <c r="P189" s="837"/>
      <c r="Q189" s="850"/>
    </row>
    <row r="190" spans="1:17" ht="14.45" customHeight="1" x14ac:dyDescent="0.2">
      <c r="A190" s="831" t="s">
        <v>2782</v>
      </c>
      <c r="B190" s="832" t="s">
        <v>2783</v>
      </c>
      <c r="C190" s="832" t="s">
        <v>2178</v>
      </c>
      <c r="D190" s="832" t="s">
        <v>2813</v>
      </c>
      <c r="E190" s="832" t="s">
        <v>2814</v>
      </c>
      <c r="F190" s="849"/>
      <c r="G190" s="849"/>
      <c r="H190" s="849"/>
      <c r="I190" s="849"/>
      <c r="J190" s="849">
        <v>1</v>
      </c>
      <c r="K190" s="849">
        <v>16831.689999999999</v>
      </c>
      <c r="L190" s="849">
        <v>1</v>
      </c>
      <c r="M190" s="849">
        <v>16831.689999999999</v>
      </c>
      <c r="N190" s="849"/>
      <c r="O190" s="849"/>
      <c r="P190" s="837"/>
      <c r="Q190" s="850"/>
    </row>
    <row r="191" spans="1:17" ht="14.45" customHeight="1" x14ac:dyDescent="0.2">
      <c r="A191" s="831" t="s">
        <v>2782</v>
      </c>
      <c r="B191" s="832" t="s">
        <v>2783</v>
      </c>
      <c r="C191" s="832" t="s">
        <v>2178</v>
      </c>
      <c r="D191" s="832" t="s">
        <v>2815</v>
      </c>
      <c r="E191" s="832" t="s">
        <v>2816</v>
      </c>
      <c r="F191" s="849"/>
      <c r="G191" s="849"/>
      <c r="H191" s="849"/>
      <c r="I191" s="849"/>
      <c r="J191" s="849">
        <v>1</v>
      </c>
      <c r="K191" s="849">
        <v>4066.69</v>
      </c>
      <c r="L191" s="849">
        <v>1</v>
      </c>
      <c r="M191" s="849">
        <v>4066.69</v>
      </c>
      <c r="N191" s="849"/>
      <c r="O191" s="849"/>
      <c r="P191" s="837"/>
      <c r="Q191" s="850"/>
    </row>
    <row r="192" spans="1:17" ht="14.45" customHeight="1" x14ac:dyDescent="0.2">
      <c r="A192" s="831" t="s">
        <v>2782</v>
      </c>
      <c r="B192" s="832" t="s">
        <v>2783</v>
      </c>
      <c r="C192" s="832" t="s">
        <v>812</v>
      </c>
      <c r="D192" s="832" t="s">
        <v>2817</v>
      </c>
      <c r="E192" s="832" t="s">
        <v>2818</v>
      </c>
      <c r="F192" s="849">
        <v>1</v>
      </c>
      <c r="G192" s="849">
        <v>187</v>
      </c>
      <c r="H192" s="849"/>
      <c r="I192" s="849">
        <v>187</v>
      </c>
      <c r="J192" s="849"/>
      <c r="K192" s="849"/>
      <c r="L192" s="849"/>
      <c r="M192" s="849"/>
      <c r="N192" s="849"/>
      <c r="O192" s="849"/>
      <c r="P192" s="837"/>
      <c r="Q192" s="850"/>
    </row>
    <row r="193" spans="1:17" ht="14.45" customHeight="1" x14ac:dyDescent="0.2">
      <c r="A193" s="831" t="s">
        <v>2782</v>
      </c>
      <c r="B193" s="832" t="s">
        <v>2783</v>
      </c>
      <c r="C193" s="832" t="s">
        <v>812</v>
      </c>
      <c r="D193" s="832" t="s">
        <v>2819</v>
      </c>
      <c r="E193" s="832" t="s">
        <v>2820</v>
      </c>
      <c r="F193" s="849">
        <v>38</v>
      </c>
      <c r="G193" s="849">
        <v>8474</v>
      </c>
      <c r="H193" s="849">
        <v>1.7195616883116882</v>
      </c>
      <c r="I193" s="849">
        <v>223</v>
      </c>
      <c r="J193" s="849">
        <v>22</v>
      </c>
      <c r="K193" s="849">
        <v>4928</v>
      </c>
      <c r="L193" s="849">
        <v>1</v>
      </c>
      <c r="M193" s="849">
        <v>224</v>
      </c>
      <c r="N193" s="849">
        <v>18</v>
      </c>
      <c r="O193" s="849">
        <v>4050</v>
      </c>
      <c r="P193" s="837">
        <v>0.82183441558441561</v>
      </c>
      <c r="Q193" s="850">
        <v>225</v>
      </c>
    </row>
    <row r="194" spans="1:17" ht="14.45" customHeight="1" x14ac:dyDescent="0.2">
      <c r="A194" s="831" t="s">
        <v>2782</v>
      </c>
      <c r="B194" s="832" t="s">
        <v>2783</v>
      </c>
      <c r="C194" s="832" t="s">
        <v>812</v>
      </c>
      <c r="D194" s="832" t="s">
        <v>2821</v>
      </c>
      <c r="E194" s="832" t="s">
        <v>2822</v>
      </c>
      <c r="F194" s="849">
        <v>28</v>
      </c>
      <c r="G194" s="849">
        <v>6300</v>
      </c>
      <c r="H194" s="849">
        <v>1.3274336283185841</v>
      </c>
      <c r="I194" s="849">
        <v>225</v>
      </c>
      <c r="J194" s="849">
        <v>21</v>
      </c>
      <c r="K194" s="849">
        <v>4746</v>
      </c>
      <c r="L194" s="849">
        <v>1</v>
      </c>
      <c r="M194" s="849">
        <v>226</v>
      </c>
      <c r="N194" s="849">
        <v>17</v>
      </c>
      <c r="O194" s="849">
        <v>3859</v>
      </c>
      <c r="P194" s="837">
        <v>0.81310577328276445</v>
      </c>
      <c r="Q194" s="850">
        <v>227</v>
      </c>
    </row>
    <row r="195" spans="1:17" ht="14.45" customHeight="1" x14ac:dyDescent="0.2">
      <c r="A195" s="831" t="s">
        <v>2782</v>
      </c>
      <c r="B195" s="832" t="s">
        <v>2783</v>
      </c>
      <c r="C195" s="832" t="s">
        <v>812</v>
      </c>
      <c r="D195" s="832" t="s">
        <v>2823</v>
      </c>
      <c r="E195" s="832" t="s">
        <v>2824</v>
      </c>
      <c r="F195" s="849"/>
      <c r="G195" s="849"/>
      <c r="H195" s="849"/>
      <c r="I195" s="849"/>
      <c r="J195" s="849"/>
      <c r="K195" s="849"/>
      <c r="L195" s="849"/>
      <c r="M195" s="849"/>
      <c r="N195" s="849">
        <v>2</v>
      </c>
      <c r="O195" s="849">
        <v>1258</v>
      </c>
      <c r="P195" s="837"/>
      <c r="Q195" s="850">
        <v>629</v>
      </c>
    </row>
    <row r="196" spans="1:17" ht="14.45" customHeight="1" x14ac:dyDescent="0.2">
      <c r="A196" s="831" t="s">
        <v>2782</v>
      </c>
      <c r="B196" s="832" t="s">
        <v>2783</v>
      </c>
      <c r="C196" s="832" t="s">
        <v>812</v>
      </c>
      <c r="D196" s="832" t="s">
        <v>2825</v>
      </c>
      <c r="E196" s="832" t="s">
        <v>2826</v>
      </c>
      <c r="F196" s="849">
        <v>3</v>
      </c>
      <c r="G196" s="849">
        <v>1380</v>
      </c>
      <c r="H196" s="849">
        <v>0.99783080260303691</v>
      </c>
      <c r="I196" s="849">
        <v>460</v>
      </c>
      <c r="J196" s="849">
        <v>3</v>
      </c>
      <c r="K196" s="849">
        <v>1383</v>
      </c>
      <c r="L196" s="849">
        <v>1</v>
      </c>
      <c r="M196" s="849">
        <v>461</v>
      </c>
      <c r="N196" s="849">
        <v>2</v>
      </c>
      <c r="O196" s="849">
        <v>924</v>
      </c>
      <c r="P196" s="837">
        <v>0.66811279826464209</v>
      </c>
      <c r="Q196" s="850">
        <v>462</v>
      </c>
    </row>
    <row r="197" spans="1:17" ht="14.45" customHeight="1" x14ac:dyDescent="0.2">
      <c r="A197" s="831" t="s">
        <v>2782</v>
      </c>
      <c r="B197" s="832" t="s">
        <v>2783</v>
      </c>
      <c r="C197" s="832" t="s">
        <v>812</v>
      </c>
      <c r="D197" s="832" t="s">
        <v>2827</v>
      </c>
      <c r="E197" s="832" t="s">
        <v>2828</v>
      </c>
      <c r="F197" s="849">
        <v>1</v>
      </c>
      <c r="G197" s="849">
        <v>265</v>
      </c>
      <c r="H197" s="849"/>
      <c r="I197" s="849">
        <v>265</v>
      </c>
      <c r="J197" s="849"/>
      <c r="K197" s="849"/>
      <c r="L197" s="849"/>
      <c r="M197" s="849"/>
      <c r="N197" s="849"/>
      <c r="O197" s="849"/>
      <c r="P197" s="837"/>
      <c r="Q197" s="850"/>
    </row>
    <row r="198" spans="1:17" ht="14.45" customHeight="1" x14ac:dyDescent="0.2">
      <c r="A198" s="831" t="s">
        <v>2782</v>
      </c>
      <c r="B198" s="832" t="s">
        <v>2783</v>
      </c>
      <c r="C198" s="832" t="s">
        <v>812</v>
      </c>
      <c r="D198" s="832" t="s">
        <v>2829</v>
      </c>
      <c r="E198" s="832" t="s">
        <v>2830</v>
      </c>
      <c r="F198" s="849"/>
      <c r="G198" s="849"/>
      <c r="H198" s="849"/>
      <c r="I198" s="849"/>
      <c r="J198" s="849">
        <v>1</v>
      </c>
      <c r="K198" s="849">
        <v>1577</v>
      </c>
      <c r="L198" s="849">
        <v>1</v>
      </c>
      <c r="M198" s="849">
        <v>1577</v>
      </c>
      <c r="N198" s="849"/>
      <c r="O198" s="849"/>
      <c r="P198" s="837"/>
      <c r="Q198" s="850"/>
    </row>
    <row r="199" spans="1:17" ht="14.45" customHeight="1" x14ac:dyDescent="0.2">
      <c r="A199" s="831" t="s">
        <v>2782</v>
      </c>
      <c r="B199" s="832" t="s">
        <v>2783</v>
      </c>
      <c r="C199" s="832" t="s">
        <v>812</v>
      </c>
      <c r="D199" s="832" t="s">
        <v>2831</v>
      </c>
      <c r="E199" s="832" t="s">
        <v>2832</v>
      </c>
      <c r="F199" s="849"/>
      <c r="G199" s="849"/>
      <c r="H199" s="849"/>
      <c r="I199" s="849"/>
      <c r="J199" s="849"/>
      <c r="K199" s="849"/>
      <c r="L199" s="849"/>
      <c r="M199" s="849"/>
      <c r="N199" s="849">
        <v>1</v>
      </c>
      <c r="O199" s="849">
        <v>877</v>
      </c>
      <c r="P199" s="837"/>
      <c r="Q199" s="850">
        <v>877</v>
      </c>
    </row>
    <row r="200" spans="1:17" ht="14.45" customHeight="1" x14ac:dyDescent="0.2">
      <c r="A200" s="831" t="s">
        <v>2782</v>
      </c>
      <c r="B200" s="832" t="s">
        <v>2783</v>
      </c>
      <c r="C200" s="832" t="s">
        <v>812</v>
      </c>
      <c r="D200" s="832" t="s">
        <v>2833</v>
      </c>
      <c r="E200" s="832" t="s">
        <v>2834</v>
      </c>
      <c r="F200" s="849">
        <v>20</v>
      </c>
      <c r="G200" s="849">
        <v>103140</v>
      </c>
      <c r="H200" s="849">
        <v>1.110895696006204</v>
      </c>
      <c r="I200" s="849">
        <v>5157</v>
      </c>
      <c r="J200" s="849">
        <v>18</v>
      </c>
      <c r="K200" s="849">
        <v>92844</v>
      </c>
      <c r="L200" s="849">
        <v>1</v>
      </c>
      <c r="M200" s="849">
        <v>5158</v>
      </c>
      <c r="N200" s="849">
        <v>17</v>
      </c>
      <c r="O200" s="849">
        <v>87754</v>
      </c>
      <c r="P200" s="837">
        <v>0.94517685580112876</v>
      </c>
      <c r="Q200" s="850">
        <v>5162</v>
      </c>
    </row>
    <row r="201" spans="1:17" ht="14.45" customHeight="1" x14ac:dyDescent="0.2">
      <c r="A201" s="831" t="s">
        <v>2782</v>
      </c>
      <c r="B201" s="832" t="s">
        <v>2783</v>
      </c>
      <c r="C201" s="832" t="s">
        <v>812</v>
      </c>
      <c r="D201" s="832" t="s">
        <v>2835</v>
      </c>
      <c r="E201" s="832" t="s">
        <v>2836</v>
      </c>
      <c r="F201" s="849">
        <v>3</v>
      </c>
      <c r="G201" s="849">
        <v>16860</v>
      </c>
      <c r="H201" s="849">
        <v>1.49973314356876</v>
      </c>
      <c r="I201" s="849">
        <v>5620</v>
      </c>
      <c r="J201" s="849">
        <v>2</v>
      </c>
      <c r="K201" s="849">
        <v>11242</v>
      </c>
      <c r="L201" s="849">
        <v>1</v>
      </c>
      <c r="M201" s="849">
        <v>5621</v>
      </c>
      <c r="N201" s="849">
        <v>3</v>
      </c>
      <c r="O201" s="849">
        <v>16878</v>
      </c>
      <c r="P201" s="837">
        <v>1.5013342821561999</v>
      </c>
      <c r="Q201" s="850">
        <v>5626</v>
      </c>
    </row>
    <row r="202" spans="1:17" ht="14.45" customHeight="1" x14ac:dyDescent="0.2">
      <c r="A202" s="831" t="s">
        <v>2782</v>
      </c>
      <c r="B202" s="832" t="s">
        <v>2783</v>
      </c>
      <c r="C202" s="832" t="s">
        <v>812</v>
      </c>
      <c r="D202" s="832" t="s">
        <v>2837</v>
      </c>
      <c r="E202" s="832" t="s">
        <v>2838</v>
      </c>
      <c r="F202" s="849">
        <v>203</v>
      </c>
      <c r="G202" s="849">
        <v>35931</v>
      </c>
      <c r="H202" s="849">
        <v>1.1534831460674158</v>
      </c>
      <c r="I202" s="849">
        <v>177</v>
      </c>
      <c r="J202" s="849">
        <v>175</v>
      </c>
      <c r="K202" s="849">
        <v>31150</v>
      </c>
      <c r="L202" s="849">
        <v>1</v>
      </c>
      <c r="M202" s="849">
        <v>178</v>
      </c>
      <c r="N202" s="849">
        <v>114</v>
      </c>
      <c r="O202" s="849">
        <v>20406</v>
      </c>
      <c r="P202" s="837">
        <v>0.65508828250401285</v>
      </c>
      <c r="Q202" s="850">
        <v>179</v>
      </c>
    </row>
    <row r="203" spans="1:17" ht="14.45" customHeight="1" x14ac:dyDescent="0.2">
      <c r="A203" s="831" t="s">
        <v>2782</v>
      </c>
      <c r="B203" s="832" t="s">
        <v>2783</v>
      </c>
      <c r="C203" s="832" t="s">
        <v>812</v>
      </c>
      <c r="D203" s="832" t="s">
        <v>2839</v>
      </c>
      <c r="E203" s="832" t="s">
        <v>2840</v>
      </c>
      <c r="F203" s="849">
        <v>11</v>
      </c>
      <c r="G203" s="849">
        <v>30107</v>
      </c>
      <c r="H203" s="849">
        <v>1.1000000000000001</v>
      </c>
      <c r="I203" s="849">
        <v>2737</v>
      </c>
      <c r="J203" s="849">
        <v>10</v>
      </c>
      <c r="K203" s="849">
        <v>27370</v>
      </c>
      <c r="L203" s="849">
        <v>1</v>
      </c>
      <c r="M203" s="849">
        <v>2737</v>
      </c>
      <c r="N203" s="849">
        <v>10</v>
      </c>
      <c r="O203" s="849">
        <v>27400</v>
      </c>
      <c r="P203" s="837">
        <v>1.0010960906101571</v>
      </c>
      <c r="Q203" s="850">
        <v>2740</v>
      </c>
    </row>
    <row r="204" spans="1:17" ht="14.45" customHeight="1" x14ac:dyDescent="0.2">
      <c r="A204" s="831" t="s">
        <v>2782</v>
      </c>
      <c r="B204" s="832" t="s">
        <v>2783</v>
      </c>
      <c r="C204" s="832" t="s">
        <v>812</v>
      </c>
      <c r="D204" s="832" t="s">
        <v>2841</v>
      </c>
      <c r="E204" s="832" t="s">
        <v>2842</v>
      </c>
      <c r="F204" s="849">
        <v>1</v>
      </c>
      <c r="G204" s="849">
        <v>5269</v>
      </c>
      <c r="H204" s="849">
        <v>0.99981024667931684</v>
      </c>
      <c r="I204" s="849">
        <v>5269</v>
      </c>
      <c r="J204" s="849">
        <v>1</v>
      </c>
      <c r="K204" s="849">
        <v>5270</v>
      </c>
      <c r="L204" s="849">
        <v>1</v>
      </c>
      <c r="M204" s="849">
        <v>5270</v>
      </c>
      <c r="N204" s="849">
        <v>3</v>
      </c>
      <c r="O204" s="849">
        <v>15822</v>
      </c>
      <c r="P204" s="837">
        <v>3.0022770398481975</v>
      </c>
      <c r="Q204" s="850">
        <v>5274</v>
      </c>
    </row>
    <row r="205" spans="1:17" ht="14.45" customHeight="1" x14ac:dyDescent="0.2">
      <c r="A205" s="831" t="s">
        <v>2782</v>
      </c>
      <c r="B205" s="832" t="s">
        <v>2783</v>
      </c>
      <c r="C205" s="832" t="s">
        <v>812</v>
      </c>
      <c r="D205" s="832" t="s">
        <v>2843</v>
      </c>
      <c r="E205" s="832" t="s">
        <v>2844</v>
      </c>
      <c r="F205" s="849">
        <v>6</v>
      </c>
      <c r="G205" s="849">
        <v>4050</v>
      </c>
      <c r="H205" s="849">
        <v>2</v>
      </c>
      <c r="I205" s="849">
        <v>675</v>
      </c>
      <c r="J205" s="849">
        <v>3</v>
      </c>
      <c r="K205" s="849">
        <v>2025</v>
      </c>
      <c r="L205" s="849">
        <v>1</v>
      </c>
      <c r="M205" s="849">
        <v>675</v>
      </c>
      <c r="N205" s="849"/>
      <c r="O205" s="849"/>
      <c r="P205" s="837"/>
      <c r="Q205" s="850"/>
    </row>
    <row r="206" spans="1:17" ht="14.45" customHeight="1" x14ac:dyDescent="0.2">
      <c r="A206" s="831" t="s">
        <v>2782</v>
      </c>
      <c r="B206" s="832" t="s">
        <v>2783</v>
      </c>
      <c r="C206" s="832" t="s">
        <v>812</v>
      </c>
      <c r="D206" s="832" t="s">
        <v>2845</v>
      </c>
      <c r="E206" s="832" t="s">
        <v>2846</v>
      </c>
      <c r="F206" s="849">
        <v>3</v>
      </c>
      <c r="G206" s="849">
        <v>1707</v>
      </c>
      <c r="H206" s="849">
        <v>1</v>
      </c>
      <c r="I206" s="849">
        <v>569</v>
      </c>
      <c r="J206" s="849">
        <v>3</v>
      </c>
      <c r="K206" s="849">
        <v>1707</v>
      </c>
      <c r="L206" s="849">
        <v>1</v>
      </c>
      <c r="M206" s="849">
        <v>569</v>
      </c>
      <c r="N206" s="849">
        <v>2</v>
      </c>
      <c r="O206" s="849">
        <v>1142</v>
      </c>
      <c r="P206" s="837">
        <v>0.66900995899238425</v>
      </c>
      <c r="Q206" s="850">
        <v>571</v>
      </c>
    </row>
    <row r="207" spans="1:17" ht="14.45" customHeight="1" x14ac:dyDescent="0.2">
      <c r="A207" s="831" t="s">
        <v>2782</v>
      </c>
      <c r="B207" s="832" t="s">
        <v>2783</v>
      </c>
      <c r="C207" s="832" t="s">
        <v>812</v>
      </c>
      <c r="D207" s="832" t="s">
        <v>2847</v>
      </c>
      <c r="E207" s="832" t="s">
        <v>2848</v>
      </c>
      <c r="F207" s="849"/>
      <c r="G207" s="849"/>
      <c r="H207" s="849"/>
      <c r="I207" s="849"/>
      <c r="J207" s="849">
        <v>1</v>
      </c>
      <c r="K207" s="849">
        <v>155</v>
      </c>
      <c r="L207" s="849">
        <v>1</v>
      </c>
      <c r="M207" s="849">
        <v>155</v>
      </c>
      <c r="N207" s="849">
        <v>1</v>
      </c>
      <c r="O207" s="849">
        <v>156</v>
      </c>
      <c r="P207" s="837">
        <v>1.0064516129032257</v>
      </c>
      <c r="Q207" s="850">
        <v>156</v>
      </c>
    </row>
    <row r="208" spans="1:17" ht="14.45" customHeight="1" x14ac:dyDescent="0.2">
      <c r="A208" s="831" t="s">
        <v>2782</v>
      </c>
      <c r="B208" s="832" t="s">
        <v>2783</v>
      </c>
      <c r="C208" s="832" t="s">
        <v>812</v>
      </c>
      <c r="D208" s="832" t="s">
        <v>2849</v>
      </c>
      <c r="E208" s="832" t="s">
        <v>2850</v>
      </c>
      <c r="F208" s="849"/>
      <c r="G208" s="849"/>
      <c r="H208" s="849"/>
      <c r="I208" s="849"/>
      <c r="J208" s="849">
        <v>3</v>
      </c>
      <c r="K208" s="849">
        <v>615</v>
      </c>
      <c r="L208" s="849">
        <v>1</v>
      </c>
      <c r="M208" s="849">
        <v>205</v>
      </c>
      <c r="N208" s="849"/>
      <c r="O208" s="849"/>
      <c r="P208" s="837"/>
      <c r="Q208" s="850"/>
    </row>
    <row r="209" spans="1:17" ht="14.45" customHeight="1" x14ac:dyDescent="0.2">
      <c r="A209" s="831" t="s">
        <v>2782</v>
      </c>
      <c r="B209" s="832" t="s">
        <v>2783</v>
      </c>
      <c r="C209" s="832" t="s">
        <v>812</v>
      </c>
      <c r="D209" s="832" t="s">
        <v>2851</v>
      </c>
      <c r="E209" s="832" t="s">
        <v>2852</v>
      </c>
      <c r="F209" s="849">
        <v>2</v>
      </c>
      <c r="G209" s="849">
        <v>852</v>
      </c>
      <c r="H209" s="849"/>
      <c r="I209" s="849">
        <v>426</v>
      </c>
      <c r="J209" s="849"/>
      <c r="K209" s="849"/>
      <c r="L209" s="849"/>
      <c r="M209" s="849"/>
      <c r="N209" s="849">
        <v>4</v>
      </c>
      <c r="O209" s="849">
        <v>1712</v>
      </c>
      <c r="P209" s="837"/>
      <c r="Q209" s="850">
        <v>428</v>
      </c>
    </row>
    <row r="210" spans="1:17" ht="14.45" customHeight="1" x14ac:dyDescent="0.2">
      <c r="A210" s="831" t="s">
        <v>2782</v>
      </c>
      <c r="B210" s="832" t="s">
        <v>2783</v>
      </c>
      <c r="C210" s="832" t="s">
        <v>812</v>
      </c>
      <c r="D210" s="832" t="s">
        <v>2853</v>
      </c>
      <c r="E210" s="832" t="s">
        <v>2854</v>
      </c>
      <c r="F210" s="849">
        <v>2</v>
      </c>
      <c r="G210" s="849">
        <v>872</v>
      </c>
      <c r="H210" s="849"/>
      <c r="I210" s="849">
        <v>436</v>
      </c>
      <c r="J210" s="849"/>
      <c r="K210" s="849"/>
      <c r="L210" s="849"/>
      <c r="M210" s="849"/>
      <c r="N210" s="849"/>
      <c r="O210" s="849"/>
      <c r="P210" s="837"/>
      <c r="Q210" s="850"/>
    </row>
    <row r="211" spans="1:17" ht="14.45" customHeight="1" x14ac:dyDescent="0.2">
      <c r="A211" s="831" t="s">
        <v>2782</v>
      </c>
      <c r="B211" s="832" t="s">
        <v>2783</v>
      </c>
      <c r="C211" s="832" t="s">
        <v>812</v>
      </c>
      <c r="D211" s="832" t="s">
        <v>2855</v>
      </c>
      <c r="E211" s="832" t="s">
        <v>2856</v>
      </c>
      <c r="F211" s="849">
        <v>2</v>
      </c>
      <c r="G211" s="849">
        <v>4310</v>
      </c>
      <c r="H211" s="849">
        <v>0.99953617810760664</v>
      </c>
      <c r="I211" s="849">
        <v>2155</v>
      </c>
      <c r="J211" s="849">
        <v>2</v>
      </c>
      <c r="K211" s="849">
        <v>4312</v>
      </c>
      <c r="L211" s="849">
        <v>1</v>
      </c>
      <c r="M211" s="849">
        <v>2156</v>
      </c>
      <c r="N211" s="849"/>
      <c r="O211" s="849"/>
      <c r="P211" s="837"/>
      <c r="Q211" s="850"/>
    </row>
    <row r="212" spans="1:17" ht="14.45" customHeight="1" x14ac:dyDescent="0.2">
      <c r="A212" s="831" t="s">
        <v>2782</v>
      </c>
      <c r="B212" s="832" t="s">
        <v>2783</v>
      </c>
      <c r="C212" s="832" t="s">
        <v>812</v>
      </c>
      <c r="D212" s="832" t="s">
        <v>2857</v>
      </c>
      <c r="E212" s="832" t="s">
        <v>2858</v>
      </c>
      <c r="F212" s="849">
        <v>5</v>
      </c>
      <c r="G212" s="849">
        <v>4670</v>
      </c>
      <c r="H212" s="849">
        <v>0.83244206773618534</v>
      </c>
      <c r="I212" s="849">
        <v>934</v>
      </c>
      <c r="J212" s="849">
        <v>6</v>
      </c>
      <c r="K212" s="849">
        <v>5610</v>
      </c>
      <c r="L212" s="849">
        <v>1</v>
      </c>
      <c r="M212" s="849">
        <v>935</v>
      </c>
      <c r="N212" s="849">
        <v>3</v>
      </c>
      <c r="O212" s="849">
        <v>2814</v>
      </c>
      <c r="P212" s="837">
        <v>0.50160427807486629</v>
      </c>
      <c r="Q212" s="850">
        <v>938</v>
      </c>
    </row>
    <row r="213" spans="1:17" ht="14.45" customHeight="1" x14ac:dyDescent="0.2">
      <c r="A213" s="831" t="s">
        <v>2782</v>
      </c>
      <c r="B213" s="832" t="s">
        <v>2783</v>
      </c>
      <c r="C213" s="832" t="s">
        <v>812</v>
      </c>
      <c r="D213" s="832" t="s">
        <v>2859</v>
      </c>
      <c r="E213" s="832" t="s">
        <v>2860</v>
      </c>
      <c r="F213" s="849">
        <v>1</v>
      </c>
      <c r="G213" s="849">
        <v>8460</v>
      </c>
      <c r="H213" s="849">
        <v>0.9997636492554951</v>
      </c>
      <c r="I213" s="849">
        <v>8460</v>
      </c>
      <c r="J213" s="849">
        <v>1</v>
      </c>
      <c r="K213" s="849">
        <v>8462</v>
      </c>
      <c r="L213" s="849">
        <v>1</v>
      </c>
      <c r="M213" s="849">
        <v>8462</v>
      </c>
      <c r="N213" s="849"/>
      <c r="O213" s="849"/>
      <c r="P213" s="837"/>
      <c r="Q213" s="850"/>
    </row>
    <row r="214" spans="1:17" ht="14.45" customHeight="1" x14ac:dyDescent="0.2">
      <c r="A214" s="831" t="s">
        <v>2861</v>
      </c>
      <c r="B214" s="832" t="s">
        <v>2862</v>
      </c>
      <c r="C214" s="832" t="s">
        <v>812</v>
      </c>
      <c r="D214" s="832" t="s">
        <v>2863</v>
      </c>
      <c r="E214" s="832" t="s">
        <v>2864</v>
      </c>
      <c r="F214" s="849">
        <v>11</v>
      </c>
      <c r="G214" s="849">
        <v>2321</v>
      </c>
      <c r="H214" s="849">
        <v>0.8421625544267054</v>
      </c>
      <c r="I214" s="849">
        <v>211</v>
      </c>
      <c r="J214" s="849">
        <v>13</v>
      </c>
      <c r="K214" s="849">
        <v>2756</v>
      </c>
      <c r="L214" s="849">
        <v>1</v>
      </c>
      <c r="M214" s="849">
        <v>212</v>
      </c>
      <c r="N214" s="849">
        <v>12</v>
      </c>
      <c r="O214" s="849">
        <v>2556</v>
      </c>
      <c r="P214" s="837">
        <v>0.92743105950653115</v>
      </c>
      <c r="Q214" s="850">
        <v>213</v>
      </c>
    </row>
    <row r="215" spans="1:17" ht="14.45" customHeight="1" x14ac:dyDescent="0.2">
      <c r="A215" s="831" t="s">
        <v>2861</v>
      </c>
      <c r="B215" s="832" t="s">
        <v>2862</v>
      </c>
      <c r="C215" s="832" t="s">
        <v>812</v>
      </c>
      <c r="D215" s="832" t="s">
        <v>2865</v>
      </c>
      <c r="E215" s="832" t="s">
        <v>2866</v>
      </c>
      <c r="F215" s="849">
        <v>90</v>
      </c>
      <c r="G215" s="849">
        <v>27090</v>
      </c>
      <c r="H215" s="849">
        <v>0.446278541069487</v>
      </c>
      <c r="I215" s="849">
        <v>301</v>
      </c>
      <c r="J215" s="849">
        <v>201</v>
      </c>
      <c r="K215" s="849">
        <v>60702</v>
      </c>
      <c r="L215" s="849">
        <v>1</v>
      </c>
      <c r="M215" s="849">
        <v>302</v>
      </c>
      <c r="N215" s="849">
        <v>88</v>
      </c>
      <c r="O215" s="849">
        <v>26664</v>
      </c>
      <c r="P215" s="837">
        <v>0.43926065039043194</v>
      </c>
      <c r="Q215" s="850">
        <v>303</v>
      </c>
    </row>
    <row r="216" spans="1:17" ht="14.45" customHeight="1" x14ac:dyDescent="0.2">
      <c r="A216" s="831" t="s">
        <v>2861</v>
      </c>
      <c r="B216" s="832" t="s">
        <v>2862</v>
      </c>
      <c r="C216" s="832" t="s">
        <v>812</v>
      </c>
      <c r="D216" s="832" t="s">
        <v>2867</v>
      </c>
      <c r="E216" s="832" t="s">
        <v>2868</v>
      </c>
      <c r="F216" s="849">
        <v>6</v>
      </c>
      <c r="G216" s="849">
        <v>594</v>
      </c>
      <c r="H216" s="849">
        <v>0.495</v>
      </c>
      <c r="I216" s="849">
        <v>99</v>
      </c>
      <c r="J216" s="849">
        <v>12</v>
      </c>
      <c r="K216" s="849">
        <v>1200</v>
      </c>
      <c r="L216" s="849">
        <v>1</v>
      </c>
      <c r="M216" s="849">
        <v>100</v>
      </c>
      <c r="N216" s="849">
        <v>12</v>
      </c>
      <c r="O216" s="849">
        <v>1200</v>
      </c>
      <c r="P216" s="837">
        <v>1</v>
      </c>
      <c r="Q216" s="850">
        <v>100</v>
      </c>
    </row>
    <row r="217" spans="1:17" ht="14.45" customHeight="1" x14ac:dyDescent="0.2">
      <c r="A217" s="831" t="s">
        <v>2861</v>
      </c>
      <c r="B217" s="832" t="s">
        <v>2862</v>
      </c>
      <c r="C217" s="832" t="s">
        <v>812</v>
      </c>
      <c r="D217" s="832" t="s">
        <v>2869</v>
      </c>
      <c r="E217" s="832" t="s">
        <v>2870</v>
      </c>
      <c r="F217" s="849">
        <v>5</v>
      </c>
      <c r="G217" s="849">
        <v>1160</v>
      </c>
      <c r="H217" s="849">
        <v>1</v>
      </c>
      <c r="I217" s="849">
        <v>232</v>
      </c>
      <c r="J217" s="849">
        <v>5</v>
      </c>
      <c r="K217" s="849">
        <v>1160</v>
      </c>
      <c r="L217" s="849">
        <v>1</v>
      </c>
      <c r="M217" s="849">
        <v>232</v>
      </c>
      <c r="N217" s="849">
        <v>5</v>
      </c>
      <c r="O217" s="849">
        <v>1175</v>
      </c>
      <c r="P217" s="837">
        <v>1.0129310344827587</v>
      </c>
      <c r="Q217" s="850">
        <v>235</v>
      </c>
    </row>
    <row r="218" spans="1:17" ht="14.45" customHeight="1" x14ac:dyDescent="0.2">
      <c r="A218" s="831" t="s">
        <v>2861</v>
      </c>
      <c r="B218" s="832" t="s">
        <v>2862</v>
      </c>
      <c r="C218" s="832" t="s">
        <v>812</v>
      </c>
      <c r="D218" s="832" t="s">
        <v>2871</v>
      </c>
      <c r="E218" s="832" t="s">
        <v>2872</v>
      </c>
      <c r="F218" s="849">
        <v>27</v>
      </c>
      <c r="G218" s="849">
        <v>3699</v>
      </c>
      <c r="H218" s="849">
        <v>0.81818181818181823</v>
      </c>
      <c r="I218" s="849">
        <v>137</v>
      </c>
      <c r="J218" s="849">
        <v>33</v>
      </c>
      <c r="K218" s="849">
        <v>4521</v>
      </c>
      <c r="L218" s="849">
        <v>1</v>
      </c>
      <c r="M218" s="849">
        <v>137</v>
      </c>
      <c r="N218" s="849">
        <v>31</v>
      </c>
      <c r="O218" s="849">
        <v>4278</v>
      </c>
      <c r="P218" s="837">
        <v>0.94625082946250827</v>
      </c>
      <c r="Q218" s="850">
        <v>138</v>
      </c>
    </row>
    <row r="219" spans="1:17" ht="14.45" customHeight="1" x14ac:dyDescent="0.2">
      <c r="A219" s="831" t="s">
        <v>2861</v>
      </c>
      <c r="B219" s="832" t="s">
        <v>2862</v>
      </c>
      <c r="C219" s="832" t="s">
        <v>812</v>
      </c>
      <c r="D219" s="832" t="s">
        <v>2873</v>
      </c>
      <c r="E219" s="832" t="s">
        <v>2872</v>
      </c>
      <c r="F219" s="849"/>
      <c r="G219" s="849"/>
      <c r="H219" s="849"/>
      <c r="I219" s="849"/>
      <c r="J219" s="849">
        <v>4</v>
      </c>
      <c r="K219" s="849">
        <v>736</v>
      </c>
      <c r="L219" s="849">
        <v>1</v>
      </c>
      <c r="M219" s="849">
        <v>184</v>
      </c>
      <c r="N219" s="849"/>
      <c r="O219" s="849"/>
      <c r="P219" s="837"/>
      <c r="Q219" s="850"/>
    </row>
    <row r="220" spans="1:17" ht="14.45" customHeight="1" x14ac:dyDescent="0.2">
      <c r="A220" s="831" t="s">
        <v>2861</v>
      </c>
      <c r="B220" s="832" t="s">
        <v>2862</v>
      </c>
      <c r="C220" s="832" t="s">
        <v>812</v>
      </c>
      <c r="D220" s="832" t="s">
        <v>2874</v>
      </c>
      <c r="E220" s="832" t="s">
        <v>2875</v>
      </c>
      <c r="F220" s="849">
        <v>8</v>
      </c>
      <c r="G220" s="849">
        <v>2384</v>
      </c>
      <c r="H220" s="849">
        <v>0.88591601635079897</v>
      </c>
      <c r="I220" s="849">
        <v>298</v>
      </c>
      <c r="J220" s="849">
        <v>9</v>
      </c>
      <c r="K220" s="849">
        <v>2691</v>
      </c>
      <c r="L220" s="849">
        <v>1</v>
      </c>
      <c r="M220" s="849">
        <v>299</v>
      </c>
      <c r="N220" s="849">
        <v>3</v>
      </c>
      <c r="O220" s="849">
        <v>906</v>
      </c>
      <c r="P220" s="837">
        <v>0.33667781493868448</v>
      </c>
      <c r="Q220" s="850">
        <v>302</v>
      </c>
    </row>
    <row r="221" spans="1:17" ht="14.45" customHeight="1" x14ac:dyDescent="0.2">
      <c r="A221" s="831" t="s">
        <v>2861</v>
      </c>
      <c r="B221" s="832" t="s">
        <v>2862</v>
      </c>
      <c r="C221" s="832" t="s">
        <v>812</v>
      </c>
      <c r="D221" s="832" t="s">
        <v>2876</v>
      </c>
      <c r="E221" s="832" t="s">
        <v>2877</v>
      </c>
      <c r="F221" s="849">
        <v>1</v>
      </c>
      <c r="G221" s="849">
        <v>639</v>
      </c>
      <c r="H221" s="849"/>
      <c r="I221" s="849">
        <v>639</v>
      </c>
      <c r="J221" s="849"/>
      <c r="K221" s="849"/>
      <c r="L221" s="849"/>
      <c r="M221" s="849"/>
      <c r="N221" s="849"/>
      <c r="O221" s="849"/>
      <c r="P221" s="837"/>
      <c r="Q221" s="850"/>
    </row>
    <row r="222" spans="1:17" ht="14.45" customHeight="1" x14ac:dyDescent="0.2">
      <c r="A222" s="831" t="s">
        <v>2861</v>
      </c>
      <c r="B222" s="832" t="s">
        <v>2862</v>
      </c>
      <c r="C222" s="832" t="s">
        <v>812</v>
      </c>
      <c r="D222" s="832" t="s">
        <v>2878</v>
      </c>
      <c r="E222" s="832" t="s">
        <v>2879</v>
      </c>
      <c r="F222" s="849">
        <v>1</v>
      </c>
      <c r="G222" s="849">
        <v>608</v>
      </c>
      <c r="H222" s="849"/>
      <c r="I222" s="849">
        <v>608</v>
      </c>
      <c r="J222" s="849"/>
      <c r="K222" s="849"/>
      <c r="L222" s="849"/>
      <c r="M222" s="849"/>
      <c r="N222" s="849"/>
      <c r="O222" s="849"/>
      <c r="P222" s="837"/>
      <c r="Q222" s="850"/>
    </row>
    <row r="223" spans="1:17" ht="14.45" customHeight="1" x14ac:dyDescent="0.2">
      <c r="A223" s="831" t="s">
        <v>2861</v>
      </c>
      <c r="B223" s="832" t="s">
        <v>2862</v>
      </c>
      <c r="C223" s="832" t="s">
        <v>812</v>
      </c>
      <c r="D223" s="832" t="s">
        <v>2880</v>
      </c>
      <c r="E223" s="832" t="s">
        <v>2881</v>
      </c>
      <c r="F223" s="849">
        <v>33</v>
      </c>
      <c r="G223" s="849">
        <v>5709</v>
      </c>
      <c r="H223" s="849">
        <v>0.93743842364532015</v>
      </c>
      <c r="I223" s="849">
        <v>173</v>
      </c>
      <c r="J223" s="849">
        <v>35</v>
      </c>
      <c r="K223" s="849">
        <v>6090</v>
      </c>
      <c r="L223" s="849">
        <v>1</v>
      </c>
      <c r="M223" s="849">
        <v>174</v>
      </c>
      <c r="N223" s="849">
        <v>25</v>
      </c>
      <c r="O223" s="849">
        <v>4375</v>
      </c>
      <c r="P223" s="837">
        <v>0.7183908045977011</v>
      </c>
      <c r="Q223" s="850">
        <v>175</v>
      </c>
    </row>
    <row r="224" spans="1:17" ht="14.45" customHeight="1" x14ac:dyDescent="0.2">
      <c r="A224" s="831" t="s">
        <v>2861</v>
      </c>
      <c r="B224" s="832" t="s">
        <v>2862</v>
      </c>
      <c r="C224" s="832" t="s">
        <v>812</v>
      </c>
      <c r="D224" s="832" t="s">
        <v>2882</v>
      </c>
      <c r="E224" s="832" t="s">
        <v>2883</v>
      </c>
      <c r="F224" s="849">
        <v>8</v>
      </c>
      <c r="G224" s="849">
        <v>2776</v>
      </c>
      <c r="H224" s="849">
        <v>0.72727272727272729</v>
      </c>
      <c r="I224" s="849">
        <v>347</v>
      </c>
      <c r="J224" s="849">
        <v>11</v>
      </c>
      <c r="K224" s="849">
        <v>3817</v>
      </c>
      <c r="L224" s="849">
        <v>1</v>
      </c>
      <c r="M224" s="849">
        <v>347</v>
      </c>
      <c r="N224" s="849">
        <v>23</v>
      </c>
      <c r="O224" s="849">
        <v>8004</v>
      </c>
      <c r="P224" s="837">
        <v>2.0969347655226618</v>
      </c>
      <c r="Q224" s="850">
        <v>348</v>
      </c>
    </row>
    <row r="225" spans="1:17" ht="14.45" customHeight="1" x14ac:dyDescent="0.2">
      <c r="A225" s="831" t="s">
        <v>2861</v>
      </c>
      <c r="B225" s="832" t="s">
        <v>2862</v>
      </c>
      <c r="C225" s="832" t="s">
        <v>812</v>
      </c>
      <c r="D225" s="832" t="s">
        <v>2884</v>
      </c>
      <c r="E225" s="832" t="s">
        <v>2885</v>
      </c>
      <c r="F225" s="849"/>
      <c r="G225" s="849"/>
      <c r="H225" s="849"/>
      <c r="I225" s="849"/>
      <c r="J225" s="849">
        <v>1</v>
      </c>
      <c r="K225" s="849">
        <v>274</v>
      </c>
      <c r="L225" s="849">
        <v>1</v>
      </c>
      <c r="M225" s="849">
        <v>274</v>
      </c>
      <c r="N225" s="849"/>
      <c r="O225" s="849"/>
      <c r="P225" s="837"/>
      <c r="Q225" s="850"/>
    </row>
    <row r="226" spans="1:17" ht="14.45" customHeight="1" x14ac:dyDescent="0.2">
      <c r="A226" s="831" t="s">
        <v>2861</v>
      </c>
      <c r="B226" s="832" t="s">
        <v>2862</v>
      </c>
      <c r="C226" s="832" t="s">
        <v>812</v>
      </c>
      <c r="D226" s="832" t="s">
        <v>2886</v>
      </c>
      <c r="E226" s="832" t="s">
        <v>2887</v>
      </c>
      <c r="F226" s="849"/>
      <c r="G226" s="849"/>
      <c r="H226" s="849"/>
      <c r="I226" s="849"/>
      <c r="J226" s="849">
        <v>1</v>
      </c>
      <c r="K226" s="849">
        <v>142</v>
      </c>
      <c r="L226" s="849">
        <v>1</v>
      </c>
      <c r="M226" s="849">
        <v>142</v>
      </c>
      <c r="N226" s="849"/>
      <c r="O226" s="849"/>
      <c r="P226" s="837"/>
      <c r="Q226" s="850"/>
    </row>
    <row r="227" spans="1:17" ht="14.45" customHeight="1" x14ac:dyDescent="0.2">
      <c r="A227" s="831" t="s">
        <v>2861</v>
      </c>
      <c r="B227" s="832" t="s">
        <v>2862</v>
      </c>
      <c r="C227" s="832" t="s">
        <v>812</v>
      </c>
      <c r="D227" s="832" t="s">
        <v>2888</v>
      </c>
      <c r="E227" s="832" t="s">
        <v>2887</v>
      </c>
      <c r="F227" s="849">
        <v>27</v>
      </c>
      <c r="G227" s="849">
        <v>2106</v>
      </c>
      <c r="H227" s="849">
        <v>0.84375</v>
      </c>
      <c r="I227" s="849">
        <v>78</v>
      </c>
      <c r="J227" s="849">
        <v>32</v>
      </c>
      <c r="K227" s="849">
        <v>2496</v>
      </c>
      <c r="L227" s="849">
        <v>1</v>
      </c>
      <c r="M227" s="849">
        <v>78</v>
      </c>
      <c r="N227" s="849">
        <v>31</v>
      </c>
      <c r="O227" s="849">
        <v>2449</v>
      </c>
      <c r="P227" s="837">
        <v>0.98116987179487181</v>
      </c>
      <c r="Q227" s="850">
        <v>79</v>
      </c>
    </row>
    <row r="228" spans="1:17" ht="14.45" customHeight="1" x14ac:dyDescent="0.2">
      <c r="A228" s="831" t="s">
        <v>2861</v>
      </c>
      <c r="B228" s="832" t="s">
        <v>2862</v>
      </c>
      <c r="C228" s="832" t="s">
        <v>812</v>
      </c>
      <c r="D228" s="832" t="s">
        <v>2889</v>
      </c>
      <c r="E228" s="832" t="s">
        <v>2890</v>
      </c>
      <c r="F228" s="849"/>
      <c r="G228" s="849"/>
      <c r="H228" s="849"/>
      <c r="I228" s="849"/>
      <c r="J228" s="849">
        <v>1</v>
      </c>
      <c r="K228" s="849">
        <v>314</v>
      </c>
      <c r="L228" s="849">
        <v>1</v>
      </c>
      <c r="M228" s="849">
        <v>314</v>
      </c>
      <c r="N228" s="849"/>
      <c r="O228" s="849"/>
      <c r="P228" s="837"/>
      <c r="Q228" s="850"/>
    </row>
    <row r="229" spans="1:17" ht="14.45" customHeight="1" x14ac:dyDescent="0.2">
      <c r="A229" s="831" t="s">
        <v>2861</v>
      </c>
      <c r="B229" s="832" t="s">
        <v>2862</v>
      </c>
      <c r="C229" s="832" t="s">
        <v>812</v>
      </c>
      <c r="D229" s="832" t="s">
        <v>2891</v>
      </c>
      <c r="E229" s="832" t="s">
        <v>2892</v>
      </c>
      <c r="F229" s="849">
        <v>1409</v>
      </c>
      <c r="G229" s="849">
        <v>462152</v>
      </c>
      <c r="H229" s="849">
        <v>0.98051496172581765</v>
      </c>
      <c r="I229" s="849">
        <v>328</v>
      </c>
      <c r="J229" s="849">
        <v>1437</v>
      </c>
      <c r="K229" s="849">
        <v>471336</v>
      </c>
      <c r="L229" s="849">
        <v>1</v>
      </c>
      <c r="M229" s="849">
        <v>328</v>
      </c>
      <c r="N229" s="849">
        <v>1374</v>
      </c>
      <c r="O229" s="849">
        <v>452046</v>
      </c>
      <c r="P229" s="837">
        <v>0.95907378176078206</v>
      </c>
      <c r="Q229" s="850">
        <v>329</v>
      </c>
    </row>
    <row r="230" spans="1:17" ht="14.45" customHeight="1" x14ac:dyDescent="0.2">
      <c r="A230" s="831" t="s">
        <v>2861</v>
      </c>
      <c r="B230" s="832" t="s">
        <v>2862</v>
      </c>
      <c r="C230" s="832" t="s">
        <v>812</v>
      </c>
      <c r="D230" s="832" t="s">
        <v>2893</v>
      </c>
      <c r="E230" s="832" t="s">
        <v>2894</v>
      </c>
      <c r="F230" s="849">
        <v>14</v>
      </c>
      <c r="G230" s="849">
        <v>2282</v>
      </c>
      <c r="H230" s="849">
        <v>0.875</v>
      </c>
      <c r="I230" s="849">
        <v>163</v>
      </c>
      <c r="J230" s="849">
        <v>16</v>
      </c>
      <c r="K230" s="849">
        <v>2608</v>
      </c>
      <c r="L230" s="849">
        <v>1</v>
      </c>
      <c r="M230" s="849">
        <v>163</v>
      </c>
      <c r="N230" s="849">
        <v>9</v>
      </c>
      <c r="O230" s="849">
        <v>1485</v>
      </c>
      <c r="P230" s="837">
        <v>0.56940184049079756</v>
      </c>
      <c r="Q230" s="850">
        <v>165</v>
      </c>
    </row>
    <row r="231" spans="1:17" ht="14.45" customHeight="1" x14ac:dyDescent="0.2">
      <c r="A231" s="831" t="s">
        <v>2861</v>
      </c>
      <c r="B231" s="832" t="s">
        <v>2862</v>
      </c>
      <c r="C231" s="832" t="s">
        <v>812</v>
      </c>
      <c r="D231" s="832" t="s">
        <v>2895</v>
      </c>
      <c r="E231" s="832" t="s">
        <v>2864</v>
      </c>
      <c r="F231" s="849">
        <v>65</v>
      </c>
      <c r="G231" s="849">
        <v>4680</v>
      </c>
      <c r="H231" s="849">
        <v>1.5476190476190477</v>
      </c>
      <c r="I231" s="849">
        <v>72</v>
      </c>
      <c r="J231" s="849">
        <v>42</v>
      </c>
      <c r="K231" s="849">
        <v>3024</v>
      </c>
      <c r="L231" s="849">
        <v>1</v>
      </c>
      <c r="M231" s="849">
        <v>72</v>
      </c>
      <c r="N231" s="849">
        <v>50</v>
      </c>
      <c r="O231" s="849">
        <v>3700</v>
      </c>
      <c r="P231" s="837">
        <v>1.2235449735449735</v>
      </c>
      <c r="Q231" s="850">
        <v>74</v>
      </c>
    </row>
    <row r="232" spans="1:17" ht="14.45" customHeight="1" x14ac:dyDescent="0.2">
      <c r="A232" s="831" t="s">
        <v>2861</v>
      </c>
      <c r="B232" s="832" t="s">
        <v>2862</v>
      </c>
      <c r="C232" s="832" t="s">
        <v>812</v>
      </c>
      <c r="D232" s="832" t="s">
        <v>2896</v>
      </c>
      <c r="E232" s="832" t="s">
        <v>2897</v>
      </c>
      <c r="F232" s="849">
        <v>13</v>
      </c>
      <c r="G232" s="849">
        <v>15743</v>
      </c>
      <c r="H232" s="849">
        <v>0.59042154215421538</v>
      </c>
      <c r="I232" s="849">
        <v>1211</v>
      </c>
      <c r="J232" s="849">
        <v>22</v>
      </c>
      <c r="K232" s="849">
        <v>26664</v>
      </c>
      <c r="L232" s="849">
        <v>1</v>
      </c>
      <c r="M232" s="849">
        <v>1212</v>
      </c>
      <c r="N232" s="849">
        <v>10</v>
      </c>
      <c r="O232" s="849">
        <v>12160</v>
      </c>
      <c r="P232" s="837">
        <v>0.45604560456045606</v>
      </c>
      <c r="Q232" s="850">
        <v>1216</v>
      </c>
    </row>
    <row r="233" spans="1:17" ht="14.45" customHeight="1" x14ac:dyDescent="0.2">
      <c r="A233" s="831" t="s">
        <v>2861</v>
      </c>
      <c r="B233" s="832" t="s">
        <v>2862</v>
      </c>
      <c r="C233" s="832" t="s">
        <v>812</v>
      </c>
      <c r="D233" s="832" t="s">
        <v>2898</v>
      </c>
      <c r="E233" s="832" t="s">
        <v>2899</v>
      </c>
      <c r="F233" s="849">
        <v>296</v>
      </c>
      <c r="G233" s="849">
        <v>33744</v>
      </c>
      <c r="H233" s="849">
        <v>0.8891699604743083</v>
      </c>
      <c r="I233" s="849">
        <v>114</v>
      </c>
      <c r="J233" s="849">
        <v>330</v>
      </c>
      <c r="K233" s="849">
        <v>37950</v>
      </c>
      <c r="L233" s="849">
        <v>1</v>
      </c>
      <c r="M233" s="849">
        <v>115</v>
      </c>
      <c r="N233" s="849">
        <v>274</v>
      </c>
      <c r="O233" s="849">
        <v>31784</v>
      </c>
      <c r="P233" s="837">
        <v>0.83752305665349147</v>
      </c>
      <c r="Q233" s="850">
        <v>116</v>
      </c>
    </row>
    <row r="234" spans="1:17" ht="14.45" customHeight="1" x14ac:dyDescent="0.2">
      <c r="A234" s="831" t="s">
        <v>2861</v>
      </c>
      <c r="B234" s="832" t="s">
        <v>2862</v>
      </c>
      <c r="C234" s="832" t="s">
        <v>812</v>
      </c>
      <c r="D234" s="832" t="s">
        <v>2900</v>
      </c>
      <c r="E234" s="832" t="s">
        <v>2901</v>
      </c>
      <c r="F234" s="849">
        <v>692</v>
      </c>
      <c r="G234" s="849">
        <v>103800</v>
      </c>
      <c r="H234" s="849">
        <v>0.94555325796842693</v>
      </c>
      <c r="I234" s="849">
        <v>150</v>
      </c>
      <c r="J234" s="849">
        <v>727</v>
      </c>
      <c r="K234" s="849">
        <v>109777</v>
      </c>
      <c r="L234" s="849">
        <v>1</v>
      </c>
      <c r="M234" s="849">
        <v>151</v>
      </c>
      <c r="N234" s="849">
        <v>669</v>
      </c>
      <c r="O234" s="849">
        <v>101688</v>
      </c>
      <c r="P234" s="837">
        <v>0.9263142552629422</v>
      </c>
      <c r="Q234" s="850">
        <v>152</v>
      </c>
    </row>
    <row r="235" spans="1:17" ht="14.45" customHeight="1" x14ac:dyDescent="0.2">
      <c r="A235" s="831" t="s">
        <v>2861</v>
      </c>
      <c r="B235" s="832" t="s">
        <v>2862</v>
      </c>
      <c r="C235" s="832" t="s">
        <v>812</v>
      </c>
      <c r="D235" s="832" t="s">
        <v>2902</v>
      </c>
      <c r="E235" s="832" t="s">
        <v>2903</v>
      </c>
      <c r="F235" s="849">
        <v>8</v>
      </c>
      <c r="G235" s="849">
        <v>2416</v>
      </c>
      <c r="H235" s="849">
        <v>2.6666666666666665</v>
      </c>
      <c r="I235" s="849">
        <v>302</v>
      </c>
      <c r="J235" s="849">
        <v>3</v>
      </c>
      <c r="K235" s="849">
        <v>906</v>
      </c>
      <c r="L235" s="849">
        <v>1</v>
      </c>
      <c r="M235" s="849">
        <v>302</v>
      </c>
      <c r="N235" s="849">
        <v>4</v>
      </c>
      <c r="O235" s="849">
        <v>1216</v>
      </c>
      <c r="P235" s="837">
        <v>1.3421633554083885</v>
      </c>
      <c r="Q235" s="850">
        <v>304</v>
      </c>
    </row>
    <row r="236" spans="1:17" ht="14.45" customHeight="1" x14ac:dyDescent="0.2">
      <c r="A236" s="831" t="s">
        <v>2904</v>
      </c>
      <c r="B236" s="832" t="s">
        <v>2905</v>
      </c>
      <c r="C236" s="832" t="s">
        <v>812</v>
      </c>
      <c r="D236" s="832" t="s">
        <v>2906</v>
      </c>
      <c r="E236" s="832" t="s">
        <v>2907</v>
      </c>
      <c r="F236" s="849">
        <v>6</v>
      </c>
      <c r="G236" s="849">
        <v>348</v>
      </c>
      <c r="H236" s="849"/>
      <c r="I236" s="849">
        <v>58</v>
      </c>
      <c r="J236" s="849"/>
      <c r="K236" s="849"/>
      <c r="L236" s="849"/>
      <c r="M236" s="849"/>
      <c r="N236" s="849"/>
      <c r="O236" s="849"/>
      <c r="P236" s="837"/>
      <c r="Q236" s="850"/>
    </row>
    <row r="237" spans="1:17" ht="14.45" customHeight="1" x14ac:dyDescent="0.2">
      <c r="A237" s="831" t="s">
        <v>2904</v>
      </c>
      <c r="B237" s="832" t="s">
        <v>2905</v>
      </c>
      <c r="C237" s="832" t="s">
        <v>812</v>
      </c>
      <c r="D237" s="832" t="s">
        <v>2908</v>
      </c>
      <c r="E237" s="832" t="s">
        <v>2909</v>
      </c>
      <c r="F237" s="849">
        <v>12</v>
      </c>
      <c r="G237" s="849">
        <v>1572</v>
      </c>
      <c r="H237" s="849">
        <v>1.9848484848484849</v>
      </c>
      <c r="I237" s="849">
        <v>131</v>
      </c>
      <c r="J237" s="849">
        <v>6</v>
      </c>
      <c r="K237" s="849">
        <v>792</v>
      </c>
      <c r="L237" s="849">
        <v>1</v>
      </c>
      <c r="M237" s="849">
        <v>132</v>
      </c>
      <c r="N237" s="849">
        <v>1</v>
      </c>
      <c r="O237" s="849">
        <v>132</v>
      </c>
      <c r="P237" s="837">
        <v>0.16666666666666666</v>
      </c>
      <c r="Q237" s="850">
        <v>132</v>
      </c>
    </row>
    <row r="238" spans="1:17" ht="14.45" customHeight="1" x14ac:dyDescent="0.2">
      <c r="A238" s="831" t="s">
        <v>2904</v>
      </c>
      <c r="B238" s="832" t="s">
        <v>2905</v>
      </c>
      <c r="C238" s="832" t="s">
        <v>812</v>
      </c>
      <c r="D238" s="832" t="s">
        <v>2910</v>
      </c>
      <c r="E238" s="832" t="s">
        <v>2911</v>
      </c>
      <c r="F238" s="849">
        <v>3</v>
      </c>
      <c r="G238" s="849">
        <v>1224</v>
      </c>
      <c r="H238" s="849"/>
      <c r="I238" s="849">
        <v>408</v>
      </c>
      <c r="J238" s="849"/>
      <c r="K238" s="849"/>
      <c r="L238" s="849"/>
      <c r="M238" s="849"/>
      <c r="N238" s="849"/>
      <c r="O238" s="849"/>
      <c r="P238" s="837"/>
      <c r="Q238" s="850"/>
    </row>
    <row r="239" spans="1:17" ht="14.45" customHeight="1" x14ac:dyDescent="0.2">
      <c r="A239" s="831" t="s">
        <v>2904</v>
      </c>
      <c r="B239" s="832" t="s">
        <v>2905</v>
      </c>
      <c r="C239" s="832" t="s">
        <v>812</v>
      </c>
      <c r="D239" s="832" t="s">
        <v>2912</v>
      </c>
      <c r="E239" s="832" t="s">
        <v>2913</v>
      </c>
      <c r="F239" s="849">
        <v>6</v>
      </c>
      <c r="G239" s="849">
        <v>1080</v>
      </c>
      <c r="H239" s="849">
        <v>6</v>
      </c>
      <c r="I239" s="849">
        <v>180</v>
      </c>
      <c r="J239" s="849">
        <v>1</v>
      </c>
      <c r="K239" s="849">
        <v>180</v>
      </c>
      <c r="L239" s="849">
        <v>1</v>
      </c>
      <c r="M239" s="849">
        <v>180</v>
      </c>
      <c r="N239" s="849"/>
      <c r="O239" s="849"/>
      <c r="P239" s="837"/>
      <c r="Q239" s="850"/>
    </row>
    <row r="240" spans="1:17" ht="14.45" customHeight="1" x14ac:dyDescent="0.2">
      <c r="A240" s="831" t="s">
        <v>2904</v>
      </c>
      <c r="B240" s="832" t="s">
        <v>2905</v>
      </c>
      <c r="C240" s="832" t="s">
        <v>812</v>
      </c>
      <c r="D240" s="832" t="s">
        <v>2914</v>
      </c>
      <c r="E240" s="832" t="s">
        <v>2915</v>
      </c>
      <c r="F240" s="849">
        <v>1</v>
      </c>
      <c r="G240" s="849">
        <v>336</v>
      </c>
      <c r="H240" s="849"/>
      <c r="I240" s="849">
        <v>336</v>
      </c>
      <c r="J240" s="849"/>
      <c r="K240" s="849"/>
      <c r="L240" s="849"/>
      <c r="M240" s="849"/>
      <c r="N240" s="849"/>
      <c r="O240" s="849"/>
      <c r="P240" s="837"/>
      <c r="Q240" s="850"/>
    </row>
    <row r="241" spans="1:17" ht="14.45" customHeight="1" x14ac:dyDescent="0.2">
      <c r="A241" s="831" t="s">
        <v>2904</v>
      </c>
      <c r="B241" s="832" t="s">
        <v>2905</v>
      </c>
      <c r="C241" s="832" t="s">
        <v>812</v>
      </c>
      <c r="D241" s="832" t="s">
        <v>2916</v>
      </c>
      <c r="E241" s="832" t="s">
        <v>2917</v>
      </c>
      <c r="F241" s="849">
        <v>52</v>
      </c>
      <c r="G241" s="849">
        <v>18148</v>
      </c>
      <c r="H241" s="849">
        <v>6.4814285714285713</v>
      </c>
      <c r="I241" s="849">
        <v>349</v>
      </c>
      <c r="J241" s="849">
        <v>8</v>
      </c>
      <c r="K241" s="849">
        <v>2800</v>
      </c>
      <c r="L241" s="849">
        <v>1</v>
      </c>
      <c r="M241" s="849">
        <v>350</v>
      </c>
      <c r="N241" s="849">
        <v>3</v>
      </c>
      <c r="O241" s="849">
        <v>1053</v>
      </c>
      <c r="P241" s="837">
        <v>0.37607142857142856</v>
      </c>
      <c r="Q241" s="850">
        <v>351</v>
      </c>
    </row>
    <row r="242" spans="1:17" ht="14.45" customHeight="1" x14ac:dyDescent="0.2">
      <c r="A242" s="831" t="s">
        <v>2904</v>
      </c>
      <c r="B242" s="832" t="s">
        <v>2905</v>
      </c>
      <c r="C242" s="832" t="s">
        <v>812</v>
      </c>
      <c r="D242" s="832" t="s">
        <v>2918</v>
      </c>
      <c r="E242" s="832" t="s">
        <v>2919</v>
      </c>
      <c r="F242" s="849">
        <v>3</v>
      </c>
      <c r="G242" s="849">
        <v>351</v>
      </c>
      <c r="H242" s="849"/>
      <c r="I242" s="849">
        <v>117</v>
      </c>
      <c r="J242" s="849"/>
      <c r="K242" s="849"/>
      <c r="L242" s="849"/>
      <c r="M242" s="849"/>
      <c r="N242" s="849"/>
      <c r="O242" s="849"/>
      <c r="P242" s="837"/>
      <c r="Q242" s="850"/>
    </row>
    <row r="243" spans="1:17" ht="14.45" customHeight="1" x14ac:dyDescent="0.2">
      <c r="A243" s="831" t="s">
        <v>2904</v>
      </c>
      <c r="B243" s="832" t="s">
        <v>2905</v>
      </c>
      <c r="C243" s="832" t="s">
        <v>812</v>
      </c>
      <c r="D243" s="832" t="s">
        <v>2920</v>
      </c>
      <c r="E243" s="832" t="s">
        <v>2921</v>
      </c>
      <c r="F243" s="849">
        <v>2</v>
      </c>
      <c r="G243" s="849">
        <v>76</v>
      </c>
      <c r="H243" s="849"/>
      <c r="I243" s="849">
        <v>38</v>
      </c>
      <c r="J243" s="849"/>
      <c r="K243" s="849"/>
      <c r="L243" s="849"/>
      <c r="M243" s="849"/>
      <c r="N243" s="849"/>
      <c r="O243" s="849"/>
      <c r="P243" s="837"/>
      <c r="Q243" s="850"/>
    </row>
    <row r="244" spans="1:17" ht="14.45" customHeight="1" x14ac:dyDescent="0.2">
      <c r="A244" s="831" t="s">
        <v>2904</v>
      </c>
      <c r="B244" s="832" t="s">
        <v>2905</v>
      </c>
      <c r="C244" s="832" t="s">
        <v>812</v>
      </c>
      <c r="D244" s="832" t="s">
        <v>2922</v>
      </c>
      <c r="E244" s="832" t="s">
        <v>2923</v>
      </c>
      <c r="F244" s="849">
        <v>13</v>
      </c>
      <c r="G244" s="849">
        <v>3965</v>
      </c>
      <c r="H244" s="849">
        <v>2.1666666666666665</v>
      </c>
      <c r="I244" s="849">
        <v>305</v>
      </c>
      <c r="J244" s="849">
        <v>6</v>
      </c>
      <c r="K244" s="849">
        <v>1830</v>
      </c>
      <c r="L244" s="849">
        <v>1</v>
      </c>
      <c r="M244" s="849">
        <v>305</v>
      </c>
      <c r="N244" s="849">
        <v>1</v>
      </c>
      <c r="O244" s="849">
        <v>308</v>
      </c>
      <c r="P244" s="837">
        <v>0.16830601092896175</v>
      </c>
      <c r="Q244" s="850">
        <v>308</v>
      </c>
    </row>
    <row r="245" spans="1:17" ht="14.45" customHeight="1" x14ac:dyDescent="0.2">
      <c r="A245" s="831" t="s">
        <v>2904</v>
      </c>
      <c r="B245" s="832" t="s">
        <v>2905</v>
      </c>
      <c r="C245" s="832" t="s">
        <v>812</v>
      </c>
      <c r="D245" s="832" t="s">
        <v>2924</v>
      </c>
      <c r="E245" s="832" t="s">
        <v>2925</v>
      </c>
      <c r="F245" s="849">
        <v>4</v>
      </c>
      <c r="G245" s="849">
        <v>1976</v>
      </c>
      <c r="H245" s="849">
        <v>3.9919191919191919</v>
      </c>
      <c r="I245" s="849">
        <v>494</v>
      </c>
      <c r="J245" s="849">
        <v>1</v>
      </c>
      <c r="K245" s="849">
        <v>495</v>
      </c>
      <c r="L245" s="849">
        <v>1</v>
      </c>
      <c r="M245" s="849">
        <v>495</v>
      </c>
      <c r="N245" s="849"/>
      <c r="O245" s="849"/>
      <c r="P245" s="837"/>
      <c r="Q245" s="850"/>
    </row>
    <row r="246" spans="1:17" ht="14.45" customHeight="1" x14ac:dyDescent="0.2">
      <c r="A246" s="831" t="s">
        <v>2904</v>
      </c>
      <c r="B246" s="832" t="s">
        <v>2905</v>
      </c>
      <c r="C246" s="832" t="s">
        <v>812</v>
      </c>
      <c r="D246" s="832" t="s">
        <v>2926</v>
      </c>
      <c r="E246" s="832" t="s">
        <v>2927</v>
      </c>
      <c r="F246" s="849">
        <v>19</v>
      </c>
      <c r="G246" s="849">
        <v>7030</v>
      </c>
      <c r="H246" s="849">
        <v>2.7069695802849441</v>
      </c>
      <c r="I246" s="849">
        <v>370</v>
      </c>
      <c r="J246" s="849">
        <v>7</v>
      </c>
      <c r="K246" s="849">
        <v>2597</v>
      </c>
      <c r="L246" s="849">
        <v>1</v>
      </c>
      <c r="M246" s="849">
        <v>371</v>
      </c>
      <c r="N246" s="849">
        <v>1</v>
      </c>
      <c r="O246" s="849">
        <v>376</v>
      </c>
      <c r="P246" s="837">
        <v>0.14478244127839815</v>
      </c>
      <c r="Q246" s="850">
        <v>376</v>
      </c>
    </row>
    <row r="247" spans="1:17" ht="14.45" customHeight="1" x14ac:dyDescent="0.2">
      <c r="A247" s="831" t="s">
        <v>2904</v>
      </c>
      <c r="B247" s="832" t="s">
        <v>2905</v>
      </c>
      <c r="C247" s="832" t="s">
        <v>812</v>
      </c>
      <c r="D247" s="832" t="s">
        <v>2928</v>
      </c>
      <c r="E247" s="832" t="s">
        <v>2929</v>
      </c>
      <c r="F247" s="849">
        <v>3</v>
      </c>
      <c r="G247" s="849">
        <v>1485</v>
      </c>
      <c r="H247" s="849"/>
      <c r="I247" s="849">
        <v>495</v>
      </c>
      <c r="J247" s="849"/>
      <c r="K247" s="849"/>
      <c r="L247" s="849"/>
      <c r="M247" s="849"/>
      <c r="N247" s="849"/>
      <c r="O247" s="849"/>
      <c r="P247" s="837"/>
      <c r="Q247" s="850"/>
    </row>
    <row r="248" spans="1:17" ht="14.45" customHeight="1" x14ac:dyDescent="0.2">
      <c r="A248" s="831" t="s">
        <v>2904</v>
      </c>
      <c r="B248" s="832" t="s">
        <v>2905</v>
      </c>
      <c r="C248" s="832" t="s">
        <v>812</v>
      </c>
      <c r="D248" s="832" t="s">
        <v>2930</v>
      </c>
      <c r="E248" s="832" t="s">
        <v>2931</v>
      </c>
      <c r="F248" s="849">
        <v>1</v>
      </c>
      <c r="G248" s="849">
        <v>456</v>
      </c>
      <c r="H248" s="849">
        <v>0.99563318777292575</v>
      </c>
      <c r="I248" s="849">
        <v>456</v>
      </c>
      <c r="J248" s="849">
        <v>1</v>
      </c>
      <c r="K248" s="849">
        <v>458</v>
      </c>
      <c r="L248" s="849">
        <v>1</v>
      </c>
      <c r="M248" s="849">
        <v>458</v>
      </c>
      <c r="N248" s="849"/>
      <c r="O248" s="849"/>
      <c r="P248" s="837"/>
      <c r="Q248" s="850"/>
    </row>
    <row r="249" spans="1:17" ht="14.45" customHeight="1" x14ac:dyDescent="0.2">
      <c r="A249" s="831" t="s">
        <v>2904</v>
      </c>
      <c r="B249" s="832" t="s">
        <v>2905</v>
      </c>
      <c r="C249" s="832" t="s">
        <v>812</v>
      </c>
      <c r="D249" s="832" t="s">
        <v>2932</v>
      </c>
      <c r="E249" s="832" t="s">
        <v>2933</v>
      </c>
      <c r="F249" s="849">
        <v>4</v>
      </c>
      <c r="G249" s="849">
        <v>232</v>
      </c>
      <c r="H249" s="849">
        <v>4</v>
      </c>
      <c r="I249" s="849">
        <v>58</v>
      </c>
      <c r="J249" s="849">
        <v>1</v>
      </c>
      <c r="K249" s="849">
        <v>58</v>
      </c>
      <c r="L249" s="849">
        <v>1</v>
      </c>
      <c r="M249" s="849">
        <v>58</v>
      </c>
      <c r="N249" s="849"/>
      <c r="O249" s="849"/>
      <c r="P249" s="837"/>
      <c r="Q249" s="850"/>
    </row>
    <row r="250" spans="1:17" ht="14.45" customHeight="1" x14ac:dyDescent="0.2">
      <c r="A250" s="831" t="s">
        <v>2904</v>
      </c>
      <c r="B250" s="832" t="s">
        <v>2905</v>
      </c>
      <c r="C250" s="832" t="s">
        <v>812</v>
      </c>
      <c r="D250" s="832" t="s">
        <v>2934</v>
      </c>
      <c r="E250" s="832" t="s">
        <v>2935</v>
      </c>
      <c r="F250" s="849">
        <v>131</v>
      </c>
      <c r="G250" s="849">
        <v>23056</v>
      </c>
      <c r="H250" s="849">
        <v>3.358974358974359</v>
      </c>
      <c r="I250" s="849">
        <v>176</v>
      </c>
      <c r="J250" s="849">
        <v>39</v>
      </c>
      <c r="K250" s="849">
        <v>6864</v>
      </c>
      <c r="L250" s="849">
        <v>1</v>
      </c>
      <c r="M250" s="849">
        <v>176</v>
      </c>
      <c r="N250" s="849">
        <v>27</v>
      </c>
      <c r="O250" s="849">
        <v>4833</v>
      </c>
      <c r="P250" s="837">
        <v>0.70410839160839156</v>
      </c>
      <c r="Q250" s="850">
        <v>179</v>
      </c>
    </row>
    <row r="251" spans="1:17" ht="14.45" customHeight="1" x14ac:dyDescent="0.2">
      <c r="A251" s="831" t="s">
        <v>2904</v>
      </c>
      <c r="B251" s="832" t="s">
        <v>2905</v>
      </c>
      <c r="C251" s="832" t="s">
        <v>812</v>
      </c>
      <c r="D251" s="832" t="s">
        <v>2936</v>
      </c>
      <c r="E251" s="832" t="s">
        <v>2937</v>
      </c>
      <c r="F251" s="849">
        <v>3</v>
      </c>
      <c r="G251" s="849">
        <v>726</v>
      </c>
      <c r="H251" s="849"/>
      <c r="I251" s="849">
        <v>242</v>
      </c>
      <c r="J251" s="849"/>
      <c r="K251" s="849"/>
      <c r="L251" s="849"/>
      <c r="M251" s="849"/>
      <c r="N251" s="849"/>
      <c r="O251" s="849"/>
      <c r="P251" s="837"/>
      <c r="Q251" s="850"/>
    </row>
    <row r="252" spans="1:17" ht="14.45" customHeight="1" x14ac:dyDescent="0.2">
      <c r="A252" s="831" t="s">
        <v>2904</v>
      </c>
      <c r="B252" s="832" t="s">
        <v>2905</v>
      </c>
      <c r="C252" s="832" t="s">
        <v>812</v>
      </c>
      <c r="D252" s="832" t="s">
        <v>2938</v>
      </c>
      <c r="E252" s="832" t="s">
        <v>2939</v>
      </c>
      <c r="F252" s="849">
        <v>6</v>
      </c>
      <c r="G252" s="849">
        <v>2544</v>
      </c>
      <c r="H252" s="849">
        <v>5.971830985915493</v>
      </c>
      <c r="I252" s="849">
        <v>424</v>
      </c>
      <c r="J252" s="849">
        <v>1</v>
      </c>
      <c r="K252" s="849">
        <v>426</v>
      </c>
      <c r="L252" s="849">
        <v>1</v>
      </c>
      <c r="M252" s="849">
        <v>426</v>
      </c>
      <c r="N252" s="849">
        <v>1</v>
      </c>
      <c r="O252" s="849">
        <v>435</v>
      </c>
      <c r="P252" s="837">
        <v>1.0211267605633803</v>
      </c>
      <c r="Q252" s="850">
        <v>435</v>
      </c>
    </row>
    <row r="253" spans="1:17" ht="14.45" customHeight="1" x14ac:dyDescent="0.2">
      <c r="A253" s="831" t="s">
        <v>2904</v>
      </c>
      <c r="B253" s="832" t="s">
        <v>2905</v>
      </c>
      <c r="C253" s="832" t="s">
        <v>812</v>
      </c>
      <c r="D253" s="832" t="s">
        <v>2940</v>
      </c>
      <c r="E253" s="832" t="s">
        <v>2941</v>
      </c>
      <c r="F253" s="849"/>
      <c r="G253" s="849"/>
      <c r="H253" s="849"/>
      <c r="I253" s="849"/>
      <c r="J253" s="849">
        <v>1</v>
      </c>
      <c r="K253" s="849">
        <v>289</v>
      </c>
      <c r="L253" s="849">
        <v>1</v>
      </c>
      <c r="M253" s="849">
        <v>289</v>
      </c>
      <c r="N253" s="849"/>
      <c r="O253" s="849"/>
      <c r="P253" s="837"/>
      <c r="Q253" s="850"/>
    </row>
    <row r="254" spans="1:17" ht="14.45" customHeight="1" x14ac:dyDescent="0.2">
      <c r="A254" s="831" t="s">
        <v>2942</v>
      </c>
      <c r="B254" s="832" t="s">
        <v>2943</v>
      </c>
      <c r="C254" s="832" t="s">
        <v>812</v>
      </c>
      <c r="D254" s="832" t="s">
        <v>2944</v>
      </c>
      <c r="E254" s="832" t="s">
        <v>2945</v>
      </c>
      <c r="F254" s="849">
        <v>119</v>
      </c>
      <c r="G254" s="849">
        <v>20587</v>
      </c>
      <c r="H254" s="849">
        <v>1.5365726227795193</v>
      </c>
      <c r="I254" s="849">
        <v>173</v>
      </c>
      <c r="J254" s="849">
        <v>77</v>
      </c>
      <c r="K254" s="849">
        <v>13398</v>
      </c>
      <c r="L254" s="849">
        <v>1</v>
      </c>
      <c r="M254" s="849">
        <v>174</v>
      </c>
      <c r="N254" s="849">
        <v>67</v>
      </c>
      <c r="O254" s="849">
        <v>11725</v>
      </c>
      <c r="P254" s="837">
        <v>0.87513061650992685</v>
      </c>
      <c r="Q254" s="850">
        <v>175</v>
      </c>
    </row>
    <row r="255" spans="1:17" ht="14.45" customHeight="1" x14ac:dyDescent="0.2">
      <c r="A255" s="831" t="s">
        <v>2942</v>
      </c>
      <c r="B255" s="832" t="s">
        <v>2943</v>
      </c>
      <c r="C255" s="832" t="s">
        <v>812</v>
      </c>
      <c r="D255" s="832" t="s">
        <v>2946</v>
      </c>
      <c r="E255" s="832" t="s">
        <v>2947</v>
      </c>
      <c r="F255" s="849">
        <v>1</v>
      </c>
      <c r="G255" s="849">
        <v>192</v>
      </c>
      <c r="H255" s="849"/>
      <c r="I255" s="849">
        <v>192</v>
      </c>
      <c r="J255" s="849"/>
      <c r="K255" s="849"/>
      <c r="L255" s="849"/>
      <c r="M255" s="849"/>
      <c r="N255" s="849">
        <v>1</v>
      </c>
      <c r="O255" s="849">
        <v>195</v>
      </c>
      <c r="P255" s="837"/>
      <c r="Q255" s="850">
        <v>195</v>
      </c>
    </row>
    <row r="256" spans="1:17" ht="14.45" customHeight="1" x14ac:dyDescent="0.2">
      <c r="A256" s="831" t="s">
        <v>2942</v>
      </c>
      <c r="B256" s="832" t="s">
        <v>2943</v>
      </c>
      <c r="C256" s="832" t="s">
        <v>812</v>
      </c>
      <c r="D256" s="832" t="s">
        <v>2948</v>
      </c>
      <c r="E256" s="832" t="s">
        <v>2949</v>
      </c>
      <c r="F256" s="849">
        <v>13</v>
      </c>
      <c r="G256" s="849">
        <v>13910</v>
      </c>
      <c r="H256" s="849">
        <v>0.34210526315789475</v>
      </c>
      <c r="I256" s="849">
        <v>1070</v>
      </c>
      <c r="J256" s="849">
        <v>38</v>
      </c>
      <c r="K256" s="849">
        <v>40660</v>
      </c>
      <c r="L256" s="849">
        <v>1</v>
      </c>
      <c r="M256" s="849">
        <v>1070</v>
      </c>
      <c r="N256" s="849">
        <v>21</v>
      </c>
      <c r="O256" s="849">
        <v>22533</v>
      </c>
      <c r="P256" s="837">
        <v>0.55418101328086566</v>
      </c>
      <c r="Q256" s="850">
        <v>1073</v>
      </c>
    </row>
    <row r="257" spans="1:17" ht="14.45" customHeight="1" x14ac:dyDescent="0.2">
      <c r="A257" s="831" t="s">
        <v>2942</v>
      </c>
      <c r="B257" s="832" t="s">
        <v>2943</v>
      </c>
      <c r="C257" s="832" t="s">
        <v>812</v>
      </c>
      <c r="D257" s="832" t="s">
        <v>2950</v>
      </c>
      <c r="E257" s="832" t="s">
        <v>2951</v>
      </c>
      <c r="F257" s="849">
        <v>1486</v>
      </c>
      <c r="G257" s="849">
        <v>68356</v>
      </c>
      <c r="H257" s="849">
        <v>1.7606635071090047</v>
      </c>
      <c r="I257" s="849">
        <v>46</v>
      </c>
      <c r="J257" s="849">
        <v>844</v>
      </c>
      <c r="K257" s="849">
        <v>38824</v>
      </c>
      <c r="L257" s="849">
        <v>1</v>
      </c>
      <c r="M257" s="849">
        <v>46</v>
      </c>
      <c r="N257" s="849">
        <v>1299</v>
      </c>
      <c r="O257" s="849">
        <v>61053</v>
      </c>
      <c r="P257" s="837">
        <v>1.5725582114156191</v>
      </c>
      <c r="Q257" s="850">
        <v>47</v>
      </c>
    </row>
    <row r="258" spans="1:17" ht="14.45" customHeight="1" x14ac:dyDescent="0.2">
      <c r="A258" s="831" t="s">
        <v>2942</v>
      </c>
      <c r="B258" s="832" t="s">
        <v>2943</v>
      </c>
      <c r="C258" s="832" t="s">
        <v>812</v>
      </c>
      <c r="D258" s="832" t="s">
        <v>2882</v>
      </c>
      <c r="E258" s="832" t="s">
        <v>2883</v>
      </c>
      <c r="F258" s="849">
        <v>3</v>
      </c>
      <c r="G258" s="849">
        <v>1041</v>
      </c>
      <c r="H258" s="849"/>
      <c r="I258" s="849">
        <v>347</v>
      </c>
      <c r="J258" s="849"/>
      <c r="K258" s="849"/>
      <c r="L258" s="849"/>
      <c r="M258" s="849"/>
      <c r="N258" s="849"/>
      <c r="O258" s="849"/>
      <c r="P258" s="837"/>
      <c r="Q258" s="850"/>
    </row>
    <row r="259" spans="1:17" ht="14.45" customHeight="1" x14ac:dyDescent="0.2">
      <c r="A259" s="831" t="s">
        <v>2942</v>
      </c>
      <c r="B259" s="832" t="s">
        <v>2943</v>
      </c>
      <c r="C259" s="832" t="s">
        <v>812</v>
      </c>
      <c r="D259" s="832" t="s">
        <v>2952</v>
      </c>
      <c r="E259" s="832" t="s">
        <v>2953</v>
      </c>
      <c r="F259" s="849"/>
      <c r="G259" s="849"/>
      <c r="H259" s="849"/>
      <c r="I259" s="849"/>
      <c r="J259" s="849">
        <v>4</v>
      </c>
      <c r="K259" s="849">
        <v>204</v>
      </c>
      <c r="L259" s="849">
        <v>1</v>
      </c>
      <c r="M259" s="849">
        <v>51</v>
      </c>
      <c r="N259" s="849"/>
      <c r="O259" s="849"/>
      <c r="P259" s="837"/>
      <c r="Q259" s="850"/>
    </row>
    <row r="260" spans="1:17" ht="14.45" customHeight="1" x14ac:dyDescent="0.2">
      <c r="A260" s="831" t="s">
        <v>2942</v>
      </c>
      <c r="B260" s="832" t="s">
        <v>2943</v>
      </c>
      <c r="C260" s="832" t="s">
        <v>812</v>
      </c>
      <c r="D260" s="832" t="s">
        <v>2954</v>
      </c>
      <c r="E260" s="832" t="s">
        <v>2955</v>
      </c>
      <c r="F260" s="849">
        <v>55</v>
      </c>
      <c r="G260" s="849">
        <v>20735</v>
      </c>
      <c r="H260" s="849">
        <v>1.4473684210526316</v>
      </c>
      <c r="I260" s="849">
        <v>377</v>
      </c>
      <c r="J260" s="849">
        <v>38</v>
      </c>
      <c r="K260" s="849">
        <v>14326</v>
      </c>
      <c r="L260" s="849">
        <v>1</v>
      </c>
      <c r="M260" s="849">
        <v>377</v>
      </c>
      <c r="N260" s="849">
        <v>31</v>
      </c>
      <c r="O260" s="849">
        <v>11718</v>
      </c>
      <c r="P260" s="837">
        <v>0.81795337149239145</v>
      </c>
      <c r="Q260" s="850">
        <v>378</v>
      </c>
    </row>
    <row r="261" spans="1:17" ht="14.45" customHeight="1" x14ac:dyDescent="0.2">
      <c r="A261" s="831" t="s">
        <v>2942</v>
      </c>
      <c r="B261" s="832" t="s">
        <v>2943</v>
      </c>
      <c r="C261" s="832" t="s">
        <v>812</v>
      </c>
      <c r="D261" s="832" t="s">
        <v>2956</v>
      </c>
      <c r="E261" s="832" t="s">
        <v>2957</v>
      </c>
      <c r="F261" s="849">
        <v>16</v>
      </c>
      <c r="G261" s="849">
        <v>8384</v>
      </c>
      <c r="H261" s="849">
        <v>1.4545454545454546</v>
      </c>
      <c r="I261" s="849">
        <v>524</v>
      </c>
      <c r="J261" s="849">
        <v>11</v>
      </c>
      <c r="K261" s="849">
        <v>5764</v>
      </c>
      <c r="L261" s="849">
        <v>1</v>
      </c>
      <c r="M261" s="849">
        <v>524</v>
      </c>
      <c r="N261" s="849">
        <v>8</v>
      </c>
      <c r="O261" s="849">
        <v>4200</v>
      </c>
      <c r="P261" s="837">
        <v>0.7286606523247745</v>
      </c>
      <c r="Q261" s="850">
        <v>525</v>
      </c>
    </row>
    <row r="262" spans="1:17" ht="14.45" customHeight="1" x14ac:dyDescent="0.2">
      <c r="A262" s="831" t="s">
        <v>2942</v>
      </c>
      <c r="B262" s="832" t="s">
        <v>2943</v>
      </c>
      <c r="C262" s="832" t="s">
        <v>812</v>
      </c>
      <c r="D262" s="832" t="s">
        <v>2958</v>
      </c>
      <c r="E262" s="832" t="s">
        <v>2959</v>
      </c>
      <c r="F262" s="849">
        <v>10</v>
      </c>
      <c r="G262" s="849">
        <v>570</v>
      </c>
      <c r="H262" s="849">
        <v>1.4285714285714286</v>
      </c>
      <c r="I262" s="849">
        <v>57</v>
      </c>
      <c r="J262" s="849">
        <v>7</v>
      </c>
      <c r="K262" s="849">
        <v>399</v>
      </c>
      <c r="L262" s="849">
        <v>1</v>
      </c>
      <c r="M262" s="849">
        <v>57</v>
      </c>
      <c r="N262" s="849">
        <v>4</v>
      </c>
      <c r="O262" s="849">
        <v>232</v>
      </c>
      <c r="P262" s="837">
        <v>0.581453634085213</v>
      </c>
      <c r="Q262" s="850">
        <v>58</v>
      </c>
    </row>
    <row r="263" spans="1:17" ht="14.45" customHeight="1" x14ac:dyDescent="0.2">
      <c r="A263" s="831" t="s">
        <v>2942</v>
      </c>
      <c r="B263" s="832" t="s">
        <v>2943</v>
      </c>
      <c r="C263" s="832" t="s">
        <v>812</v>
      </c>
      <c r="D263" s="832" t="s">
        <v>2960</v>
      </c>
      <c r="E263" s="832" t="s">
        <v>2961</v>
      </c>
      <c r="F263" s="849">
        <v>1</v>
      </c>
      <c r="G263" s="849">
        <v>213</v>
      </c>
      <c r="H263" s="849"/>
      <c r="I263" s="849">
        <v>213</v>
      </c>
      <c r="J263" s="849"/>
      <c r="K263" s="849"/>
      <c r="L263" s="849"/>
      <c r="M263" s="849"/>
      <c r="N263" s="849">
        <v>1</v>
      </c>
      <c r="O263" s="849">
        <v>216</v>
      </c>
      <c r="P263" s="837"/>
      <c r="Q263" s="850">
        <v>216</v>
      </c>
    </row>
    <row r="264" spans="1:17" ht="14.45" customHeight="1" x14ac:dyDescent="0.2">
      <c r="A264" s="831" t="s">
        <v>2942</v>
      </c>
      <c r="B264" s="832" t="s">
        <v>2943</v>
      </c>
      <c r="C264" s="832" t="s">
        <v>812</v>
      </c>
      <c r="D264" s="832" t="s">
        <v>2962</v>
      </c>
      <c r="E264" s="832" t="s">
        <v>2963</v>
      </c>
      <c r="F264" s="849"/>
      <c r="G264" s="849"/>
      <c r="H264" s="849"/>
      <c r="I264" s="849"/>
      <c r="J264" s="849"/>
      <c r="K264" s="849"/>
      <c r="L264" s="849"/>
      <c r="M264" s="849"/>
      <c r="N264" s="849">
        <v>1</v>
      </c>
      <c r="O264" s="849">
        <v>144</v>
      </c>
      <c r="P264" s="837"/>
      <c r="Q264" s="850">
        <v>144</v>
      </c>
    </row>
    <row r="265" spans="1:17" ht="14.45" customHeight="1" x14ac:dyDescent="0.2">
      <c r="A265" s="831" t="s">
        <v>2942</v>
      </c>
      <c r="B265" s="832" t="s">
        <v>2943</v>
      </c>
      <c r="C265" s="832" t="s">
        <v>812</v>
      </c>
      <c r="D265" s="832" t="s">
        <v>2964</v>
      </c>
      <c r="E265" s="832" t="s">
        <v>2965</v>
      </c>
      <c r="F265" s="849">
        <v>2</v>
      </c>
      <c r="G265" s="849">
        <v>130</v>
      </c>
      <c r="H265" s="849"/>
      <c r="I265" s="849">
        <v>65</v>
      </c>
      <c r="J265" s="849"/>
      <c r="K265" s="849"/>
      <c r="L265" s="849"/>
      <c r="M265" s="849"/>
      <c r="N265" s="849"/>
      <c r="O265" s="849"/>
      <c r="P265" s="837"/>
      <c r="Q265" s="850"/>
    </row>
    <row r="266" spans="1:17" ht="14.45" customHeight="1" x14ac:dyDescent="0.2">
      <c r="A266" s="831" t="s">
        <v>2942</v>
      </c>
      <c r="B266" s="832" t="s">
        <v>2943</v>
      </c>
      <c r="C266" s="832" t="s">
        <v>812</v>
      </c>
      <c r="D266" s="832" t="s">
        <v>2966</v>
      </c>
      <c r="E266" s="832" t="s">
        <v>2967</v>
      </c>
      <c r="F266" s="849"/>
      <c r="G266" s="849"/>
      <c r="H266" s="849"/>
      <c r="I266" s="849"/>
      <c r="J266" s="849"/>
      <c r="K266" s="849"/>
      <c r="L266" s="849"/>
      <c r="M266" s="849"/>
      <c r="N266" s="849">
        <v>1</v>
      </c>
      <c r="O266" s="849">
        <v>44</v>
      </c>
      <c r="P266" s="837"/>
      <c r="Q266" s="850">
        <v>44</v>
      </c>
    </row>
    <row r="267" spans="1:17" ht="14.45" customHeight="1" x14ac:dyDescent="0.2">
      <c r="A267" s="831" t="s">
        <v>2942</v>
      </c>
      <c r="B267" s="832" t="s">
        <v>2943</v>
      </c>
      <c r="C267" s="832" t="s">
        <v>812</v>
      </c>
      <c r="D267" s="832" t="s">
        <v>2968</v>
      </c>
      <c r="E267" s="832" t="s">
        <v>2969</v>
      </c>
      <c r="F267" s="849">
        <v>828</v>
      </c>
      <c r="G267" s="849">
        <v>112608</v>
      </c>
      <c r="H267" s="849">
        <v>1.599136584396035</v>
      </c>
      <c r="I267" s="849">
        <v>136</v>
      </c>
      <c r="J267" s="849">
        <v>514</v>
      </c>
      <c r="K267" s="849">
        <v>70418</v>
      </c>
      <c r="L267" s="849">
        <v>1</v>
      </c>
      <c r="M267" s="849">
        <v>137</v>
      </c>
      <c r="N267" s="849">
        <v>660</v>
      </c>
      <c r="O267" s="849">
        <v>91080</v>
      </c>
      <c r="P267" s="837">
        <v>1.2934192962026754</v>
      </c>
      <c r="Q267" s="850">
        <v>138</v>
      </c>
    </row>
    <row r="268" spans="1:17" ht="14.45" customHeight="1" x14ac:dyDescent="0.2">
      <c r="A268" s="831" t="s">
        <v>2942</v>
      </c>
      <c r="B268" s="832" t="s">
        <v>2943</v>
      </c>
      <c r="C268" s="832" t="s">
        <v>812</v>
      </c>
      <c r="D268" s="832" t="s">
        <v>2970</v>
      </c>
      <c r="E268" s="832" t="s">
        <v>2971</v>
      </c>
      <c r="F268" s="849">
        <v>71</v>
      </c>
      <c r="G268" s="849">
        <v>6461</v>
      </c>
      <c r="H268" s="849">
        <v>1.1833333333333333</v>
      </c>
      <c r="I268" s="849">
        <v>91</v>
      </c>
      <c r="J268" s="849">
        <v>60</v>
      </c>
      <c r="K268" s="849">
        <v>5460</v>
      </c>
      <c r="L268" s="849">
        <v>1</v>
      </c>
      <c r="M268" s="849">
        <v>91</v>
      </c>
      <c r="N268" s="849">
        <v>44</v>
      </c>
      <c r="O268" s="849">
        <v>4048</v>
      </c>
      <c r="P268" s="837">
        <v>0.74139194139194142</v>
      </c>
      <c r="Q268" s="850">
        <v>92</v>
      </c>
    </row>
    <row r="269" spans="1:17" ht="14.45" customHeight="1" x14ac:dyDescent="0.2">
      <c r="A269" s="831" t="s">
        <v>2942</v>
      </c>
      <c r="B269" s="832" t="s">
        <v>2943</v>
      </c>
      <c r="C269" s="832" t="s">
        <v>812</v>
      </c>
      <c r="D269" s="832" t="s">
        <v>2972</v>
      </c>
      <c r="E269" s="832" t="s">
        <v>2973</v>
      </c>
      <c r="F269" s="849">
        <v>7</v>
      </c>
      <c r="G269" s="849">
        <v>959</v>
      </c>
      <c r="H269" s="849">
        <v>0.63175230566534912</v>
      </c>
      <c r="I269" s="849">
        <v>137</v>
      </c>
      <c r="J269" s="849">
        <v>11</v>
      </c>
      <c r="K269" s="849">
        <v>1518</v>
      </c>
      <c r="L269" s="849">
        <v>1</v>
      </c>
      <c r="M269" s="849">
        <v>138</v>
      </c>
      <c r="N269" s="849">
        <v>20</v>
      </c>
      <c r="O269" s="849">
        <v>2800</v>
      </c>
      <c r="P269" s="837">
        <v>1.8445322793148879</v>
      </c>
      <c r="Q269" s="850">
        <v>140</v>
      </c>
    </row>
    <row r="270" spans="1:17" ht="14.45" customHeight="1" x14ac:dyDescent="0.2">
      <c r="A270" s="831" t="s">
        <v>2942</v>
      </c>
      <c r="B270" s="832" t="s">
        <v>2943</v>
      </c>
      <c r="C270" s="832" t="s">
        <v>812</v>
      </c>
      <c r="D270" s="832" t="s">
        <v>2974</v>
      </c>
      <c r="E270" s="832" t="s">
        <v>2975</v>
      </c>
      <c r="F270" s="849">
        <v>24</v>
      </c>
      <c r="G270" s="849">
        <v>1584</v>
      </c>
      <c r="H270" s="849">
        <v>1.7142857142857142</v>
      </c>
      <c r="I270" s="849">
        <v>66</v>
      </c>
      <c r="J270" s="849">
        <v>14</v>
      </c>
      <c r="K270" s="849">
        <v>924</v>
      </c>
      <c r="L270" s="849">
        <v>1</v>
      </c>
      <c r="M270" s="849">
        <v>66</v>
      </c>
      <c r="N270" s="849">
        <v>88</v>
      </c>
      <c r="O270" s="849">
        <v>5896</v>
      </c>
      <c r="P270" s="837">
        <v>6.3809523809523814</v>
      </c>
      <c r="Q270" s="850">
        <v>67</v>
      </c>
    </row>
    <row r="271" spans="1:17" ht="14.45" customHeight="1" x14ac:dyDescent="0.2">
      <c r="A271" s="831" t="s">
        <v>2942</v>
      </c>
      <c r="B271" s="832" t="s">
        <v>2943</v>
      </c>
      <c r="C271" s="832" t="s">
        <v>812</v>
      </c>
      <c r="D271" s="832" t="s">
        <v>2891</v>
      </c>
      <c r="E271" s="832" t="s">
        <v>2892</v>
      </c>
      <c r="F271" s="849">
        <v>12</v>
      </c>
      <c r="G271" s="849">
        <v>3936</v>
      </c>
      <c r="H271" s="849">
        <v>1.0909090909090908</v>
      </c>
      <c r="I271" s="849">
        <v>328</v>
      </c>
      <c r="J271" s="849">
        <v>11</v>
      </c>
      <c r="K271" s="849">
        <v>3608</v>
      </c>
      <c r="L271" s="849">
        <v>1</v>
      </c>
      <c r="M271" s="849">
        <v>328</v>
      </c>
      <c r="N271" s="849">
        <v>5</v>
      </c>
      <c r="O271" s="849">
        <v>1645</v>
      </c>
      <c r="P271" s="837">
        <v>0.45593126385809313</v>
      </c>
      <c r="Q271" s="850">
        <v>329</v>
      </c>
    </row>
    <row r="272" spans="1:17" ht="14.45" customHeight="1" x14ac:dyDescent="0.2">
      <c r="A272" s="831" t="s">
        <v>2942</v>
      </c>
      <c r="B272" s="832" t="s">
        <v>2943</v>
      </c>
      <c r="C272" s="832" t="s">
        <v>812</v>
      </c>
      <c r="D272" s="832" t="s">
        <v>2976</v>
      </c>
      <c r="E272" s="832" t="s">
        <v>2977</v>
      </c>
      <c r="F272" s="849">
        <v>62</v>
      </c>
      <c r="G272" s="849">
        <v>3162</v>
      </c>
      <c r="H272" s="849">
        <v>1.3777777777777778</v>
      </c>
      <c r="I272" s="849">
        <v>51</v>
      </c>
      <c r="J272" s="849">
        <v>45</v>
      </c>
      <c r="K272" s="849">
        <v>2295</v>
      </c>
      <c r="L272" s="849">
        <v>1</v>
      </c>
      <c r="M272" s="849">
        <v>51</v>
      </c>
      <c r="N272" s="849">
        <v>43</v>
      </c>
      <c r="O272" s="849">
        <v>2236</v>
      </c>
      <c r="P272" s="837">
        <v>0.97429193899782141</v>
      </c>
      <c r="Q272" s="850">
        <v>52</v>
      </c>
    </row>
    <row r="273" spans="1:17" ht="14.45" customHeight="1" x14ac:dyDescent="0.2">
      <c r="A273" s="831" t="s">
        <v>2942</v>
      </c>
      <c r="B273" s="832" t="s">
        <v>2943</v>
      </c>
      <c r="C273" s="832" t="s">
        <v>812</v>
      </c>
      <c r="D273" s="832" t="s">
        <v>2978</v>
      </c>
      <c r="E273" s="832" t="s">
        <v>2979</v>
      </c>
      <c r="F273" s="849"/>
      <c r="G273" s="849"/>
      <c r="H273" s="849"/>
      <c r="I273" s="849"/>
      <c r="J273" s="849"/>
      <c r="K273" s="849"/>
      <c r="L273" s="849"/>
      <c r="M273" s="849"/>
      <c r="N273" s="849">
        <v>1</v>
      </c>
      <c r="O273" s="849">
        <v>131</v>
      </c>
      <c r="P273" s="837"/>
      <c r="Q273" s="850">
        <v>131</v>
      </c>
    </row>
    <row r="274" spans="1:17" ht="14.45" customHeight="1" x14ac:dyDescent="0.2">
      <c r="A274" s="831" t="s">
        <v>2942</v>
      </c>
      <c r="B274" s="832" t="s">
        <v>2943</v>
      </c>
      <c r="C274" s="832" t="s">
        <v>812</v>
      </c>
      <c r="D274" s="832" t="s">
        <v>2980</v>
      </c>
      <c r="E274" s="832" t="s">
        <v>2981</v>
      </c>
      <c r="F274" s="849">
        <v>12</v>
      </c>
      <c r="G274" s="849">
        <v>7344</v>
      </c>
      <c r="H274" s="849">
        <v>1.0909090909090908</v>
      </c>
      <c r="I274" s="849">
        <v>612</v>
      </c>
      <c r="J274" s="849">
        <v>11</v>
      </c>
      <c r="K274" s="849">
        <v>6732</v>
      </c>
      <c r="L274" s="849">
        <v>1</v>
      </c>
      <c r="M274" s="849">
        <v>612</v>
      </c>
      <c r="N274" s="849">
        <v>10</v>
      </c>
      <c r="O274" s="849">
        <v>6150</v>
      </c>
      <c r="P274" s="837">
        <v>0.91354723707664887</v>
      </c>
      <c r="Q274" s="850">
        <v>615</v>
      </c>
    </row>
    <row r="275" spans="1:17" ht="14.45" customHeight="1" x14ac:dyDescent="0.2">
      <c r="A275" s="831" t="s">
        <v>2942</v>
      </c>
      <c r="B275" s="832" t="s">
        <v>2943</v>
      </c>
      <c r="C275" s="832" t="s">
        <v>812</v>
      </c>
      <c r="D275" s="832" t="s">
        <v>2982</v>
      </c>
      <c r="E275" s="832" t="s">
        <v>2983</v>
      </c>
      <c r="F275" s="849"/>
      <c r="G275" s="849"/>
      <c r="H275" s="849"/>
      <c r="I275" s="849"/>
      <c r="J275" s="849"/>
      <c r="K275" s="849"/>
      <c r="L275" s="849"/>
      <c r="M275" s="849"/>
      <c r="N275" s="849">
        <v>0</v>
      </c>
      <c r="O275" s="849">
        <v>0</v>
      </c>
      <c r="P275" s="837"/>
      <c r="Q275" s="850"/>
    </row>
    <row r="276" spans="1:17" ht="14.45" customHeight="1" x14ac:dyDescent="0.2">
      <c r="A276" s="831" t="s">
        <v>2942</v>
      </c>
      <c r="B276" s="832" t="s">
        <v>2943</v>
      </c>
      <c r="C276" s="832" t="s">
        <v>812</v>
      </c>
      <c r="D276" s="832" t="s">
        <v>2984</v>
      </c>
      <c r="E276" s="832" t="s">
        <v>2985</v>
      </c>
      <c r="F276" s="849">
        <v>1</v>
      </c>
      <c r="G276" s="849">
        <v>271</v>
      </c>
      <c r="H276" s="849"/>
      <c r="I276" s="849">
        <v>271</v>
      </c>
      <c r="J276" s="849"/>
      <c r="K276" s="849"/>
      <c r="L276" s="849"/>
      <c r="M276" s="849"/>
      <c r="N276" s="849">
        <v>1</v>
      </c>
      <c r="O276" s="849">
        <v>275</v>
      </c>
      <c r="P276" s="837"/>
      <c r="Q276" s="850">
        <v>275</v>
      </c>
    </row>
    <row r="277" spans="1:17" ht="14.45" customHeight="1" x14ac:dyDescent="0.2">
      <c r="A277" s="831" t="s">
        <v>2942</v>
      </c>
      <c r="B277" s="832" t="s">
        <v>2943</v>
      </c>
      <c r="C277" s="832" t="s">
        <v>812</v>
      </c>
      <c r="D277" s="832" t="s">
        <v>2986</v>
      </c>
      <c r="E277" s="832" t="s">
        <v>2987</v>
      </c>
      <c r="F277" s="849">
        <v>161</v>
      </c>
      <c r="G277" s="849">
        <v>7567</v>
      </c>
      <c r="H277" s="849">
        <v>2.515625</v>
      </c>
      <c r="I277" s="849">
        <v>47</v>
      </c>
      <c r="J277" s="849">
        <v>64</v>
      </c>
      <c r="K277" s="849">
        <v>3008</v>
      </c>
      <c r="L277" s="849">
        <v>1</v>
      </c>
      <c r="M277" s="849">
        <v>47</v>
      </c>
      <c r="N277" s="849">
        <v>166</v>
      </c>
      <c r="O277" s="849">
        <v>7802</v>
      </c>
      <c r="P277" s="837">
        <v>2.59375</v>
      </c>
      <c r="Q277" s="850">
        <v>47</v>
      </c>
    </row>
    <row r="278" spans="1:17" ht="14.45" customHeight="1" x14ac:dyDescent="0.2">
      <c r="A278" s="831" t="s">
        <v>2942</v>
      </c>
      <c r="B278" s="832" t="s">
        <v>2943</v>
      </c>
      <c r="C278" s="832" t="s">
        <v>812</v>
      </c>
      <c r="D278" s="832" t="s">
        <v>2988</v>
      </c>
      <c r="E278" s="832" t="s">
        <v>2989</v>
      </c>
      <c r="F278" s="849">
        <v>1</v>
      </c>
      <c r="G278" s="849">
        <v>242</v>
      </c>
      <c r="H278" s="849">
        <v>0.33333333333333331</v>
      </c>
      <c r="I278" s="849">
        <v>242</v>
      </c>
      <c r="J278" s="849">
        <v>3</v>
      </c>
      <c r="K278" s="849">
        <v>726</v>
      </c>
      <c r="L278" s="849">
        <v>1</v>
      </c>
      <c r="M278" s="849">
        <v>242</v>
      </c>
      <c r="N278" s="849"/>
      <c r="O278" s="849"/>
      <c r="P278" s="837"/>
      <c r="Q278" s="850"/>
    </row>
    <row r="279" spans="1:17" ht="14.45" customHeight="1" x14ac:dyDescent="0.2">
      <c r="A279" s="831" t="s">
        <v>2942</v>
      </c>
      <c r="B279" s="832" t="s">
        <v>2943</v>
      </c>
      <c r="C279" s="832" t="s">
        <v>812</v>
      </c>
      <c r="D279" s="832" t="s">
        <v>2990</v>
      </c>
      <c r="E279" s="832" t="s">
        <v>2991</v>
      </c>
      <c r="F279" s="849">
        <v>21</v>
      </c>
      <c r="G279" s="849">
        <v>31353</v>
      </c>
      <c r="H279" s="849">
        <v>1.1052631578947369</v>
      </c>
      <c r="I279" s="849">
        <v>1493</v>
      </c>
      <c r="J279" s="849">
        <v>19</v>
      </c>
      <c r="K279" s="849">
        <v>28367</v>
      </c>
      <c r="L279" s="849">
        <v>1</v>
      </c>
      <c r="M279" s="849">
        <v>1493</v>
      </c>
      <c r="N279" s="849">
        <v>17</v>
      </c>
      <c r="O279" s="849">
        <v>25432</v>
      </c>
      <c r="P279" s="837">
        <v>0.89653470582014316</v>
      </c>
      <c r="Q279" s="850">
        <v>1496</v>
      </c>
    </row>
    <row r="280" spans="1:17" ht="14.45" customHeight="1" x14ac:dyDescent="0.2">
      <c r="A280" s="831" t="s">
        <v>2942</v>
      </c>
      <c r="B280" s="832" t="s">
        <v>2943</v>
      </c>
      <c r="C280" s="832" t="s">
        <v>812</v>
      </c>
      <c r="D280" s="832" t="s">
        <v>2992</v>
      </c>
      <c r="E280" s="832" t="s">
        <v>2993</v>
      </c>
      <c r="F280" s="849">
        <v>9</v>
      </c>
      <c r="G280" s="849">
        <v>2943</v>
      </c>
      <c r="H280" s="849">
        <v>0.25</v>
      </c>
      <c r="I280" s="849">
        <v>327</v>
      </c>
      <c r="J280" s="849">
        <v>36</v>
      </c>
      <c r="K280" s="849">
        <v>11772</v>
      </c>
      <c r="L280" s="849">
        <v>1</v>
      </c>
      <c r="M280" s="849">
        <v>327</v>
      </c>
      <c r="N280" s="849">
        <v>27</v>
      </c>
      <c r="O280" s="849">
        <v>8883</v>
      </c>
      <c r="P280" s="837">
        <v>0.75458715596330272</v>
      </c>
      <c r="Q280" s="850">
        <v>329</v>
      </c>
    </row>
    <row r="281" spans="1:17" ht="14.45" customHeight="1" x14ac:dyDescent="0.2">
      <c r="A281" s="831" t="s">
        <v>2942</v>
      </c>
      <c r="B281" s="832" t="s">
        <v>2943</v>
      </c>
      <c r="C281" s="832" t="s">
        <v>812</v>
      </c>
      <c r="D281" s="832" t="s">
        <v>2994</v>
      </c>
      <c r="E281" s="832" t="s">
        <v>2995</v>
      </c>
      <c r="F281" s="849">
        <v>2</v>
      </c>
      <c r="G281" s="849">
        <v>1774</v>
      </c>
      <c r="H281" s="849">
        <v>0.2853925353925354</v>
      </c>
      <c r="I281" s="849">
        <v>887</v>
      </c>
      <c r="J281" s="849">
        <v>7</v>
      </c>
      <c r="K281" s="849">
        <v>6216</v>
      </c>
      <c r="L281" s="849">
        <v>1</v>
      </c>
      <c r="M281" s="849">
        <v>888</v>
      </c>
      <c r="N281" s="849">
        <v>1</v>
      </c>
      <c r="O281" s="849">
        <v>891</v>
      </c>
      <c r="P281" s="837">
        <v>0.14333976833976833</v>
      </c>
      <c r="Q281" s="850">
        <v>891</v>
      </c>
    </row>
    <row r="282" spans="1:17" ht="14.45" customHeight="1" x14ac:dyDescent="0.2">
      <c r="A282" s="831" t="s">
        <v>2942</v>
      </c>
      <c r="B282" s="832" t="s">
        <v>2943</v>
      </c>
      <c r="C282" s="832" t="s">
        <v>812</v>
      </c>
      <c r="D282" s="832" t="s">
        <v>2996</v>
      </c>
      <c r="E282" s="832" t="s">
        <v>2997</v>
      </c>
      <c r="F282" s="849">
        <v>89</v>
      </c>
      <c r="G282" s="849">
        <v>23140</v>
      </c>
      <c r="H282" s="849">
        <v>0.16602809706257982</v>
      </c>
      <c r="I282" s="849">
        <v>260</v>
      </c>
      <c r="J282" s="849">
        <v>534</v>
      </c>
      <c r="K282" s="849">
        <v>139374</v>
      </c>
      <c r="L282" s="849">
        <v>1</v>
      </c>
      <c r="M282" s="849">
        <v>261</v>
      </c>
      <c r="N282" s="849">
        <v>719</v>
      </c>
      <c r="O282" s="849">
        <v>188378</v>
      </c>
      <c r="P282" s="837">
        <v>1.3516007289738401</v>
      </c>
      <c r="Q282" s="850">
        <v>262</v>
      </c>
    </row>
    <row r="283" spans="1:17" ht="14.45" customHeight="1" x14ac:dyDescent="0.2">
      <c r="A283" s="831" t="s">
        <v>2942</v>
      </c>
      <c r="B283" s="832" t="s">
        <v>2943</v>
      </c>
      <c r="C283" s="832" t="s">
        <v>812</v>
      </c>
      <c r="D283" s="832" t="s">
        <v>2998</v>
      </c>
      <c r="E283" s="832" t="s">
        <v>2999</v>
      </c>
      <c r="F283" s="849"/>
      <c r="G283" s="849"/>
      <c r="H283" s="849"/>
      <c r="I283" s="849"/>
      <c r="J283" s="849">
        <v>10</v>
      </c>
      <c r="K283" s="849">
        <v>1650</v>
      </c>
      <c r="L283" s="849">
        <v>1</v>
      </c>
      <c r="M283" s="849">
        <v>165</v>
      </c>
      <c r="N283" s="849">
        <v>10</v>
      </c>
      <c r="O283" s="849">
        <v>1660</v>
      </c>
      <c r="P283" s="837">
        <v>1.0060606060606061</v>
      </c>
      <c r="Q283" s="850">
        <v>166</v>
      </c>
    </row>
    <row r="284" spans="1:17" ht="14.45" customHeight="1" x14ac:dyDescent="0.2">
      <c r="A284" s="831" t="s">
        <v>3000</v>
      </c>
      <c r="B284" s="832" t="s">
        <v>2779</v>
      </c>
      <c r="C284" s="832" t="s">
        <v>812</v>
      </c>
      <c r="D284" s="832" t="s">
        <v>3001</v>
      </c>
      <c r="E284" s="832" t="s">
        <v>3002</v>
      </c>
      <c r="F284" s="849">
        <v>2</v>
      </c>
      <c r="G284" s="849">
        <v>1646</v>
      </c>
      <c r="H284" s="849"/>
      <c r="I284" s="849">
        <v>823</v>
      </c>
      <c r="J284" s="849"/>
      <c r="K284" s="849"/>
      <c r="L284" s="849"/>
      <c r="M284" s="849"/>
      <c r="N284" s="849"/>
      <c r="O284" s="849"/>
      <c r="P284" s="837"/>
      <c r="Q284" s="850"/>
    </row>
    <row r="285" spans="1:17" ht="14.45" customHeight="1" x14ac:dyDescent="0.2">
      <c r="A285" s="831" t="s">
        <v>3000</v>
      </c>
      <c r="B285" s="832" t="s">
        <v>2779</v>
      </c>
      <c r="C285" s="832" t="s">
        <v>812</v>
      </c>
      <c r="D285" s="832" t="s">
        <v>3003</v>
      </c>
      <c r="E285" s="832" t="s">
        <v>3004</v>
      </c>
      <c r="F285" s="849">
        <v>1</v>
      </c>
      <c r="G285" s="849">
        <v>549</v>
      </c>
      <c r="H285" s="849">
        <v>0.99818181818181817</v>
      </c>
      <c r="I285" s="849">
        <v>549</v>
      </c>
      <c r="J285" s="849">
        <v>1</v>
      </c>
      <c r="K285" s="849">
        <v>550</v>
      </c>
      <c r="L285" s="849">
        <v>1</v>
      </c>
      <c r="M285" s="849">
        <v>550</v>
      </c>
      <c r="N285" s="849">
        <v>4</v>
      </c>
      <c r="O285" s="849">
        <v>2204</v>
      </c>
      <c r="P285" s="837">
        <v>4.0072727272727269</v>
      </c>
      <c r="Q285" s="850">
        <v>551</v>
      </c>
    </row>
    <row r="286" spans="1:17" ht="14.45" customHeight="1" x14ac:dyDescent="0.2">
      <c r="A286" s="831" t="s">
        <v>3000</v>
      </c>
      <c r="B286" s="832" t="s">
        <v>2779</v>
      </c>
      <c r="C286" s="832" t="s">
        <v>812</v>
      </c>
      <c r="D286" s="832" t="s">
        <v>3005</v>
      </c>
      <c r="E286" s="832" t="s">
        <v>3006</v>
      </c>
      <c r="F286" s="849">
        <v>8</v>
      </c>
      <c r="G286" s="849">
        <v>5232</v>
      </c>
      <c r="H286" s="849">
        <v>2.6625954198473281</v>
      </c>
      <c r="I286" s="849">
        <v>654</v>
      </c>
      <c r="J286" s="849">
        <v>3</v>
      </c>
      <c r="K286" s="849">
        <v>1965</v>
      </c>
      <c r="L286" s="849">
        <v>1</v>
      </c>
      <c r="M286" s="849">
        <v>655</v>
      </c>
      <c r="N286" s="849">
        <v>8</v>
      </c>
      <c r="O286" s="849">
        <v>5248</v>
      </c>
      <c r="P286" s="837">
        <v>2.670737913486005</v>
      </c>
      <c r="Q286" s="850">
        <v>656</v>
      </c>
    </row>
    <row r="287" spans="1:17" ht="14.45" customHeight="1" x14ac:dyDescent="0.2">
      <c r="A287" s="831" t="s">
        <v>3000</v>
      </c>
      <c r="B287" s="832" t="s">
        <v>2779</v>
      </c>
      <c r="C287" s="832" t="s">
        <v>812</v>
      </c>
      <c r="D287" s="832" t="s">
        <v>3007</v>
      </c>
      <c r="E287" s="832" t="s">
        <v>3008</v>
      </c>
      <c r="F287" s="849">
        <v>8</v>
      </c>
      <c r="G287" s="849">
        <v>5232</v>
      </c>
      <c r="H287" s="849">
        <v>2.6625954198473281</v>
      </c>
      <c r="I287" s="849">
        <v>654</v>
      </c>
      <c r="J287" s="849">
        <v>3</v>
      </c>
      <c r="K287" s="849">
        <v>1965</v>
      </c>
      <c r="L287" s="849">
        <v>1</v>
      </c>
      <c r="M287" s="849">
        <v>655</v>
      </c>
      <c r="N287" s="849">
        <v>8</v>
      </c>
      <c r="O287" s="849">
        <v>5248</v>
      </c>
      <c r="P287" s="837">
        <v>2.670737913486005</v>
      </c>
      <c r="Q287" s="850">
        <v>656</v>
      </c>
    </row>
    <row r="288" spans="1:17" ht="14.45" customHeight="1" x14ac:dyDescent="0.2">
      <c r="A288" s="831" t="s">
        <v>3000</v>
      </c>
      <c r="B288" s="832" t="s">
        <v>2779</v>
      </c>
      <c r="C288" s="832" t="s">
        <v>812</v>
      </c>
      <c r="D288" s="832" t="s">
        <v>3009</v>
      </c>
      <c r="E288" s="832" t="s">
        <v>3010</v>
      </c>
      <c r="F288" s="849">
        <v>1</v>
      </c>
      <c r="G288" s="849">
        <v>678</v>
      </c>
      <c r="H288" s="849"/>
      <c r="I288" s="849">
        <v>678</v>
      </c>
      <c r="J288" s="849"/>
      <c r="K288" s="849"/>
      <c r="L288" s="849"/>
      <c r="M288" s="849"/>
      <c r="N288" s="849"/>
      <c r="O288" s="849"/>
      <c r="P288" s="837"/>
      <c r="Q288" s="850"/>
    </row>
    <row r="289" spans="1:17" ht="14.45" customHeight="1" x14ac:dyDescent="0.2">
      <c r="A289" s="831" t="s">
        <v>3000</v>
      </c>
      <c r="B289" s="832" t="s">
        <v>2779</v>
      </c>
      <c r="C289" s="832" t="s">
        <v>812</v>
      </c>
      <c r="D289" s="832" t="s">
        <v>3011</v>
      </c>
      <c r="E289" s="832" t="s">
        <v>3012</v>
      </c>
      <c r="F289" s="849">
        <v>8</v>
      </c>
      <c r="G289" s="849">
        <v>2496</v>
      </c>
      <c r="H289" s="849">
        <v>1.3333333333333333</v>
      </c>
      <c r="I289" s="849">
        <v>312</v>
      </c>
      <c r="J289" s="849">
        <v>6</v>
      </c>
      <c r="K289" s="849">
        <v>1872</v>
      </c>
      <c r="L289" s="849">
        <v>1</v>
      </c>
      <c r="M289" s="849">
        <v>312</v>
      </c>
      <c r="N289" s="849">
        <v>16</v>
      </c>
      <c r="O289" s="849">
        <v>4992</v>
      </c>
      <c r="P289" s="837">
        <v>2.6666666666666665</v>
      </c>
      <c r="Q289" s="850">
        <v>312</v>
      </c>
    </row>
    <row r="290" spans="1:17" ht="14.45" customHeight="1" x14ac:dyDescent="0.2">
      <c r="A290" s="831" t="s">
        <v>3000</v>
      </c>
      <c r="B290" s="832" t="s">
        <v>2779</v>
      </c>
      <c r="C290" s="832" t="s">
        <v>812</v>
      </c>
      <c r="D290" s="832" t="s">
        <v>3013</v>
      </c>
      <c r="E290" s="832" t="s">
        <v>3014</v>
      </c>
      <c r="F290" s="849">
        <v>2</v>
      </c>
      <c r="G290" s="849">
        <v>46</v>
      </c>
      <c r="H290" s="849">
        <v>0.76666666666666672</v>
      </c>
      <c r="I290" s="849">
        <v>23</v>
      </c>
      <c r="J290" s="849">
        <v>5</v>
      </c>
      <c r="K290" s="849">
        <v>60</v>
      </c>
      <c r="L290" s="849">
        <v>1</v>
      </c>
      <c r="M290" s="849">
        <v>12</v>
      </c>
      <c r="N290" s="849"/>
      <c r="O290" s="849"/>
      <c r="P290" s="837"/>
      <c r="Q290" s="850"/>
    </row>
    <row r="291" spans="1:17" ht="14.45" customHeight="1" x14ac:dyDescent="0.2">
      <c r="A291" s="831" t="s">
        <v>3000</v>
      </c>
      <c r="B291" s="832" t="s">
        <v>2779</v>
      </c>
      <c r="C291" s="832" t="s">
        <v>812</v>
      </c>
      <c r="D291" s="832" t="s">
        <v>3015</v>
      </c>
      <c r="E291" s="832" t="s">
        <v>3016</v>
      </c>
      <c r="F291" s="849">
        <v>1</v>
      </c>
      <c r="G291" s="849">
        <v>209</v>
      </c>
      <c r="H291" s="849"/>
      <c r="I291" s="849">
        <v>209</v>
      </c>
      <c r="J291" s="849"/>
      <c r="K291" s="849"/>
      <c r="L291" s="849"/>
      <c r="M291" s="849"/>
      <c r="N291" s="849"/>
      <c r="O291" s="849"/>
      <c r="P291" s="837"/>
      <c r="Q291" s="850"/>
    </row>
    <row r="292" spans="1:17" ht="14.45" customHeight="1" x14ac:dyDescent="0.2">
      <c r="A292" s="831" t="s">
        <v>3000</v>
      </c>
      <c r="B292" s="832" t="s">
        <v>2779</v>
      </c>
      <c r="C292" s="832" t="s">
        <v>812</v>
      </c>
      <c r="D292" s="832" t="s">
        <v>3017</v>
      </c>
      <c r="E292" s="832" t="s">
        <v>3018</v>
      </c>
      <c r="F292" s="849">
        <v>1</v>
      </c>
      <c r="G292" s="849">
        <v>5023</v>
      </c>
      <c r="H292" s="849">
        <v>0.9998009554140127</v>
      </c>
      <c r="I292" s="849">
        <v>5023</v>
      </c>
      <c r="J292" s="849">
        <v>1</v>
      </c>
      <c r="K292" s="849">
        <v>5024</v>
      </c>
      <c r="L292" s="849">
        <v>1</v>
      </c>
      <c r="M292" s="849">
        <v>5024</v>
      </c>
      <c r="N292" s="849"/>
      <c r="O292" s="849"/>
      <c r="P292" s="837"/>
      <c r="Q292" s="850"/>
    </row>
    <row r="293" spans="1:17" ht="14.45" customHeight="1" x14ac:dyDescent="0.2">
      <c r="A293" s="831" t="s">
        <v>3000</v>
      </c>
      <c r="B293" s="832" t="s">
        <v>2779</v>
      </c>
      <c r="C293" s="832" t="s">
        <v>812</v>
      </c>
      <c r="D293" s="832" t="s">
        <v>3019</v>
      </c>
      <c r="E293" s="832" t="s">
        <v>3020</v>
      </c>
      <c r="F293" s="849">
        <v>8</v>
      </c>
      <c r="G293" s="849">
        <v>5520</v>
      </c>
      <c r="H293" s="849"/>
      <c r="I293" s="849">
        <v>690</v>
      </c>
      <c r="J293" s="849"/>
      <c r="K293" s="849"/>
      <c r="L293" s="849"/>
      <c r="M293" s="849"/>
      <c r="N293" s="849"/>
      <c r="O293" s="849"/>
      <c r="P293" s="837"/>
      <c r="Q293" s="850"/>
    </row>
    <row r="294" spans="1:17" ht="14.45" customHeight="1" x14ac:dyDescent="0.2">
      <c r="A294" s="831" t="s">
        <v>3000</v>
      </c>
      <c r="B294" s="832" t="s">
        <v>2779</v>
      </c>
      <c r="C294" s="832" t="s">
        <v>812</v>
      </c>
      <c r="D294" s="832" t="s">
        <v>3021</v>
      </c>
      <c r="E294" s="832" t="s">
        <v>3022</v>
      </c>
      <c r="F294" s="849">
        <v>2</v>
      </c>
      <c r="G294" s="849">
        <v>700</v>
      </c>
      <c r="H294" s="849"/>
      <c r="I294" s="849">
        <v>350</v>
      </c>
      <c r="J294" s="849"/>
      <c r="K294" s="849"/>
      <c r="L294" s="849"/>
      <c r="M294" s="849"/>
      <c r="N294" s="849"/>
      <c r="O294" s="849"/>
      <c r="P294" s="837"/>
      <c r="Q294" s="850"/>
    </row>
    <row r="295" spans="1:17" ht="14.45" customHeight="1" x14ac:dyDescent="0.2">
      <c r="A295" s="831" t="s">
        <v>3000</v>
      </c>
      <c r="B295" s="832" t="s">
        <v>2779</v>
      </c>
      <c r="C295" s="832" t="s">
        <v>812</v>
      </c>
      <c r="D295" s="832" t="s">
        <v>3023</v>
      </c>
      <c r="E295" s="832" t="s">
        <v>3024</v>
      </c>
      <c r="F295" s="849">
        <v>8</v>
      </c>
      <c r="G295" s="849">
        <v>5232</v>
      </c>
      <c r="H295" s="849">
        <v>2.6625954198473281</v>
      </c>
      <c r="I295" s="849">
        <v>654</v>
      </c>
      <c r="J295" s="849">
        <v>3</v>
      </c>
      <c r="K295" s="849">
        <v>1965</v>
      </c>
      <c r="L295" s="849">
        <v>1</v>
      </c>
      <c r="M295" s="849">
        <v>655</v>
      </c>
      <c r="N295" s="849">
        <v>8</v>
      </c>
      <c r="O295" s="849">
        <v>5248</v>
      </c>
      <c r="P295" s="837">
        <v>2.670737913486005</v>
      </c>
      <c r="Q295" s="850">
        <v>656</v>
      </c>
    </row>
    <row r="296" spans="1:17" ht="14.45" customHeight="1" x14ac:dyDescent="0.2">
      <c r="A296" s="831" t="s">
        <v>3000</v>
      </c>
      <c r="B296" s="832" t="s">
        <v>2779</v>
      </c>
      <c r="C296" s="832" t="s">
        <v>812</v>
      </c>
      <c r="D296" s="832" t="s">
        <v>3025</v>
      </c>
      <c r="E296" s="832" t="s">
        <v>3026</v>
      </c>
      <c r="F296" s="849">
        <v>8</v>
      </c>
      <c r="G296" s="849">
        <v>5232</v>
      </c>
      <c r="H296" s="849">
        <v>2.6625954198473281</v>
      </c>
      <c r="I296" s="849">
        <v>654</v>
      </c>
      <c r="J296" s="849">
        <v>3</v>
      </c>
      <c r="K296" s="849">
        <v>1965</v>
      </c>
      <c r="L296" s="849">
        <v>1</v>
      </c>
      <c r="M296" s="849">
        <v>655</v>
      </c>
      <c r="N296" s="849">
        <v>8</v>
      </c>
      <c r="O296" s="849">
        <v>5248</v>
      </c>
      <c r="P296" s="837">
        <v>2.670737913486005</v>
      </c>
      <c r="Q296" s="850">
        <v>656</v>
      </c>
    </row>
    <row r="297" spans="1:17" ht="14.45" customHeight="1" x14ac:dyDescent="0.2">
      <c r="A297" s="831" t="s">
        <v>3000</v>
      </c>
      <c r="B297" s="832" t="s">
        <v>2779</v>
      </c>
      <c r="C297" s="832" t="s">
        <v>812</v>
      </c>
      <c r="D297" s="832" t="s">
        <v>3027</v>
      </c>
      <c r="E297" s="832" t="s">
        <v>3028</v>
      </c>
      <c r="F297" s="849">
        <v>2</v>
      </c>
      <c r="G297" s="849">
        <v>870</v>
      </c>
      <c r="H297" s="849">
        <v>9.2356687898089165E-2</v>
      </c>
      <c r="I297" s="849">
        <v>435</v>
      </c>
      <c r="J297" s="849">
        <v>20</v>
      </c>
      <c r="K297" s="849">
        <v>9420</v>
      </c>
      <c r="L297" s="849">
        <v>1</v>
      </c>
      <c r="M297" s="849">
        <v>471</v>
      </c>
      <c r="N297" s="849"/>
      <c r="O297" s="849"/>
      <c r="P297" s="837"/>
      <c r="Q297" s="850"/>
    </row>
    <row r="298" spans="1:17" ht="14.45" customHeight="1" x14ac:dyDescent="0.2">
      <c r="A298" s="831" t="s">
        <v>3000</v>
      </c>
      <c r="B298" s="832" t="s">
        <v>2779</v>
      </c>
      <c r="C298" s="832" t="s">
        <v>812</v>
      </c>
      <c r="D298" s="832" t="s">
        <v>3029</v>
      </c>
      <c r="E298" s="832" t="s">
        <v>3030</v>
      </c>
      <c r="F298" s="849">
        <v>1</v>
      </c>
      <c r="G298" s="849">
        <v>678</v>
      </c>
      <c r="H298" s="849"/>
      <c r="I298" s="849">
        <v>678</v>
      </c>
      <c r="J298" s="849"/>
      <c r="K298" s="849"/>
      <c r="L298" s="849"/>
      <c r="M298" s="849"/>
      <c r="N298" s="849"/>
      <c r="O298" s="849"/>
      <c r="P298" s="837"/>
      <c r="Q298" s="850"/>
    </row>
    <row r="299" spans="1:17" ht="14.45" customHeight="1" x14ac:dyDescent="0.2">
      <c r="A299" s="831" t="s">
        <v>3000</v>
      </c>
      <c r="B299" s="832" t="s">
        <v>2779</v>
      </c>
      <c r="C299" s="832" t="s">
        <v>812</v>
      </c>
      <c r="D299" s="832" t="s">
        <v>3031</v>
      </c>
      <c r="E299" s="832" t="s">
        <v>3032</v>
      </c>
      <c r="F299" s="849">
        <v>4</v>
      </c>
      <c r="G299" s="849">
        <v>2304</v>
      </c>
      <c r="H299" s="849"/>
      <c r="I299" s="849">
        <v>576</v>
      </c>
      <c r="J299" s="849"/>
      <c r="K299" s="849"/>
      <c r="L299" s="849"/>
      <c r="M299" s="849"/>
      <c r="N299" s="849"/>
      <c r="O299" s="849"/>
      <c r="P299" s="837"/>
      <c r="Q299" s="850"/>
    </row>
    <row r="300" spans="1:17" ht="14.45" customHeight="1" x14ac:dyDescent="0.2">
      <c r="A300" s="831" t="s">
        <v>3000</v>
      </c>
      <c r="B300" s="832" t="s">
        <v>2779</v>
      </c>
      <c r="C300" s="832" t="s">
        <v>812</v>
      </c>
      <c r="D300" s="832" t="s">
        <v>3033</v>
      </c>
      <c r="E300" s="832" t="s">
        <v>3034</v>
      </c>
      <c r="F300" s="849">
        <v>8</v>
      </c>
      <c r="G300" s="849">
        <v>11192</v>
      </c>
      <c r="H300" s="849">
        <v>2.6647619047619049</v>
      </c>
      <c r="I300" s="849">
        <v>1399</v>
      </c>
      <c r="J300" s="849">
        <v>3</v>
      </c>
      <c r="K300" s="849">
        <v>4200</v>
      </c>
      <c r="L300" s="849">
        <v>1</v>
      </c>
      <c r="M300" s="849">
        <v>1400</v>
      </c>
      <c r="N300" s="849">
        <v>8</v>
      </c>
      <c r="O300" s="849">
        <v>11200</v>
      </c>
      <c r="P300" s="837">
        <v>2.6666666666666665</v>
      </c>
      <c r="Q300" s="850">
        <v>1400</v>
      </c>
    </row>
    <row r="301" spans="1:17" ht="14.45" customHeight="1" x14ac:dyDescent="0.2">
      <c r="A301" s="831" t="s">
        <v>3000</v>
      </c>
      <c r="B301" s="832" t="s">
        <v>2779</v>
      </c>
      <c r="C301" s="832" t="s">
        <v>812</v>
      </c>
      <c r="D301" s="832" t="s">
        <v>3035</v>
      </c>
      <c r="E301" s="832" t="s">
        <v>3036</v>
      </c>
      <c r="F301" s="849">
        <v>1</v>
      </c>
      <c r="G301" s="849">
        <v>1022</v>
      </c>
      <c r="H301" s="849">
        <v>0.24975562072336266</v>
      </c>
      <c r="I301" s="849">
        <v>1022</v>
      </c>
      <c r="J301" s="849">
        <v>4</v>
      </c>
      <c r="K301" s="849">
        <v>4092</v>
      </c>
      <c r="L301" s="849">
        <v>1</v>
      </c>
      <c r="M301" s="849">
        <v>1023</v>
      </c>
      <c r="N301" s="849">
        <v>2</v>
      </c>
      <c r="O301" s="849">
        <v>2046</v>
      </c>
      <c r="P301" s="837">
        <v>0.5</v>
      </c>
      <c r="Q301" s="850">
        <v>1023</v>
      </c>
    </row>
    <row r="302" spans="1:17" ht="14.45" customHeight="1" x14ac:dyDescent="0.2">
      <c r="A302" s="831" t="s">
        <v>3000</v>
      </c>
      <c r="B302" s="832" t="s">
        <v>2779</v>
      </c>
      <c r="C302" s="832" t="s">
        <v>812</v>
      </c>
      <c r="D302" s="832" t="s">
        <v>3037</v>
      </c>
      <c r="E302" s="832" t="s">
        <v>3038</v>
      </c>
      <c r="F302" s="849">
        <v>2</v>
      </c>
      <c r="G302" s="849">
        <v>380</v>
      </c>
      <c r="H302" s="849">
        <v>2</v>
      </c>
      <c r="I302" s="849">
        <v>190</v>
      </c>
      <c r="J302" s="849">
        <v>1</v>
      </c>
      <c r="K302" s="849">
        <v>190</v>
      </c>
      <c r="L302" s="849">
        <v>1</v>
      </c>
      <c r="M302" s="849">
        <v>190</v>
      </c>
      <c r="N302" s="849"/>
      <c r="O302" s="849"/>
      <c r="P302" s="837"/>
      <c r="Q302" s="850"/>
    </row>
    <row r="303" spans="1:17" ht="14.45" customHeight="1" x14ac:dyDescent="0.2">
      <c r="A303" s="831" t="s">
        <v>3000</v>
      </c>
      <c r="B303" s="832" t="s">
        <v>2447</v>
      </c>
      <c r="C303" s="832" t="s">
        <v>812</v>
      </c>
      <c r="D303" s="832" t="s">
        <v>3013</v>
      </c>
      <c r="E303" s="832" t="s">
        <v>3014</v>
      </c>
      <c r="F303" s="849"/>
      <c r="G303" s="849"/>
      <c r="H303" s="849"/>
      <c r="I303" s="849"/>
      <c r="J303" s="849"/>
      <c r="K303" s="849"/>
      <c r="L303" s="849"/>
      <c r="M303" s="849"/>
      <c r="N303" s="849">
        <v>2</v>
      </c>
      <c r="O303" s="849">
        <v>24</v>
      </c>
      <c r="P303" s="837"/>
      <c r="Q303" s="850">
        <v>12</v>
      </c>
    </row>
    <row r="304" spans="1:17" ht="14.45" customHeight="1" thickBot="1" x14ac:dyDescent="0.25">
      <c r="A304" s="839" t="s">
        <v>3000</v>
      </c>
      <c r="B304" s="840" t="s">
        <v>2447</v>
      </c>
      <c r="C304" s="840" t="s">
        <v>812</v>
      </c>
      <c r="D304" s="840" t="s">
        <v>3027</v>
      </c>
      <c r="E304" s="840" t="s">
        <v>3028</v>
      </c>
      <c r="F304" s="851"/>
      <c r="G304" s="851"/>
      <c r="H304" s="851"/>
      <c r="I304" s="851"/>
      <c r="J304" s="851"/>
      <c r="K304" s="851"/>
      <c r="L304" s="851"/>
      <c r="M304" s="851"/>
      <c r="N304" s="851">
        <v>8</v>
      </c>
      <c r="O304" s="851">
        <v>3808</v>
      </c>
      <c r="P304" s="845"/>
      <c r="Q304" s="852">
        <v>476</v>
      </c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 xr:uid="{AF41DAE4-1CFF-48CD-B205-1FE5DCD413E2}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ColWidth="8.85546875" defaultRowHeight="14.45" customHeight="1" outlineLevelCol="1" x14ac:dyDescent="0.2"/>
  <cols>
    <col min="1" max="1" width="14.28515625" style="188" bestFit="1" customWidth="1"/>
    <col min="2" max="2" width="15.7109375" style="188" bestFit="1" customWidth="1"/>
    <col min="3" max="3" width="8.28515625" style="196" hidden="1" customWidth="1" outlineLevel="1"/>
    <col min="4" max="4" width="8.28515625" style="196" customWidth="1" collapsed="1"/>
    <col min="5" max="5" width="8.28515625" style="196" customWidth="1"/>
    <col min="6" max="6" width="6.140625" style="197" customWidth="1"/>
    <col min="7" max="7" width="8.28515625" style="196" hidden="1" customWidth="1" outlineLevel="1"/>
    <col min="8" max="8" width="8.28515625" style="196" customWidth="1" collapsed="1"/>
    <col min="9" max="9" width="8.28515625" style="196" customWidth="1"/>
    <col min="10" max="10" width="6.140625" style="197" customWidth="1"/>
    <col min="11" max="11" width="8.28515625" style="196" hidden="1" customWidth="1" outlineLevel="1"/>
    <col min="12" max="12" width="8.28515625" style="196" customWidth="1" collapsed="1"/>
    <col min="13" max="14" width="8.28515625" style="196" customWidth="1"/>
    <col min="15" max="16384" width="8.85546875" style="188"/>
  </cols>
  <sheetData>
    <row r="1" spans="1:14" ht="18.600000000000001" customHeight="1" thickBot="1" x14ac:dyDescent="0.35">
      <c r="A1" s="693" t="s">
        <v>180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</row>
    <row r="2" spans="1:14" ht="14.45" customHeight="1" thickBot="1" x14ac:dyDescent="0.25">
      <c r="A2" s="371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5" customHeight="1" thickBot="1" x14ac:dyDescent="0.25">
      <c r="A3" s="190"/>
      <c r="B3" s="191" t="s">
        <v>158</v>
      </c>
      <c r="C3" s="192">
        <f>SUBTOTAL(9,C6:C1048576)</f>
        <v>8663</v>
      </c>
      <c r="D3" s="193">
        <f>SUBTOTAL(9,D6:D1048576)</f>
        <v>7962</v>
      </c>
      <c r="E3" s="193">
        <f>SUBTOTAL(9,E6:E1048576)</f>
        <v>7630</v>
      </c>
      <c r="F3" s="194">
        <f>IF(OR(E3=0,D3=0),"",E3/D3)</f>
        <v>0.95830193418739007</v>
      </c>
      <c r="G3" s="388">
        <f>SUBTOTAL(9,G6:G1048576)</f>
        <v>33165.603240000004</v>
      </c>
      <c r="H3" s="389">
        <f>SUBTOTAL(9,H6:H1048576)</f>
        <v>28040.289959999995</v>
      </c>
      <c r="I3" s="389">
        <f>SUBTOTAL(9,I6:I1048576)</f>
        <v>30773.143380000001</v>
      </c>
      <c r="J3" s="194">
        <f>IF(OR(I3=0,H3=0),"",I3/H3)</f>
        <v>1.0974616676182192</v>
      </c>
      <c r="K3" s="388">
        <f>SUBTOTAL(9,K6:K1048576)</f>
        <v>7469.08</v>
      </c>
      <c r="L3" s="389">
        <f>SUBTOTAL(9,L6:L1048576)</f>
        <v>6247.32</v>
      </c>
      <c r="M3" s="389">
        <f>SUBTOTAL(9,M6:M1048576)</f>
        <v>7211.7</v>
      </c>
      <c r="N3" s="195">
        <f>IF(OR(M3=0,E3=0),"",M3*1000/E3)</f>
        <v>945.17693315858457</v>
      </c>
    </row>
    <row r="4" spans="1:14" ht="14.45" customHeight="1" x14ac:dyDescent="0.2">
      <c r="A4" s="695" t="s">
        <v>89</v>
      </c>
      <c r="B4" s="696" t="s">
        <v>11</v>
      </c>
      <c r="C4" s="697" t="s">
        <v>90</v>
      </c>
      <c r="D4" s="697"/>
      <c r="E4" s="697"/>
      <c r="F4" s="698"/>
      <c r="G4" s="699" t="s">
        <v>268</v>
      </c>
      <c r="H4" s="697"/>
      <c r="I4" s="697"/>
      <c r="J4" s="698"/>
      <c r="K4" s="699" t="s">
        <v>91</v>
      </c>
      <c r="L4" s="697"/>
      <c r="M4" s="697"/>
      <c r="N4" s="700"/>
    </row>
    <row r="5" spans="1:14" ht="14.45" customHeight="1" thickBot="1" x14ac:dyDescent="0.25">
      <c r="A5" s="994"/>
      <c r="B5" s="995"/>
      <c r="C5" s="1002">
        <v>2015</v>
      </c>
      <c r="D5" s="1002">
        <v>2018</v>
      </c>
      <c r="E5" s="1002">
        <v>2019</v>
      </c>
      <c r="F5" s="1003" t="s">
        <v>2</v>
      </c>
      <c r="G5" s="1013">
        <v>2015</v>
      </c>
      <c r="H5" s="1002">
        <v>2018</v>
      </c>
      <c r="I5" s="1002">
        <v>2019</v>
      </c>
      <c r="J5" s="1003" t="s">
        <v>2</v>
      </c>
      <c r="K5" s="1013">
        <v>2015</v>
      </c>
      <c r="L5" s="1002">
        <v>2018</v>
      </c>
      <c r="M5" s="1002">
        <v>2019</v>
      </c>
      <c r="N5" s="1014" t="s">
        <v>92</v>
      </c>
    </row>
    <row r="6" spans="1:14" ht="14.45" customHeight="1" x14ac:dyDescent="0.2">
      <c r="A6" s="996" t="s">
        <v>2207</v>
      </c>
      <c r="B6" s="999" t="s">
        <v>3040</v>
      </c>
      <c r="C6" s="1004">
        <v>5400</v>
      </c>
      <c r="D6" s="1005">
        <v>5413</v>
      </c>
      <c r="E6" s="1005">
        <v>5047</v>
      </c>
      <c r="F6" s="1010"/>
      <c r="G6" s="1004">
        <v>4612.7094000000025</v>
      </c>
      <c r="H6" s="1005">
        <v>4624.0404599999983</v>
      </c>
      <c r="I6" s="1005">
        <v>4331.7805799999987</v>
      </c>
      <c r="J6" s="1010"/>
      <c r="K6" s="1004">
        <v>324</v>
      </c>
      <c r="L6" s="1005">
        <v>324.77999999999997</v>
      </c>
      <c r="M6" s="1005">
        <v>302.82</v>
      </c>
      <c r="N6" s="1015">
        <v>60</v>
      </c>
    </row>
    <row r="7" spans="1:14" ht="14.45" customHeight="1" x14ac:dyDescent="0.2">
      <c r="A7" s="997" t="s">
        <v>2183</v>
      </c>
      <c r="B7" s="1000" t="s">
        <v>3040</v>
      </c>
      <c r="C7" s="1006">
        <v>518</v>
      </c>
      <c r="D7" s="1007">
        <v>439</v>
      </c>
      <c r="E7" s="1007">
        <v>514</v>
      </c>
      <c r="F7" s="1011"/>
      <c r="G7" s="1006">
        <v>82.983600000000024</v>
      </c>
      <c r="H7" s="1007">
        <v>70.327799999999968</v>
      </c>
      <c r="I7" s="1007">
        <v>83.730600000000024</v>
      </c>
      <c r="J7" s="1011"/>
      <c r="K7" s="1006">
        <v>31.08</v>
      </c>
      <c r="L7" s="1007">
        <v>18.54</v>
      </c>
      <c r="M7" s="1007">
        <v>20.88</v>
      </c>
      <c r="N7" s="1016">
        <v>40.622568093385212</v>
      </c>
    </row>
    <row r="8" spans="1:14" ht="14.45" customHeight="1" x14ac:dyDescent="0.2">
      <c r="A8" s="997" t="s">
        <v>2275</v>
      </c>
      <c r="B8" s="1000" t="s">
        <v>3041</v>
      </c>
      <c r="C8" s="1006">
        <v>147</v>
      </c>
      <c r="D8" s="1007">
        <v>116</v>
      </c>
      <c r="E8" s="1007">
        <v>83</v>
      </c>
      <c r="F8" s="1011"/>
      <c r="G8" s="1006">
        <v>3863.931</v>
      </c>
      <c r="H8" s="1007">
        <v>3023.9459999999999</v>
      </c>
      <c r="I8" s="1007">
        <v>2164.1102999999998</v>
      </c>
      <c r="J8" s="1011"/>
      <c r="K8" s="1006">
        <v>1176</v>
      </c>
      <c r="L8" s="1007">
        <v>928</v>
      </c>
      <c r="M8" s="1007">
        <v>664</v>
      </c>
      <c r="N8" s="1016">
        <v>8000</v>
      </c>
    </row>
    <row r="9" spans="1:14" ht="14.45" customHeight="1" x14ac:dyDescent="0.2">
      <c r="A9" s="997" t="s">
        <v>2291</v>
      </c>
      <c r="B9" s="1000" t="s">
        <v>3041</v>
      </c>
      <c r="C9" s="1006">
        <v>446</v>
      </c>
      <c r="D9" s="1007">
        <v>435</v>
      </c>
      <c r="E9" s="1007">
        <v>640</v>
      </c>
      <c r="F9" s="1011"/>
      <c r="G9" s="1006">
        <v>9928.6290000000008</v>
      </c>
      <c r="H9" s="1007">
        <v>9683.7525000000005</v>
      </c>
      <c r="I9" s="1007">
        <v>14250.239100000001</v>
      </c>
      <c r="J9" s="1011"/>
      <c r="K9" s="1006">
        <v>2676</v>
      </c>
      <c r="L9" s="1007">
        <v>2610</v>
      </c>
      <c r="M9" s="1007">
        <v>3840</v>
      </c>
      <c r="N9" s="1016">
        <v>6000</v>
      </c>
    </row>
    <row r="10" spans="1:14" ht="14.45" customHeight="1" x14ac:dyDescent="0.2">
      <c r="A10" s="997" t="s">
        <v>2277</v>
      </c>
      <c r="B10" s="1000" t="s">
        <v>3041</v>
      </c>
      <c r="C10" s="1006">
        <v>370</v>
      </c>
      <c r="D10" s="1007">
        <v>269</v>
      </c>
      <c r="E10" s="1007">
        <v>346</v>
      </c>
      <c r="F10" s="1011"/>
      <c r="G10" s="1006">
        <v>4552.7759999999989</v>
      </c>
      <c r="H10" s="1007">
        <v>3309.9911999999981</v>
      </c>
      <c r="I10" s="1007">
        <v>4258.8971999999994</v>
      </c>
      <c r="J10" s="1011"/>
      <c r="K10" s="1006">
        <v>1480</v>
      </c>
      <c r="L10" s="1007">
        <v>1076</v>
      </c>
      <c r="M10" s="1007">
        <v>1384</v>
      </c>
      <c r="N10" s="1016">
        <v>4000</v>
      </c>
    </row>
    <row r="11" spans="1:14" ht="14.45" customHeight="1" thickBot="1" x14ac:dyDescent="0.25">
      <c r="A11" s="998" t="s">
        <v>2289</v>
      </c>
      <c r="B11" s="1001" t="s">
        <v>3041</v>
      </c>
      <c r="C11" s="1008">
        <v>1782</v>
      </c>
      <c r="D11" s="1009">
        <v>1290</v>
      </c>
      <c r="E11" s="1009">
        <v>1000</v>
      </c>
      <c r="F11" s="1012"/>
      <c r="G11" s="1008">
        <v>10124.574240000002</v>
      </c>
      <c r="H11" s="1009">
        <v>7328.232</v>
      </c>
      <c r="I11" s="1009">
        <v>5684.3855999999996</v>
      </c>
      <c r="J11" s="1012"/>
      <c r="K11" s="1008">
        <v>1782</v>
      </c>
      <c r="L11" s="1009">
        <v>1290</v>
      </c>
      <c r="M11" s="1009">
        <v>1000</v>
      </c>
      <c r="N11" s="1017">
        <v>1000</v>
      </c>
    </row>
  </sheetData>
  <autoFilter ref="A5:N5" xr:uid="{00000000-0009-0000-0000-000039000000}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 xr:uid="{83263364-20DD-4599-8D76-B2701046C898}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247"/>
    <col min="2" max="13" width="8.85546875" style="247" customWidth="1"/>
    <col min="14" max="16384" width="8.85546875" style="247"/>
  </cols>
  <sheetData>
    <row r="1" spans="1:13" ht="18.600000000000001" customHeight="1" thickBot="1" x14ac:dyDescent="0.35">
      <c r="A1" s="512" t="s">
        <v>127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5" customHeight="1" x14ac:dyDescent="0.2">
      <c r="A2" s="371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5" customHeight="1" x14ac:dyDescent="0.2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5" customHeight="1" x14ac:dyDescent="0.2">
      <c r="A4" s="320" t="s">
        <v>101</v>
      </c>
      <c r="B4" s="323">
        <f>(B10+B8)/B6</f>
        <v>0.83298372832713019</v>
      </c>
      <c r="C4" s="323">
        <f t="shared" ref="C4:M4" si="0">(C10+C8)/C6</f>
        <v>0.89849223446322113</v>
      </c>
      <c r="D4" s="323">
        <f t="shared" si="0"/>
        <v>1.0012377306327267</v>
      </c>
      <c r="E4" s="323">
        <f t="shared" si="0"/>
        <v>0.86779620731437235</v>
      </c>
      <c r="F4" s="323">
        <f t="shared" si="0"/>
        <v>0.77992280727655394</v>
      </c>
      <c r="G4" s="323">
        <f t="shared" si="0"/>
        <v>0.84000746407883997</v>
      </c>
      <c r="H4" s="323">
        <f t="shared" si="0"/>
        <v>0.85445292570539388</v>
      </c>
      <c r="I4" s="323">
        <f t="shared" si="0"/>
        <v>5.4748222323471579E-3</v>
      </c>
      <c r="J4" s="323">
        <f t="shared" si="0"/>
        <v>5.4748222323471579E-3</v>
      </c>
      <c r="K4" s="323">
        <f t="shared" si="0"/>
        <v>5.4748222323471579E-3</v>
      </c>
      <c r="L4" s="323">
        <f t="shared" si="0"/>
        <v>5.4748222323471579E-3</v>
      </c>
      <c r="M4" s="323">
        <f t="shared" si="0"/>
        <v>5.4748222323471579E-3</v>
      </c>
    </row>
    <row r="5" spans="1:13" ht="14.45" customHeight="1" x14ac:dyDescent="0.2">
      <c r="A5" s="324" t="s">
        <v>53</v>
      </c>
      <c r="B5" s="323">
        <f>IF(ISERROR(VLOOKUP($A5,'Man Tab'!$A:$Q,COLUMN()+2,0)),0,VLOOKUP($A5,'Man Tab'!$A:$Q,COLUMN()+2,0))</f>
        <v>7004.1188100000199</v>
      </c>
      <c r="C5" s="323">
        <f>IF(ISERROR(VLOOKUP($A5,'Man Tab'!$A:$Q,COLUMN()+2,0)),0,VLOOKUP($A5,'Man Tab'!$A:$Q,COLUMN()+2,0))</f>
        <v>6909.4828000000098</v>
      </c>
      <c r="D5" s="323">
        <f>IF(ISERROR(VLOOKUP($A5,'Man Tab'!$A:$Q,COLUMN()+2,0)),0,VLOOKUP($A5,'Man Tab'!$A:$Q,COLUMN()+2,0))</f>
        <v>6441.6350899999798</v>
      </c>
      <c r="E5" s="323">
        <f>IF(ISERROR(VLOOKUP($A5,'Man Tab'!$A:$Q,COLUMN()+2,0)),0,VLOOKUP($A5,'Man Tab'!$A:$Q,COLUMN()+2,0))</f>
        <v>7036.0295899999701</v>
      </c>
      <c r="F5" s="323">
        <f>IF(ISERROR(VLOOKUP($A5,'Man Tab'!$A:$Q,COLUMN()+2,0)),0,VLOOKUP($A5,'Man Tab'!$A:$Q,COLUMN()+2,0))</f>
        <v>7890.7587299999996</v>
      </c>
      <c r="G5" s="323">
        <f>IF(ISERROR(VLOOKUP($A5,'Man Tab'!$A:$Q,COLUMN()+2,0)),0,VLOOKUP($A5,'Man Tab'!$A:$Q,COLUMN()+2,0))</f>
        <v>7310.8262699999696</v>
      </c>
      <c r="H5" s="323">
        <f>IF(ISERROR(VLOOKUP($A5,'Man Tab'!$A:$Q,COLUMN()+2,0)),0,VLOOKUP($A5,'Man Tab'!$A:$Q,COLUMN()+2,0))</f>
        <v>9474.95802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5" customHeight="1" x14ac:dyDescent="0.2">
      <c r="A6" s="324" t="s">
        <v>97</v>
      </c>
      <c r="B6" s="325">
        <f>B5</f>
        <v>7004.1188100000199</v>
      </c>
      <c r="C6" s="325">
        <f t="shared" ref="C6:M6" si="1">C5+B6</f>
        <v>13913.601610000031</v>
      </c>
      <c r="D6" s="325">
        <f t="shared" si="1"/>
        <v>20355.236700000009</v>
      </c>
      <c r="E6" s="325">
        <f t="shared" si="1"/>
        <v>27391.266289999978</v>
      </c>
      <c r="F6" s="325">
        <f t="shared" si="1"/>
        <v>35282.025019999979</v>
      </c>
      <c r="G6" s="325">
        <f t="shared" si="1"/>
        <v>42592.851289999948</v>
      </c>
      <c r="H6" s="325">
        <f t="shared" si="1"/>
        <v>52067.809309999946</v>
      </c>
      <c r="I6" s="325">
        <f t="shared" si="1"/>
        <v>52067.809309999946</v>
      </c>
      <c r="J6" s="325">
        <f t="shared" si="1"/>
        <v>52067.809309999946</v>
      </c>
      <c r="K6" s="325">
        <f t="shared" si="1"/>
        <v>52067.809309999946</v>
      </c>
      <c r="L6" s="325">
        <f t="shared" si="1"/>
        <v>52067.809309999946</v>
      </c>
      <c r="M6" s="325">
        <f t="shared" si="1"/>
        <v>52067.809309999946</v>
      </c>
    </row>
    <row r="7" spans="1:13" ht="14.45" customHeight="1" x14ac:dyDescent="0.2">
      <c r="A7" s="324" t="s">
        <v>125</v>
      </c>
      <c r="B7" s="324">
        <v>193.07</v>
      </c>
      <c r="C7" s="324">
        <v>414.07299999999998</v>
      </c>
      <c r="D7" s="324">
        <v>675.22299999999996</v>
      </c>
      <c r="E7" s="324">
        <v>786.952</v>
      </c>
      <c r="F7" s="324">
        <v>910.38499999999999</v>
      </c>
      <c r="G7" s="324">
        <v>1184.405</v>
      </c>
      <c r="H7" s="324">
        <v>1473.481</v>
      </c>
      <c r="I7" s="324"/>
      <c r="J7" s="324"/>
      <c r="K7" s="324"/>
      <c r="L7" s="324"/>
      <c r="M7" s="324"/>
    </row>
    <row r="8" spans="1:13" ht="14.45" customHeight="1" x14ac:dyDescent="0.2">
      <c r="A8" s="324" t="s">
        <v>98</v>
      </c>
      <c r="B8" s="325">
        <f>B7*30</f>
        <v>5792.0999999999995</v>
      </c>
      <c r="C8" s="325">
        <f t="shared" ref="C8:M8" si="2">C7*30</f>
        <v>12422.189999999999</v>
      </c>
      <c r="D8" s="325">
        <f t="shared" si="2"/>
        <v>20256.689999999999</v>
      </c>
      <c r="E8" s="325">
        <f t="shared" si="2"/>
        <v>23608.560000000001</v>
      </c>
      <c r="F8" s="325">
        <f t="shared" si="2"/>
        <v>27311.55</v>
      </c>
      <c r="G8" s="325">
        <f t="shared" si="2"/>
        <v>35532.15</v>
      </c>
      <c r="H8" s="325">
        <f t="shared" si="2"/>
        <v>44204.43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5" customHeight="1" x14ac:dyDescent="0.2">
      <c r="A9" s="324" t="s">
        <v>126</v>
      </c>
      <c r="B9" s="324">
        <v>42217</v>
      </c>
      <c r="C9" s="324">
        <v>36856</v>
      </c>
      <c r="D9" s="324">
        <v>44668</v>
      </c>
      <c r="E9" s="324">
        <v>37736</v>
      </c>
      <c r="F9" s="324">
        <v>44229</v>
      </c>
      <c r="G9" s="324">
        <v>40457</v>
      </c>
      <c r="H9" s="324">
        <v>38899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5" customHeight="1" x14ac:dyDescent="0.2">
      <c r="A10" s="324" t="s">
        <v>99</v>
      </c>
      <c r="B10" s="325">
        <f>B9/1000</f>
        <v>42.216999999999999</v>
      </c>
      <c r="C10" s="325">
        <f t="shared" ref="C10:M10" si="3">C9/1000+B10</f>
        <v>79.073000000000008</v>
      </c>
      <c r="D10" s="325">
        <f t="shared" si="3"/>
        <v>123.74100000000001</v>
      </c>
      <c r="E10" s="325">
        <f t="shared" si="3"/>
        <v>161.477</v>
      </c>
      <c r="F10" s="325">
        <f t="shared" si="3"/>
        <v>205.70600000000002</v>
      </c>
      <c r="G10" s="325">
        <f t="shared" si="3"/>
        <v>246.16300000000001</v>
      </c>
      <c r="H10" s="325">
        <f t="shared" si="3"/>
        <v>285.06200000000001</v>
      </c>
      <c r="I10" s="325">
        <f t="shared" si="3"/>
        <v>285.06200000000001</v>
      </c>
      <c r="J10" s="325">
        <f t="shared" si="3"/>
        <v>285.06200000000001</v>
      </c>
      <c r="K10" s="325">
        <f t="shared" si="3"/>
        <v>285.06200000000001</v>
      </c>
      <c r="L10" s="325">
        <f t="shared" si="3"/>
        <v>285.06200000000001</v>
      </c>
      <c r="M10" s="325">
        <f t="shared" si="3"/>
        <v>285.06200000000001</v>
      </c>
    </row>
    <row r="11" spans="1:13" ht="14.45" customHeight="1" x14ac:dyDescent="0.2">
      <c r="A11" s="320"/>
      <c r="B11" s="320" t="s">
        <v>115</v>
      </c>
      <c r="C11" s="320">
        <f ca="1">IF(MONTH(TODAY())=1,12,MONTH(TODAY())-1)</f>
        <v>7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5" customHeight="1" x14ac:dyDescent="0.2">
      <c r="A12" s="320">
        <v>0</v>
      </c>
      <c r="B12" s="323">
        <f>IF(ISERROR(HI!F15),#REF!,HI!F15)</f>
        <v>0.83049198554461856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5" customHeight="1" x14ac:dyDescent="0.2">
      <c r="A13" s="320">
        <v>1</v>
      </c>
      <c r="B13" s="323">
        <f>IF(ISERROR(HI!F15),#REF!,HI!F15)</f>
        <v>0.83049198554461856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 xr:uid="{3A4AC44F-EDE5-4EE9-9CFC-A6C234DF2E17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247" bestFit="1" customWidth="1"/>
    <col min="2" max="2" width="12.7109375" style="247" bestFit="1" customWidth="1"/>
    <col min="3" max="3" width="13.7109375" style="247" bestFit="1" customWidth="1"/>
    <col min="4" max="15" width="7.7109375" style="247" bestFit="1" customWidth="1"/>
    <col min="16" max="16" width="8.85546875" style="247" customWidth="1"/>
    <col min="17" max="17" width="6.7109375" style="247" bestFit="1" customWidth="1"/>
    <col min="18" max="16384" width="8.85546875" style="247"/>
  </cols>
  <sheetData>
    <row r="1" spans="1:17" s="326" customFormat="1" ht="18.600000000000001" customHeight="1" thickBot="1" x14ac:dyDescent="0.35">
      <c r="A1" s="524" t="s">
        <v>330</v>
      </c>
      <c r="B1" s="524"/>
      <c r="C1" s="524"/>
      <c r="D1" s="524"/>
      <c r="E1" s="524"/>
      <c r="F1" s="524"/>
      <c r="G1" s="524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s="326" customFormat="1" ht="14.45" customHeight="1" thickBot="1" x14ac:dyDescent="0.25">
      <c r="A2" s="371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5" customHeight="1" x14ac:dyDescent="0.2">
      <c r="A3" s="101"/>
      <c r="B3" s="525" t="s">
        <v>29</v>
      </c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256"/>
      <c r="Q3" s="258"/>
    </row>
    <row r="4" spans="1:17" ht="14.45" customHeight="1" x14ac:dyDescent="0.2">
      <c r="A4" s="102"/>
      <c r="B4" s="24">
        <v>2019</v>
      </c>
      <c r="C4" s="257" t="s">
        <v>30</v>
      </c>
      <c r="D4" s="406" t="s">
        <v>308</v>
      </c>
      <c r="E4" s="406" t="s">
        <v>309</v>
      </c>
      <c r="F4" s="406" t="s">
        <v>310</v>
      </c>
      <c r="G4" s="406" t="s">
        <v>311</v>
      </c>
      <c r="H4" s="406" t="s">
        <v>312</v>
      </c>
      <c r="I4" s="406" t="s">
        <v>313</v>
      </c>
      <c r="J4" s="406" t="s">
        <v>314</v>
      </c>
      <c r="K4" s="406" t="s">
        <v>315</v>
      </c>
      <c r="L4" s="406" t="s">
        <v>316</v>
      </c>
      <c r="M4" s="406" t="s">
        <v>317</v>
      </c>
      <c r="N4" s="406" t="s">
        <v>318</v>
      </c>
      <c r="O4" s="406" t="s">
        <v>319</v>
      </c>
      <c r="P4" s="527" t="s">
        <v>3</v>
      </c>
      <c r="Q4" s="528"/>
    </row>
    <row r="5" spans="1:17" ht="14.45" customHeight="1" thickBot="1" x14ac:dyDescent="0.2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5" customHeight="1" x14ac:dyDescent="0.2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5" customHeight="1" x14ac:dyDescent="0.2">
      <c r="A7" s="19" t="s">
        <v>35</v>
      </c>
      <c r="B7" s="55">
        <v>7030.6759212918596</v>
      </c>
      <c r="C7" s="56">
        <v>585.889660107655</v>
      </c>
      <c r="D7" s="56">
        <v>207.60865999999999</v>
      </c>
      <c r="E7" s="56">
        <v>916.66417000000195</v>
      </c>
      <c r="F7" s="56">
        <v>180.88320999999999</v>
      </c>
      <c r="G7" s="56">
        <v>249.468919999999</v>
      </c>
      <c r="H7" s="56">
        <v>288.88772</v>
      </c>
      <c r="I7" s="56">
        <v>203.60076999999899</v>
      </c>
      <c r="J7" s="56">
        <v>256.77330000000001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2303.8867500000001</v>
      </c>
      <c r="Q7" s="185">
        <v>0.56175539692999998</v>
      </c>
    </row>
    <row r="8" spans="1:17" ht="14.45" customHeight="1" x14ac:dyDescent="0.2">
      <c r="A8" s="19" t="s">
        <v>36</v>
      </c>
      <c r="B8" s="55">
        <v>243.16440785797201</v>
      </c>
      <c r="C8" s="56">
        <v>20.263700654830998</v>
      </c>
      <c r="D8" s="56">
        <v>15.162000000000001</v>
      </c>
      <c r="E8" s="56">
        <v>16.742000000000001</v>
      </c>
      <c r="F8" s="56">
        <v>16.55</v>
      </c>
      <c r="G8" s="56">
        <v>40.689999999999003</v>
      </c>
      <c r="H8" s="56">
        <v>38.323999999999998</v>
      </c>
      <c r="I8" s="56">
        <v>56.901999999998999</v>
      </c>
      <c r="J8" s="56">
        <v>30.47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214.84</v>
      </c>
      <c r="Q8" s="185">
        <v>1.5146013600479999</v>
      </c>
    </row>
    <row r="9" spans="1:17" ht="14.45" customHeight="1" x14ac:dyDescent="0.2">
      <c r="A9" s="19" t="s">
        <v>37</v>
      </c>
      <c r="B9" s="55">
        <v>4450.5333006855899</v>
      </c>
      <c r="C9" s="56">
        <v>370.877775057132</v>
      </c>
      <c r="D9" s="56">
        <v>328.41484000000099</v>
      </c>
      <c r="E9" s="56">
        <v>209.97982999999999</v>
      </c>
      <c r="F9" s="56">
        <v>230.34841999999901</v>
      </c>
      <c r="G9" s="56">
        <v>188.10436999999899</v>
      </c>
      <c r="H9" s="56">
        <v>439.87939999999998</v>
      </c>
      <c r="I9" s="56">
        <v>549.29117999999801</v>
      </c>
      <c r="J9" s="56">
        <v>380.8766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2326.89464</v>
      </c>
      <c r="Q9" s="185">
        <v>0.89628859520799997</v>
      </c>
    </row>
    <row r="10" spans="1:17" ht="14.45" customHeight="1" x14ac:dyDescent="0.2">
      <c r="A10" s="19" t="s">
        <v>38</v>
      </c>
      <c r="B10" s="55">
        <v>251.71439126567</v>
      </c>
      <c r="C10" s="56">
        <v>20.976199272138999</v>
      </c>
      <c r="D10" s="56">
        <v>13.92047</v>
      </c>
      <c r="E10" s="56">
        <v>20.00478</v>
      </c>
      <c r="F10" s="56">
        <v>11.42831</v>
      </c>
      <c r="G10" s="56">
        <v>21.042909999999001</v>
      </c>
      <c r="H10" s="56">
        <v>39.888620000000003</v>
      </c>
      <c r="I10" s="56">
        <v>8.3342899999989992</v>
      </c>
      <c r="J10" s="56">
        <v>17.516359999999999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132.13574</v>
      </c>
      <c r="Q10" s="185">
        <v>0.89990250573099995</v>
      </c>
    </row>
    <row r="11" spans="1:17" ht="14.45" customHeight="1" x14ac:dyDescent="0.2">
      <c r="A11" s="19" t="s">
        <v>39</v>
      </c>
      <c r="B11" s="55">
        <v>748.55253827217598</v>
      </c>
      <c r="C11" s="56">
        <v>62.379378189348003</v>
      </c>
      <c r="D11" s="56">
        <v>102.79993</v>
      </c>
      <c r="E11" s="56">
        <v>60.154730000000001</v>
      </c>
      <c r="F11" s="56">
        <v>69.002069999998994</v>
      </c>
      <c r="G11" s="56">
        <v>67.536839999999003</v>
      </c>
      <c r="H11" s="56">
        <v>50.067970000000003</v>
      </c>
      <c r="I11" s="56">
        <v>54.220599999999003</v>
      </c>
      <c r="J11" s="56">
        <v>103.03314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506.81527999999997</v>
      </c>
      <c r="Q11" s="185">
        <v>1.1606749691760001</v>
      </c>
    </row>
    <row r="12" spans="1:17" ht="14.45" customHeight="1" x14ac:dyDescent="0.2">
      <c r="A12" s="19" t="s">
        <v>40</v>
      </c>
      <c r="B12" s="55">
        <v>276.51900705783299</v>
      </c>
      <c r="C12" s="56">
        <v>23.043250588151999</v>
      </c>
      <c r="D12" s="56">
        <v>36.428240000000002</v>
      </c>
      <c r="E12" s="56">
        <v>0</v>
      </c>
      <c r="F12" s="56">
        <v>0.26799999999899998</v>
      </c>
      <c r="G12" s="56">
        <v>6.227849999999</v>
      </c>
      <c r="H12" s="56">
        <v>0.80291999999999997</v>
      </c>
      <c r="I12" s="56">
        <v>0</v>
      </c>
      <c r="J12" s="56">
        <v>47.977539999999998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91.704549999999998</v>
      </c>
      <c r="Q12" s="185">
        <v>0.56852439068299998</v>
      </c>
    </row>
    <row r="13" spans="1:17" ht="14.45" customHeight="1" x14ac:dyDescent="0.2">
      <c r="A13" s="19" t="s">
        <v>41</v>
      </c>
      <c r="B13" s="55">
        <v>455</v>
      </c>
      <c r="C13" s="56">
        <v>37.916666666666003</v>
      </c>
      <c r="D13" s="56">
        <v>42.176160000000003</v>
      </c>
      <c r="E13" s="56">
        <v>32.546550000000003</v>
      </c>
      <c r="F13" s="56">
        <v>32.560679999999003</v>
      </c>
      <c r="G13" s="56">
        <v>27.354489999999</v>
      </c>
      <c r="H13" s="56">
        <v>34.367019999999997</v>
      </c>
      <c r="I13" s="56">
        <v>26.267759999999001</v>
      </c>
      <c r="J13" s="56">
        <v>33.560290000000002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228.83295000000001</v>
      </c>
      <c r="Q13" s="185">
        <v>0.86216496075299998</v>
      </c>
    </row>
    <row r="14" spans="1:17" ht="14.45" customHeight="1" x14ac:dyDescent="0.2">
      <c r="A14" s="19" t="s">
        <v>42</v>
      </c>
      <c r="B14" s="55">
        <v>997.75407893453701</v>
      </c>
      <c r="C14" s="56">
        <v>83.146173244544002</v>
      </c>
      <c r="D14" s="56">
        <v>120.62548</v>
      </c>
      <c r="E14" s="56">
        <v>101.92700000000001</v>
      </c>
      <c r="F14" s="56">
        <v>88.258999999999006</v>
      </c>
      <c r="G14" s="56">
        <v>72.688999999998998</v>
      </c>
      <c r="H14" s="56">
        <v>73.05</v>
      </c>
      <c r="I14" s="56">
        <v>56.070999999999003</v>
      </c>
      <c r="J14" s="56">
        <v>62.455289999999998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575.07677000000001</v>
      </c>
      <c r="Q14" s="185">
        <v>0.98806500744199999</v>
      </c>
    </row>
    <row r="15" spans="1:17" ht="14.45" customHeight="1" x14ac:dyDescent="0.2">
      <c r="A15" s="19" t="s">
        <v>43</v>
      </c>
      <c r="B15" s="55">
        <v>308.43652370030401</v>
      </c>
      <c r="C15" s="56">
        <v>25.703043641691998</v>
      </c>
      <c r="D15" s="56">
        <v>29.276019999999999</v>
      </c>
      <c r="E15" s="56">
        <v>22.5</v>
      </c>
      <c r="F15" s="56">
        <v>11.456200000000001</v>
      </c>
      <c r="G15" s="56">
        <v>13.075209999999</v>
      </c>
      <c r="H15" s="56">
        <v>23.833870000000001</v>
      </c>
      <c r="I15" s="56">
        <v>12.7562</v>
      </c>
      <c r="J15" s="56">
        <v>33.8033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146.70079999999999</v>
      </c>
      <c r="Q15" s="185">
        <v>0.81536091347799999</v>
      </c>
    </row>
    <row r="16" spans="1:17" ht="14.45" customHeight="1" x14ac:dyDescent="0.2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5" customHeight="1" x14ac:dyDescent="0.2">
      <c r="A17" s="19" t="s">
        <v>45</v>
      </c>
      <c r="B17" s="55">
        <v>552.24392265664699</v>
      </c>
      <c r="C17" s="56">
        <v>46.020326888052999</v>
      </c>
      <c r="D17" s="56">
        <v>124.30258000000001</v>
      </c>
      <c r="E17" s="56">
        <v>31.26144</v>
      </c>
      <c r="F17" s="56">
        <v>11.258900000000001</v>
      </c>
      <c r="G17" s="56">
        <v>31.750949999999001</v>
      </c>
      <c r="H17" s="56">
        <v>51.997309999999999</v>
      </c>
      <c r="I17" s="56">
        <v>11.37289</v>
      </c>
      <c r="J17" s="56">
        <v>24.143879999999999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286.08794999999998</v>
      </c>
      <c r="Q17" s="185">
        <v>0.88807946197900001</v>
      </c>
    </row>
    <row r="18" spans="1:17" ht="14.45" customHeight="1" x14ac:dyDescent="0.2">
      <c r="A18" s="19" t="s">
        <v>46</v>
      </c>
      <c r="B18" s="55">
        <v>0</v>
      </c>
      <c r="C18" s="56">
        <v>0</v>
      </c>
      <c r="D18" s="56">
        <v>0</v>
      </c>
      <c r="E18" s="56">
        <v>12.723000000000001</v>
      </c>
      <c r="F18" s="56">
        <v>2.9379999999990001</v>
      </c>
      <c r="G18" s="56">
        <v>9.095999999999</v>
      </c>
      <c r="H18" s="56">
        <v>25.17</v>
      </c>
      <c r="I18" s="56">
        <v>24.044999999999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73.971999999998999</v>
      </c>
      <c r="Q18" s="185" t="s">
        <v>329</v>
      </c>
    </row>
    <row r="19" spans="1:17" ht="14.45" customHeight="1" x14ac:dyDescent="0.2">
      <c r="A19" s="19" t="s">
        <v>47</v>
      </c>
      <c r="B19" s="55">
        <v>2136.6727316051101</v>
      </c>
      <c r="C19" s="56">
        <v>178.056060967093</v>
      </c>
      <c r="D19" s="56">
        <v>256.07940000000099</v>
      </c>
      <c r="E19" s="56">
        <v>163.51882000000001</v>
      </c>
      <c r="F19" s="56">
        <v>188.90600000000001</v>
      </c>
      <c r="G19" s="56">
        <v>377.72760999999798</v>
      </c>
      <c r="H19" s="56">
        <v>287.48820999999998</v>
      </c>
      <c r="I19" s="56">
        <v>306.25307999999899</v>
      </c>
      <c r="J19" s="56">
        <v>312.27686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1892.2499800000001</v>
      </c>
      <c r="Q19" s="185">
        <v>1.51818154488</v>
      </c>
    </row>
    <row r="20" spans="1:17" ht="14.45" customHeight="1" x14ac:dyDescent="0.2">
      <c r="A20" s="19" t="s">
        <v>48</v>
      </c>
      <c r="B20" s="55">
        <v>65432.4737740001</v>
      </c>
      <c r="C20" s="56">
        <v>5452.7061478333399</v>
      </c>
      <c r="D20" s="56">
        <v>5141.6119900000103</v>
      </c>
      <c r="E20" s="56">
        <v>4997.8491600000098</v>
      </c>
      <c r="F20" s="56">
        <v>5206.3558199999898</v>
      </c>
      <c r="G20" s="56">
        <v>5454.9408199999798</v>
      </c>
      <c r="H20" s="56">
        <v>5610.6023800000003</v>
      </c>
      <c r="I20" s="56">
        <v>5467.6051899999802</v>
      </c>
      <c r="J20" s="56">
        <v>7535.1550100000004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39414.120369999997</v>
      </c>
      <c r="Q20" s="185">
        <v>1.0326227879559999</v>
      </c>
    </row>
    <row r="21" spans="1:17" ht="14.45" customHeight="1" x14ac:dyDescent="0.2">
      <c r="A21" s="20" t="s">
        <v>49</v>
      </c>
      <c r="B21" s="55">
        <v>5782.99999999991</v>
      </c>
      <c r="C21" s="56">
        <v>481.91666666665998</v>
      </c>
      <c r="D21" s="56">
        <v>314.61389000000099</v>
      </c>
      <c r="E21" s="56">
        <v>314.61091000000101</v>
      </c>
      <c r="F21" s="56">
        <v>315.20988999999901</v>
      </c>
      <c r="G21" s="56">
        <v>349.37590999999901</v>
      </c>
      <c r="H21" s="56">
        <v>311.03588999999999</v>
      </c>
      <c r="I21" s="56">
        <v>508.33688999999799</v>
      </c>
      <c r="J21" s="56">
        <v>507.05889000000002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2620.2422700000002</v>
      </c>
      <c r="Q21" s="185">
        <v>0.77673247301199999</v>
      </c>
    </row>
    <row r="22" spans="1:17" ht="14.45" customHeight="1" x14ac:dyDescent="0.2">
      <c r="A22" s="19" t="s">
        <v>50</v>
      </c>
      <c r="B22" s="55">
        <v>551</v>
      </c>
      <c r="C22" s="56">
        <v>45.916666666666003</v>
      </c>
      <c r="D22" s="56">
        <v>266.46800000000098</v>
      </c>
      <c r="E22" s="56">
        <v>0</v>
      </c>
      <c r="F22" s="56">
        <v>61.854049999998999</v>
      </c>
      <c r="G22" s="56">
        <v>107.35</v>
      </c>
      <c r="H22" s="56">
        <v>540.36841999999899</v>
      </c>
      <c r="I22" s="56">
        <v>7.3499999999989996</v>
      </c>
      <c r="J22" s="56">
        <v>121.9571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1105.3475699999999</v>
      </c>
      <c r="Q22" s="185">
        <v>3.4389864765359999</v>
      </c>
    </row>
    <row r="23" spans="1:17" ht="14.45" customHeight="1" x14ac:dyDescent="0.2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5" customHeight="1" x14ac:dyDescent="0.2">
      <c r="A24" s="20" t="s">
        <v>52</v>
      </c>
      <c r="B24" s="55">
        <v>0</v>
      </c>
      <c r="C24" s="56">
        <v>0</v>
      </c>
      <c r="D24" s="56">
        <v>4.631150000001</v>
      </c>
      <c r="E24" s="56">
        <v>9.0004100000010006</v>
      </c>
      <c r="F24" s="56">
        <v>14.356539999998001</v>
      </c>
      <c r="G24" s="56">
        <v>19.598709999998</v>
      </c>
      <c r="H24" s="56">
        <v>74.994999999998996</v>
      </c>
      <c r="I24" s="56">
        <v>18.419419999999</v>
      </c>
      <c r="J24" s="56">
        <v>7.9004599999979996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148.90168999999801</v>
      </c>
      <c r="Q24" s="185"/>
    </row>
    <row r="25" spans="1:17" ht="14.45" customHeight="1" x14ac:dyDescent="0.2">
      <c r="A25" s="21" t="s">
        <v>53</v>
      </c>
      <c r="B25" s="58">
        <v>89217.740597327705</v>
      </c>
      <c r="C25" s="59">
        <v>7434.81171644397</v>
      </c>
      <c r="D25" s="59">
        <v>7004.1188100000199</v>
      </c>
      <c r="E25" s="59">
        <v>6909.4828000000098</v>
      </c>
      <c r="F25" s="59">
        <v>6441.6350899999798</v>
      </c>
      <c r="G25" s="59">
        <v>7036.0295899999701</v>
      </c>
      <c r="H25" s="59">
        <v>7890.7587299999996</v>
      </c>
      <c r="I25" s="59">
        <v>7310.8262699999696</v>
      </c>
      <c r="J25" s="59">
        <v>9474.95802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52067.809309999997</v>
      </c>
      <c r="Q25" s="186">
        <v>1.000463597</v>
      </c>
    </row>
    <row r="26" spans="1:17" ht="14.45" customHeight="1" x14ac:dyDescent="0.2">
      <c r="A26" s="19" t="s">
        <v>54</v>
      </c>
      <c r="B26" s="55">
        <v>7499.4450186293898</v>
      </c>
      <c r="C26" s="56">
        <v>624.95375155244903</v>
      </c>
      <c r="D26" s="56">
        <v>713.12238000000104</v>
      </c>
      <c r="E26" s="56">
        <v>761.18380999999999</v>
      </c>
      <c r="F26" s="56">
        <v>699.93889000000104</v>
      </c>
      <c r="G26" s="56">
        <v>864.70947999999999</v>
      </c>
      <c r="H26" s="56">
        <v>721.25483999999994</v>
      </c>
      <c r="I26" s="56">
        <v>854.64802999999995</v>
      </c>
      <c r="J26" s="56">
        <v>956.51388999999995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5571.3713200000002</v>
      </c>
      <c r="Q26" s="185">
        <v>1.2735505412899999</v>
      </c>
    </row>
    <row r="27" spans="1:17" ht="14.45" customHeight="1" x14ac:dyDescent="0.2">
      <c r="A27" s="22" t="s">
        <v>55</v>
      </c>
      <c r="B27" s="58">
        <v>96717.185615957103</v>
      </c>
      <c r="C27" s="59">
        <v>8059.7654679964198</v>
      </c>
      <c r="D27" s="59">
        <v>7717.2411900000197</v>
      </c>
      <c r="E27" s="59">
        <v>7670.6666100000102</v>
      </c>
      <c r="F27" s="59">
        <v>7141.5739799999801</v>
      </c>
      <c r="G27" s="59">
        <v>7900.7390699999696</v>
      </c>
      <c r="H27" s="59">
        <v>8612.0135699999992</v>
      </c>
      <c r="I27" s="59">
        <v>8165.4742999999698</v>
      </c>
      <c r="J27" s="59">
        <v>10431.47191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57639.180630000003</v>
      </c>
      <c r="Q27" s="186">
        <v>1.0216387429780001</v>
      </c>
    </row>
    <row r="28" spans="1:17" ht="14.45" customHeight="1" x14ac:dyDescent="0.2">
      <c r="A28" s="20" t="s">
        <v>56</v>
      </c>
      <c r="B28" s="55">
        <v>39.772858790609</v>
      </c>
      <c r="C28" s="56">
        <v>3.3144048992170001</v>
      </c>
      <c r="D28" s="56">
        <v>0</v>
      </c>
      <c r="E28" s="56">
        <v>0</v>
      </c>
      <c r="F28" s="56">
        <v>8.4656900000000004</v>
      </c>
      <c r="G28" s="56">
        <v>0.23469999999999999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8.7003900000000005</v>
      </c>
      <c r="Q28" s="185">
        <v>0.37500332486100002</v>
      </c>
    </row>
    <row r="29" spans="1:17" ht="14.45" customHeight="1" x14ac:dyDescent="0.2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5" customHeight="1" x14ac:dyDescent="0.2">
      <c r="A30" s="20" t="s">
        <v>58</v>
      </c>
      <c r="B30" s="55">
        <v>309.12809352694802</v>
      </c>
      <c r="C30" s="56">
        <v>25.760674460579001</v>
      </c>
      <c r="D30" s="56">
        <v>21.897770000000001</v>
      </c>
      <c r="E30" s="56">
        <v>15.942159999999999</v>
      </c>
      <c r="F30" s="56">
        <v>14.10239</v>
      </c>
      <c r="G30" s="56">
        <v>28.922820000000002</v>
      </c>
      <c r="H30" s="56">
        <v>12.615500000000001</v>
      </c>
      <c r="I30" s="56">
        <v>14.1021</v>
      </c>
      <c r="J30" s="56">
        <v>27.233899999999998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134.81664000000001</v>
      </c>
      <c r="Q30" s="185">
        <v>0.74763259904000001</v>
      </c>
    </row>
    <row r="31" spans="1:17" ht="14.45" customHeight="1" thickBot="1" x14ac:dyDescent="0.25">
      <c r="A31" s="23" t="s">
        <v>59</v>
      </c>
      <c r="B31" s="61">
        <v>0</v>
      </c>
      <c r="C31" s="62">
        <v>0</v>
      </c>
      <c r="D31" s="62">
        <v>22.382999999999999</v>
      </c>
      <c r="E31" s="62">
        <v>0</v>
      </c>
      <c r="F31" s="62">
        <v>2.7189999999999999</v>
      </c>
      <c r="G31" s="62">
        <v>0</v>
      </c>
      <c r="H31" s="62">
        <v>59.23</v>
      </c>
      <c r="I31" s="62">
        <v>2.7189999999999999</v>
      </c>
      <c r="J31" s="62">
        <v>7.9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94.950999999999993</v>
      </c>
      <c r="Q31" s="187" t="s">
        <v>329</v>
      </c>
    </row>
    <row r="32" spans="1:17" ht="14.45" customHeight="1" x14ac:dyDescent="0.2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5" customHeight="1" x14ac:dyDescent="0.2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5" customHeight="1" x14ac:dyDescent="0.2">
      <c r="A34" s="253" t="s">
        <v>306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5" customHeight="1" x14ac:dyDescent="0.2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15CA89E3-D625-488E-AFAC-D6D5C6811721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25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247" customWidth="1"/>
    <col min="2" max="11" width="10" style="247" customWidth="1"/>
    <col min="12" max="16384" width="8.85546875" style="247"/>
  </cols>
  <sheetData>
    <row r="1" spans="1:11" s="64" customFormat="1" ht="18.600000000000001" customHeight="1" thickBot="1" x14ac:dyDescent="0.35">
      <c r="A1" s="524" t="s">
        <v>61</v>
      </c>
      <c r="B1" s="524"/>
      <c r="C1" s="524"/>
      <c r="D1" s="524"/>
      <c r="E1" s="524"/>
      <c r="F1" s="524"/>
      <c r="G1" s="524"/>
      <c r="H1" s="529"/>
      <c r="I1" s="529"/>
      <c r="J1" s="529"/>
      <c r="K1" s="529"/>
    </row>
    <row r="2" spans="1:11" s="64" customFormat="1" ht="14.45" customHeight="1" thickBot="1" x14ac:dyDescent="0.25">
      <c r="A2" s="371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5" customHeight="1" x14ac:dyDescent="0.2">
      <c r="A3" s="101"/>
      <c r="B3" s="525" t="s">
        <v>62</v>
      </c>
      <c r="C3" s="526"/>
      <c r="D3" s="526"/>
      <c r="E3" s="526"/>
      <c r="F3" s="532" t="s">
        <v>63</v>
      </c>
      <c r="G3" s="526"/>
      <c r="H3" s="526"/>
      <c r="I3" s="526"/>
      <c r="J3" s="526"/>
      <c r="K3" s="533"/>
    </row>
    <row r="4" spans="1:11" ht="14.45" customHeight="1" x14ac:dyDescent="0.2">
      <c r="A4" s="102"/>
      <c r="B4" s="530"/>
      <c r="C4" s="531"/>
      <c r="D4" s="531"/>
      <c r="E4" s="531"/>
      <c r="F4" s="534" t="s">
        <v>324</v>
      </c>
      <c r="G4" s="536" t="s">
        <v>64</v>
      </c>
      <c r="H4" s="259" t="s">
        <v>182</v>
      </c>
      <c r="I4" s="534" t="s">
        <v>65</v>
      </c>
      <c r="J4" s="536" t="s">
        <v>326</v>
      </c>
      <c r="K4" s="537" t="s">
        <v>327</v>
      </c>
    </row>
    <row r="5" spans="1:11" ht="39" thickBot="1" x14ac:dyDescent="0.25">
      <c r="A5" s="103"/>
      <c r="B5" s="28" t="s">
        <v>320</v>
      </c>
      <c r="C5" s="29" t="s">
        <v>321</v>
      </c>
      <c r="D5" s="30" t="s">
        <v>322</v>
      </c>
      <c r="E5" s="30" t="s">
        <v>323</v>
      </c>
      <c r="F5" s="535"/>
      <c r="G5" s="535"/>
      <c r="H5" s="29" t="s">
        <v>325</v>
      </c>
      <c r="I5" s="535"/>
      <c r="J5" s="535"/>
      <c r="K5" s="538"/>
    </row>
    <row r="6" spans="1:11" ht="14.45" customHeight="1" thickBot="1" x14ac:dyDescent="0.25">
      <c r="A6" s="719" t="s">
        <v>331</v>
      </c>
      <c r="B6" s="701">
        <v>83094.385638983105</v>
      </c>
      <c r="C6" s="701">
        <v>84508.208090000204</v>
      </c>
      <c r="D6" s="702">
        <v>1413.8224510171001</v>
      </c>
      <c r="E6" s="703">
        <v>1.0170146567680001</v>
      </c>
      <c r="F6" s="701">
        <v>89217.740597327705</v>
      </c>
      <c r="G6" s="702">
        <v>52043.682015107799</v>
      </c>
      <c r="H6" s="704">
        <v>9474.95802</v>
      </c>
      <c r="I6" s="701">
        <v>52067.809309999997</v>
      </c>
      <c r="J6" s="702">
        <v>24.127294892138998</v>
      </c>
      <c r="K6" s="705">
        <v>0.58360376491699995</v>
      </c>
    </row>
    <row r="7" spans="1:11" ht="14.45" customHeight="1" thickBot="1" x14ac:dyDescent="0.25">
      <c r="A7" s="720" t="s">
        <v>332</v>
      </c>
      <c r="B7" s="701">
        <v>15599.3698335183</v>
      </c>
      <c r="C7" s="701">
        <v>14590.059579999999</v>
      </c>
      <c r="D7" s="702">
        <v>-1009.31025351827</v>
      </c>
      <c r="E7" s="703">
        <v>0.93529801111900002</v>
      </c>
      <c r="F7" s="701">
        <v>14762.3501690659</v>
      </c>
      <c r="G7" s="702">
        <v>8611.3709319551308</v>
      </c>
      <c r="H7" s="704">
        <v>974.36627999999996</v>
      </c>
      <c r="I7" s="701">
        <v>6604.08817</v>
      </c>
      <c r="J7" s="702">
        <v>-2007.2827619551399</v>
      </c>
      <c r="K7" s="705">
        <v>0.44736021665699999</v>
      </c>
    </row>
    <row r="8" spans="1:11" ht="14.45" customHeight="1" thickBot="1" x14ac:dyDescent="0.25">
      <c r="A8" s="721" t="s">
        <v>333</v>
      </c>
      <c r="B8" s="701">
        <v>14523.290521438499</v>
      </c>
      <c r="C8" s="701">
        <v>13497.349340000001</v>
      </c>
      <c r="D8" s="702">
        <v>-1025.94118143847</v>
      </c>
      <c r="E8" s="703">
        <v>0.92935890252099995</v>
      </c>
      <c r="F8" s="701">
        <v>13456.159566431101</v>
      </c>
      <c r="G8" s="702">
        <v>7849.4264137514701</v>
      </c>
      <c r="H8" s="704">
        <v>878.10769000000005</v>
      </c>
      <c r="I8" s="701">
        <v>5882.3105999999998</v>
      </c>
      <c r="J8" s="702">
        <v>-1967.1158137514699</v>
      </c>
      <c r="K8" s="705">
        <v>0.437146317339</v>
      </c>
    </row>
    <row r="9" spans="1:11" ht="14.45" customHeight="1" thickBot="1" x14ac:dyDescent="0.25">
      <c r="A9" s="722" t="s">
        <v>334</v>
      </c>
      <c r="B9" s="706">
        <v>0</v>
      </c>
      <c r="C9" s="706">
        <v>9.0100000000000006E-3</v>
      </c>
      <c r="D9" s="707">
        <v>9.0100000000000006E-3</v>
      </c>
      <c r="E9" s="708" t="s">
        <v>329</v>
      </c>
      <c r="F9" s="706">
        <v>0</v>
      </c>
      <c r="G9" s="707">
        <v>0</v>
      </c>
      <c r="H9" s="709">
        <v>4.6000000000000001E-4</v>
      </c>
      <c r="I9" s="706">
        <v>3.6900000000000001E-3</v>
      </c>
      <c r="J9" s="707">
        <v>3.6900000000000001E-3</v>
      </c>
      <c r="K9" s="710" t="s">
        <v>329</v>
      </c>
    </row>
    <row r="10" spans="1:11" ht="14.45" customHeight="1" thickBot="1" x14ac:dyDescent="0.25">
      <c r="A10" s="723" t="s">
        <v>335</v>
      </c>
      <c r="B10" s="701">
        <v>0</v>
      </c>
      <c r="C10" s="701">
        <v>9.0100000000000006E-3</v>
      </c>
      <c r="D10" s="702">
        <v>9.0100000000000006E-3</v>
      </c>
      <c r="E10" s="711" t="s">
        <v>329</v>
      </c>
      <c r="F10" s="701">
        <v>0</v>
      </c>
      <c r="G10" s="702">
        <v>0</v>
      </c>
      <c r="H10" s="704">
        <v>4.6000000000000001E-4</v>
      </c>
      <c r="I10" s="701">
        <v>3.6900000000000001E-3</v>
      </c>
      <c r="J10" s="702">
        <v>3.6900000000000001E-3</v>
      </c>
      <c r="K10" s="712" t="s">
        <v>329</v>
      </c>
    </row>
    <row r="11" spans="1:11" ht="14.45" customHeight="1" thickBot="1" x14ac:dyDescent="0.25">
      <c r="A11" s="722" t="s">
        <v>336</v>
      </c>
      <c r="B11" s="706">
        <v>7679.6939088979398</v>
      </c>
      <c r="C11" s="706">
        <v>6748.3591900000201</v>
      </c>
      <c r="D11" s="707">
        <v>-931.33471889792702</v>
      </c>
      <c r="E11" s="713">
        <v>0.87872762509199998</v>
      </c>
      <c r="F11" s="706">
        <v>7030.6759212918596</v>
      </c>
      <c r="G11" s="707">
        <v>4101.2276207535897</v>
      </c>
      <c r="H11" s="709">
        <v>256.77330000000001</v>
      </c>
      <c r="I11" s="706">
        <v>2303.8867500000001</v>
      </c>
      <c r="J11" s="707">
        <v>-1797.34087075359</v>
      </c>
      <c r="K11" s="714">
        <v>0.32769064820900001</v>
      </c>
    </row>
    <row r="12" spans="1:11" ht="14.45" customHeight="1" thickBot="1" x14ac:dyDescent="0.25">
      <c r="A12" s="723" t="s">
        <v>337</v>
      </c>
      <c r="B12" s="701">
        <v>1959.52073071975</v>
      </c>
      <c r="C12" s="701">
        <v>2020.9021</v>
      </c>
      <c r="D12" s="702">
        <v>61.381369280248997</v>
      </c>
      <c r="E12" s="703">
        <v>1.031324684816</v>
      </c>
      <c r="F12" s="701">
        <v>2100.4784741958401</v>
      </c>
      <c r="G12" s="702">
        <v>1225.2791099475701</v>
      </c>
      <c r="H12" s="704">
        <v>143.28922</v>
      </c>
      <c r="I12" s="701">
        <v>1020.39557</v>
      </c>
      <c r="J12" s="702">
        <v>-204.883539947576</v>
      </c>
      <c r="K12" s="705">
        <v>0.48579196718000001</v>
      </c>
    </row>
    <row r="13" spans="1:11" ht="14.45" customHeight="1" thickBot="1" x14ac:dyDescent="0.25">
      <c r="A13" s="723" t="s">
        <v>338</v>
      </c>
      <c r="B13" s="701">
        <v>50.436551587037997</v>
      </c>
      <c r="C13" s="701">
        <v>14.286799999999999</v>
      </c>
      <c r="D13" s="702">
        <v>-36.149751587037997</v>
      </c>
      <c r="E13" s="703">
        <v>0.28326282329800001</v>
      </c>
      <c r="F13" s="701">
        <v>25</v>
      </c>
      <c r="G13" s="702">
        <v>14.583333333333</v>
      </c>
      <c r="H13" s="704">
        <v>0</v>
      </c>
      <c r="I13" s="701">
        <v>5.1200400000000004</v>
      </c>
      <c r="J13" s="702">
        <v>-9.4632933333330005</v>
      </c>
      <c r="K13" s="705">
        <v>0.2048016</v>
      </c>
    </row>
    <row r="14" spans="1:11" ht="14.45" customHeight="1" thickBot="1" x14ac:dyDescent="0.25">
      <c r="A14" s="723" t="s">
        <v>339</v>
      </c>
      <c r="B14" s="701">
        <v>204.81942577394099</v>
      </c>
      <c r="C14" s="701">
        <v>321.22721000000098</v>
      </c>
      <c r="D14" s="702">
        <v>116.40778422606</v>
      </c>
      <c r="E14" s="703">
        <v>1.5683434751659999</v>
      </c>
      <c r="F14" s="701">
        <v>325</v>
      </c>
      <c r="G14" s="702">
        <v>189.583333333333</v>
      </c>
      <c r="H14" s="704">
        <v>15.36919</v>
      </c>
      <c r="I14" s="701">
        <v>112.69477000000001</v>
      </c>
      <c r="J14" s="702">
        <v>-76.888563333332996</v>
      </c>
      <c r="K14" s="705">
        <v>0.34675313846099998</v>
      </c>
    </row>
    <row r="15" spans="1:11" ht="14.45" customHeight="1" thickBot="1" x14ac:dyDescent="0.25">
      <c r="A15" s="723" t="s">
        <v>340</v>
      </c>
      <c r="B15" s="701">
        <v>80</v>
      </c>
      <c r="C15" s="701">
        <v>21.210750000000001</v>
      </c>
      <c r="D15" s="702">
        <v>-58.789249999999001</v>
      </c>
      <c r="E15" s="703">
        <v>0.26513437499999998</v>
      </c>
      <c r="F15" s="701">
        <v>20</v>
      </c>
      <c r="G15" s="702">
        <v>11.666666666666</v>
      </c>
      <c r="H15" s="704">
        <v>3.0611899999999999</v>
      </c>
      <c r="I15" s="701">
        <v>23.74042</v>
      </c>
      <c r="J15" s="702">
        <v>12.073753333333</v>
      </c>
      <c r="K15" s="705">
        <v>1.1870210000000001</v>
      </c>
    </row>
    <row r="16" spans="1:11" ht="14.45" customHeight="1" thickBot="1" x14ac:dyDescent="0.25">
      <c r="A16" s="723" t="s">
        <v>341</v>
      </c>
      <c r="B16" s="701">
        <v>40</v>
      </c>
      <c r="C16" s="701">
        <v>24.595580000000002</v>
      </c>
      <c r="D16" s="702">
        <v>-15.40442</v>
      </c>
      <c r="E16" s="703">
        <v>0.61488949999999998</v>
      </c>
      <c r="F16" s="701">
        <v>40</v>
      </c>
      <c r="G16" s="702">
        <v>23.333333333333002</v>
      </c>
      <c r="H16" s="704">
        <v>3.81724</v>
      </c>
      <c r="I16" s="701">
        <v>22.539619999999999</v>
      </c>
      <c r="J16" s="702">
        <v>-0.79371333333299998</v>
      </c>
      <c r="K16" s="705">
        <v>0.56349050000000001</v>
      </c>
    </row>
    <row r="17" spans="1:11" ht="14.45" customHeight="1" thickBot="1" x14ac:dyDescent="0.25">
      <c r="A17" s="723" t="s">
        <v>342</v>
      </c>
      <c r="B17" s="701">
        <v>100.05029370883901</v>
      </c>
      <c r="C17" s="701">
        <v>109.38301</v>
      </c>
      <c r="D17" s="702">
        <v>9.3327162911610007</v>
      </c>
      <c r="E17" s="703">
        <v>1.0932802488140001</v>
      </c>
      <c r="F17" s="701">
        <v>110</v>
      </c>
      <c r="G17" s="702">
        <v>64.166666666666003</v>
      </c>
      <c r="H17" s="704">
        <v>16.522760000000002</v>
      </c>
      <c r="I17" s="701">
        <v>57.047089999999997</v>
      </c>
      <c r="J17" s="702">
        <v>-7.1195766666660001</v>
      </c>
      <c r="K17" s="705">
        <v>0.51860990909000004</v>
      </c>
    </row>
    <row r="18" spans="1:11" ht="14.45" customHeight="1" thickBot="1" x14ac:dyDescent="0.25">
      <c r="A18" s="723" t="s">
        <v>343</v>
      </c>
      <c r="B18" s="701">
        <v>35.286382956320999</v>
      </c>
      <c r="C18" s="701">
        <v>4.4854700000000003</v>
      </c>
      <c r="D18" s="702">
        <v>-30.800912956321</v>
      </c>
      <c r="E18" s="703">
        <v>0.12711617412099999</v>
      </c>
      <c r="F18" s="701">
        <v>10</v>
      </c>
      <c r="G18" s="702">
        <v>5.833333333333</v>
      </c>
      <c r="H18" s="704">
        <v>0</v>
      </c>
      <c r="I18" s="701">
        <v>0.884079999999</v>
      </c>
      <c r="J18" s="702">
        <v>-4.949253333333</v>
      </c>
      <c r="K18" s="705">
        <v>8.8407999998999995E-2</v>
      </c>
    </row>
    <row r="19" spans="1:11" ht="14.45" customHeight="1" thickBot="1" x14ac:dyDescent="0.25">
      <c r="A19" s="723" t="s">
        <v>344</v>
      </c>
      <c r="B19" s="701">
        <v>4800</v>
      </c>
      <c r="C19" s="701">
        <v>3933.8020000000101</v>
      </c>
      <c r="D19" s="702">
        <v>-866.19799999998895</v>
      </c>
      <c r="E19" s="703">
        <v>0.81954208333300005</v>
      </c>
      <c r="F19" s="701">
        <v>4000.1974470960199</v>
      </c>
      <c r="G19" s="702">
        <v>2333.4485108060098</v>
      </c>
      <c r="H19" s="704">
        <v>0</v>
      </c>
      <c r="I19" s="701">
        <v>689.39430000000095</v>
      </c>
      <c r="J19" s="702">
        <v>-1644.0542108060099</v>
      </c>
      <c r="K19" s="705">
        <v>0.172340067988</v>
      </c>
    </row>
    <row r="20" spans="1:11" ht="14.45" customHeight="1" thickBot="1" x14ac:dyDescent="0.25">
      <c r="A20" s="723" t="s">
        <v>345</v>
      </c>
      <c r="B20" s="701">
        <v>409.58052415204997</v>
      </c>
      <c r="C20" s="701">
        <v>298.46627000000001</v>
      </c>
      <c r="D20" s="702">
        <v>-111.114254152049</v>
      </c>
      <c r="E20" s="703">
        <v>0.72871206612600004</v>
      </c>
      <c r="F20" s="701">
        <v>400</v>
      </c>
      <c r="G20" s="702">
        <v>233.333333333333</v>
      </c>
      <c r="H20" s="704">
        <v>74.713700000000003</v>
      </c>
      <c r="I20" s="701">
        <v>372.07085999999998</v>
      </c>
      <c r="J20" s="702">
        <v>138.73752666666701</v>
      </c>
      <c r="K20" s="705">
        <v>0.93017715000000001</v>
      </c>
    </row>
    <row r="21" spans="1:11" ht="14.45" customHeight="1" thickBot="1" x14ac:dyDescent="0.25">
      <c r="A21" s="722" t="s">
        <v>346</v>
      </c>
      <c r="B21" s="706">
        <v>335.68286202213301</v>
      </c>
      <c r="C21" s="706">
        <v>244.4</v>
      </c>
      <c r="D21" s="707">
        <v>-91.282862022131994</v>
      </c>
      <c r="E21" s="713">
        <v>0.72806814898899996</v>
      </c>
      <c r="F21" s="706">
        <v>243.16440785797201</v>
      </c>
      <c r="G21" s="707">
        <v>141.845904583817</v>
      </c>
      <c r="H21" s="709">
        <v>30.47</v>
      </c>
      <c r="I21" s="706">
        <v>214.84</v>
      </c>
      <c r="J21" s="707">
        <v>72.994095416182006</v>
      </c>
      <c r="K21" s="714">
        <v>0.88351746002800002</v>
      </c>
    </row>
    <row r="22" spans="1:11" ht="14.45" customHeight="1" thickBot="1" x14ac:dyDescent="0.25">
      <c r="A22" s="723" t="s">
        <v>347</v>
      </c>
      <c r="B22" s="701">
        <v>316.12746922028703</v>
      </c>
      <c r="C22" s="701">
        <v>234.71</v>
      </c>
      <c r="D22" s="702">
        <v>-81.417469220285994</v>
      </c>
      <c r="E22" s="703">
        <v>0.74245367091600001</v>
      </c>
      <c r="F22" s="701">
        <v>231.980368821469</v>
      </c>
      <c r="G22" s="702">
        <v>135.321881812524</v>
      </c>
      <c r="H22" s="704">
        <v>28.01</v>
      </c>
      <c r="I22" s="701">
        <v>204.08</v>
      </c>
      <c r="J22" s="702">
        <v>68.758118187475006</v>
      </c>
      <c r="K22" s="705">
        <v>0.87972961262500005</v>
      </c>
    </row>
    <row r="23" spans="1:11" ht="14.45" customHeight="1" thickBot="1" x14ac:dyDescent="0.25">
      <c r="A23" s="723" t="s">
        <v>348</v>
      </c>
      <c r="B23" s="701">
        <v>19.555392801846001</v>
      </c>
      <c r="C23" s="701">
        <v>9.69</v>
      </c>
      <c r="D23" s="702">
        <v>-9.8653928018449992</v>
      </c>
      <c r="E23" s="703">
        <v>0.495515487629</v>
      </c>
      <c r="F23" s="701">
        <v>11.184039036502</v>
      </c>
      <c r="G23" s="702">
        <v>6.5240227712929997</v>
      </c>
      <c r="H23" s="704">
        <v>2.46</v>
      </c>
      <c r="I23" s="701">
        <v>10.76</v>
      </c>
      <c r="J23" s="702">
        <v>4.235977228706</v>
      </c>
      <c r="K23" s="705">
        <v>0.96208534008799995</v>
      </c>
    </row>
    <row r="24" spans="1:11" ht="14.45" customHeight="1" thickBot="1" x14ac:dyDescent="0.25">
      <c r="A24" s="722" t="s">
        <v>349</v>
      </c>
      <c r="B24" s="706">
        <v>4670.3953377635198</v>
      </c>
      <c r="C24" s="706">
        <v>4256.19470000001</v>
      </c>
      <c r="D24" s="707">
        <v>-414.20063776351299</v>
      </c>
      <c r="E24" s="713">
        <v>0.911313581012</v>
      </c>
      <c r="F24" s="706">
        <v>4450.5333006855899</v>
      </c>
      <c r="G24" s="707">
        <v>2596.1444253999198</v>
      </c>
      <c r="H24" s="709">
        <v>380.8766</v>
      </c>
      <c r="I24" s="706">
        <v>2326.89464</v>
      </c>
      <c r="J24" s="707">
        <v>-269.24978539992702</v>
      </c>
      <c r="K24" s="714">
        <v>0.52283501387099995</v>
      </c>
    </row>
    <row r="25" spans="1:11" ht="14.45" customHeight="1" thickBot="1" x14ac:dyDescent="0.25">
      <c r="A25" s="723" t="s">
        <v>350</v>
      </c>
      <c r="B25" s="701">
        <v>599.63126646199896</v>
      </c>
      <c r="C25" s="701">
        <v>595.85949000000096</v>
      </c>
      <c r="D25" s="702">
        <v>-3.7717764619969998</v>
      </c>
      <c r="E25" s="703">
        <v>0.99370984024099995</v>
      </c>
      <c r="F25" s="701">
        <v>635.53330068558603</v>
      </c>
      <c r="G25" s="702">
        <v>370.72775873325799</v>
      </c>
      <c r="H25" s="704">
        <v>65.219909999999999</v>
      </c>
      <c r="I25" s="701">
        <v>361.44693999999998</v>
      </c>
      <c r="J25" s="702">
        <v>-9.2808187332580001</v>
      </c>
      <c r="K25" s="705">
        <v>0.56873013516299997</v>
      </c>
    </row>
    <row r="26" spans="1:11" ht="14.45" customHeight="1" thickBot="1" x14ac:dyDescent="0.25">
      <c r="A26" s="723" t="s">
        <v>351</v>
      </c>
      <c r="B26" s="701">
        <v>210.230414924863</v>
      </c>
      <c r="C26" s="701">
        <v>237.31195</v>
      </c>
      <c r="D26" s="702">
        <v>27.081535075137001</v>
      </c>
      <c r="E26" s="703">
        <v>1.128818349546</v>
      </c>
      <c r="F26" s="701">
        <v>215</v>
      </c>
      <c r="G26" s="702">
        <v>125.416666666667</v>
      </c>
      <c r="H26" s="704">
        <v>23.96237</v>
      </c>
      <c r="I26" s="701">
        <v>108.17908</v>
      </c>
      <c r="J26" s="702">
        <v>-17.237586666666001</v>
      </c>
      <c r="K26" s="705">
        <v>0.50315851162699998</v>
      </c>
    </row>
    <row r="27" spans="1:11" ht="14.45" customHeight="1" thickBot="1" x14ac:dyDescent="0.25">
      <c r="A27" s="723" t="s">
        <v>352</v>
      </c>
      <c r="B27" s="701">
        <v>3200.4071040169902</v>
      </c>
      <c r="C27" s="701">
        <v>2731.9780500000002</v>
      </c>
      <c r="D27" s="702">
        <v>-468.429054016988</v>
      </c>
      <c r="E27" s="703">
        <v>0.85363454123399995</v>
      </c>
      <c r="F27" s="701">
        <v>2900</v>
      </c>
      <c r="G27" s="702">
        <v>1691.6666666666699</v>
      </c>
      <c r="H27" s="704">
        <v>265.36192999999997</v>
      </c>
      <c r="I27" s="701">
        <v>1441.0534</v>
      </c>
      <c r="J27" s="702">
        <v>-250.61326666666801</v>
      </c>
      <c r="K27" s="705">
        <v>0.49691496551699998</v>
      </c>
    </row>
    <row r="28" spans="1:11" ht="14.45" customHeight="1" thickBot="1" x14ac:dyDescent="0.25">
      <c r="A28" s="723" t="s">
        <v>353</v>
      </c>
      <c r="B28" s="701">
        <v>40</v>
      </c>
      <c r="C28" s="701">
        <v>33.083530000000003</v>
      </c>
      <c r="D28" s="702">
        <v>-6.9164699999990003</v>
      </c>
      <c r="E28" s="703">
        <v>0.82708824999999997</v>
      </c>
      <c r="F28" s="701">
        <v>40</v>
      </c>
      <c r="G28" s="702">
        <v>23.333333333333002</v>
      </c>
      <c r="H28" s="704">
        <v>7.0000000000000007E-2</v>
      </c>
      <c r="I28" s="701">
        <v>9.9153199999999995</v>
      </c>
      <c r="J28" s="702">
        <v>-13.418013333333001</v>
      </c>
      <c r="K28" s="705">
        <v>0.24788299999999999</v>
      </c>
    </row>
    <row r="29" spans="1:11" ht="14.45" customHeight="1" thickBot="1" x14ac:dyDescent="0.25">
      <c r="A29" s="723" t="s">
        <v>354</v>
      </c>
      <c r="B29" s="701">
        <v>5</v>
      </c>
      <c r="C29" s="701">
        <v>5.9823000000000004</v>
      </c>
      <c r="D29" s="702">
        <v>0.98229999999999995</v>
      </c>
      <c r="E29" s="703">
        <v>1.1964600000000001</v>
      </c>
      <c r="F29" s="701">
        <v>10</v>
      </c>
      <c r="G29" s="702">
        <v>5.833333333333</v>
      </c>
      <c r="H29" s="704">
        <v>0</v>
      </c>
      <c r="I29" s="701">
        <v>1.794689999999</v>
      </c>
      <c r="J29" s="702">
        <v>-4.0386433333329999</v>
      </c>
      <c r="K29" s="705">
        <v>0.17946899999900001</v>
      </c>
    </row>
    <row r="30" spans="1:11" ht="14.45" customHeight="1" thickBot="1" x14ac:dyDescent="0.25">
      <c r="A30" s="723" t="s">
        <v>355</v>
      </c>
      <c r="B30" s="701">
        <v>10.105265844494999</v>
      </c>
      <c r="C30" s="701">
        <v>7.40374</v>
      </c>
      <c r="D30" s="702">
        <v>-2.7015258444949999</v>
      </c>
      <c r="E30" s="703">
        <v>0.73266157604600002</v>
      </c>
      <c r="F30" s="701">
        <v>10</v>
      </c>
      <c r="G30" s="702">
        <v>5.833333333333</v>
      </c>
      <c r="H30" s="704">
        <v>0.14471000000000001</v>
      </c>
      <c r="I30" s="701">
        <v>2.3424299999999998</v>
      </c>
      <c r="J30" s="702">
        <v>-3.4909033333330002</v>
      </c>
      <c r="K30" s="705">
        <v>0.23424300000000001</v>
      </c>
    </row>
    <row r="31" spans="1:11" ht="14.45" customHeight="1" thickBot="1" x14ac:dyDescent="0.25">
      <c r="A31" s="723" t="s">
        <v>356</v>
      </c>
      <c r="B31" s="701">
        <v>170</v>
      </c>
      <c r="C31" s="701">
        <v>144.63046</v>
      </c>
      <c r="D31" s="702">
        <v>-25.369539999998999</v>
      </c>
      <c r="E31" s="703">
        <v>0.85076741176399995</v>
      </c>
      <c r="F31" s="701">
        <v>160</v>
      </c>
      <c r="G31" s="702">
        <v>93.333333333333002</v>
      </c>
      <c r="H31" s="704">
        <v>13.89668</v>
      </c>
      <c r="I31" s="701">
        <v>84.111619999998993</v>
      </c>
      <c r="J31" s="702">
        <v>-9.2217133333329997</v>
      </c>
      <c r="K31" s="705">
        <v>0.52569762499899997</v>
      </c>
    </row>
    <row r="32" spans="1:11" ht="14.45" customHeight="1" thickBot="1" x14ac:dyDescent="0.25">
      <c r="A32" s="723" t="s">
        <v>357</v>
      </c>
      <c r="B32" s="701">
        <v>125</v>
      </c>
      <c r="C32" s="701">
        <v>200.22587000000101</v>
      </c>
      <c r="D32" s="702">
        <v>75.22587</v>
      </c>
      <c r="E32" s="703">
        <v>1.60180696</v>
      </c>
      <c r="F32" s="701">
        <v>180</v>
      </c>
      <c r="G32" s="702">
        <v>105</v>
      </c>
      <c r="H32" s="704">
        <v>12.221</v>
      </c>
      <c r="I32" s="701">
        <v>178.1362</v>
      </c>
      <c r="J32" s="702">
        <v>73.136199999998993</v>
      </c>
      <c r="K32" s="705">
        <v>0.989645555555</v>
      </c>
    </row>
    <row r="33" spans="1:11" ht="14.45" customHeight="1" thickBot="1" x14ac:dyDescent="0.25">
      <c r="A33" s="723" t="s">
        <v>358</v>
      </c>
      <c r="B33" s="701">
        <v>310.02128651517103</v>
      </c>
      <c r="C33" s="701">
        <v>299.71931000000097</v>
      </c>
      <c r="D33" s="702">
        <v>-10.301976515170001</v>
      </c>
      <c r="E33" s="703">
        <v>0.96677009946299997</v>
      </c>
      <c r="F33" s="701">
        <v>300</v>
      </c>
      <c r="G33" s="702">
        <v>175</v>
      </c>
      <c r="H33" s="704">
        <v>0</v>
      </c>
      <c r="I33" s="701">
        <v>139.91496000000001</v>
      </c>
      <c r="J33" s="702">
        <v>-35.085039999999999</v>
      </c>
      <c r="K33" s="705">
        <v>0.4663832</v>
      </c>
    </row>
    <row r="34" spans="1:11" ht="14.45" customHeight="1" thickBot="1" x14ac:dyDescent="0.25">
      <c r="A34" s="722" t="s">
        <v>359</v>
      </c>
      <c r="B34" s="706">
        <v>267.44800009774599</v>
      </c>
      <c r="C34" s="706">
        <v>240.39286999999999</v>
      </c>
      <c r="D34" s="707">
        <v>-27.055130097745</v>
      </c>
      <c r="E34" s="713">
        <v>0.89883966195999998</v>
      </c>
      <c r="F34" s="706">
        <v>251.71439126567</v>
      </c>
      <c r="G34" s="707">
        <v>146.833394904974</v>
      </c>
      <c r="H34" s="709">
        <v>17.516359999999999</v>
      </c>
      <c r="I34" s="706">
        <v>132.13574</v>
      </c>
      <c r="J34" s="707">
        <v>-14.697654904974</v>
      </c>
      <c r="K34" s="714">
        <v>0.52494312834300005</v>
      </c>
    </row>
    <row r="35" spans="1:11" ht="14.45" customHeight="1" thickBot="1" x14ac:dyDescent="0.25">
      <c r="A35" s="723" t="s">
        <v>360</v>
      </c>
      <c r="B35" s="701">
        <v>87</v>
      </c>
      <c r="C35" s="701">
        <v>100.19938999999999</v>
      </c>
      <c r="D35" s="702">
        <v>13.199389999999999</v>
      </c>
      <c r="E35" s="703">
        <v>1.151717126436</v>
      </c>
      <c r="F35" s="701">
        <v>98.648079311304997</v>
      </c>
      <c r="G35" s="702">
        <v>57.544712931593999</v>
      </c>
      <c r="H35" s="704">
        <v>8.4511099999999999</v>
      </c>
      <c r="I35" s="701">
        <v>49.372019999998997</v>
      </c>
      <c r="J35" s="702">
        <v>-8.1726929315939998</v>
      </c>
      <c r="K35" s="705">
        <v>0.50048637890000003</v>
      </c>
    </row>
    <row r="36" spans="1:11" ht="14.45" customHeight="1" thickBot="1" x14ac:dyDescent="0.25">
      <c r="A36" s="723" t="s">
        <v>361</v>
      </c>
      <c r="B36" s="701">
        <v>20</v>
      </c>
      <c r="C36" s="701">
        <v>12.6083</v>
      </c>
      <c r="D36" s="702">
        <v>-7.3916999999990001</v>
      </c>
      <c r="E36" s="703">
        <v>0.63041499999999995</v>
      </c>
      <c r="F36" s="701">
        <v>12.96022734524</v>
      </c>
      <c r="G36" s="702">
        <v>7.5601326180569997</v>
      </c>
      <c r="H36" s="704">
        <v>1.05427</v>
      </c>
      <c r="I36" s="701">
        <v>7.6278699999989996</v>
      </c>
      <c r="J36" s="702">
        <v>6.7737381942000005E-2</v>
      </c>
      <c r="K36" s="705">
        <v>0.58855989148900001</v>
      </c>
    </row>
    <row r="37" spans="1:11" ht="14.45" customHeight="1" thickBot="1" x14ac:dyDescent="0.25">
      <c r="A37" s="723" t="s">
        <v>362</v>
      </c>
      <c r="B37" s="701">
        <v>160.44800009774599</v>
      </c>
      <c r="C37" s="701">
        <v>127.58517999999999</v>
      </c>
      <c r="D37" s="702">
        <v>-32.862820097745001</v>
      </c>
      <c r="E37" s="703">
        <v>0.79518086808300004</v>
      </c>
      <c r="F37" s="701">
        <v>140.106084609123</v>
      </c>
      <c r="G37" s="702">
        <v>81.728549355320993</v>
      </c>
      <c r="H37" s="704">
        <v>8.01098</v>
      </c>
      <c r="I37" s="701">
        <v>75.135850000000005</v>
      </c>
      <c r="J37" s="702">
        <v>-6.5926993553209998</v>
      </c>
      <c r="K37" s="705">
        <v>0.536278279488</v>
      </c>
    </row>
    <row r="38" spans="1:11" ht="14.45" customHeight="1" thickBot="1" x14ac:dyDescent="0.25">
      <c r="A38" s="722" t="s">
        <v>363</v>
      </c>
      <c r="B38" s="706">
        <v>749.36719070230197</v>
      </c>
      <c r="C38" s="706">
        <v>812.81552000000204</v>
      </c>
      <c r="D38" s="707">
        <v>63.448329297698997</v>
      </c>
      <c r="E38" s="713">
        <v>1.084669211682</v>
      </c>
      <c r="F38" s="706">
        <v>748.55253827217598</v>
      </c>
      <c r="G38" s="707">
        <v>436.65564732543601</v>
      </c>
      <c r="H38" s="709">
        <v>103.03314</v>
      </c>
      <c r="I38" s="706">
        <v>506.81527999999997</v>
      </c>
      <c r="J38" s="707">
        <v>70.159632674563994</v>
      </c>
      <c r="K38" s="714">
        <v>0.67706039868599999</v>
      </c>
    </row>
    <row r="39" spans="1:11" ht="14.45" customHeight="1" thickBot="1" x14ac:dyDescent="0.25">
      <c r="A39" s="723" t="s">
        <v>364</v>
      </c>
      <c r="B39" s="701">
        <v>0</v>
      </c>
      <c r="C39" s="701">
        <v>24.9131</v>
      </c>
      <c r="D39" s="702">
        <v>24.9131</v>
      </c>
      <c r="E39" s="711" t="s">
        <v>329</v>
      </c>
      <c r="F39" s="701">
        <v>0</v>
      </c>
      <c r="G39" s="702">
        <v>0</v>
      </c>
      <c r="H39" s="704">
        <v>27.382400000000001</v>
      </c>
      <c r="I39" s="701">
        <v>41.552799999999998</v>
      </c>
      <c r="J39" s="702">
        <v>41.552799999999998</v>
      </c>
      <c r="K39" s="712" t="s">
        <v>329</v>
      </c>
    </row>
    <row r="40" spans="1:11" ht="14.45" customHeight="1" thickBot="1" x14ac:dyDescent="0.25">
      <c r="A40" s="723" t="s">
        <v>365</v>
      </c>
      <c r="B40" s="701">
        <v>24.679484539884001</v>
      </c>
      <c r="C40" s="701">
        <v>24.53623</v>
      </c>
      <c r="D40" s="702">
        <v>-0.143254539884</v>
      </c>
      <c r="E40" s="703">
        <v>0.99419539984100003</v>
      </c>
      <c r="F40" s="701">
        <v>25</v>
      </c>
      <c r="G40" s="702">
        <v>14.583333333333</v>
      </c>
      <c r="H40" s="704">
        <v>1.7995300000000001</v>
      </c>
      <c r="I40" s="701">
        <v>13.12618</v>
      </c>
      <c r="J40" s="702">
        <v>-1.457153333333</v>
      </c>
      <c r="K40" s="705">
        <v>0.52504719999899996</v>
      </c>
    </row>
    <row r="41" spans="1:11" ht="14.45" customHeight="1" thickBot="1" x14ac:dyDescent="0.25">
      <c r="A41" s="723" t="s">
        <v>366</v>
      </c>
      <c r="B41" s="701">
        <v>420</v>
      </c>
      <c r="C41" s="701">
        <v>443.63288000000102</v>
      </c>
      <c r="D41" s="702">
        <v>23.63288</v>
      </c>
      <c r="E41" s="703">
        <v>1.0562687619040001</v>
      </c>
      <c r="F41" s="701">
        <v>430</v>
      </c>
      <c r="G41" s="702">
        <v>250.833333333333</v>
      </c>
      <c r="H41" s="704">
        <v>44.417020000000001</v>
      </c>
      <c r="I41" s="701">
        <v>260.72066999999998</v>
      </c>
      <c r="J41" s="702">
        <v>9.8873366666660001</v>
      </c>
      <c r="K41" s="705">
        <v>0.60632713953399997</v>
      </c>
    </row>
    <row r="42" spans="1:11" ht="14.45" customHeight="1" thickBot="1" x14ac:dyDescent="0.25">
      <c r="A42" s="723" t="s">
        <v>367</v>
      </c>
      <c r="B42" s="701">
        <v>78.209016489876007</v>
      </c>
      <c r="C42" s="701">
        <v>74.464789999999994</v>
      </c>
      <c r="D42" s="702">
        <v>-3.744226489876</v>
      </c>
      <c r="E42" s="703">
        <v>0.95212538581899997</v>
      </c>
      <c r="F42" s="701">
        <v>79</v>
      </c>
      <c r="G42" s="702">
        <v>46.083333333333002</v>
      </c>
      <c r="H42" s="704">
        <v>6.8201499999999999</v>
      </c>
      <c r="I42" s="701">
        <v>46.416439999999</v>
      </c>
      <c r="J42" s="702">
        <v>0.33310666666599997</v>
      </c>
      <c r="K42" s="705">
        <v>0.58754987341700005</v>
      </c>
    </row>
    <row r="43" spans="1:11" ht="14.45" customHeight="1" thickBot="1" x14ac:dyDescent="0.25">
      <c r="A43" s="723" t="s">
        <v>368</v>
      </c>
      <c r="B43" s="701">
        <v>8.385292737955</v>
      </c>
      <c r="C43" s="701">
        <v>2.9914000000000001</v>
      </c>
      <c r="D43" s="702">
        <v>-5.3938927379550003</v>
      </c>
      <c r="E43" s="703">
        <v>0.35674365743399999</v>
      </c>
      <c r="F43" s="701">
        <v>3.0413569651149999</v>
      </c>
      <c r="G43" s="702">
        <v>1.774124896317</v>
      </c>
      <c r="H43" s="704">
        <v>0.1573</v>
      </c>
      <c r="I43" s="701">
        <v>3.2039</v>
      </c>
      <c r="J43" s="702">
        <v>1.4297751036819999</v>
      </c>
      <c r="K43" s="705">
        <v>1.0534442476650001</v>
      </c>
    </row>
    <row r="44" spans="1:11" ht="14.45" customHeight="1" thickBot="1" x14ac:dyDescent="0.25">
      <c r="A44" s="723" t="s">
        <v>369</v>
      </c>
      <c r="B44" s="701">
        <v>7.1463924903300002</v>
      </c>
      <c r="C44" s="701">
        <v>4.1905299999999999</v>
      </c>
      <c r="D44" s="702">
        <v>-2.9558624903299999</v>
      </c>
      <c r="E44" s="703">
        <v>0.58638397004700005</v>
      </c>
      <c r="F44" s="701">
        <v>0</v>
      </c>
      <c r="G44" s="702">
        <v>0</v>
      </c>
      <c r="H44" s="704">
        <v>0</v>
      </c>
      <c r="I44" s="701">
        <v>2.1143299999999998</v>
      </c>
      <c r="J44" s="702">
        <v>2.1143299999999998</v>
      </c>
      <c r="K44" s="712" t="s">
        <v>329</v>
      </c>
    </row>
    <row r="45" spans="1:11" ht="14.45" customHeight="1" thickBot="1" x14ac:dyDescent="0.25">
      <c r="A45" s="723" t="s">
        <v>370</v>
      </c>
      <c r="B45" s="701">
        <v>0</v>
      </c>
      <c r="C45" s="701">
        <v>12.66944</v>
      </c>
      <c r="D45" s="702">
        <v>12.66944</v>
      </c>
      <c r="E45" s="711" t="s">
        <v>329</v>
      </c>
      <c r="F45" s="701">
        <v>0</v>
      </c>
      <c r="G45" s="702">
        <v>0</v>
      </c>
      <c r="H45" s="704">
        <v>1.1737</v>
      </c>
      <c r="I45" s="701">
        <v>5.8685</v>
      </c>
      <c r="J45" s="702">
        <v>5.8685</v>
      </c>
      <c r="K45" s="712" t="s">
        <v>329</v>
      </c>
    </row>
    <row r="46" spans="1:11" ht="14.45" customHeight="1" thickBot="1" x14ac:dyDescent="0.25">
      <c r="A46" s="723" t="s">
        <v>371</v>
      </c>
      <c r="B46" s="701">
        <v>6.3076923076920002</v>
      </c>
      <c r="C46" s="701">
        <v>7.3296999999999999</v>
      </c>
      <c r="D46" s="702">
        <v>1.0220076923070001</v>
      </c>
      <c r="E46" s="703">
        <v>1.162025609756</v>
      </c>
      <c r="F46" s="701">
        <v>6</v>
      </c>
      <c r="G46" s="702">
        <v>3.5</v>
      </c>
      <c r="H46" s="704">
        <v>0</v>
      </c>
      <c r="I46" s="701">
        <v>1.3454999999999999</v>
      </c>
      <c r="J46" s="702">
        <v>-2.1545000000000001</v>
      </c>
      <c r="K46" s="705">
        <v>0.224249999999</v>
      </c>
    </row>
    <row r="47" spans="1:11" ht="14.45" customHeight="1" thickBot="1" x14ac:dyDescent="0.25">
      <c r="A47" s="723" t="s">
        <v>372</v>
      </c>
      <c r="B47" s="701">
        <v>44.990311694614</v>
      </c>
      <c r="C47" s="701">
        <v>45.173090000000002</v>
      </c>
      <c r="D47" s="702">
        <v>0.18277830538500001</v>
      </c>
      <c r="E47" s="703">
        <v>1.0040626147830001</v>
      </c>
      <c r="F47" s="701">
        <v>45.511181307058997</v>
      </c>
      <c r="G47" s="702">
        <v>26.548189095784</v>
      </c>
      <c r="H47" s="704">
        <v>8.3218999999999994</v>
      </c>
      <c r="I47" s="701">
        <v>26.801629999999999</v>
      </c>
      <c r="J47" s="702">
        <v>0.25344090421499998</v>
      </c>
      <c r="K47" s="705">
        <v>0.58890209461200005</v>
      </c>
    </row>
    <row r="48" spans="1:11" ht="14.45" customHeight="1" thickBot="1" x14ac:dyDescent="0.25">
      <c r="A48" s="723" t="s">
        <v>373</v>
      </c>
      <c r="B48" s="701">
        <v>0</v>
      </c>
      <c r="C48" s="701">
        <v>1.8714999999999999</v>
      </c>
      <c r="D48" s="702">
        <v>1.8714999999999999</v>
      </c>
      <c r="E48" s="711" t="s">
        <v>374</v>
      </c>
      <c r="F48" s="701">
        <v>0</v>
      </c>
      <c r="G48" s="702">
        <v>0</v>
      </c>
      <c r="H48" s="704">
        <v>0</v>
      </c>
      <c r="I48" s="701">
        <v>12.056290000000001</v>
      </c>
      <c r="J48" s="702">
        <v>12.056290000000001</v>
      </c>
      <c r="K48" s="712" t="s">
        <v>329</v>
      </c>
    </row>
    <row r="49" spans="1:11" ht="14.45" customHeight="1" thickBot="1" x14ac:dyDescent="0.25">
      <c r="A49" s="723" t="s">
        <v>375</v>
      </c>
      <c r="B49" s="701">
        <v>0</v>
      </c>
      <c r="C49" s="701">
        <v>4.2169999999999996</v>
      </c>
      <c r="D49" s="702">
        <v>4.2169999999999996</v>
      </c>
      <c r="E49" s="711" t="s">
        <v>329</v>
      </c>
      <c r="F49" s="701">
        <v>0</v>
      </c>
      <c r="G49" s="702">
        <v>0</v>
      </c>
      <c r="H49" s="704">
        <v>0</v>
      </c>
      <c r="I49" s="701">
        <v>3.135999999999</v>
      </c>
      <c r="J49" s="702">
        <v>3.135999999999</v>
      </c>
      <c r="K49" s="712" t="s">
        <v>329</v>
      </c>
    </row>
    <row r="50" spans="1:11" ht="14.45" customHeight="1" thickBot="1" x14ac:dyDescent="0.25">
      <c r="A50" s="723" t="s">
        <v>376</v>
      </c>
      <c r="B50" s="701">
        <v>0</v>
      </c>
      <c r="C50" s="701">
        <v>1.21</v>
      </c>
      <c r="D50" s="702">
        <v>1.21</v>
      </c>
      <c r="E50" s="711" t="s">
        <v>374</v>
      </c>
      <c r="F50" s="701">
        <v>0</v>
      </c>
      <c r="G50" s="702">
        <v>0</v>
      </c>
      <c r="H50" s="704">
        <v>0</v>
      </c>
      <c r="I50" s="701">
        <v>0</v>
      </c>
      <c r="J50" s="702">
        <v>0</v>
      </c>
      <c r="K50" s="712" t="s">
        <v>329</v>
      </c>
    </row>
    <row r="51" spans="1:11" ht="14.45" customHeight="1" thickBot="1" x14ac:dyDescent="0.25">
      <c r="A51" s="723" t="s">
        <v>377</v>
      </c>
      <c r="B51" s="701">
        <v>0</v>
      </c>
      <c r="C51" s="701">
        <v>10.92665</v>
      </c>
      <c r="D51" s="702">
        <v>10.92665</v>
      </c>
      <c r="E51" s="711" t="s">
        <v>329</v>
      </c>
      <c r="F51" s="701">
        <v>0</v>
      </c>
      <c r="G51" s="702">
        <v>0</v>
      </c>
      <c r="H51" s="704">
        <v>0</v>
      </c>
      <c r="I51" s="701">
        <v>0</v>
      </c>
      <c r="J51" s="702">
        <v>0</v>
      </c>
      <c r="K51" s="712" t="s">
        <v>329</v>
      </c>
    </row>
    <row r="52" spans="1:11" ht="14.45" customHeight="1" thickBot="1" x14ac:dyDescent="0.25">
      <c r="A52" s="723" t="s">
        <v>378</v>
      </c>
      <c r="B52" s="701">
        <v>159.649000441949</v>
      </c>
      <c r="C52" s="701">
        <v>154.68921</v>
      </c>
      <c r="D52" s="702">
        <v>-4.9597904419479999</v>
      </c>
      <c r="E52" s="703">
        <v>0.96893315693600002</v>
      </c>
      <c r="F52" s="701">
        <v>160</v>
      </c>
      <c r="G52" s="702">
        <v>93.333333333333002</v>
      </c>
      <c r="H52" s="704">
        <v>12.96114</v>
      </c>
      <c r="I52" s="701">
        <v>90.473039999999003</v>
      </c>
      <c r="J52" s="702">
        <v>-2.8602933333329998</v>
      </c>
      <c r="K52" s="705">
        <v>0.56545650000000003</v>
      </c>
    </row>
    <row r="53" spans="1:11" ht="14.45" customHeight="1" thickBot="1" x14ac:dyDescent="0.25">
      <c r="A53" s="722" t="s">
        <v>379</v>
      </c>
      <c r="B53" s="706">
        <v>334.24407514233798</v>
      </c>
      <c r="C53" s="706">
        <v>341.61798000000101</v>
      </c>
      <c r="D53" s="707">
        <v>7.3739048576619997</v>
      </c>
      <c r="E53" s="713">
        <v>1.022061437751</v>
      </c>
      <c r="F53" s="706">
        <v>276.51900705783299</v>
      </c>
      <c r="G53" s="707">
        <v>161.30275411706899</v>
      </c>
      <c r="H53" s="709">
        <v>47.977539999999998</v>
      </c>
      <c r="I53" s="706">
        <v>91.704549999999998</v>
      </c>
      <c r="J53" s="707">
        <v>-69.598204117069002</v>
      </c>
      <c r="K53" s="714">
        <v>0.33163922789799999</v>
      </c>
    </row>
    <row r="54" spans="1:11" ht="14.45" customHeight="1" thickBot="1" x14ac:dyDescent="0.25">
      <c r="A54" s="723" t="s">
        <v>380</v>
      </c>
      <c r="B54" s="701">
        <v>0</v>
      </c>
      <c r="C54" s="701">
        <v>0.87114999999999998</v>
      </c>
      <c r="D54" s="702">
        <v>0.87114999999999998</v>
      </c>
      <c r="E54" s="711" t="s">
        <v>374</v>
      </c>
      <c r="F54" s="701">
        <v>0</v>
      </c>
      <c r="G54" s="702">
        <v>0</v>
      </c>
      <c r="H54" s="704">
        <v>0</v>
      </c>
      <c r="I54" s="701">
        <v>0</v>
      </c>
      <c r="J54" s="702">
        <v>0</v>
      </c>
      <c r="K54" s="712" t="s">
        <v>329</v>
      </c>
    </row>
    <row r="55" spans="1:11" ht="14.45" customHeight="1" thickBot="1" x14ac:dyDescent="0.25">
      <c r="A55" s="723" t="s">
        <v>381</v>
      </c>
      <c r="B55" s="701">
        <v>3.2315422334720001</v>
      </c>
      <c r="C55" s="701">
        <v>3.6057999999999999</v>
      </c>
      <c r="D55" s="702">
        <v>0.37425776652699999</v>
      </c>
      <c r="E55" s="703">
        <v>1.1158139796690001</v>
      </c>
      <c r="F55" s="701">
        <v>0.93554379648499997</v>
      </c>
      <c r="G55" s="702">
        <v>0.54573388128300004</v>
      </c>
      <c r="H55" s="704">
        <v>0</v>
      </c>
      <c r="I55" s="701">
        <v>0</v>
      </c>
      <c r="J55" s="702">
        <v>-0.54573388128300004</v>
      </c>
      <c r="K55" s="705">
        <v>0</v>
      </c>
    </row>
    <row r="56" spans="1:11" ht="14.45" customHeight="1" thickBot="1" x14ac:dyDescent="0.25">
      <c r="A56" s="723" t="s">
        <v>382</v>
      </c>
      <c r="B56" s="701">
        <v>301</v>
      </c>
      <c r="C56" s="701">
        <v>286.9237</v>
      </c>
      <c r="D56" s="702">
        <v>-14.076299999999</v>
      </c>
      <c r="E56" s="703">
        <v>0.95323488371999998</v>
      </c>
      <c r="F56" s="701">
        <v>227.46503357366799</v>
      </c>
      <c r="G56" s="702">
        <v>132.68793625130601</v>
      </c>
      <c r="H56" s="704">
        <v>47.824039999999997</v>
      </c>
      <c r="I56" s="701">
        <v>69.744799999999998</v>
      </c>
      <c r="J56" s="702">
        <v>-62.943136251306001</v>
      </c>
      <c r="K56" s="705">
        <v>0.306617676151</v>
      </c>
    </row>
    <row r="57" spans="1:11" ht="14.45" customHeight="1" thickBot="1" x14ac:dyDescent="0.25">
      <c r="A57" s="723" t="s">
        <v>383</v>
      </c>
      <c r="B57" s="701">
        <v>0</v>
      </c>
      <c r="C57" s="701">
        <v>0.76229999999999998</v>
      </c>
      <c r="D57" s="702">
        <v>0.76229999999999998</v>
      </c>
      <c r="E57" s="711" t="s">
        <v>329</v>
      </c>
      <c r="F57" s="701">
        <v>1.283841846256</v>
      </c>
      <c r="G57" s="702">
        <v>0.74890774364900004</v>
      </c>
      <c r="H57" s="704">
        <v>0</v>
      </c>
      <c r="I57" s="701">
        <v>0</v>
      </c>
      <c r="J57" s="702">
        <v>-0.74890774364900004</v>
      </c>
      <c r="K57" s="705">
        <v>0</v>
      </c>
    </row>
    <row r="58" spans="1:11" ht="14.45" customHeight="1" thickBot="1" x14ac:dyDescent="0.25">
      <c r="A58" s="723" t="s">
        <v>384</v>
      </c>
      <c r="B58" s="701">
        <v>30.012532908865001</v>
      </c>
      <c r="C58" s="701">
        <v>49.455030000000001</v>
      </c>
      <c r="D58" s="702">
        <v>19.442497091134001</v>
      </c>
      <c r="E58" s="703">
        <v>1.6478126038259999</v>
      </c>
      <c r="F58" s="701">
        <v>44.651652316289002</v>
      </c>
      <c r="G58" s="702">
        <v>26.046797184502001</v>
      </c>
      <c r="H58" s="704">
        <v>0.1535</v>
      </c>
      <c r="I58" s="701">
        <v>21.95975</v>
      </c>
      <c r="J58" s="702">
        <v>-4.0870471845020004</v>
      </c>
      <c r="K58" s="705">
        <v>0.491801509257</v>
      </c>
    </row>
    <row r="59" spans="1:11" ht="14.45" customHeight="1" thickBot="1" x14ac:dyDescent="0.25">
      <c r="A59" s="723" t="s">
        <v>385</v>
      </c>
      <c r="B59" s="701">
        <v>0</v>
      </c>
      <c r="C59" s="701">
        <v>0</v>
      </c>
      <c r="D59" s="702">
        <v>0</v>
      </c>
      <c r="E59" s="703">
        <v>1</v>
      </c>
      <c r="F59" s="701">
        <v>2.1829355251329998</v>
      </c>
      <c r="G59" s="702">
        <v>1.273379056327</v>
      </c>
      <c r="H59" s="704">
        <v>0</v>
      </c>
      <c r="I59" s="701">
        <v>0</v>
      </c>
      <c r="J59" s="702">
        <v>-1.273379056327</v>
      </c>
      <c r="K59" s="705">
        <v>0</v>
      </c>
    </row>
    <row r="60" spans="1:11" ht="14.45" customHeight="1" thickBot="1" x14ac:dyDescent="0.25">
      <c r="A60" s="722" t="s">
        <v>386</v>
      </c>
      <c r="B60" s="706">
        <v>486.45914681251799</v>
      </c>
      <c r="C60" s="706">
        <v>565.22632000000101</v>
      </c>
      <c r="D60" s="707">
        <v>78.767173187482001</v>
      </c>
      <c r="E60" s="713">
        <v>1.1619194000219999</v>
      </c>
      <c r="F60" s="706">
        <v>455</v>
      </c>
      <c r="G60" s="707">
        <v>265.41666666666703</v>
      </c>
      <c r="H60" s="709">
        <v>33.560290000000002</v>
      </c>
      <c r="I60" s="706">
        <v>228.83295000000001</v>
      </c>
      <c r="J60" s="707">
        <v>-36.583716666666</v>
      </c>
      <c r="K60" s="714">
        <v>0.50292956043899995</v>
      </c>
    </row>
    <row r="61" spans="1:11" ht="14.45" customHeight="1" thickBot="1" x14ac:dyDescent="0.25">
      <c r="A61" s="723" t="s">
        <v>387</v>
      </c>
      <c r="B61" s="701">
        <v>0</v>
      </c>
      <c r="C61" s="701">
        <v>62.32208</v>
      </c>
      <c r="D61" s="702">
        <v>62.32208</v>
      </c>
      <c r="E61" s="711" t="s">
        <v>329</v>
      </c>
      <c r="F61" s="701">
        <v>0</v>
      </c>
      <c r="G61" s="702">
        <v>0</v>
      </c>
      <c r="H61" s="704">
        <v>0</v>
      </c>
      <c r="I61" s="701">
        <v>3.9084500000000002</v>
      </c>
      <c r="J61" s="702">
        <v>3.9084500000000002</v>
      </c>
      <c r="K61" s="712" t="s">
        <v>329</v>
      </c>
    </row>
    <row r="62" spans="1:11" ht="14.45" customHeight="1" thickBot="1" x14ac:dyDescent="0.25">
      <c r="A62" s="723" t="s">
        <v>388</v>
      </c>
      <c r="B62" s="701">
        <v>26.431311971899</v>
      </c>
      <c r="C62" s="701">
        <v>47.461069999999999</v>
      </c>
      <c r="D62" s="702">
        <v>21.029758028100002</v>
      </c>
      <c r="E62" s="703">
        <v>1.7956380693639999</v>
      </c>
      <c r="F62" s="701">
        <v>0</v>
      </c>
      <c r="G62" s="702">
        <v>0</v>
      </c>
      <c r="H62" s="704">
        <v>0.62436000000000003</v>
      </c>
      <c r="I62" s="701">
        <v>17.052</v>
      </c>
      <c r="J62" s="702">
        <v>17.052</v>
      </c>
      <c r="K62" s="712" t="s">
        <v>329</v>
      </c>
    </row>
    <row r="63" spans="1:11" ht="14.45" customHeight="1" thickBot="1" x14ac:dyDescent="0.25">
      <c r="A63" s="723" t="s">
        <v>389</v>
      </c>
      <c r="B63" s="701">
        <v>0</v>
      </c>
      <c r="C63" s="701">
        <v>9.2468500000000002</v>
      </c>
      <c r="D63" s="702">
        <v>9.2468500000000002</v>
      </c>
      <c r="E63" s="711" t="s">
        <v>329</v>
      </c>
      <c r="F63" s="701">
        <v>0</v>
      </c>
      <c r="G63" s="702">
        <v>0</v>
      </c>
      <c r="H63" s="704">
        <v>0.29158000000000001</v>
      </c>
      <c r="I63" s="701">
        <v>5.3747499999999997</v>
      </c>
      <c r="J63" s="702">
        <v>5.3747499999999997</v>
      </c>
      <c r="K63" s="712" t="s">
        <v>329</v>
      </c>
    </row>
    <row r="64" spans="1:11" ht="14.45" customHeight="1" thickBot="1" x14ac:dyDescent="0.25">
      <c r="A64" s="723" t="s">
        <v>390</v>
      </c>
      <c r="B64" s="701">
        <v>85.058590832302002</v>
      </c>
      <c r="C64" s="701">
        <v>107.07039</v>
      </c>
      <c r="D64" s="702">
        <v>22.011799167696999</v>
      </c>
      <c r="E64" s="703">
        <v>1.2587839623520001</v>
      </c>
      <c r="F64" s="701">
        <v>110</v>
      </c>
      <c r="G64" s="702">
        <v>64.166666666666003</v>
      </c>
      <c r="H64" s="704">
        <v>8.5876800000000006</v>
      </c>
      <c r="I64" s="701">
        <v>25.914180000000002</v>
      </c>
      <c r="J64" s="702">
        <v>-38.252486666666002</v>
      </c>
      <c r="K64" s="705">
        <v>0.23558345454499999</v>
      </c>
    </row>
    <row r="65" spans="1:11" ht="14.45" customHeight="1" thickBot="1" x14ac:dyDescent="0.25">
      <c r="A65" s="723" t="s">
        <v>391</v>
      </c>
      <c r="B65" s="701">
        <v>230</v>
      </c>
      <c r="C65" s="701">
        <v>208.43541999999999</v>
      </c>
      <c r="D65" s="702">
        <v>-21.564579999999001</v>
      </c>
      <c r="E65" s="703">
        <v>0.90624095652100001</v>
      </c>
      <c r="F65" s="701">
        <v>210</v>
      </c>
      <c r="G65" s="702">
        <v>122.5</v>
      </c>
      <c r="H65" s="704">
        <v>15.49863</v>
      </c>
      <c r="I65" s="701">
        <v>107.36749</v>
      </c>
      <c r="J65" s="702">
        <v>-15.13251</v>
      </c>
      <c r="K65" s="705">
        <v>0.51127376190399998</v>
      </c>
    </row>
    <row r="66" spans="1:11" ht="14.45" customHeight="1" thickBot="1" x14ac:dyDescent="0.25">
      <c r="A66" s="723" t="s">
        <v>392</v>
      </c>
      <c r="B66" s="701">
        <v>144.96924400831699</v>
      </c>
      <c r="C66" s="701">
        <v>130.69050999999999</v>
      </c>
      <c r="D66" s="702">
        <v>-14.278734008316</v>
      </c>
      <c r="E66" s="703">
        <v>0.90150508057000001</v>
      </c>
      <c r="F66" s="701">
        <v>135</v>
      </c>
      <c r="G66" s="702">
        <v>78.75</v>
      </c>
      <c r="H66" s="704">
        <v>8.5580400000000001</v>
      </c>
      <c r="I66" s="701">
        <v>69.216079999998996</v>
      </c>
      <c r="J66" s="702">
        <v>-9.5339200000000002</v>
      </c>
      <c r="K66" s="705">
        <v>0.51271170370300001</v>
      </c>
    </row>
    <row r="67" spans="1:11" ht="14.45" customHeight="1" thickBot="1" x14ac:dyDescent="0.25">
      <c r="A67" s="722" t="s">
        <v>393</v>
      </c>
      <c r="B67" s="706">
        <v>0</v>
      </c>
      <c r="C67" s="706">
        <v>0</v>
      </c>
      <c r="D67" s="707">
        <v>0</v>
      </c>
      <c r="E67" s="713">
        <v>1</v>
      </c>
      <c r="F67" s="706">
        <v>0</v>
      </c>
      <c r="G67" s="707">
        <v>0</v>
      </c>
      <c r="H67" s="709">
        <v>0</v>
      </c>
      <c r="I67" s="706">
        <v>0.39600000000000002</v>
      </c>
      <c r="J67" s="707">
        <v>0.39600000000000002</v>
      </c>
      <c r="K67" s="710" t="s">
        <v>374</v>
      </c>
    </row>
    <row r="68" spans="1:11" ht="14.45" customHeight="1" thickBot="1" x14ac:dyDescent="0.25">
      <c r="A68" s="723" t="s">
        <v>394</v>
      </c>
      <c r="B68" s="701">
        <v>0</v>
      </c>
      <c r="C68" s="701">
        <v>0</v>
      </c>
      <c r="D68" s="702">
        <v>0</v>
      </c>
      <c r="E68" s="703">
        <v>1</v>
      </c>
      <c r="F68" s="701">
        <v>0</v>
      </c>
      <c r="G68" s="702">
        <v>0</v>
      </c>
      <c r="H68" s="704">
        <v>0</v>
      </c>
      <c r="I68" s="701">
        <v>0.39600000000000002</v>
      </c>
      <c r="J68" s="702">
        <v>0.39600000000000002</v>
      </c>
      <c r="K68" s="712" t="s">
        <v>374</v>
      </c>
    </row>
    <row r="69" spans="1:11" ht="14.45" customHeight="1" thickBot="1" x14ac:dyDescent="0.25">
      <c r="A69" s="722" t="s">
        <v>395</v>
      </c>
      <c r="B69" s="706">
        <v>0</v>
      </c>
      <c r="C69" s="706">
        <v>288.33375000000098</v>
      </c>
      <c r="D69" s="707">
        <v>288.33375000000098</v>
      </c>
      <c r="E69" s="708" t="s">
        <v>329</v>
      </c>
      <c r="F69" s="706">
        <v>0</v>
      </c>
      <c r="G69" s="707">
        <v>0</v>
      </c>
      <c r="H69" s="709">
        <v>7.9</v>
      </c>
      <c r="I69" s="706">
        <v>76.801000000000002</v>
      </c>
      <c r="J69" s="707">
        <v>76.801000000000002</v>
      </c>
      <c r="K69" s="710" t="s">
        <v>329</v>
      </c>
    </row>
    <row r="70" spans="1:11" ht="14.45" customHeight="1" thickBot="1" x14ac:dyDescent="0.25">
      <c r="A70" s="723" t="s">
        <v>396</v>
      </c>
      <c r="B70" s="701">
        <v>0</v>
      </c>
      <c r="C70" s="701">
        <v>288.33375000000098</v>
      </c>
      <c r="D70" s="702">
        <v>288.33375000000098</v>
      </c>
      <c r="E70" s="711" t="s">
        <v>329</v>
      </c>
      <c r="F70" s="701">
        <v>0</v>
      </c>
      <c r="G70" s="702">
        <v>0</v>
      </c>
      <c r="H70" s="704">
        <v>7.9</v>
      </c>
      <c r="I70" s="701">
        <v>76.801000000000002</v>
      </c>
      <c r="J70" s="702">
        <v>76.801000000000002</v>
      </c>
      <c r="K70" s="712" t="s">
        <v>329</v>
      </c>
    </row>
    <row r="71" spans="1:11" ht="14.45" customHeight="1" thickBot="1" x14ac:dyDescent="0.25">
      <c r="A71" s="721" t="s">
        <v>42</v>
      </c>
      <c r="B71" s="701">
        <v>896.50922463783195</v>
      </c>
      <c r="C71" s="701">
        <v>870.44100000000196</v>
      </c>
      <c r="D71" s="702">
        <v>-26.068224637829999</v>
      </c>
      <c r="E71" s="703">
        <v>0.97092252491999997</v>
      </c>
      <c r="F71" s="701">
        <v>997.75407893453701</v>
      </c>
      <c r="G71" s="702">
        <v>582.02321271181302</v>
      </c>
      <c r="H71" s="704">
        <v>62.455289999999998</v>
      </c>
      <c r="I71" s="701">
        <v>575.07677000000001</v>
      </c>
      <c r="J71" s="702">
        <v>-6.9464427118129999</v>
      </c>
      <c r="K71" s="705">
        <v>0.57637125434100001</v>
      </c>
    </row>
    <row r="72" spans="1:11" ht="14.45" customHeight="1" thickBot="1" x14ac:dyDescent="0.25">
      <c r="A72" s="722" t="s">
        <v>397</v>
      </c>
      <c r="B72" s="706">
        <v>896.50922463783195</v>
      </c>
      <c r="C72" s="706">
        <v>870.44100000000196</v>
      </c>
      <c r="D72" s="707">
        <v>-26.068224637829999</v>
      </c>
      <c r="E72" s="713">
        <v>0.97092252491999997</v>
      </c>
      <c r="F72" s="706">
        <v>997.75407893453701</v>
      </c>
      <c r="G72" s="707">
        <v>582.02321271181302</v>
      </c>
      <c r="H72" s="709">
        <v>62.455289999999998</v>
      </c>
      <c r="I72" s="706">
        <v>575.07677000000001</v>
      </c>
      <c r="J72" s="707">
        <v>-6.9464427118129999</v>
      </c>
      <c r="K72" s="714">
        <v>0.57637125434100001</v>
      </c>
    </row>
    <row r="73" spans="1:11" ht="14.45" customHeight="1" thickBot="1" x14ac:dyDescent="0.25">
      <c r="A73" s="723" t="s">
        <v>398</v>
      </c>
      <c r="B73" s="701">
        <v>259.008419427619</v>
      </c>
      <c r="C73" s="701">
        <v>261.34500000000003</v>
      </c>
      <c r="D73" s="702">
        <v>2.336580572381</v>
      </c>
      <c r="E73" s="703">
        <v>1.0090212533530001</v>
      </c>
      <c r="F73" s="701">
        <v>339.24378711321202</v>
      </c>
      <c r="G73" s="702">
        <v>197.892209149374</v>
      </c>
      <c r="H73" s="704">
        <v>35.283290000000001</v>
      </c>
      <c r="I73" s="701">
        <v>193.38377</v>
      </c>
      <c r="J73" s="702">
        <v>-4.5084391493730003</v>
      </c>
      <c r="K73" s="705">
        <v>0.57004365988700001</v>
      </c>
    </row>
    <row r="74" spans="1:11" ht="14.45" customHeight="1" thickBot="1" x14ac:dyDescent="0.25">
      <c r="A74" s="723" t="s">
        <v>399</v>
      </c>
      <c r="B74" s="701">
        <v>75.716583720136995</v>
      </c>
      <c r="C74" s="701">
        <v>80.150999999999996</v>
      </c>
      <c r="D74" s="702">
        <v>4.4344162798619999</v>
      </c>
      <c r="E74" s="703">
        <v>1.0585659846490001</v>
      </c>
      <c r="F74" s="701">
        <v>79.075607616623998</v>
      </c>
      <c r="G74" s="702">
        <v>46.127437776363998</v>
      </c>
      <c r="H74" s="704">
        <v>6.4729999999999999</v>
      </c>
      <c r="I74" s="701">
        <v>45.95</v>
      </c>
      <c r="J74" s="702">
        <v>-0.17743777636399999</v>
      </c>
      <c r="K74" s="705">
        <v>0.58108943307399996</v>
      </c>
    </row>
    <row r="75" spans="1:11" ht="14.45" customHeight="1" thickBot="1" x14ac:dyDescent="0.25">
      <c r="A75" s="723" t="s">
        <v>400</v>
      </c>
      <c r="B75" s="701">
        <v>561.78422149007497</v>
      </c>
      <c r="C75" s="701">
        <v>528.94500000000096</v>
      </c>
      <c r="D75" s="702">
        <v>-32.839221490074003</v>
      </c>
      <c r="E75" s="703">
        <v>0.94154477780900003</v>
      </c>
      <c r="F75" s="701">
        <v>579.43468420470106</v>
      </c>
      <c r="G75" s="702">
        <v>338.00356578607602</v>
      </c>
      <c r="H75" s="704">
        <v>20.699000000000002</v>
      </c>
      <c r="I75" s="701">
        <v>335.74299999999999</v>
      </c>
      <c r="J75" s="702">
        <v>-2.2605657860749999</v>
      </c>
      <c r="K75" s="705">
        <v>0.57943200355799995</v>
      </c>
    </row>
    <row r="76" spans="1:11" ht="14.45" customHeight="1" thickBot="1" x14ac:dyDescent="0.25">
      <c r="A76" s="721" t="s">
        <v>43</v>
      </c>
      <c r="B76" s="701">
        <v>179.57008744196301</v>
      </c>
      <c r="C76" s="701">
        <v>222.26924</v>
      </c>
      <c r="D76" s="702">
        <v>42.699152558036999</v>
      </c>
      <c r="E76" s="703">
        <v>1.237785441697</v>
      </c>
      <c r="F76" s="701">
        <v>308.43652370030401</v>
      </c>
      <c r="G76" s="702">
        <v>179.92130549184401</v>
      </c>
      <c r="H76" s="704">
        <v>33.8033</v>
      </c>
      <c r="I76" s="701">
        <v>146.70079999999999</v>
      </c>
      <c r="J76" s="702">
        <v>-33.220505491844001</v>
      </c>
      <c r="K76" s="705">
        <v>0.47562719952799998</v>
      </c>
    </row>
    <row r="77" spans="1:11" ht="14.45" customHeight="1" thickBot="1" x14ac:dyDescent="0.25">
      <c r="A77" s="722" t="s">
        <v>401</v>
      </c>
      <c r="B77" s="706">
        <v>179.57008744196301</v>
      </c>
      <c r="C77" s="706">
        <v>222.26924</v>
      </c>
      <c r="D77" s="707">
        <v>42.699152558036999</v>
      </c>
      <c r="E77" s="713">
        <v>1.237785441697</v>
      </c>
      <c r="F77" s="706">
        <v>308.43652370030401</v>
      </c>
      <c r="G77" s="707">
        <v>179.92130549184401</v>
      </c>
      <c r="H77" s="709">
        <v>33.8033</v>
      </c>
      <c r="I77" s="706">
        <v>146.70079999999999</v>
      </c>
      <c r="J77" s="707">
        <v>-33.220505491844001</v>
      </c>
      <c r="K77" s="714">
        <v>0.47562719952799998</v>
      </c>
    </row>
    <row r="78" spans="1:11" ht="14.45" customHeight="1" thickBot="1" x14ac:dyDescent="0.25">
      <c r="A78" s="723" t="s">
        <v>402</v>
      </c>
      <c r="B78" s="701">
        <v>179.57008744196301</v>
      </c>
      <c r="C78" s="701">
        <v>222.26924</v>
      </c>
      <c r="D78" s="702">
        <v>42.699152558036999</v>
      </c>
      <c r="E78" s="703">
        <v>1.237785441697</v>
      </c>
      <c r="F78" s="701">
        <v>308.43652370030401</v>
      </c>
      <c r="G78" s="702">
        <v>179.92130549184401</v>
      </c>
      <c r="H78" s="704">
        <v>33.8033</v>
      </c>
      <c r="I78" s="701">
        <v>146.70079999999999</v>
      </c>
      <c r="J78" s="702">
        <v>-33.220505491844001</v>
      </c>
      <c r="K78" s="705">
        <v>0.47562719952799998</v>
      </c>
    </row>
    <row r="79" spans="1:11" ht="14.45" customHeight="1" thickBot="1" x14ac:dyDescent="0.25">
      <c r="A79" s="724" t="s">
        <v>403</v>
      </c>
      <c r="B79" s="706">
        <v>6752.86720932144</v>
      </c>
      <c r="C79" s="706">
        <v>3154.56576000001</v>
      </c>
      <c r="D79" s="707">
        <v>-3598.30144932143</v>
      </c>
      <c r="E79" s="713">
        <v>0.46714464570600001</v>
      </c>
      <c r="F79" s="706">
        <v>2688.91665426176</v>
      </c>
      <c r="G79" s="707">
        <v>1568.5347149860299</v>
      </c>
      <c r="H79" s="709">
        <v>336.42074000000002</v>
      </c>
      <c r="I79" s="706">
        <v>2252.3099299999999</v>
      </c>
      <c r="J79" s="707">
        <v>683.77521501396996</v>
      </c>
      <c r="K79" s="714">
        <v>0.83762727507000001</v>
      </c>
    </row>
    <row r="80" spans="1:11" ht="14.45" customHeight="1" thickBot="1" x14ac:dyDescent="0.25">
      <c r="A80" s="721" t="s">
        <v>45</v>
      </c>
      <c r="B80" s="701">
        <v>4560.3252410921205</v>
      </c>
      <c r="C80" s="701">
        <v>632.491410000001</v>
      </c>
      <c r="D80" s="702">
        <v>-3927.8338310921199</v>
      </c>
      <c r="E80" s="703">
        <v>0.13869436423100001</v>
      </c>
      <c r="F80" s="701">
        <v>552.24392265664699</v>
      </c>
      <c r="G80" s="702">
        <v>322.14228821637801</v>
      </c>
      <c r="H80" s="704">
        <v>24.143879999999999</v>
      </c>
      <c r="I80" s="701">
        <v>286.08794999999998</v>
      </c>
      <c r="J80" s="702">
        <v>-36.054338216376998</v>
      </c>
      <c r="K80" s="705">
        <v>0.51804635282099998</v>
      </c>
    </row>
    <row r="81" spans="1:11" ht="14.45" customHeight="1" thickBot="1" x14ac:dyDescent="0.25">
      <c r="A81" s="725" t="s">
        <v>404</v>
      </c>
      <c r="B81" s="701">
        <v>4560.3252410921205</v>
      </c>
      <c r="C81" s="701">
        <v>632.491410000001</v>
      </c>
      <c r="D81" s="702">
        <v>-3927.8338310921199</v>
      </c>
      <c r="E81" s="703">
        <v>0.13869436423100001</v>
      </c>
      <c r="F81" s="701">
        <v>552.24392265664699</v>
      </c>
      <c r="G81" s="702">
        <v>322.14228821637801</v>
      </c>
      <c r="H81" s="704">
        <v>24.143879999999999</v>
      </c>
      <c r="I81" s="701">
        <v>286.08794999999998</v>
      </c>
      <c r="J81" s="702">
        <v>-36.054338216376998</v>
      </c>
      <c r="K81" s="705">
        <v>0.51804635282099998</v>
      </c>
    </row>
    <row r="82" spans="1:11" ht="14.45" customHeight="1" thickBot="1" x14ac:dyDescent="0.25">
      <c r="A82" s="723" t="s">
        <v>405</v>
      </c>
      <c r="B82" s="701">
        <v>1923.0343804219201</v>
      </c>
      <c r="C82" s="701">
        <v>493.22714999999999</v>
      </c>
      <c r="D82" s="702">
        <v>-1429.8072304219099</v>
      </c>
      <c r="E82" s="703">
        <v>0.25648379197999999</v>
      </c>
      <c r="F82" s="701">
        <v>378.16587128950101</v>
      </c>
      <c r="G82" s="702">
        <v>220.59675825220901</v>
      </c>
      <c r="H82" s="704">
        <v>0</v>
      </c>
      <c r="I82" s="701">
        <v>126.69266</v>
      </c>
      <c r="J82" s="702">
        <v>-93.904098252208001</v>
      </c>
      <c r="K82" s="705">
        <v>0.335018756631</v>
      </c>
    </row>
    <row r="83" spans="1:11" ht="14.45" customHeight="1" thickBot="1" x14ac:dyDescent="0.25">
      <c r="A83" s="723" t="s">
        <v>406</v>
      </c>
      <c r="B83" s="701">
        <v>39.475067058911002</v>
      </c>
      <c r="C83" s="701">
        <v>9.4049700000000005</v>
      </c>
      <c r="D83" s="702">
        <v>-30.070097058910999</v>
      </c>
      <c r="E83" s="703">
        <v>0.23825089355599999</v>
      </c>
      <c r="F83" s="701">
        <v>0.499123647384</v>
      </c>
      <c r="G83" s="702">
        <v>0.29115546097400002</v>
      </c>
      <c r="H83" s="704">
        <v>3.89</v>
      </c>
      <c r="I83" s="701">
        <v>34.78096</v>
      </c>
      <c r="J83" s="702">
        <v>34.489804539025997</v>
      </c>
      <c r="K83" s="705">
        <v>69.684055608845</v>
      </c>
    </row>
    <row r="84" spans="1:11" ht="14.45" customHeight="1" thickBot="1" x14ac:dyDescent="0.25">
      <c r="A84" s="723" t="s">
        <v>407</v>
      </c>
      <c r="B84" s="701">
        <v>2520.3447272959102</v>
      </c>
      <c r="C84" s="701">
        <v>70.205150000000003</v>
      </c>
      <c r="D84" s="702">
        <v>-2450.1395772959099</v>
      </c>
      <c r="E84" s="703">
        <v>2.7855375987999999E-2</v>
      </c>
      <c r="F84" s="701">
        <v>113.65814467921101</v>
      </c>
      <c r="G84" s="702">
        <v>66.300584396206006</v>
      </c>
      <c r="H84" s="704">
        <v>17.423999999999999</v>
      </c>
      <c r="I84" s="701">
        <v>87.086669999999998</v>
      </c>
      <c r="J84" s="702">
        <v>20.786085603793001</v>
      </c>
      <c r="K84" s="705">
        <v>0.76621583297600004</v>
      </c>
    </row>
    <row r="85" spans="1:11" ht="14.45" customHeight="1" thickBot="1" x14ac:dyDescent="0.25">
      <c r="A85" s="723" t="s">
        <v>408</v>
      </c>
      <c r="B85" s="701">
        <v>77.471066315379005</v>
      </c>
      <c r="C85" s="701">
        <v>59.654139999999998</v>
      </c>
      <c r="D85" s="702">
        <v>-17.816926315379</v>
      </c>
      <c r="E85" s="703">
        <v>0.77001831570400003</v>
      </c>
      <c r="F85" s="701">
        <v>46.143454447632998</v>
      </c>
      <c r="G85" s="702">
        <v>26.917015094452001</v>
      </c>
      <c r="H85" s="704">
        <v>2.8298800000000002</v>
      </c>
      <c r="I85" s="701">
        <v>37.527659999999997</v>
      </c>
      <c r="J85" s="702">
        <v>10.610644905547</v>
      </c>
      <c r="K85" s="705">
        <v>0.81328241349099994</v>
      </c>
    </row>
    <row r="86" spans="1:11" ht="14.45" customHeight="1" thickBot="1" x14ac:dyDescent="0.25">
      <c r="A86" s="723" t="s">
        <v>409</v>
      </c>
      <c r="B86" s="701">
        <v>0</v>
      </c>
      <c r="C86" s="701">
        <v>0</v>
      </c>
      <c r="D86" s="702">
        <v>0</v>
      </c>
      <c r="E86" s="703">
        <v>1</v>
      </c>
      <c r="F86" s="701">
        <v>3.9491496036579998</v>
      </c>
      <c r="G86" s="702">
        <v>2.3036706021339999</v>
      </c>
      <c r="H86" s="704">
        <v>0</v>
      </c>
      <c r="I86" s="701">
        <v>0</v>
      </c>
      <c r="J86" s="702">
        <v>-2.3036706021339999</v>
      </c>
      <c r="K86" s="705">
        <v>0</v>
      </c>
    </row>
    <row r="87" spans="1:11" ht="14.45" customHeight="1" thickBot="1" x14ac:dyDescent="0.25">
      <c r="A87" s="723" t="s">
        <v>410</v>
      </c>
      <c r="B87" s="701">
        <v>0</v>
      </c>
      <c r="C87" s="701">
        <v>0</v>
      </c>
      <c r="D87" s="702">
        <v>0</v>
      </c>
      <c r="E87" s="703">
        <v>1</v>
      </c>
      <c r="F87" s="701">
        <v>7.4212780122969999</v>
      </c>
      <c r="G87" s="702">
        <v>4.3290788405059999</v>
      </c>
      <c r="H87" s="704">
        <v>0</v>
      </c>
      <c r="I87" s="701">
        <v>0</v>
      </c>
      <c r="J87" s="702">
        <v>-4.3290788405059999</v>
      </c>
      <c r="K87" s="705">
        <v>0</v>
      </c>
    </row>
    <row r="88" spans="1:11" ht="14.45" customHeight="1" thickBot="1" x14ac:dyDescent="0.25">
      <c r="A88" s="723" t="s">
        <v>411</v>
      </c>
      <c r="B88" s="701">
        <v>0</v>
      </c>
      <c r="C88" s="701">
        <v>0</v>
      </c>
      <c r="D88" s="702">
        <v>0</v>
      </c>
      <c r="E88" s="703">
        <v>1</v>
      </c>
      <c r="F88" s="701">
        <v>2.4069009769609999</v>
      </c>
      <c r="G88" s="702">
        <v>1.4040255698940001</v>
      </c>
      <c r="H88" s="704">
        <v>0</v>
      </c>
      <c r="I88" s="701">
        <v>0</v>
      </c>
      <c r="J88" s="702">
        <v>-1.4040255698940001</v>
      </c>
      <c r="K88" s="705">
        <v>0</v>
      </c>
    </row>
    <row r="89" spans="1:11" ht="14.45" customHeight="1" thickBot="1" x14ac:dyDescent="0.25">
      <c r="A89" s="726" t="s">
        <v>46</v>
      </c>
      <c r="B89" s="706">
        <v>0</v>
      </c>
      <c r="C89" s="706">
        <v>147.66300000000001</v>
      </c>
      <c r="D89" s="707">
        <v>147.66300000000001</v>
      </c>
      <c r="E89" s="708" t="s">
        <v>329</v>
      </c>
      <c r="F89" s="706">
        <v>0</v>
      </c>
      <c r="G89" s="707">
        <v>0</v>
      </c>
      <c r="H89" s="709">
        <v>0</v>
      </c>
      <c r="I89" s="706">
        <v>73.971999999998999</v>
      </c>
      <c r="J89" s="707">
        <v>73.971999999998999</v>
      </c>
      <c r="K89" s="710" t="s">
        <v>329</v>
      </c>
    </row>
    <row r="90" spans="1:11" ht="14.45" customHeight="1" thickBot="1" x14ac:dyDescent="0.25">
      <c r="A90" s="722" t="s">
        <v>412</v>
      </c>
      <c r="B90" s="706">
        <v>0</v>
      </c>
      <c r="C90" s="706">
        <v>144.78100000000001</v>
      </c>
      <c r="D90" s="707">
        <v>144.78100000000001</v>
      </c>
      <c r="E90" s="708" t="s">
        <v>329</v>
      </c>
      <c r="F90" s="706">
        <v>0</v>
      </c>
      <c r="G90" s="707">
        <v>0</v>
      </c>
      <c r="H90" s="709">
        <v>0</v>
      </c>
      <c r="I90" s="706">
        <v>73.971999999998999</v>
      </c>
      <c r="J90" s="707">
        <v>73.971999999998999</v>
      </c>
      <c r="K90" s="710" t="s">
        <v>329</v>
      </c>
    </row>
    <row r="91" spans="1:11" ht="14.45" customHeight="1" thickBot="1" x14ac:dyDescent="0.25">
      <c r="A91" s="723" t="s">
        <v>413</v>
      </c>
      <c r="B91" s="701">
        <v>0</v>
      </c>
      <c r="C91" s="701">
        <v>136.881</v>
      </c>
      <c r="D91" s="702">
        <v>136.881</v>
      </c>
      <c r="E91" s="711" t="s">
        <v>329</v>
      </c>
      <c r="F91" s="701">
        <v>0</v>
      </c>
      <c r="G91" s="702">
        <v>0</v>
      </c>
      <c r="H91" s="704">
        <v>0</v>
      </c>
      <c r="I91" s="701">
        <v>71.221999999998999</v>
      </c>
      <c r="J91" s="702">
        <v>71.221999999998999</v>
      </c>
      <c r="K91" s="712" t="s">
        <v>329</v>
      </c>
    </row>
    <row r="92" spans="1:11" ht="14.45" customHeight="1" thickBot="1" x14ac:dyDescent="0.25">
      <c r="A92" s="723" t="s">
        <v>414</v>
      </c>
      <c r="B92" s="701">
        <v>0</v>
      </c>
      <c r="C92" s="701">
        <v>7.9</v>
      </c>
      <c r="D92" s="702">
        <v>7.9</v>
      </c>
      <c r="E92" s="711" t="s">
        <v>329</v>
      </c>
      <c r="F92" s="701">
        <v>0</v>
      </c>
      <c r="G92" s="702">
        <v>0</v>
      </c>
      <c r="H92" s="704">
        <v>0</v>
      </c>
      <c r="I92" s="701">
        <v>2.7499999999989999</v>
      </c>
      <c r="J92" s="702">
        <v>2.7499999999989999</v>
      </c>
      <c r="K92" s="712" t="s">
        <v>329</v>
      </c>
    </row>
    <row r="93" spans="1:11" ht="14.45" customHeight="1" thickBot="1" x14ac:dyDescent="0.25">
      <c r="A93" s="722" t="s">
        <v>415</v>
      </c>
      <c r="B93" s="706">
        <v>0</v>
      </c>
      <c r="C93" s="706">
        <v>2.8820000000000001</v>
      </c>
      <c r="D93" s="707">
        <v>2.8820000000000001</v>
      </c>
      <c r="E93" s="708" t="s">
        <v>374</v>
      </c>
      <c r="F93" s="706">
        <v>0</v>
      </c>
      <c r="G93" s="707">
        <v>0</v>
      </c>
      <c r="H93" s="709">
        <v>0</v>
      </c>
      <c r="I93" s="706">
        <v>0</v>
      </c>
      <c r="J93" s="707">
        <v>0</v>
      </c>
      <c r="K93" s="710" t="s">
        <v>329</v>
      </c>
    </row>
    <row r="94" spans="1:11" ht="14.45" customHeight="1" thickBot="1" x14ac:dyDescent="0.25">
      <c r="A94" s="723" t="s">
        <v>416</v>
      </c>
      <c r="B94" s="701">
        <v>0</v>
      </c>
      <c r="C94" s="701">
        <v>2.8820000000000001</v>
      </c>
      <c r="D94" s="702">
        <v>2.8820000000000001</v>
      </c>
      <c r="E94" s="711" t="s">
        <v>374</v>
      </c>
      <c r="F94" s="701">
        <v>0</v>
      </c>
      <c r="G94" s="702">
        <v>0</v>
      </c>
      <c r="H94" s="704">
        <v>0</v>
      </c>
      <c r="I94" s="701">
        <v>0</v>
      </c>
      <c r="J94" s="702">
        <v>0</v>
      </c>
      <c r="K94" s="712" t="s">
        <v>329</v>
      </c>
    </row>
    <row r="95" spans="1:11" ht="14.45" customHeight="1" thickBot="1" x14ac:dyDescent="0.25">
      <c r="A95" s="721" t="s">
        <v>47</v>
      </c>
      <c r="B95" s="701">
        <v>2192.54196822932</v>
      </c>
      <c r="C95" s="701">
        <v>2374.4113499999999</v>
      </c>
      <c r="D95" s="702">
        <v>181.86938177068399</v>
      </c>
      <c r="E95" s="703">
        <v>1.0829490994490001</v>
      </c>
      <c r="F95" s="701">
        <v>2136.6727316051101</v>
      </c>
      <c r="G95" s="702">
        <v>1246.39242676965</v>
      </c>
      <c r="H95" s="704">
        <v>312.27686</v>
      </c>
      <c r="I95" s="701">
        <v>1892.2499800000001</v>
      </c>
      <c r="J95" s="702">
        <v>645.857553230348</v>
      </c>
      <c r="K95" s="705">
        <v>0.88560590118000004</v>
      </c>
    </row>
    <row r="96" spans="1:11" ht="14.45" customHeight="1" thickBot="1" x14ac:dyDescent="0.25">
      <c r="A96" s="722" t="s">
        <v>417</v>
      </c>
      <c r="B96" s="706">
        <v>28.693539342729999</v>
      </c>
      <c r="C96" s="706">
        <v>26.570329999999998</v>
      </c>
      <c r="D96" s="707">
        <v>-2.1232093427300001</v>
      </c>
      <c r="E96" s="713">
        <v>0.92600392313500002</v>
      </c>
      <c r="F96" s="706">
        <v>26.906143241451002</v>
      </c>
      <c r="G96" s="707">
        <v>15.695250224179</v>
      </c>
      <c r="H96" s="709">
        <v>2.7770199999999998</v>
      </c>
      <c r="I96" s="706">
        <v>15.588889999999999</v>
      </c>
      <c r="J96" s="707">
        <v>-0.106360224179</v>
      </c>
      <c r="K96" s="714">
        <v>0.57938032441499998</v>
      </c>
    </row>
    <row r="97" spans="1:11" ht="14.45" customHeight="1" thickBot="1" x14ac:dyDescent="0.25">
      <c r="A97" s="723" t="s">
        <v>418</v>
      </c>
      <c r="B97" s="701">
        <v>12.831181433816999</v>
      </c>
      <c r="C97" s="701">
        <v>12.946</v>
      </c>
      <c r="D97" s="702">
        <v>0.114818566182</v>
      </c>
      <c r="E97" s="703">
        <v>1.0089484017329999</v>
      </c>
      <c r="F97" s="701">
        <v>13.281452318291</v>
      </c>
      <c r="G97" s="702">
        <v>7.7475138523359997</v>
      </c>
      <c r="H97" s="704">
        <v>0.95230000000000004</v>
      </c>
      <c r="I97" s="701">
        <v>7.4227999999999996</v>
      </c>
      <c r="J97" s="702">
        <v>-0.32471385233599998</v>
      </c>
      <c r="K97" s="705">
        <v>0.55888466276899995</v>
      </c>
    </row>
    <row r="98" spans="1:11" ht="14.45" customHeight="1" thickBot="1" x14ac:dyDescent="0.25">
      <c r="A98" s="723" t="s">
        <v>419</v>
      </c>
      <c r="B98" s="701">
        <v>15.862357908912999</v>
      </c>
      <c r="C98" s="701">
        <v>13.62433</v>
      </c>
      <c r="D98" s="702">
        <v>-2.2380279089130002</v>
      </c>
      <c r="E98" s="703">
        <v>0.85890950628100005</v>
      </c>
      <c r="F98" s="701">
        <v>13.624690923158999</v>
      </c>
      <c r="G98" s="702">
        <v>7.9477363718429999</v>
      </c>
      <c r="H98" s="704">
        <v>1.8247199999999999</v>
      </c>
      <c r="I98" s="701">
        <v>8.1660899999990004</v>
      </c>
      <c r="J98" s="702">
        <v>0.21835362815600001</v>
      </c>
      <c r="K98" s="705">
        <v>0.59935965124299995</v>
      </c>
    </row>
    <row r="99" spans="1:11" ht="14.45" customHeight="1" thickBot="1" x14ac:dyDescent="0.25">
      <c r="A99" s="722" t="s">
        <v>420</v>
      </c>
      <c r="B99" s="706">
        <v>122.989914172076</v>
      </c>
      <c r="C99" s="706">
        <v>97.532300000000006</v>
      </c>
      <c r="D99" s="707">
        <v>-25.457614172075001</v>
      </c>
      <c r="E99" s="713">
        <v>0.79301055421099997</v>
      </c>
      <c r="F99" s="706">
        <v>100.922433865977</v>
      </c>
      <c r="G99" s="707">
        <v>58.871419755152999</v>
      </c>
      <c r="H99" s="709">
        <v>16.370339999999999</v>
      </c>
      <c r="I99" s="706">
        <v>65.14434</v>
      </c>
      <c r="J99" s="707">
        <v>6.2729202448460004</v>
      </c>
      <c r="K99" s="714">
        <v>0.64548918911800002</v>
      </c>
    </row>
    <row r="100" spans="1:11" ht="14.45" customHeight="1" thickBot="1" x14ac:dyDescent="0.25">
      <c r="A100" s="723" t="s">
        <v>421</v>
      </c>
      <c r="B100" s="701">
        <v>22.332957746478002</v>
      </c>
      <c r="C100" s="701">
        <v>25.38</v>
      </c>
      <c r="D100" s="702">
        <v>3.047042253521</v>
      </c>
      <c r="E100" s="703">
        <v>1.1364370222739999</v>
      </c>
      <c r="F100" s="701">
        <v>24.999999999999002</v>
      </c>
      <c r="G100" s="702">
        <v>14.583333333333</v>
      </c>
      <c r="H100" s="704">
        <v>6.21</v>
      </c>
      <c r="I100" s="701">
        <v>18.899999999999999</v>
      </c>
      <c r="J100" s="702">
        <v>4.3166666666660003</v>
      </c>
      <c r="K100" s="705">
        <v>0.75600000000000001</v>
      </c>
    </row>
    <row r="101" spans="1:11" ht="14.45" customHeight="1" thickBot="1" x14ac:dyDescent="0.25">
      <c r="A101" s="723" t="s">
        <v>422</v>
      </c>
      <c r="B101" s="701">
        <v>100.656956425597</v>
      </c>
      <c r="C101" s="701">
        <v>72.152299999999997</v>
      </c>
      <c r="D101" s="702">
        <v>-28.504656425596</v>
      </c>
      <c r="E101" s="703">
        <v>0.71681384538299997</v>
      </c>
      <c r="F101" s="701">
        <v>75.922433865976998</v>
      </c>
      <c r="G101" s="702">
        <v>44.288086421819997</v>
      </c>
      <c r="H101" s="704">
        <v>10.16034</v>
      </c>
      <c r="I101" s="701">
        <v>46.244340000000001</v>
      </c>
      <c r="J101" s="702">
        <v>1.956253578179</v>
      </c>
      <c r="K101" s="705">
        <v>0.60909980943999997</v>
      </c>
    </row>
    <row r="102" spans="1:11" ht="14.45" customHeight="1" thickBot="1" x14ac:dyDescent="0.25">
      <c r="A102" s="722" t="s">
        <v>423</v>
      </c>
      <c r="B102" s="706">
        <v>0</v>
      </c>
      <c r="C102" s="706">
        <v>54</v>
      </c>
      <c r="D102" s="707">
        <v>54</v>
      </c>
      <c r="E102" s="708" t="s">
        <v>374</v>
      </c>
      <c r="F102" s="706">
        <v>0</v>
      </c>
      <c r="G102" s="707">
        <v>0</v>
      </c>
      <c r="H102" s="709">
        <v>0</v>
      </c>
      <c r="I102" s="706">
        <v>45.496000000000002</v>
      </c>
      <c r="J102" s="707">
        <v>45.496000000000002</v>
      </c>
      <c r="K102" s="710" t="s">
        <v>329</v>
      </c>
    </row>
    <row r="103" spans="1:11" ht="14.45" customHeight="1" thickBot="1" x14ac:dyDescent="0.25">
      <c r="A103" s="723" t="s">
        <v>424</v>
      </c>
      <c r="B103" s="701">
        <v>0</v>
      </c>
      <c r="C103" s="701">
        <v>54</v>
      </c>
      <c r="D103" s="702">
        <v>54</v>
      </c>
      <c r="E103" s="711" t="s">
        <v>374</v>
      </c>
      <c r="F103" s="701">
        <v>0</v>
      </c>
      <c r="G103" s="702">
        <v>0</v>
      </c>
      <c r="H103" s="704">
        <v>0</v>
      </c>
      <c r="I103" s="701">
        <v>45.496000000000002</v>
      </c>
      <c r="J103" s="702">
        <v>45.496000000000002</v>
      </c>
      <c r="K103" s="712" t="s">
        <v>329</v>
      </c>
    </row>
    <row r="104" spans="1:11" ht="14.45" customHeight="1" thickBot="1" x14ac:dyDescent="0.25">
      <c r="A104" s="722" t="s">
        <v>425</v>
      </c>
      <c r="B104" s="706">
        <v>1103.2607600762699</v>
      </c>
      <c r="C104" s="706">
        <v>1105.9683</v>
      </c>
      <c r="D104" s="707">
        <v>2.7075399237359998</v>
      </c>
      <c r="E104" s="713">
        <v>1.0024541251000001</v>
      </c>
      <c r="F104" s="706">
        <v>1138.05699501493</v>
      </c>
      <c r="G104" s="707">
        <v>663.86658042537294</v>
      </c>
      <c r="H104" s="709">
        <v>224.97628</v>
      </c>
      <c r="I104" s="706">
        <v>1018.35977</v>
      </c>
      <c r="J104" s="707">
        <v>354.493189574626</v>
      </c>
      <c r="K104" s="714">
        <v>0.894823171827</v>
      </c>
    </row>
    <row r="105" spans="1:11" ht="14.45" customHeight="1" thickBot="1" x14ac:dyDescent="0.25">
      <c r="A105" s="723" t="s">
        <v>426</v>
      </c>
      <c r="B105" s="701">
        <v>932.660760076266</v>
      </c>
      <c r="C105" s="701">
        <v>937.12068000000204</v>
      </c>
      <c r="D105" s="702">
        <v>4.4599199237349998</v>
      </c>
      <c r="E105" s="703">
        <v>1.00478193156</v>
      </c>
      <c r="F105" s="701">
        <v>969.44654937457506</v>
      </c>
      <c r="G105" s="702">
        <v>565.510487135169</v>
      </c>
      <c r="H105" s="704">
        <v>83.949370000000002</v>
      </c>
      <c r="I105" s="701">
        <v>567.92874999999901</v>
      </c>
      <c r="J105" s="702">
        <v>2.41826286483</v>
      </c>
      <c r="K105" s="705">
        <v>0.58582781110100002</v>
      </c>
    </row>
    <row r="106" spans="1:11" ht="14.45" customHeight="1" thickBot="1" x14ac:dyDescent="0.25">
      <c r="A106" s="723" t="s">
        <v>427</v>
      </c>
      <c r="B106" s="701">
        <v>0</v>
      </c>
      <c r="C106" s="701">
        <v>6.4734999999999996</v>
      </c>
      <c r="D106" s="702">
        <v>6.4734999999999996</v>
      </c>
      <c r="E106" s="711" t="s">
        <v>374</v>
      </c>
      <c r="F106" s="701">
        <v>0</v>
      </c>
      <c r="G106" s="702">
        <v>0</v>
      </c>
      <c r="H106" s="704">
        <v>0</v>
      </c>
      <c r="I106" s="701">
        <v>0.58079999999900001</v>
      </c>
      <c r="J106" s="702">
        <v>0.58079999999900001</v>
      </c>
      <c r="K106" s="712" t="s">
        <v>329</v>
      </c>
    </row>
    <row r="107" spans="1:11" ht="14.45" customHeight="1" thickBot="1" x14ac:dyDescent="0.25">
      <c r="A107" s="723" t="s">
        <v>428</v>
      </c>
      <c r="B107" s="701">
        <v>0</v>
      </c>
      <c r="C107" s="701">
        <v>0</v>
      </c>
      <c r="D107" s="702">
        <v>0</v>
      </c>
      <c r="E107" s="703">
        <v>1</v>
      </c>
      <c r="F107" s="701">
        <v>0</v>
      </c>
      <c r="G107" s="702">
        <v>0</v>
      </c>
      <c r="H107" s="704">
        <v>0</v>
      </c>
      <c r="I107" s="701">
        <v>0.65268000000000004</v>
      </c>
      <c r="J107" s="702">
        <v>0.65268000000000004</v>
      </c>
      <c r="K107" s="712" t="s">
        <v>374</v>
      </c>
    </row>
    <row r="108" spans="1:11" ht="14.45" customHeight="1" thickBot="1" x14ac:dyDescent="0.25">
      <c r="A108" s="723" t="s">
        <v>429</v>
      </c>
      <c r="B108" s="701">
        <v>170.6</v>
      </c>
      <c r="C108" s="701">
        <v>162.37412</v>
      </c>
      <c r="D108" s="702">
        <v>-8.225879999999</v>
      </c>
      <c r="E108" s="703">
        <v>0.95178264947199998</v>
      </c>
      <c r="F108" s="701">
        <v>168.61044564035001</v>
      </c>
      <c r="G108" s="702">
        <v>98.356093290203006</v>
      </c>
      <c r="H108" s="704">
        <v>12.9093</v>
      </c>
      <c r="I108" s="701">
        <v>102.69864</v>
      </c>
      <c r="J108" s="702">
        <v>4.3425467097950001</v>
      </c>
      <c r="K108" s="705">
        <v>0.60908824248600002</v>
      </c>
    </row>
    <row r="109" spans="1:11" ht="14.45" customHeight="1" thickBot="1" x14ac:dyDescent="0.25">
      <c r="A109" s="723" t="s">
        <v>430</v>
      </c>
      <c r="B109" s="701">
        <v>0</v>
      </c>
      <c r="C109" s="701">
        <v>0</v>
      </c>
      <c r="D109" s="702">
        <v>0</v>
      </c>
      <c r="E109" s="703">
        <v>1</v>
      </c>
      <c r="F109" s="701">
        <v>0</v>
      </c>
      <c r="G109" s="702">
        <v>0</v>
      </c>
      <c r="H109" s="704">
        <v>128.11761000000001</v>
      </c>
      <c r="I109" s="701">
        <v>346.49889999999903</v>
      </c>
      <c r="J109" s="702">
        <v>346.49889999999903</v>
      </c>
      <c r="K109" s="712" t="s">
        <v>374</v>
      </c>
    </row>
    <row r="110" spans="1:11" ht="14.45" customHeight="1" thickBot="1" x14ac:dyDescent="0.25">
      <c r="A110" s="722" t="s">
        <v>431</v>
      </c>
      <c r="B110" s="706">
        <v>936.10099094814996</v>
      </c>
      <c r="C110" s="706">
        <v>993.583500000002</v>
      </c>
      <c r="D110" s="707">
        <v>57.482509051851999</v>
      </c>
      <c r="E110" s="713">
        <v>1.061406311506</v>
      </c>
      <c r="F110" s="706">
        <v>870.78715948275999</v>
      </c>
      <c r="G110" s="707">
        <v>507.95917636494403</v>
      </c>
      <c r="H110" s="709">
        <v>67.612620000000007</v>
      </c>
      <c r="I110" s="706">
        <v>726.37529999999902</v>
      </c>
      <c r="J110" s="707">
        <v>218.41612363505499</v>
      </c>
      <c r="K110" s="714">
        <v>0.83415940633600005</v>
      </c>
    </row>
    <row r="111" spans="1:11" ht="14.45" customHeight="1" thickBot="1" x14ac:dyDescent="0.25">
      <c r="A111" s="723" t="s">
        <v>432</v>
      </c>
      <c r="B111" s="701">
        <v>0.38922121843899998</v>
      </c>
      <c r="C111" s="701">
        <v>0</v>
      </c>
      <c r="D111" s="702">
        <v>-0.38922121843899998</v>
      </c>
      <c r="E111" s="703">
        <v>0</v>
      </c>
      <c r="F111" s="701">
        <v>0</v>
      </c>
      <c r="G111" s="702">
        <v>0</v>
      </c>
      <c r="H111" s="704">
        <v>0</v>
      </c>
      <c r="I111" s="701">
        <v>0</v>
      </c>
      <c r="J111" s="702">
        <v>0</v>
      </c>
      <c r="K111" s="705">
        <v>7</v>
      </c>
    </row>
    <row r="112" spans="1:11" ht="14.45" customHeight="1" thickBot="1" x14ac:dyDescent="0.25">
      <c r="A112" s="723" t="s">
        <v>433</v>
      </c>
      <c r="B112" s="701">
        <v>748.15295563405596</v>
      </c>
      <c r="C112" s="701">
        <v>846.58012000000201</v>
      </c>
      <c r="D112" s="702">
        <v>98.427164365945004</v>
      </c>
      <c r="E112" s="703">
        <v>1.131560215895</v>
      </c>
      <c r="F112" s="701">
        <v>734.44986708686895</v>
      </c>
      <c r="G112" s="702">
        <v>428.42908913400697</v>
      </c>
      <c r="H112" s="704">
        <v>43.67454</v>
      </c>
      <c r="I112" s="701">
        <v>572.16790999999898</v>
      </c>
      <c r="J112" s="702">
        <v>143.73882086599201</v>
      </c>
      <c r="K112" s="705">
        <v>0.77904283960099996</v>
      </c>
    </row>
    <row r="113" spans="1:11" ht="14.45" customHeight="1" thickBot="1" x14ac:dyDescent="0.25">
      <c r="A113" s="723" t="s">
        <v>434</v>
      </c>
      <c r="B113" s="701">
        <v>5.4811352343279998</v>
      </c>
      <c r="C113" s="701">
        <v>1.6568000000000001</v>
      </c>
      <c r="D113" s="702">
        <v>-3.8243352343280002</v>
      </c>
      <c r="E113" s="703">
        <v>0.30227314765399999</v>
      </c>
      <c r="F113" s="701">
        <v>2</v>
      </c>
      <c r="G113" s="702">
        <v>1.1666666666659999</v>
      </c>
      <c r="H113" s="704">
        <v>0</v>
      </c>
      <c r="I113" s="701">
        <v>1.7113999999989999</v>
      </c>
      <c r="J113" s="702">
        <v>0.544733333333</v>
      </c>
      <c r="K113" s="705">
        <v>0.85569999999900004</v>
      </c>
    </row>
    <row r="114" spans="1:11" ht="14.45" customHeight="1" thickBot="1" x14ac:dyDescent="0.25">
      <c r="A114" s="723" t="s">
        <v>435</v>
      </c>
      <c r="B114" s="701">
        <v>48.473951774021003</v>
      </c>
      <c r="C114" s="701">
        <v>4.2136100000000001</v>
      </c>
      <c r="D114" s="702">
        <v>-44.260341774021001</v>
      </c>
      <c r="E114" s="703">
        <v>8.6925242234E-2</v>
      </c>
      <c r="F114" s="701">
        <v>3.9815096784540001</v>
      </c>
      <c r="G114" s="702">
        <v>2.322547312432</v>
      </c>
      <c r="H114" s="704">
        <v>0</v>
      </c>
      <c r="I114" s="701">
        <v>51.912610000000001</v>
      </c>
      <c r="J114" s="702">
        <v>49.590062687568</v>
      </c>
      <c r="K114" s="705">
        <v>13.038423661485</v>
      </c>
    </row>
    <row r="115" spans="1:11" ht="14.45" customHeight="1" thickBot="1" x14ac:dyDescent="0.25">
      <c r="A115" s="723" t="s">
        <v>436</v>
      </c>
      <c r="B115" s="701">
        <v>133.60372708730401</v>
      </c>
      <c r="C115" s="701">
        <v>141.13297</v>
      </c>
      <c r="D115" s="702">
        <v>7.5292429126959997</v>
      </c>
      <c r="E115" s="703">
        <v>1.0563550364709999</v>
      </c>
      <c r="F115" s="701">
        <v>130.35578271743699</v>
      </c>
      <c r="G115" s="702">
        <v>76.040873251837994</v>
      </c>
      <c r="H115" s="704">
        <v>23.938079999999999</v>
      </c>
      <c r="I115" s="701">
        <v>100.58338000000001</v>
      </c>
      <c r="J115" s="702">
        <v>24.542506748160999</v>
      </c>
      <c r="K115" s="705">
        <v>0.77160658241000002</v>
      </c>
    </row>
    <row r="116" spans="1:11" ht="14.45" customHeight="1" thickBot="1" x14ac:dyDescent="0.25">
      <c r="A116" s="722" t="s">
        <v>437</v>
      </c>
      <c r="B116" s="706">
        <v>1.496763690099</v>
      </c>
      <c r="C116" s="706">
        <v>78.606920000000002</v>
      </c>
      <c r="D116" s="707">
        <v>77.110156309900006</v>
      </c>
      <c r="E116" s="713">
        <v>52.517922849108999</v>
      </c>
      <c r="F116" s="706">
        <v>0</v>
      </c>
      <c r="G116" s="707">
        <v>0</v>
      </c>
      <c r="H116" s="709">
        <v>0.54059999999999997</v>
      </c>
      <c r="I116" s="706">
        <v>3.1356799999999998</v>
      </c>
      <c r="J116" s="707">
        <v>3.1356799999999998</v>
      </c>
      <c r="K116" s="710" t="s">
        <v>329</v>
      </c>
    </row>
    <row r="117" spans="1:11" ht="14.45" customHeight="1" thickBot="1" x14ac:dyDescent="0.25">
      <c r="A117" s="723" t="s">
        <v>438</v>
      </c>
      <c r="B117" s="701">
        <v>1.496763690099</v>
      </c>
      <c r="C117" s="701">
        <v>0.23857</v>
      </c>
      <c r="D117" s="702">
        <v>-1.2581936900990001</v>
      </c>
      <c r="E117" s="703">
        <v>0.15939055816</v>
      </c>
      <c r="F117" s="701">
        <v>0</v>
      </c>
      <c r="G117" s="702">
        <v>0</v>
      </c>
      <c r="H117" s="704">
        <v>0.54059999999999997</v>
      </c>
      <c r="I117" s="701">
        <v>1.1298999999999999</v>
      </c>
      <c r="J117" s="702">
        <v>1.1298999999999999</v>
      </c>
      <c r="K117" s="712" t="s">
        <v>329</v>
      </c>
    </row>
    <row r="118" spans="1:11" ht="14.45" customHeight="1" thickBot="1" x14ac:dyDescent="0.25">
      <c r="A118" s="723" t="s">
        <v>439</v>
      </c>
      <c r="B118" s="701">
        <v>0</v>
      </c>
      <c r="C118" s="701">
        <v>78.368350000000007</v>
      </c>
      <c r="D118" s="702">
        <v>78.368350000000007</v>
      </c>
      <c r="E118" s="711" t="s">
        <v>329</v>
      </c>
      <c r="F118" s="701">
        <v>0</v>
      </c>
      <c r="G118" s="702">
        <v>0</v>
      </c>
      <c r="H118" s="704">
        <v>0</v>
      </c>
      <c r="I118" s="701">
        <v>2.0057800000000001</v>
      </c>
      <c r="J118" s="702">
        <v>2.0057800000000001</v>
      </c>
      <c r="K118" s="712" t="s">
        <v>329</v>
      </c>
    </row>
    <row r="119" spans="1:11" ht="14.45" customHeight="1" thickBot="1" x14ac:dyDescent="0.25">
      <c r="A119" s="722" t="s">
        <v>440</v>
      </c>
      <c r="B119" s="706">
        <v>0</v>
      </c>
      <c r="C119" s="706">
        <v>18.149999999999999</v>
      </c>
      <c r="D119" s="707">
        <v>18.149999999999999</v>
      </c>
      <c r="E119" s="708" t="s">
        <v>329</v>
      </c>
      <c r="F119" s="706">
        <v>0</v>
      </c>
      <c r="G119" s="707">
        <v>0</v>
      </c>
      <c r="H119" s="709">
        <v>0</v>
      </c>
      <c r="I119" s="706">
        <v>18.149999999999999</v>
      </c>
      <c r="J119" s="707">
        <v>18.149999999999999</v>
      </c>
      <c r="K119" s="710" t="s">
        <v>329</v>
      </c>
    </row>
    <row r="120" spans="1:11" ht="14.45" customHeight="1" thickBot="1" x14ac:dyDescent="0.25">
      <c r="A120" s="723" t="s">
        <v>441</v>
      </c>
      <c r="B120" s="701">
        <v>0</v>
      </c>
      <c r="C120" s="701">
        <v>18.149999999999999</v>
      </c>
      <c r="D120" s="702">
        <v>18.149999999999999</v>
      </c>
      <c r="E120" s="711" t="s">
        <v>329</v>
      </c>
      <c r="F120" s="701">
        <v>0</v>
      </c>
      <c r="G120" s="702">
        <v>0</v>
      </c>
      <c r="H120" s="704">
        <v>0</v>
      </c>
      <c r="I120" s="701">
        <v>18.149999999999999</v>
      </c>
      <c r="J120" s="702">
        <v>18.149999999999999</v>
      </c>
      <c r="K120" s="712" t="s">
        <v>329</v>
      </c>
    </row>
    <row r="121" spans="1:11" ht="14.45" customHeight="1" thickBot="1" x14ac:dyDescent="0.25">
      <c r="A121" s="720" t="s">
        <v>48</v>
      </c>
      <c r="B121" s="701">
        <v>57433.070490604798</v>
      </c>
      <c r="C121" s="701">
        <v>61945.3917800001</v>
      </c>
      <c r="D121" s="702">
        <v>4512.3212893952696</v>
      </c>
      <c r="E121" s="703">
        <v>1.0785666037149999</v>
      </c>
      <c r="F121" s="701">
        <v>65432.4737740001</v>
      </c>
      <c r="G121" s="702">
        <v>38168.943034833399</v>
      </c>
      <c r="H121" s="704">
        <v>7535.1550100000004</v>
      </c>
      <c r="I121" s="701">
        <v>39414.120369999997</v>
      </c>
      <c r="J121" s="702">
        <v>1245.17733516659</v>
      </c>
      <c r="K121" s="705">
        <v>0.60236329297400004</v>
      </c>
    </row>
    <row r="122" spans="1:11" ht="14.45" customHeight="1" thickBot="1" x14ac:dyDescent="0.25">
      <c r="A122" s="726" t="s">
        <v>442</v>
      </c>
      <c r="B122" s="706">
        <v>42345.8304906048</v>
      </c>
      <c r="C122" s="706">
        <v>45628.379000000103</v>
      </c>
      <c r="D122" s="707">
        <v>3282.5485093952402</v>
      </c>
      <c r="E122" s="713">
        <v>1.07751763211</v>
      </c>
      <c r="F122" s="706">
        <v>47269.730000000098</v>
      </c>
      <c r="G122" s="707">
        <v>27574.009166666699</v>
      </c>
      <c r="H122" s="709">
        <v>5551.8639999999996</v>
      </c>
      <c r="I122" s="706">
        <v>29021.52</v>
      </c>
      <c r="J122" s="707">
        <v>1447.51083333325</v>
      </c>
      <c r="K122" s="714">
        <v>0.61395569638299996</v>
      </c>
    </row>
    <row r="123" spans="1:11" ht="14.45" customHeight="1" thickBot="1" x14ac:dyDescent="0.25">
      <c r="A123" s="722" t="s">
        <v>443</v>
      </c>
      <c r="B123" s="706">
        <v>41908.999999999898</v>
      </c>
      <c r="C123" s="706">
        <v>45279.092000000099</v>
      </c>
      <c r="D123" s="707">
        <v>3370.0920000002102</v>
      </c>
      <c r="E123" s="713">
        <v>1.080414517168</v>
      </c>
      <c r="F123" s="706">
        <v>46903.130000000099</v>
      </c>
      <c r="G123" s="707">
        <v>27360.159166666701</v>
      </c>
      <c r="H123" s="709">
        <v>5498.8509999999997</v>
      </c>
      <c r="I123" s="706">
        <v>28818.895</v>
      </c>
      <c r="J123" s="707">
        <v>1458.73583333325</v>
      </c>
      <c r="K123" s="714">
        <v>0.61443436717300004</v>
      </c>
    </row>
    <row r="124" spans="1:11" ht="14.45" customHeight="1" thickBot="1" x14ac:dyDescent="0.25">
      <c r="A124" s="723" t="s">
        <v>444</v>
      </c>
      <c r="B124" s="701">
        <v>41908.999999999898</v>
      </c>
      <c r="C124" s="701">
        <v>45279.092000000099</v>
      </c>
      <c r="D124" s="702">
        <v>3370.0920000002102</v>
      </c>
      <c r="E124" s="703">
        <v>1.080414517168</v>
      </c>
      <c r="F124" s="701">
        <v>46903.130000000099</v>
      </c>
      <c r="G124" s="702">
        <v>27360.159166666701</v>
      </c>
      <c r="H124" s="704">
        <v>5498.8509999999997</v>
      </c>
      <c r="I124" s="701">
        <v>28818.895</v>
      </c>
      <c r="J124" s="702">
        <v>1458.73583333325</v>
      </c>
      <c r="K124" s="705">
        <v>0.61443436717300004</v>
      </c>
    </row>
    <row r="125" spans="1:11" ht="14.45" customHeight="1" thickBot="1" x14ac:dyDescent="0.25">
      <c r="A125" s="722" t="s">
        <v>445</v>
      </c>
      <c r="B125" s="706">
        <v>336.952490604974</v>
      </c>
      <c r="C125" s="706">
        <v>237.13</v>
      </c>
      <c r="D125" s="707">
        <v>-99.822490604972998</v>
      </c>
      <c r="E125" s="713">
        <v>0.703749064368</v>
      </c>
      <c r="F125" s="706">
        <v>233.76</v>
      </c>
      <c r="G125" s="707">
        <v>136.36000000000001</v>
      </c>
      <c r="H125" s="709">
        <v>5.75</v>
      </c>
      <c r="I125" s="706">
        <v>102.15</v>
      </c>
      <c r="J125" s="707">
        <v>-34.21</v>
      </c>
      <c r="K125" s="714">
        <v>0.43698665297700001</v>
      </c>
    </row>
    <row r="126" spans="1:11" ht="14.45" customHeight="1" thickBot="1" x14ac:dyDescent="0.25">
      <c r="A126" s="723" t="s">
        <v>446</v>
      </c>
      <c r="B126" s="701">
        <v>336.952490604974</v>
      </c>
      <c r="C126" s="701">
        <v>237.13</v>
      </c>
      <c r="D126" s="702">
        <v>-99.822490604972998</v>
      </c>
      <c r="E126" s="703">
        <v>0.703749064368</v>
      </c>
      <c r="F126" s="701">
        <v>233.76</v>
      </c>
      <c r="G126" s="702">
        <v>136.36000000000001</v>
      </c>
      <c r="H126" s="704">
        <v>5.75</v>
      </c>
      <c r="I126" s="701">
        <v>102.15</v>
      </c>
      <c r="J126" s="702">
        <v>-34.21</v>
      </c>
      <c r="K126" s="705">
        <v>0.43698665297700001</v>
      </c>
    </row>
    <row r="127" spans="1:11" ht="14.45" customHeight="1" thickBot="1" x14ac:dyDescent="0.25">
      <c r="A127" s="722" t="s">
        <v>447</v>
      </c>
      <c r="B127" s="706">
        <v>99.878</v>
      </c>
      <c r="C127" s="706">
        <v>42.406999999999996</v>
      </c>
      <c r="D127" s="707">
        <v>-57.470999999999002</v>
      </c>
      <c r="E127" s="713">
        <v>0.424587997356</v>
      </c>
      <c r="F127" s="706">
        <v>48.84</v>
      </c>
      <c r="G127" s="707">
        <v>28.49</v>
      </c>
      <c r="H127" s="709">
        <v>4.0129999999999999</v>
      </c>
      <c r="I127" s="706">
        <v>44.475000000000001</v>
      </c>
      <c r="J127" s="707">
        <v>15.984999999999999</v>
      </c>
      <c r="K127" s="714">
        <v>0.91062653562600004</v>
      </c>
    </row>
    <row r="128" spans="1:11" ht="14.45" customHeight="1" thickBot="1" x14ac:dyDescent="0.25">
      <c r="A128" s="723" t="s">
        <v>448</v>
      </c>
      <c r="B128" s="701">
        <v>99.878</v>
      </c>
      <c r="C128" s="701">
        <v>42.406999999999996</v>
      </c>
      <c r="D128" s="702">
        <v>-57.470999999999002</v>
      </c>
      <c r="E128" s="703">
        <v>0.424587997356</v>
      </c>
      <c r="F128" s="701">
        <v>48.84</v>
      </c>
      <c r="G128" s="702">
        <v>28.49</v>
      </c>
      <c r="H128" s="704">
        <v>4.0129999999999999</v>
      </c>
      <c r="I128" s="701">
        <v>44.475000000000001</v>
      </c>
      <c r="J128" s="702">
        <v>15.984999999999999</v>
      </c>
      <c r="K128" s="705">
        <v>0.91062653562600004</v>
      </c>
    </row>
    <row r="129" spans="1:11" ht="14.45" customHeight="1" thickBot="1" x14ac:dyDescent="0.25">
      <c r="A129" s="725" t="s">
        <v>449</v>
      </c>
      <c r="B129" s="701">
        <v>0</v>
      </c>
      <c r="C129" s="701">
        <v>69.75</v>
      </c>
      <c r="D129" s="702">
        <v>69.75</v>
      </c>
      <c r="E129" s="711" t="s">
        <v>329</v>
      </c>
      <c r="F129" s="701">
        <v>84</v>
      </c>
      <c r="G129" s="702">
        <v>49</v>
      </c>
      <c r="H129" s="704">
        <v>43.25</v>
      </c>
      <c r="I129" s="701">
        <v>56</v>
      </c>
      <c r="J129" s="702">
        <v>6.9999999999989999</v>
      </c>
      <c r="K129" s="705">
        <v>0.66666666666600005</v>
      </c>
    </row>
    <row r="130" spans="1:11" ht="14.45" customHeight="1" thickBot="1" x14ac:dyDescent="0.25">
      <c r="A130" s="723" t="s">
        <v>450</v>
      </c>
      <c r="B130" s="701">
        <v>0</v>
      </c>
      <c r="C130" s="701">
        <v>69.75</v>
      </c>
      <c r="D130" s="702">
        <v>69.75</v>
      </c>
      <c r="E130" s="711" t="s">
        <v>329</v>
      </c>
      <c r="F130" s="701">
        <v>84</v>
      </c>
      <c r="G130" s="702">
        <v>49</v>
      </c>
      <c r="H130" s="704">
        <v>43.25</v>
      </c>
      <c r="I130" s="701">
        <v>56</v>
      </c>
      <c r="J130" s="702">
        <v>6.9999999999989999</v>
      </c>
      <c r="K130" s="705">
        <v>0.66666666666600005</v>
      </c>
    </row>
    <row r="131" spans="1:11" ht="14.45" customHeight="1" thickBot="1" x14ac:dyDescent="0.25">
      <c r="A131" s="721" t="s">
        <v>451</v>
      </c>
      <c r="B131" s="701">
        <v>14249.06</v>
      </c>
      <c r="C131" s="701">
        <v>15410.56244</v>
      </c>
      <c r="D131" s="702">
        <v>1161.50244000003</v>
      </c>
      <c r="E131" s="703">
        <v>1.0815143202419999</v>
      </c>
      <c r="F131" s="701">
        <v>16943.52</v>
      </c>
      <c r="G131" s="702">
        <v>9883.7199999999903</v>
      </c>
      <c r="H131" s="704">
        <v>1873.22784</v>
      </c>
      <c r="I131" s="701">
        <v>9815.2948699999906</v>
      </c>
      <c r="J131" s="702">
        <v>-68.425130000001005</v>
      </c>
      <c r="K131" s="705">
        <v>0.57929490861400001</v>
      </c>
    </row>
    <row r="132" spans="1:11" ht="14.45" customHeight="1" thickBot="1" x14ac:dyDescent="0.25">
      <c r="A132" s="722" t="s">
        <v>452</v>
      </c>
      <c r="B132" s="706">
        <v>3771.8100000000099</v>
      </c>
      <c r="C132" s="706">
        <v>4098.8203200000098</v>
      </c>
      <c r="D132" s="707">
        <v>327.01031999999901</v>
      </c>
      <c r="E132" s="713">
        <v>1.086698513445</v>
      </c>
      <c r="F132" s="706">
        <v>4518.8099999999904</v>
      </c>
      <c r="G132" s="707">
        <v>2635.9724999999999</v>
      </c>
      <c r="H132" s="709">
        <v>498.78685000000002</v>
      </c>
      <c r="I132" s="706">
        <v>2601.10538</v>
      </c>
      <c r="J132" s="707">
        <v>-34.867119999998003</v>
      </c>
      <c r="K132" s="714">
        <v>0.57561733730700004</v>
      </c>
    </row>
    <row r="133" spans="1:11" ht="14.45" customHeight="1" thickBot="1" x14ac:dyDescent="0.25">
      <c r="A133" s="723" t="s">
        <v>453</v>
      </c>
      <c r="B133" s="701">
        <v>3771.8100000000099</v>
      </c>
      <c r="C133" s="701">
        <v>4098.8203200000098</v>
      </c>
      <c r="D133" s="702">
        <v>327.01031999999901</v>
      </c>
      <c r="E133" s="703">
        <v>1.086698513445</v>
      </c>
      <c r="F133" s="701">
        <v>4518.8099999999904</v>
      </c>
      <c r="G133" s="702">
        <v>2635.9724999999999</v>
      </c>
      <c r="H133" s="704">
        <v>498.78685000000002</v>
      </c>
      <c r="I133" s="701">
        <v>2601.10538</v>
      </c>
      <c r="J133" s="702">
        <v>-34.867119999998003</v>
      </c>
      <c r="K133" s="705">
        <v>0.57561733730700004</v>
      </c>
    </row>
    <row r="134" spans="1:11" ht="14.45" customHeight="1" thickBot="1" x14ac:dyDescent="0.25">
      <c r="A134" s="722" t="s">
        <v>454</v>
      </c>
      <c r="B134" s="706">
        <v>10477.25</v>
      </c>
      <c r="C134" s="706">
        <v>11311.742120000001</v>
      </c>
      <c r="D134" s="707">
        <v>834.49212000003001</v>
      </c>
      <c r="E134" s="713">
        <v>1.0796480106890001</v>
      </c>
      <c r="F134" s="706">
        <v>12424.71</v>
      </c>
      <c r="G134" s="707">
        <v>7247.7474999999904</v>
      </c>
      <c r="H134" s="709">
        <v>1374.4409900000001</v>
      </c>
      <c r="I134" s="706">
        <v>7214.1894899999897</v>
      </c>
      <c r="J134" s="707">
        <v>-33.558010000000003</v>
      </c>
      <c r="K134" s="714">
        <v>0.580632424418</v>
      </c>
    </row>
    <row r="135" spans="1:11" ht="14.45" customHeight="1" thickBot="1" x14ac:dyDescent="0.25">
      <c r="A135" s="723" t="s">
        <v>455</v>
      </c>
      <c r="B135" s="701">
        <v>10477.25</v>
      </c>
      <c r="C135" s="701">
        <v>11311.742120000001</v>
      </c>
      <c r="D135" s="702">
        <v>834.49212000003001</v>
      </c>
      <c r="E135" s="703">
        <v>1.0796480106890001</v>
      </c>
      <c r="F135" s="701">
        <v>12424.71</v>
      </c>
      <c r="G135" s="702">
        <v>7247.7474999999904</v>
      </c>
      <c r="H135" s="704">
        <v>1374.4409900000001</v>
      </c>
      <c r="I135" s="701">
        <v>7214.1894899999897</v>
      </c>
      <c r="J135" s="702">
        <v>-33.558010000000003</v>
      </c>
      <c r="K135" s="705">
        <v>0.580632424418</v>
      </c>
    </row>
    <row r="136" spans="1:11" ht="14.45" customHeight="1" thickBot="1" x14ac:dyDescent="0.25">
      <c r="A136" s="721" t="s">
        <v>456</v>
      </c>
      <c r="B136" s="701">
        <v>0</v>
      </c>
      <c r="C136" s="701">
        <v>0</v>
      </c>
      <c r="D136" s="702">
        <v>0</v>
      </c>
      <c r="E136" s="703">
        <v>1</v>
      </c>
      <c r="F136" s="701">
        <v>210.33377400000001</v>
      </c>
      <c r="G136" s="702">
        <v>122.69470149999999</v>
      </c>
      <c r="H136" s="704">
        <v>0</v>
      </c>
      <c r="I136" s="701">
        <v>0</v>
      </c>
      <c r="J136" s="702">
        <v>-122.69470149999999</v>
      </c>
      <c r="K136" s="705">
        <v>0</v>
      </c>
    </row>
    <row r="137" spans="1:11" ht="14.45" customHeight="1" thickBot="1" x14ac:dyDescent="0.25">
      <c r="A137" s="722" t="s">
        <v>457</v>
      </c>
      <c r="B137" s="706">
        <v>0</v>
      </c>
      <c r="C137" s="706">
        <v>0</v>
      </c>
      <c r="D137" s="707">
        <v>0</v>
      </c>
      <c r="E137" s="713">
        <v>1</v>
      </c>
      <c r="F137" s="706">
        <v>210.33377400000001</v>
      </c>
      <c r="G137" s="707">
        <v>122.69470149999999</v>
      </c>
      <c r="H137" s="709">
        <v>0</v>
      </c>
      <c r="I137" s="706">
        <v>0</v>
      </c>
      <c r="J137" s="707">
        <v>-122.69470149999999</v>
      </c>
      <c r="K137" s="714">
        <v>0</v>
      </c>
    </row>
    <row r="138" spans="1:11" ht="14.45" customHeight="1" thickBot="1" x14ac:dyDescent="0.25">
      <c r="A138" s="723" t="s">
        <v>458</v>
      </c>
      <c r="B138" s="701">
        <v>0</v>
      </c>
      <c r="C138" s="701">
        <v>0</v>
      </c>
      <c r="D138" s="702">
        <v>0</v>
      </c>
      <c r="E138" s="703">
        <v>1</v>
      </c>
      <c r="F138" s="701">
        <v>210.33377400000001</v>
      </c>
      <c r="G138" s="702">
        <v>122.69470149999999</v>
      </c>
      <c r="H138" s="704">
        <v>0</v>
      </c>
      <c r="I138" s="701">
        <v>0</v>
      </c>
      <c r="J138" s="702">
        <v>-122.69470149999999</v>
      </c>
      <c r="K138" s="705">
        <v>0</v>
      </c>
    </row>
    <row r="139" spans="1:11" ht="14.45" customHeight="1" thickBot="1" x14ac:dyDescent="0.25">
      <c r="A139" s="721" t="s">
        <v>459</v>
      </c>
      <c r="B139" s="701">
        <v>838.18000000000302</v>
      </c>
      <c r="C139" s="701">
        <v>906.45034000000203</v>
      </c>
      <c r="D139" s="702">
        <v>68.270339999998001</v>
      </c>
      <c r="E139" s="703">
        <v>1.0814506907820001</v>
      </c>
      <c r="F139" s="701">
        <v>1008.89</v>
      </c>
      <c r="G139" s="702">
        <v>588.51916666666602</v>
      </c>
      <c r="H139" s="704">
        <v>110.06317</v>
      </c>
      <c r="I139" s="701">
        <v>577.30549999999903</v>
      </c>
      <c r="J139" s="702">
        <v>-11.213666666666001</v>
      </c>
      <c r="K139" s="705">
        <v>0.57221847773199996</v>
      </c>
    </row>
    <row r="140" spans="1:11" ht="14.45" customHeight="1" thickBot="1" x14ac:dyDescent="0.25">
      <c r="A140" s="722" t="s">
        <v>460</v>
      </c>
      <c r="B140" s="706">
        <v>838.18000000000302</v>
      </c>
      <c r="C140" s="706">
        <v>906.45034000000203</v>
      </c>
      <c r="D140" s="707">
        <v>68.270339999998001</v>
      </c>
      <c r="E140" s="713">
        <v>1.0814506907820001</v>
      </c>
      <c r="F140" s="706">
        <v>1008.89</v>
      </c>
      <c r="G140" s="707">
        <v>588.51916666666602</v>
      </c>
      <c r="H140" s="709">
        <v>110.06317</v>
      </c>
      <c r="I140" s="706">
        <v>577.30549999999903</v>
      </c>
      <c r="J140" s="707">
        <v>-11.213666666666001</v>
      </c>
      <c r="K140" s="714">
        <v>0.57221847773199996</v>
      </c>
    </row>
    <row r="141" spans="1:11" ht="14.45" customHeight="1" thickBot="1" x14ac:dyDescent="0.25">
      <c r="A141" s="723" t="s">
        <v>461</v>
      </c>
      <c r="B141" s="701">
        <v>838.18000000000302</v>
      </c>
      <c r="C141" s="701">
        <v>906.45034000000203</v>
      </c>
      <c r="D141" s="702">
        <v>68.270339999998001</v>
      </c>
      <c r="E141" s="703">
        <v>1.0814506907820001</v>
      </c>
      <c r="F141" s="701">
        <v>1008.89</v>
      </c>
      <c r="G141" s="702">
        <v>588.51916666666602</v>
      </c>
      <c r="H141" s="704">
        <v>110.06317</v>
      </c>
      <c r="I141" s="701">
        <v>577.30549999999903</v>
      </c>
      <c r="J141" s="702">
        <v>-11.213666666666001</v>
      </c>
      <c r="K141" s="705">
        <v>0.57221847773199996</v>
      </c>
    </row>
    <row r="142" spans="1:11" ht="14.45" customHeight="1" thickBot="1" x14ac:dyDescent="0.25">
      <c r="A142" s="720" t="s">
        <v>462</v>
      </c>
      <c r="B142" s="701">
        <v>14.223179147892001</v>
      </c>
      <c r="C142" s="701">
        <v>62.624189999999999</v>
      </c>
      <c r="D142" s="702">
        <v>48.401010852106999</v>
      </c>
      <c r="E142" s="703">
        <v>4.4029671108570003</v>
      </c>
      <c r="F142" s="701">
        <v>0</v>
      </c>
      <c r="G142" s="702">
        <v>0</v>
      </c>
      <c r="H142" s="704">
        <v>0</v>
      </c>
      <c r="I142" s="701">
        <v>71.700999999998999</v>
      </c>
      <c r="J142" s="702">
        <v>71.700999999998999</v>
      </c>
      <c r="K142" s="712" t="s">
        <v>329</v>
      </c>
    </row>
    <row r="143" spans="1:11" ht="14.45" customHeight="1" thickBot="1" x14ac:dyDescent="0.25">
      <c r="A143" s="721" t="s">
        <v>463</v>
      </c>
      <c r="B143" s="701">
        <v>14.223179147892001</v>
      </c>
      <c r="C143" s="701">
        <v>62.624189999999999</v>
      </c>
      <c r="D143" s="702">
        <v>48.401010852106999</v>
      </c>
      <c r="E143" s="703">
        <v>4.4029671108570003</v>
      </c>
      <c r="F143" s="701">
        <v>0</v>
      </c>
      <c r="G143" s="702">
        <v>0</v>
      </c>
      <c r="H143" s="704">
        <v>0</v>
      </c>
      <c r="I143" s="701">
        <v>71.700999999998999</v>
      </c>
      <c r="J143" s="702">
        <v>71.700999999998999</v>
      </c>
      <c r="K143" s="712" t="s">
        <v>329</v>
      </c>
    </row>
    <row r="144" spans="1:11" ht="14.45" customHeight="1" thickBot="1" x14ac:dyDescent="0.25">
      <c r="A144" s="722" t="s">
        <v>464</v>
      </c>
      <c r="B144" s="706">
        <v>0</v>
      </c>
      <c r="C144" s="706">
        <v>53.664189999999998</v>
      </c>
      <c r="D144" s="707">
        <v>53.664189999999998</v>
      </c>
      <c r="E144" s="708" t="s">
        <v>329</v>
      </c>
      <c r="F144" s="706">
        <v>0</v>
      </c>
      <c r="G144" s="707">
        <v>0</v>
      </c>
      <c r="H144" s="709">
        <v>0</v>
      </c>
      <c r="I144" s="706">
        <v>35.840999999998999</v>
      </c>
      <c r="J144" s="707">
        <v>35.840999999998999</v>
      </c>
      <c r="K144" s="710" t="s">
        <v>329</v>
      </c>
    </row>
    <row r="145" spans="1:11" ht="14.45" customHeight="1" thickBot="1" x14ac:dyDescent="0.25">
      <c r="A145" s="723" t="s">
        <v>465</v>
      </c>
      <c r="B145" s="701">
        <v>0</v>
      </c>
      <c r="C145" s="701">
        <v>1.7101999999999999</v>
      </c>
      <c r="D145" s="702">
        <v>1.7101999999999999</v>
      </c>
      <c r="E145" s="711" t="s">
        <v>329</v>
      </c>
      <c r="F145" s="701">
        <v>0</v>
      </c>
      <c r="G145" s="702">
        <v>0</v>
      </c>
      <c r="H145" s="704">
        <v>0</v>
      </c>
      <c r="I145" s="701">
        <v>0</v>
      </c>
      <c r="J145" s="702">
        <v>0</v>
      </c>
      <c r="K145" s="712" t="s">
        <v>329</v>
      </c>
    </row>
    <row r="146" spans="1:11" ht="14.45" customHeight="1" thickBot="1" x14ac:dyDescent="0.25">
      <c r="A146" s="723" t="s">
        <v>466</v>
      </c>
      <c r="B146" s="701">
        <v>0</v>
      </c>
      <c r="C146" s="701">
        <v>7.6499899999999998</v>
      </c>
      <c r="D146" s="702">
        <v>7.6499899999999998</v>
      </c>
      <c r="E146" s="711" t="s">
        <v>329</v>
      </c>
      <c r="F146" s="701">
        <v>0</v>
      </c>
      <c r="G146" s="702">
        <v>0</v>
      </c>
      <c r="H146" s="704">
        <v>0</v>
      </c>
      <c r="I146" s="701">
        <v>6.4999999999989999</v>
      </c>
      <c r="J146" s="702">
        <v>6.4999999999989999</v>
      </c>
      <c r="K146" s="712" t="s">
        <v>329</v>
      </c>
    </row>
    <row r="147" spans="1:11" ht="14.45" customHeight="1" thickBot="1" x14ac:dyDescent="0.25">
      <c r="A147" s="723" t="s">
        <v>467</v>
      </c>
      <c r="B147" s="701">
        <v>0</v>
      </c>
      <c r="C147" s="701">
        <v>44.304000000000002</v>
      </c>
      <c r="D147" s="702">
        <v>44.304000000000002</v>
      </c>
      <c r="E147" s="711" t="s">
        <v>329</v>
      </c>
      <c r="F147" s="701">
        <v>0</v>
      </c>
      <c r="G147" s="702">
        <v>0</v>
      </c>
      <c r="H147" s="704">
        <v>0</v>
      </c>
      <c r="I147" s="701">
        <v>29.341000000000001</v>
      </c>
      <c r="J147" s="702">
        <v>29.341000000000001</v>
      </c>
      <c r="K147" s="712" t="s">
        <v>329</v>
      </c>
    </row>
    <row r="148" spans="1:11" ht="14.45" customHeight="1" thickBot="1" x14ac:dyDescent="0.25">
      <c r="A148" s="725" t="s">
        <v>468</v>
      </c>
      <c r="B148" s="701">
        <v>14.223179147892001</v>
      </c>
      <c r="C148" s="701">
        <v>5.8</v>
      </c>
      <c r="D148" s="702">
        <v>-8.4231791478920002</v>
      </c>
      <c r="E148" s="703">
        <v>0.40778506265600001</v>
      </c>
      <c r="F148" s="701">
        <v>0</v>
      </c>
      <c r="G148" s="702">
        <v>0</v>
      </c>
      <c r="H148" s="704">
        <v>0</v>
      </c>
      <c r="I148" s="701">
        <v>25.099999999999</v>
      </c>
      <c r="J148" s="702">
        <v>25.099999999999</v>
      </c>
      <c r="K148" s="712" t="s">
        <v>329</v>
      </c>
    </row>
    <row r="149" spans="1:11" ht="14.45" customHeight="1" thickBot="1" x14ac:dyDescent="0.25">
      <c r="A149" s="723" t="s">
        <v>469</v>
      </c>
      <c r="B149" s="701">
        <v>14.223179147892001</v>
      </c>
      <c r="C149" s="701">
        <v>5.8</v>
      </c>
      <c r="D149" s="702">
        <v>-8.4231791478920002</v>
      </c>
      <c r="E149" s="703">
        <v>0.40778506265600001</v>
      </c>
      <c r="F149" s="701">
        <v>0</v>
      </c>
      <c r="G149" s="702">
        <v>0</v>
      </c>
      <c r="H149" s="704">
        <v>0</v>
      </c>
      <c r="I149" s="701">
        <v>25.099999999999</v>
      </c>
      <c r="J149" s="702">
        <v>25.099999999999</v>
      </c>
      <c r="K149" s="712" t="s">
        <v>329</v>
      </c>
    </row>
    <row r="150" spans="1:11" ht="14.45" customHeight="1" thickBot="1" x14ac:dyDescent="0.25">
      <c r="A150" s="725" t="s">
        <v>470</v>
      </c>
      <c r="B150" s="701">
        <v>0</v>
      </c>
      <c r="C150" s="701">
        <v>3.16</v>
      </c>
      <c r="D150" s="702">
        <v>3.16</v>
      </c>
      <c r="E150" s="711" t="s">
        <v>329</v>
      </c>
      <c r="F150" s="701">
        <v>0</v>
      </c>
      <c r="G150" s="702">
        <v>0</v>
      </c>
      <c r="H150" s="704">
        <v>0</v>
      </c>
      <c r="I150" s="701">
        <v>10.76</v>
      </c>
      <c r="J150" s="702">
        <v>10.76</v>
      </c>
      <c r="K150" s="712" t="s">
        <v>329</v>
      </c>
    </row>
    <row r="151" spans="1:11" ht="14.45" customHeight="1" thickBot="1" x14ac:dyDescent="0.25">
      <c r="A151" s="723" t="s">
        <v>471</v>
      </c>
      <c r="B151" s="701">
        <v>0</v>
      </c>
      <c r="C151" s="701">
        <v>3.16</v>
      </c>
      <c r="D151" s="702">
        <v>3.16</v>
      </c>
      <c r="E151" s="711" t="s">
        <v>329</v>
      </c>
      <c r="F151" s="701">
        <v>0</v>
      </c>
      <c r="G151" s="702">
        <v>0</v>
      </c>
      <c r="H151" s="704">
        <v>0</v>
      </c>
      <c r="I151" s="701">
        <v>10.76</v>
      </c>
      <c r="J151" s="702">
        <v>10.76</v>
      </c>
      <c r="K151" s="712" t="s">
        <v>329</v>
      </c>
    </row>
    <row r="152" spans="1:11" ht="14.45" customHeight="1" thickBot="1" x14ac:dyDescent="0.25">
      <c r="A152" s="720" t="s">
        <v>472</v>
      </c>
      <c r="B152" s="701">
        <v>3294.8549263905802</v>
      </c>
      <c r="C152" s="701">
        <v>4755.5667800000101</v>
      </c>
      <c r="D152" s="702">
        <v>1460.7118536094299</v>
      </c>
      <c r="E152" s="703">
        <v>1.443331159108</v>
      </c>
      <c r="F152" s="701">
        <v>6333.99999999991</v>
      </c>
      <c r="G152" s="702">
        <v>3694.8333333332798</v>
      </c>
      <c r="H152" s="704">
        <v>629.01598999999999</v>
      </c>
      <c r="I152" s="701">
        <v>3725.5898400000001</v>
      </c>
      <c r="J152" s="702">
        <v>30.756506666711999</v>
      </c>
      <c r="K152" s="705">
        <v>0.58818911272399999</v>
      </c>
    </row>
    <row r="153" spans="1:11" ht="14.45" customHeight="1" thickBot="1" x14ac:dyDescent="0.25">
      <c r="A153" s="721" t="s">
        <v>473</v>
      </c>
      <c r="B153" s="701">
        <v>3068.8549263905802</v>
      </c>
      <c r="C153" s="701">
        <v>2772.9169999999999</v>
      </c>
      <c r="D153" s="702">
        <v>-295.93792639057199</v>
      </c>
      <c r="E153" s="703">
        <v>0.90356731305600002</v>
      </c>
      <c r="F153" s="701">
        <v>5782.99999999991</v>
      </c>
      <c r="G153" s="702">
        <v>3373.4166666666201</v>
      </c>
      <c r="H153" s="704">
        <v>507.05889000000002</v>
      </c>
      <c r="I153" s="701">
        <v>2620.2422700000002</v>
      </c>
      <c r="J153" s="702">
        <v>-753.17439666662005</v>
      </c>
      <c r="K153" s="705">
        <v>0.45309394259000002</v>
      </c>
    </row>
    <row r="154" spans="1:11" ht="14.45" customHeight="1" thickBot="1" x14ac:dyDescent="0.25">
      <c r="A154" s="722" t="s">
        <v>474</v>
      </c>
      <c r="B154" s="706">
        <v>3068.8549263905802</v>
      </c>
      <c r="C154" s="706">
        <v>2722.4290000000101</v>
      </c>
      <c r="D154" s="707">
        <v>-346.42592639057199</v>
      </c>
      <c r="E154" s="713">
        <v>0.88711557414700004</v>
      </c>
      <c r="F154" s="706">
        <v>5782.99999999991</v>
      </c>
      <c r="G154" s="707">
        <v>3373.4166666666201</v>
      </c>
      <c r="H154" s="709">
        <v>507.05889000000002</v>
      </c>
      <c r="I154" s="706">
        <v>2581.3022700000001</v>
      </c>
      <c r="J154" s="707">
        <v>-792.11439666662</v>
      </c>
      <c r="K154" s="714">
        <v>0.44636041327999998</v>
      </c>
    </row>
    <row r="155" spans="1:11" ht="14.45" customHeight="1" thickBot="1" x14ac:dyDescent="0.25">
      <c r="A155" s="723" t="s">
        <v>475</v>
      </c>
      <c r="B155" s="701">
        <v>128.16383515326501</v>
      </c>
      <c r="C155" s="701">
        <v>135.941</v>
      </c>
      <c r="D155" s="702">
        <v>7.7771648467350003</v>
      </c>
      <c r="E155" s="703">
        <v>1.0606814304309999</v>
      </c>
      <c r="F155" s="701">
        <v>135.99999999999801</v>
      </c>
      <c r="G155" s="702">
        <v>79.333333333332007</v>
      </c>
      <c r="H155" s="704">
        <v>11.38982</v>
      </c>
      <c r="I155" s="701">
        <v>79.728769999999002</v>
      </c>
      <c r="J155" s="702">
        <v>0.395436666667</v>
      </c>
      <c r="K155" s="705">
        <v>0.58624095588199998</v>
      </c>
    </row>
    <row r="156" spans="1:11" ht="14.45" customHeight="1" thickBot="1" x14ac:dyDescent="0.25">
      <c r="A156" s="723" t="s">
        <v>476</v>
      </c>
      <c r="B156" s="701">
        <v>2276.9811244060102</v>
      </c>
      <c r="C156" s="701">
        <v>1965.9639999999999</v>
      </c>
      <c r="D156" s="702">
        <v>-311.01712440601102</v>
      </c>
      <c r="E156" s="703">
        <v>0.86340812355700003</v>
      </c>
      <c r="F156" s="701">
        <v>1851.99999999997</v>
      </c>
      <c r="G156" s="702">
        <v>1080.3333333333201</v>
      </c>
      <c r="H156" s="704">
        <v>150.87953999999999</v>
      </c>
      <c r="I156" s="701">
        <v>1034.49379</v>
      </c>
      <c r="J156" s="702">
        <v>-45.839543333317998</v>
      </c>
      <c r="K156" s="705">
        <v>0.55858196004299998</v>
      </c>
    </row>
    <row r="157" spans="1:11" ht="14.45" customHeight="1" thickBot="1" x14ac:dyDescent="0.25">
      <c r="A157" s="723" t="s">
        <v>477</v>
      </c>
      <c r="B157" s="701">
        <v>69</v>
      </c>
      <c r="C157" s="701">
        <v>81.468000000000004</v>
      </c>
      <c r="D157" s="702">
        <v>12.468</v>
      </c>
      <c r="E157" s="703">
        <v>1.1806956521730001</v>
      </c>
      <c r="F157" s="701">
        <v>80.999999999997996</v>
      </c>
      <c r="G157" s="702">
        <v>47.249999999998998</v>
      </c>
      <c r="H157" s="704">
        <v>6.7889999999999997</v>
      </c>
      <c r="I157" s="701">
        <v>47.523000000000003</v>
      </c>
      <c r="J157" s="702">
        <v>0.27300000000000002</v>
      </c>
      <c r="K157" s="705">
        <v>0.58670370370299996</v>
      </c>
    </row>
    <row r="158" spans="1:11" ht="14.45" customHeight="1" thickBot="1" x14ac:dyDescent="0.25">
      <c r="A158" s="723" t="s">
        <v>478</v>
      </c>
      <c r="B158" s="701">
        <v>3.2200438940280001</v>
      </c>
      <c r="C158" s="701">
        <v>4.0449999999999999</v>
      </c>
      <c r="D158" s="702">
        <v>0.824956105971</v>
      </c>
      <c r="E158" s="703">
        <v>1.2561940560810001</v>
      </c>
      <c r="F158" s="701">
        <v>3.9999999999989999</v>
      </c>
      <c r="G158" s="702">
        <v>2.333333333333</v>
      </c>
      <c r="H158" s="704">
        <v>0.33406999999999998</v>
      </c>
      <c r="I158" s="701">
        <v>2.3384999999999998</v>
      </c>
      <c r="J158" s="702">
        <v>5.1666666660000003E-3</v>
      </c>
      <c r="K158" s="705">
        <v>0.58462499999999995</v>
      </c>
    </row>
    <row r="159" spans="1:11" ht="14.45" customHeight="1" thickBot="1" x14ac:dyDescent="0.25">
      <c r="A159" s="723" t="s">
        <v>479</v>
      </c>
      <c r="B159" s="701">
        <v>591.48992293726997</v>
      </c>
      <c r="C159" s="701">
        <v>535.01100000000099</v>
      </c>
      <c r="D159" s="702">
        <v>-56.478922937268997</v>
      </c>
      <c r="E159" s="703">
        <v>0.90451414175099998</v>
      </c>
      <c r="F159" s="701">
        <v>3709.99999999995</v>
      </c>
      <c r="G159" s="702">
        <v>2164.1666666666401</v>
      </c>
      <c r="H159" s="704">
        <v>337.66645999999997</v>
      </c>
      <c r="I159" s="701">
        <v>1417.21821</v>
      </c>
      <c r="J159" s="702">
        <v>-746.94845666663696</v>
      </c>
      <c r="K159" s="705">
        <v>0.38199951752</v>
      </c>
    </row>
    <row r="160" spans="1:11" ht="14.45" customHeight="1" thickBot="1" x14ac:dyDescent="0.25">
      <c r="A160" s="722" t="s">
        <v>480</v>
      </c>
      <c r="B160" s="706">
        <v>0</v>
      </c>
      <c r="C160" s="706">
        <v>50.488</v>
      </c>
      <c r="D160" s="707">
        <v>50.488</v>
      </c>
      <c r="E160" s="708" t="s">
        <v>329</v>
      </c>
      <c r="F160" s="706">
        <v>0</v>
      </c>
      <c r="G160" s="707">
        <v>0</v>
      </c>
      <c r="H160" s="709">
        <v>0</v>
      </c>
      <c r="I160" s="706">
        <v>38.939999999999003</v>
      </c>
      <c r="J160" s="707">
        <v>38.939999999999003</v>
      </c>
      <c r="K160" s="710" t="s">
        <v>329</v>
      </c>
    </row>
    <row r="161" spans="1:11" ht="14.45" customHeight="1" thickBot="1" x14ac:dyDescent="0.25">
      <c r="A161" s="723" t="s">
        <v>481</v>
      </c>
      <c r="B161" s="701">
        <v>0</v>
      </c>
      <c r="C161" s="701">
        <v>27.206</v>
      </c>
      <c r="D161" s="702">
        <v>27.206</v>
      </c>
      <c r="E161" s="711" t="s">
        <v>329</v>
      </c>
      <c r="F161" s="701">
        <v>0</v>
      </c>
      <c r="G161" s="702">
        <v>0</v>
      </c>
      <c r="H161" s="704">
        <v>0</v>
      </c>
      <c r="I161" s="701">
        <v>38.939999999999003</v>
      </c>
      <c r="J161" s="702">
        <v>38.939999999999003</v>
      </c>
      <c r="K161" s="712" t="s">
        <v>329</v>
      </c>
    </row>
    <row r="162" spans="1:11" ht="14.45" customHeight="1" thickBot="1" x14ac:dyDescent="0.25">
      <c r="A162" s="723" t="s">
        <v>482</v>
      </c>
      <c r="B162" s="701">
        <v>0</v>
      </c>
      <c r="C162" s="701">
        <v>23.282</v>
      </c>
      <c r="D162" s="702">
        <v>23.282</v>
      </c>
      <c r="E162" s="711" t="s">
        <v>374</v>
      </c>
      <c r="F162" s="701">
        <v>0</v>
      </c>
      <c r="G162" s="702">
        <v>0</v>
      </c>
      <c r="H162" s="704">
        <v>0</v>
      </c>
      <c r="I162" s="701">
        <v>0</v>
      </c>
      <c r="J162" s="702">
        <v>0</v>
      </c>
      <c r="K162" s="705">
        <v>7</v>
      </c>
    </row>
    <row r="163" spans="1:11" ht="14.45" customHeight="1" thickBot="1" x14ac:dyDescent="0.25">
      <c r="A163" s="721" t="s">
        <v>483</v>
      </c>
      <c r="B163" s="701">
        <v>226</v>
      </c>
      <c r="C163" s="701">
        <v>1982.64978</v>
      </c>
      <c r="D163" s="702">
        <v>1756.64978</v>
      </c>
      <c r="E163" s="703">
        <v>8.7727866371680001</v>
      </c>
      <c r="F163" s="701">
        <v>551</v>
      </c>
      <c r="G163" s="702">
        <v>321.41666666666703</v>
      </c>
      <c r="H163" s="704">
        <v>121.9571</v>
      </c>
      <c r="I163" s="701">
        <v>1105.3475699999999</v>
      </c>
      <c r="J163" s="702">
        <v>783.93090333333305</v>
      </c>
      <c r="K163" s="705">
        <v>2.0060754446460001</v>
      </c>
    </row>
    <row r="164" spans="1:11" ht="14.45" customHeight="1" thickBot="1" x14ac:dyDescent="0.25">
      <c r="A164" s="722" t="s">
        <v>484</v>
      </c>
      <c r="B164" s="706">
        <v>226</v>
      </c>
      <c r="C164" s="706">
        <v>1809.7223799999999</v>
      </c>
      <c r="D164" s="707">
        <v>1583.7223799999999</v>
      </c>
      <c r="E164" s="713">
        <v>8.0076211504420005</v>
      </c>
      <c r="F164" s="706">
        <v>551</v>
      </c>
      <c r="G164" s="707">
        <v>321.41666666666703</v>
      </c>
      <c r="H164" s="709">
        <v>121.9571</v>
      </c>
      <c r="I164" s="706">
        <v>762.32551999999896</v>
      </c>
      <c r="J164" s="707">
        <v>440.90885333333199</v>
      </c>
      <c r="K164" s="714">
        <v>1.383530889292</v>
      </c>
    </row>
    <row r="165" spans="1:11" ht="14.45" customHeight="1" thickBot="1" x14ac:dyDescent="0.25">
      <c r="A165" s="723" t="s">
        <v>485</v>
      </c>
      <c r="B165" s="701">
        <v>226</v>
      </c>
      <c r="C165" s="701">
        <v>1781.15238</v>
      </c>
      <c r="D165" s="702">
        <v>1555.15238</v>
      </c>
      <c r="E165" s="703">
        <v>7.8812052212379999</v>
      </c>
      <c r="F165" s="701">
        <v>551</v>
      </c>
      <c r="G165" s="702">
        <v>321.41666666666703</v>
      </c>
      <c r="H165" s="704">
        <v>121.9571</v>
      </c>
      <c r="I165" s="701">
        <v>762.32551999999896</v>
      </c>
      <c r="J165" s="702">
        <v>440.90885333333199</v>
      </c>
      <c r="K165" s="705">
        <v>1.383530889292</v>
      </c>
    </row>
    <row r="166" spans="1:11" ht="14.45" customHeight="1" thickBot="1" x14ac:dyDescent="0.25">
      <c r="A166" s="723" t="s">
        <v>486</v>
      </c>
      <c r="B166" s="701">
        <v>0</v>
      </c>
      <c r="C166" s="701">
        <v>28.57</v>
      </c>
      <c r="D166" s="702">
        <v>28.57</v>
      </c>
      <c r="E166" s="711" t="s">
        <v>329</v>
      </c>
      <c r="F166" s="701">
        <v>0</v>
      </c>
      <c r="G166" s="702">
        <v>0</v>
      </c>
      <c r="H166" s="704">
        <v>0</v>
      </c>
      <c r="I166" s="701">
        <v>0</v>
      </c>
      <c r="J166" s="702">
        <v>0</v>
      </c>
      <c r="K166" s="712" t="s">
        <v>329</v>
      </c>
    </row>
    <row r="167" spans="1:11" ht="14.45" customHeight="1" thickBot="1" x14ac:dyDescent="0.25">
      <c r="A167" s="722" t="s">
        <v>487</v>
      </c>
      <c r="B167" s="706">
        <v>0</v>
      </c>
      <c r="C167" s="706">
        <v>8.4579000000000004</v>
      </c>
      <c r="D167" s="707">
        <v>8.4579000000000004</v>
      </c>
      <c r="E167" s="708" t="s">
        <v>329</v>
      </c>
      <c r="F167" s="706">
        <v>0</v>
      </c>
      <c r="G167" s="707">
        <v>0</v>
      </c>
      <c r="H167" s="709">
        <v>0</v>
      </c>
      <c r="I167" s="706">
        <v>14.699999999998999</v>
      </c>
      <c r="J167" s="707">
        <v>14.699999999998999</v>
      </c>
      <c r="K167" s="710" t="s">
        <v>329</v>
      </c>
    </row>
    <row r="168" spans="1:11" ht="14.45" customHeight="1" thickBot="1" x14ac:dyDescent="0.25">
      <c r="A168" s="723" t="s">
        <v>488</v>
      </c>
      <c r="B168" s="701">
        <v>0</v>
      </c>
      <c r="C168" s="701">
        <v>0</v>
      </c>
      <c r="D168" s="702">
        <v>0</v>
      </c>
      <c r="E168" s="711" t="s">
        <v>329</v>
      </c>
      <c r="F168" s="701">
        <v>0</v>
      </c>
      <c r="G168" s="702">
        <v>0</v>
      </c>
      <c r="H168" s="704">
        <v>0</v>
      </c>
      <c r="I168" s="701">
        <v>14.699999999998999</v>
      </c>
      <c r="J168" s="702">
        <v>14.699999999998999</v>
      </c>
      <c r="K168" s="712" t="s">
        <v>374</v>
      </c>
    </row>
    <row r="169" spans="1:11" ht="14.45" customHeight="1" thickBot="1" x14ac:dyDescent="0.25">
      <c r="A169" s="723" t="s">
        <v>489</v>
      </c>
      <c r="B169" s="701">
        <v>0</v>
      </c>
      <c r="C169" s="701">
        <v>8.4579000000000004</v>
      </c>
      <c r="D169" s="702">
        <v>8.4579000000000004</v>
      </c>
      <c r="E169" s="711" t="s">
        <v>374</v>
      </c>
      <c r="F169" s="701">
        <v>0</v>
      </c>
      <c r="G169" s="702">
        <v>0</v>
      </c>
      <c r="H169" s="704">
        <v>0</v>
      </c>
      <c r="I169" s="701">
        <v>0</v>
      </c>
      <c r="J169" s="702">
        <v>0</v>
      </c>
      <c r="K169" s="712" t="s">
        <v>329</v>
      </c>
    </row>
    <row r="170" spans="1:11" ht="14.45" customHeight="1" thickBot="1" x14ac:dyDescent="0.25">
      <c r="A170" s="722" t="s">
        <v>490</v>
      </c>
      <c r="B170" s="706">
        <v>0</v>
      </c>
      <c r="C170" s="706">
        <v>4.4770000000000003</v>
      </c>
      <c r="D170" s="707">
        <v>4.4770000000000003</v>
      </c>
      <c r="E170" s="708" t="s">
        <v>329</v>
      </c>
      <c r="F170" s="706">
        <v>0</v>
      </c>
      <c r="G170" s="707">
        <v>0</v>
      </c>
      <c r="H170" s="709">
        <v>0</v>
      </c>
      <c r="I170" s="706">
        <v>0</v>
      </c>
      <c r="J170" s="707">
        <v>0</v>
      </c>
      <c r="K170" s="710" t="s">
        <v>329</v>
      </c>
    </row>
    <row r="171" spans="1:11" ht="14.45" customHeight="1" thickBot="1" x14ac:dyDescent="0.25">
      <c r="A171" s="723" t="s">
        <v>491</v>
      </c>
      <c r="B171" s="701">
        <v>0</v>
      </c>
      <c r="C171" s="701">
        <v>4.4770000000000003</v>
      </c>
      <c r="D171" s="702">
        <v>4.4770000000000003</v>
      </c>
      <c r="E171" s="711" t="s">
        <v>329</v>
      </c>
      <c r="F171" s="701">
        <v>0</v>
      </c>
      <c r="G171" s="702">
        <v>0</v>
      </c>
      <c r="H171" s="704">
        <v>0</v>
      </c>
      <c r="I171" s="701">
        <v>0</v>
      </c>
      <c r="J171" s="702">
        <v>0</v>
      </c>
      <c r="K171" s="712" t="s">
        <v>329</v>
      </c>
    </row>
    <row r="172" spans="1:11" ht="14.45" customHeight="1" thickBot="1" x14ac:dyDescent="0.25">
      <c r="A172" s="722" t="s">
        <v>492</v>
      </c>
      <c r="B172" s="706">
        <v>0</v>
      </c>
      <c r="C172" s="706">
        <v>159.99250000000001</v>
      </c>
      <c r="D172" s="707">
        <v>159.99250000000001</v>
      </c>
      <c r="E172" s="708" t="s">
        <v>329</v>
      </c>
      <c r="F172" s="706">
        <v>0</v>
      </c>
      <c r="G172" s="707">
        <v>0</v>
      </c>
      <c r="H172" s="709">
        <v>0</v>
      </c>
      <c r="I172" s="706">
        <v>312.58600000000001</v>
      </c>
      <c r="J172" s="707">
        <v>312.58600000000001</v>
      </c>
      <c r="K172" s="710" t="s">
        <v>329</v>
      </c>
    </row>
    <row r="173" spans="1:11" ht="14.45" customHeight="1" thickBot="1" x14ac:dyDescent="0.25">
      <c r="A173" s="723" t="s">
        <v>493</v>
      </c>
      <c r="B173" s="701">
        <v>0</v>
      </c>
      <c r="C173" s="701">
        <v>159.99250000000001</v>
      </c>
      <c r="D173" s="702">
        <v>159.99250000000001</v>
      </c>
      <c r="E173" s="711" t="s">
        <v>329</v>
      </c>
      <c r="F173" s="701">
        <v>0</v>
      </c>
      <c r="G173" s="702">
        <v>0</v>
      </c>
      <c r="H173" s="704">
        <v>0</v>
      </c>
      <c r="I173" s="701">
        <v>312.58600000000001</v>
      </c>
      <c r="J173" s="702">
        <v>312.58600000000001</v>
      </c>
      <c r="K173" s="712" t="s">
        <v>329</v>
      </c>
    </row>
    <row r="174" spans="1:11" ht="14.45" customHeight="1" thickBot="1" x14ac:dyDescent="0.25">
      <c r="A174" s="722" t="s">
        <v>494</v>
      </c>
      <c r="B174" s="706">
        <v>0</v>
      </c>
      <c r="C174" s="706">
        <v>0</v>
      </c>
      <c r="D174" s="707">
        <v>0</v>
      </c>
      <c r="E174" s="713">
        <v>1</v>
      </c>
      <c r="F174" s="706">
        <v>0</v>
      </c>
      <c r="G174" s="707">
        <v>0</v>
      </c>
      <c r="H174" s="709">
        <v>0</v>
      </c>
      <c r="I174" s="706">
        <v>15.736050000000001</v>
      </c>
      <c r="J174" s="707">
        <v>15.736050000000001</v>
      </c>
      <c r="K174" s="710" t="s">
        <v>374</v>
      </c>
    </row>
    <row r="175" spans="1:11" ht="14.45" customHeight="1" thickBot="1" x14ac:dyDescent="0.25">
      <c r="A175" s="723" t="s">
        <v>495</v>
      </c>
      <c r="B175" s="701">
        <v>0</v>
      </c>
      <c r="C175" s="701">
        <v>0</v>
      </c>
      <c r="D175" s="702">
        <v>0</v>
      </c>
      <c r="E175" s="703">
        <v>1</v>
      </c>
      <c r="F175" s="701">
        <v>0</v>
      </c>
      <c r="G175" s="702">
        <v>0</v>
      </c>
      <c r="H175" s="704">
        <v>0</v>
      </c>
      <c r="I175" s="701">
        <v>15.736050000000001</v>
      </c>
      <c r="J175" s="702">
        <v>15.736050000000001</v>
      </c>
      <c r="K175" s="712" t="s">
        <v>374</v>
      </c>
    </row>
    <row r="176" spans="1:11" ht="14.45" customHeight="1" thickBot="1" x14ac:dyDescent="0.25">
      <c r="A176" s="719" t="s">
        <v>496</v>
      </c>
      <c r="B176" s="701">
        <v>86129.418736928099</v>
      </c>
      <c r="C176" s="701">
        <v>93759.440950000004</v>
      </c>
      <c r="D176" s="702">
        <v>7630.0222130718903</v>
      </c>
      <c r="E176" s="703">
        <v>1.0885878753730001</v>
      </c>
      <c r="F176" s="701">
        <v>105600.049775073</v>
      </c>
      <c r="G176" s="702">
        <v>61600.029035459098</v>
      </c>
      <c r="H176" s="704">
        <v>17124.723620000001</v>
      </c>
      <c r="I176" s="701">
        <v>56043.007890000001</v>
      </c>
      <c r="J176" s="702">
        <v>-5557.0211454590599</v>
      </c>
      <c r="K176" s="705">
        <v>0.53071005183499997</v>
      </c>
    </row>
    <row r="177" spans="1:11" ht="14.45" customHeight="1" thickBot="1" x14ac:dyDescent="0.25">
      <c r="A177" s="720" t="s">
        <v>497</v>
      </c>
      <c r="B177" s="701">
        <v>85977.643192075804</v>
      </c>
      <c r="C177" s="701">
        <v>92948.128060000003</v>
      </c>
      <c r="D177" s="702">
        <v>6970.4848679241604</v>
      </c>
      <c r="E177" s="703">
        <v>1.0810732256560001</v>
      </c>
      <c r="F177" s="701">
        <v>105530.490599041</v>
      </c>
      <c r="G177" s="702">
        <v>61559.452849440298</v>
      </c>
      <c r="H177" s="704">
        <v>17059.114430000001</v>
      </c>
      <c r="I177" s="701">
        <v>55685.26642</v>
      </c>
      <c r="J177" s="702">
        <v>-5874.1864294403204</v>
      </c>
      <c r="K177" s="705">
        <v>0.52766992841500004</v>
      </c>
    </row>
    <row r="178" spans="1:11" ht="14.45" customHeight="1" thickBot="1" x14ac:dyDescent="0.25">
      <c r="A178" s="721" t="s">
        <v>498</v>
      </c>
      <c r="B178" s="701">
        <v>85790.643192075804</v>
      </c>
      <c r="C178" s="701">
        <v>92723.956909999994</v>
      </c>
      <c r="D178" s="702">
        <v>6933.3137179241503</v>
      </c>
      <c r="E178" s="703">
        <v>1.080816665547</v>
      </c>
      <c r="F178" s="701">
        <v>105221.362505514</v>
      </c>
      <c r="G178" s="702">
        <v>61379.128128216304</v>
      </c>
      <c r="H178" s="704">
        <v>17031.880529999999</v>
      </c>
      <c r="I178" s="701">
        <v>55550.449780000003</v>
      </c>
      <c r="J178" s="702">
        <v>-5828.67834821627</v>
      </c>
      <c r="K178" s="705">
        <v>0.52793889431899998</v>
      </c>
    </row>
    <row r="179" spans="1:11" ht="14.45" customHeight="1" thickBot="1" x14ac:dyDescent="0.25">
      <c r="A179" s="722" t="s">
        <v>499</v>
      </c>
      <c r="B179" s="706">
        <v>19.738506082151002</v>
      </c>
      <c r="C179" s="706">
        <v>34.237119999999997</v>
      </c>
      <c r="D179" s="707">
        <v>14.498613917847999</v>
      </c>
      <c r="E179" s="713">
        <v>1.734534511249</v>
      </c>
      <c r="F179" s="706">
        <v>39.772858790609</v>
      </c>
      <c r="G179" s="707">
        <v>23.200834294522</v>
      </c>
      <c r="H179" s="709">
        <v>0</v>
      </c>
      <c r="I179" s="706">
        <v>8.7003900000000005</v>
      </c>
      <c r="J179" s="707">
        <v>-14.500444294522</v>
      </c>
      <c r="K179" s="714">
        <v>0.218751939502</v>
      </c>
    </row>
    <row r="180" spans="1:11" ht="14.45" customHeight="1" thickBot="1" x14ac:dyDescent="0.25">
      <c r="A180" s="723" t="s">
        <v>500</v>
      </c>
      <c r="B180" s="701">
        <v>0.653134324584</v>
      </c>
      <c r="C180" s="701">
        <v>5.62E-2</v>
      </c>
      <c r="D180" s="702">
        <v>-0.59693432458399998</v>
      </c>
      <c r="E180" s="703">
        <v>8.6046618413000001E-2</v>
      </c>
      <c r="F180" s="701">
        <v>5.6027068109000003E-2</v>
      </c>
      <c r="G180" s="702">
        <v>3.2682456397000001E-2</v>
      </c>
      <c r="H180" s="704">
        <v>0</v>
      </c>
      <c r="I180" s="701">
        <v>0.23469999999999999</v>
      </c>
      <c r="J180" s="702">
        <v>0.202017543602</v>
      </c>
      <c r="K180" s="705">
        <v>4.1890466147899996</v>
      </c>
    </row>
    <row r="181" spans="1:11" ht="14.45" customHeight="1" thickBot="1" x14ac:dyDescent="0.25">
      <c r="A181" s="723" t="s">
        <v>501</v>
      </c>
      <c r="B181" s="701">
        <v>14.592558553056</v>
      </c>
      <c r="C181" s="701">
        <v>28.39716</v>
      </c>
      <c r="D181" s="702">
        <v>13.804601446943</v>
      </c>
      <c r="E181" s="703">
        <v>1.9460028134709999</v>
      </c>
      <c r="F181" s="701">
        <v>34.216388827023998</v>
      </c>
      <c r="G181" s="702">
        <v>19.959560149097001</v>
      </c>
      <c r="H181" s="704">
        <v>0</v>
      </c>
      <c r="I181" s="701">
        <v>8.2020599999999995</v>
      </c>
      <c r="J181" s="702">
        <v>-11.757500149097</v>
      </c>
      <c r="K181" s="705">
        <v>0.239711444754</v>
      </c>
    </row>
    <row r="182" spans="1:11" ht="14.45" customHeight="1" thickBot="1" x14ac:dyDescent="0.25">
      <c r="A182" s="723" t="s">
        <v>502</v>
      </c>
      <c r="B182" s="701">
        <v>4.4928132045110001</v>
      </c>
      <c r="C182" s="701">
        <v>5.78376</v>
      </c>
      <c r="D182" s="702">
        <v>1.2909467954880001</v>
      </c>
      <c r="E182" s="703">
        <v>1.287335960059</v>
      </c>
      <c r="F182" s="701">
        <v>5.5004428954759996</v>
      </c>
      <c r="G182" s="702">
        <v>3.2085916890270001</v>
      </c>
      <c r="H182" s="704">
        <v>0</v>
      </c>
      <c r="I182" s="701">
        <v>0.26362999999999998</v>
      </c>
      <c r="J182" s="702">
        <v>-2.9449616890270001</v>
      </c>
      <c r="K182" s="705">
        <v>4.7928867730999997E-2</v>
      </c>
    </row>
    <row r="183" spans="1:11" ht="14.45" customHeight="1" thickBot="1" x14ac:dyDescent="0.25">
      <c r="A183" s="722" t="s">
        <v>503</v>
      </c>
      <c r="B183" s="706">
        <v>4.2164149582289996</v>
      </c>
      <c r="C183" s="706">
        <v>393.31081</v>
      </c>
      <c r="D183" s="707">
        <v>389.09439504176999</v>
      </c>
      <c r="E183" s="713">
        <v>93.280859188760999</v>
      </c>
      <c r="F183" s="706">
        <v>0</v>
      </c>
      <c r="G183" s="707">
        <v>0</v>
      </c>
      <c r="H183" s="709">
        <v>0</v>
      </c>
      <c r="I183" s="706">
        <v>0</v>
      </c>
      <c r="J183" s="707">
        <v>0</v>
      </c>
      <c r="K183" s="710" t="s">
        <v>329</v>
      </c>
    </row>
    <row r="184" spans="1:11" ht="14.45" customHeight="1" thickBot="1" x14ac:dyDescent="0.25">
      <c r="A184" s="723" t="s">
        <v>504</v>
      </c>
      <c r="B184" s="701">
        <v>0</v>
      </c>
      <c r="C184" s="701">
        <v>393.31081</v>
      </c>
      <c r="D184" s="702">
        <v>393.31081</v>
      </c>
      <c r="E184" s="711" t="s">
        <v>329</v>
      </c>
      <c r="F184" s="701">
        <v>0</v>
      </c>
      <c r="G184" s="702">
        <v>0</v>
      </c>
      <c r="H184" s="704">
        <v>0</v>
      </c>
      <c r="I184" s="701">
        <v>0</v>
      </c>
      <c r="J184" s="702">
        <v>0</v>
      </c>
      <c r="K184" s="712" t="s">
        <v>329</v>
      </c>
    </row>
    <row r="185" spans="1:11" ht="14.45" customHeight="1" thickBot="1" x14ac:dyDescent="0.25">
      <c r="A185" s="723" t="s">
        <v>505</v>
      </c>
      <c r="B185" s="701">
        <v>4.2164149582289996</v>
      </c>
      <c r="C185" s="701">
        <v>0</v>
      </c>
      <c r="D185" s="702">
        <v>-4.2164149582289996</v>
      </c>
      <c r="E185" s="703">
        <v>0</v>
      </c>
      <c r="F185" s="701">
        <v>0</v>
      </c>
      <c r="G185" s="702">
        <v>0</v>
      </c>
      <c r="H185" s="704">
        <v>0</v>
      </c>
      <c r="I185" s="701">
        <v>0</v>
      </c>
      <c r="J185" s="702">
        <v>0</v>
      </c>
      <c r="K185" s="705">
        <v>7</v>
      </c>
    </row>
    <row r="186" spans="1:11" ht="14.45" customHeight="1" thickBot="1" x14ac:dyDescent="0.25">
      <c r="A186" s="725" t="s">
        <v>506</v>
      </c>
      <c r="B186" s="701">
        <v>4.552015469104</v>
      </c>
      <c r="C186" s="701">
        <v>23.768319999999999</v>
      </c>
      <c r="D186" s="702">
        <v>19.216304530894998</v>
      </c>
      <c r="E186" s="703">
        <v>5.2214936792979998</v>
      </c>
      <c r="F186" s="701">
        <v>222.725570134664</v>
      </c>
      <c r="G186" s="702">
        <v>129.923249245221</v>
      </c>
      <c r="H186" s="704">
        <v>2.1423000000000001</v>
      </c>
      <c r="I186" s="701">
        <v>93.134699999999</v>
      </c>
      <c r="J186" s="702">
        <v>-36.788549245219997</v>
      </c>
      <c r="K186" s="705">
        <v>0.41815899244799998</v>
      </c>
    </row>
    <row r="187" spans="1:11" ht="14.45" customHeight="1" thickBot="1" x14ac:dyDescent="0.25">
      <c r="A187" s="723" t="s">
        <v>507</v>
      </c>
      <c r="B187" s="701">
        <v>0</v>
      </c>
      <c r="C187" s="701">
        <v>0</v>
      </c>
      <c r="D187" s="702">
        <v>0</v>
      </c>
      <c r="E187" s="703">
        <v>1</v>
      </c>
      <c r="F187" s="701">
        <v>32.868609643785</v>
      </c>
      <c r="G187" s="702">
        <v>19.173355625540999</v>
      </c>
      <c r="H187" s="704">
        <v>-2.3378000000000001</v>
      </c>
      <c r="I187" s="701">
        <v>25.828399999999998</v>
      </c>
      <c r="J187" s="702">
        <v>6.6550443744579999</v>
      </c>
      <c r="K187" s="705">
        <v>0.78580750083100004</v>
      </c>
    </row>
    <row r="188" spans="1:11" ht="14.45" customHeight="1" thickBot="1" x14ac:dyDescent="0.25">
      <c r="A188" s="723" t="s">
        <v>508</v>
      </c>
      <c r="B188" s="701">
        <v>0</v>
      </c>
      <c r="C188" s="701">
        <v>0</v>
      </c>
      <c r="D188" s="702">
        <v>0</v>
      </c>
      <c r="E188" s="703">
        <v>1</v>
      </c>
      <c r="F188" s="701">
        <v>189.856960490879</v>
      </c>
      <c r="G188" s="702">
        <v>110.749893619679</v>
      </c>
      <c r="H188" s="704">
        <v>4.4801000000000002</v>
      </c>
      <c r="I188" s="701">
        <v>67.306299999998998</v>
      </c>
      <c r="J188" s="702">
        <v>-43.443593619679</v>
      </c>
      <c r="K188" s="705">
        <v>0.35451057378099998</v>
      </c>
    </row>
    <row r="189" spans="1:11" ht="14.45" customHeight="1" thickBot="1" x14ac:dyDescent="0.25">
      <c r="A189" s="723" t="s">
        <v>509</v>
      </c>
      <c r="B189" s="701">
        <v>0</v>
      </c>
      <c r="C189" s="701">
        <v>17.511500000000002</v>
      </c>
      <c r="D189" s="702">
        <v>17.511500000000002</v>
      </c>
      <c r="E189" s="711" t="s">
        <v>374</v>
      </c>
      <c r="F189" s="701">
        <v>0</v>
      </c>
      <c r="G189" s="702">
        <v>0</v>
      </c>
      <c r="H189" s="704">
        <v>0</v>
      </c>
      <c r="I189" s="701">
        <v>0</v>
      </c>
      <c r="J189" s="702">
        <v>0</v>
      </c>
      <c r="K189" s="712" t="s">
        <v>329</v>
      </c>
    </row>
    <row r="190" spans="1:11" ht="14.45" customHeight="1" thickBot="1" x14ac:dyDescent="0.25">
      <c r="A190" s="723" t="s">
        <v>510</v>
      </c>
      <c r="B190" s="701">
        <v>4.552015469104</v>
      </c>
      <c r="C190" s="701">
        <v>6.2568200000000003</v>
      </c>
      <c r="D190" s="702">
        <v>1.7048045308949999</v>
      </c>
      <c r="E190" s="703">
        <v>1.3745164185979999</v>
      </c>
      <c r="F190" s="701">
        <v>0</v>
      </c>
      <c r="G190" s="702">
        <v>0</v>
      </c>
      <c r="H190" s="704">
        <v>0</v>
      </c>
      <c r="I190" s="701">
        <v>0</v>
      </c>
      <c r="J190" s="702">
        <v>0</v>
      </c>
      <c r="K190" s="705">
        <v>7</v>
      </c>
    </row>
    <row r="191" spans="1:11" ht="14.45" customHeight="1" thickBot="1" x14ac:dyDescent="0.25">
      <c r="A191" s="722" t="s">
        <v>511</v>
      </c>
      <c r="B191" s="706">
        <v>85762.136255566395</v>
      </c>
      <c r="C191" s="706">
        <v>86110.518599999996</v>
      </c>
      <c r="D191" s="707">
        <v>348.38234443363001</v>
      </c>
      <c r="E191" s="713">
        <v>1.00406219294</v>
      </c>
      <c r="F191" s="706">
        <v>104958.864076588</v>
      </c>
      <c r="G191" s="707">
        <v>61226.004044676498</v>
      </c>
      <c r="H191" s="709">
        <v>17241.454590000001</v>
      </c>
      <c r="I191" s="706">
        <v>53392.850630000001</v>
      </c>
      <c r="J191" s="707">
        <v>-7833.1534146765298</v>
      </c>
      <c r="K191" s="714">
        <v>0.50870263411899996</v>
      </c>
    </row>
    <row r="192" spans="1:11" ht="14.45" customHeight="1" thickBot="1" x14ac:dyDescent="0.25">
      <c r="A192" s="723" t="s">
        <v>512</v>
      </c>
      <c r="B192" s="701">
        <v>19385.303533594699</v>
      </c>
      <c r="C192" s="701">
        <v>32164.743320000001</v>
      </c>
      <c r="D192" s="702">
        <v>12779.439786405301</v>
      </c>
      <c r="E192" s="703">
        <v>1.659233411757</v>
      </c>
      <c r="F192" s="701">
        <v>0</v>
      </c>
      <c r="G192" s="702">
        <v>0</v>
      </c>
      <c r="H192" s="704">
        <v>0</v>
      </c>
      <c r="I192" s="701">
        <v>0</v>
      </c>
      <c r="J192" s="702">
        <v>0</v>
      </c>
      <c r="K192" s="712" t="s">
        <v>329</v>
      </c>
    </row>
    <row r="193" spans="1:11" ht="14.45" customHeight="1" thickBot="1" x14ac:dyDescent="0.25">
      <c r="A193" s="723" t="s">
        <v>513</v>
      </c>
      <c r="B193" s="701">
        <v>60684.534778075496</v>
      </c>
      <c r="C193" s="701">
        <v>50130.230519999997</v>
      </c>
      <c r="D193" s="702">
        <v>-10554.304258075499</v>
      </c>
      <c r="E193" s="703">
        <v>0.82607917656899998</v>
      </c>
      <c r="F193" s="701">
        <v>99633.828596930602</v>
      </c>
      <c r="G193" s="702">
        <v>58119.733348209498</v>
      </c>
      <c r="H193" s="704">
        <v>17241.454590000001</v>
      </c>
      <c r="I193" s="701">
        <v>51106.463369999998</v>
      </c>
      <c r="J193" s="702">
        <v>-7013.2699782094896</v>
      </c>
      <c r="K193" s="705">
        <v>0.512942883854</v>
      </c>
    </row>
    <row r="194" spans="1:11" ht="14.45" customHeight="1" thickBot="1" x14ac:dyDescent="0.25">
      <c r="A194" s="723" t="s">
        <v>514</v>
      </c>
      <c r="B194" s="701">
        <v>1748.6029274390701</v>
      </c>
      <c r="C194" s="701">
        <v>1002.99126</v>
      </c>
      <c r="D194" s="702">
        <v>-745.61166743906801</v>
      </c>
      <c r="E194" s="703">
        <v>0.57359577995699995</v>
      </c>
      <c r="F194" s="701">
        <v>0</v>
      </c>
      <c r="G194" s="702">
        <v>0</v>
      </c>
      <c r="H194" s="704">
        <v>0</v>
      </c>
      <c r="I194" s="701">
        <v>0</v>
      </c>
      <c r="J194" s="702">
        <v>0</v>
      </c>
      <c r="K194" s="712" t="s">
        <v>329</v>
      </c>
    </row>
    <row r="195" spans="1:11" ht="14.45" customHeight="1" thickBot="1" x14ac:dyDescent="0.25">
      <c r="A195" s="723" t="s">
        <v>515</v>
      </c>
      <c r="B195" s="701">
        <v>3943.6950164571299</v>
      </c>
      <c r="C195" s="701">
        <v>2812.5535</v>
      </c>
      <c r="D195" s="702">
        <v>-1131.1415164571299</v>
      </c>
      <c r="E195" s="703">
        <v>0.71317723309299996</v>
      </c>
      <c r="F195" s="701">
        <v>5325.0354796577603</v>
      </c>
      <c r="G195" s="702">
        <v>3106.2706964670301</v>
      </c>
      <c r="H195" s="704">
        <v>0</v>
      </c>
      <c r="I195" s="701">
        <v>2286.38726</v>
      </c>
      <c r="J195" s="702">
        <v>-819.88343646702697</v>
      </c>
      <c r="K195" s="705">
        <v>0.42936563873299999</v>
      </c>
    </row>
    <row r="196" spans="1:11" ht="14.45" customHeight="1" thickBot="1" x14ac:dyDescent="0.25">
      <c r="A196" s="722" t="s">
        <v>516</v>
      </c>
      <c r="B196" s="706">
        <v>0</v>
      </c>
      <c r="C196" s="706">
        <v>6162.1220599999997</v>
      </c>
      <c r="D196" s="707">
        <v>6162.1220599999997</v>
      </c>
      <c r="E196" s="708" t="s">
        <v>329</v>
      </c>
      <c r="F196" s="706">
        <v>0</v>
      </c>
      <c r="G196" s="707">
        <v>0</v>
      </c>
      <c r="H196" s="709">
        <v>-211.71636000000001</v>
      </c>
      <c r="I196" s="706">
        <v>2055.76406</v>
      </c>
      <c r="J196" s="707">
        <v>2055.76406</v>
      </c>
      <c r="K196" s="710" t="s">
        <v>329</v>
      </c>
    </row>
    <row r="197" spans="1:11" ht="14.45" customHeight="1" thickBot="1" x14ac:dyDescent="0.25">
      <c r="A197" s="723" t="s">
        <v>517</v>
      </c>
      <c r="B197" s="701">
        <v>0</v>
      </c>
      <c r="C197" s="701">
        <v>1203.1749400000001</v>
      </c>
      <c r="D197" s="702">
        <v>1203.1749400000001</v>
      </c>
      <c r="E197" s="711" t="s">
        <v>329</v>
      </c>
      <c r="F197" s="701">
        <v>0</v>
      </c>
      <c r="G197" s="702">
        <v>0</v>
      </c>
      <c r="H197" s="704">
        <v>0</v>
      </c>
      <c r="I197" s="701">
        <v>0</v>
      </c>
      <c r="J197" s="702">
        <v>0</v>
      </c>
      <c r="K197" s="712" t="s">
        <v>329</v>
      </c>
    </row>
    <row r="198" spans="1:11" ht="14.45" customHeight="1" thickBot="1" x14ac:dyDescent="0.25">
      <c r="A198" s="723" t="s">
        <v>518</v>
      </c>
      <c r="B198" s="701">
        <v>0</v>
      </c>
      <c r="C198" s="701">
        <v>4958.9471199999998</v>
      </c>
      <c r="D198" s="702">
        <v>4958.9471199999998</v>
      </c>
      <c r="E198" s="711" t="s">
        <v>329</v>
      </c>
      <c r="F198" s="701">
        <v>0</v>
      </c>
      <c r="G198" s="702">
        <v>0</v>
      </c>
      <c r="H198" s="704">
        <v>-211.71636000000001</v>
      </c>
      <c r="I198" s="701">
        <v>2055.76406</v>
      </c>
      <c r="J198" s="702">
        <v>2055.76406</v>
      </c>
      <c r="K198" s="712" t="s">
        <v>329</v>
      </c>
    </row>
    <row r="199" spans="1:11" ht="14.45" customHeight="1" thickBot="1" x14ac:dyDescent="0.25">
      <c r="A199" s="721" t="s">
        <v>519</v>
      </c>
      <c r="B199" s="701">
        <v>187</v>
      </c>
      <c r="C199" s="701">
        <v>224.17115000000001</v>
      </c>
      <c r="D199" s="702">
        <v>37.171149999999997</v>
      </c>
      <c r="E199" s="703">
        <v>1.198776203208</v>
      </c>
      <c r="F199" s="701">
        <v>309.12809352694802</v>
      </c>
      <c r="G199" s="702">
        <v>180.32472122405301</v>
      </c>
      <c r="H199" s="704">
        <v>27.233899999999998</v>
      </c>
      <c r="I199" s="701">
        <v>134.81664000000001</v>
      </c>
      <c r="J199" s="702">
        <v>-45.508081224053001</v>
      </c>
      <c r="K199" s="705">
        <v>0.43611901610600001</v>
      </c>
    </row>
    <row r="200" spans="1:11" ht="14.45" customHeight="1" thickBot="1" x14ac:dyDescent="0.25">
      <c r="A200" s="722" t="s">
        <v>520</v>
      </c>
      <c r="B200" s="706">
        <v>187</v>
      </c>
      <c r="C200" s="706">
        <v>224.17115000000001</v>
      </c>
      <c r="D200" s="707">
        <v>37.171149999999997</v>
      </c>
      <c r="E200" s="713">
        <v>1.198776203208</v>
      </c>
      <c r="F200" s="706">
        <v>309.12809352694802</v>
      </c>
      <c r="G200" s="707">
        <v>180.32472122405301</v>
      </c>
      <c r="H200" s="709">
        <v>27.233899999999998</v>
      </c>
      <c r="I200" s="706">
        <v>134.81664000000001</v>
      </c>
      <c r="J200" s="707">
        <v>-45.508081224053001</v>
      </c>
      <c r="K200" s="714">
        <v>0.43611901610600001</v>
      </c>
    </row>
    <row r="201" spans="1:11" ht="14.45" customHeight="1" thickBot="1" x14ac:dyDescent="0.25">
      <c r="A201" s="723" t="s">
        <v>521</v>
      </c>
      <c r="B201" s="701">
        <v>187</v>
      </c>
      <c r="C201" s="701">
        <v>224.17115000000001</v>
      </c>
      <c r="D201" s="702">
        <v>37.171149999999997</v>
      </c>
      <c r="E201" s="703">
        <v>1.198776203208</v>
      </c>
      <c r="F201" s="701">
        <v>309.12809352694802</v>
      </c>
      <c r="G201" s="702">
        <v>180.32472122405301</v>
      </c>
      <c r="H201" s="704">
        <v>27.233899999999998</v>
      </c>
      <c r="I201" s="701">
        <v>134.81664000000001</v>
      </c>
      <c r="J201" s="702">
        <v>-45.508081224053001</v>
      </c>
      <c r="K201" s="705">
        <v>0.43611901610600001</v>
      </c>
    </row>
    <row r="202" spans="1:11" ht="14.45" customHeight="1" thickBot="1" x14ac:dyDescent="0.25">
      <c r="A202" s="720" t="s">
        <v>522</v>
      </c>
      <c r="B202" s="701">
        <v>119.608881951382</v>
      </c>
      <c r="C202" s="701">
        <v>713.45589000000098</v>
      </c>
      <c r="D202" s="702">
        <v>593.84700804861905</v>
      </c>
      <c r="E202" s="703">
        <v>5.9649072741099998</v>
      </c>
      <c r="F202" s="701">
        <v>0</v>
      </c>
      <c r="G202" s="702">
        <v>0</v>
      </c>
      <c r="H202" s="704">
        <v>63.546700000000001</v>
      </c>
      <c r="I202" s="701">
        <v>320.23248999999998</v>
      </c>
      <c r="J202" s="702">
        <v>320.23248999999998</v>
      </c>
      <c r="K202" s="712" t="s">
        <v>329</v>
      </c>
    </row>
    <row r="203" spans="1:11" ht="14.45" customHeight="1" thickBot="1" x14ac:dyDescent="0.25">
      <c r="A203" s="721" t="s">
        <v>523</v>
      </c>
      <c r="B203" s="701">
        <v>0</v>
      </c>
      <c r="C203" s="701">
        <v>87.9</v>
      </c>
      <c r="D203" s="702">
        <v>87.9</v>
      </c>
      <c r="E203" s="711" t="s">
        <v>329</v>
      </c>
      <c r="F203" s="701">
        <v>0</v>
      </c>
      <c r="G203" s="702">
        <v>0</v>
      </c>
      <c r="H203" s="704">
        <v>43.25</v>
      </c>
      <c r="I203" s="701">
        <v>74.150000000000006</v>
      </c>
      <c r="J203" s="702">
        <v>74.150000000000006</v>
      </c>
      <c r="K203" s="712" t="s">
        <v>329</v>
      </c>
    </row>
    <row r="204" spans="1:11" ht="14.45" customHeight="1" thickBot="1" x14ac:dyDescent="0.25">
      <c r="A204" s="722" t="s">
        <v>524</v>
      </c>
      <c r="B204" s="706">
        <v>0</v>
      </c>
      <c r="C204" s="706">
        <v>18.149999999999999</v>
      </c>
      <c r="D204" s="707">
        <v>18.149999999999999</v>
      </c>
      <c r="E204" s="708" t="s">
        <v>329</v>
      </c>
      <c r="F204" s="706">
        <v>0</v>
      </c>
      <c r="G204" s="707">
        <v>0</v>
      </c>
      <c r="H204" s="709">
        <v>0</v>
      </c>
      <c r="I204" s="706">
        <v>18.149999999999999</v>
      </c>
      <c r="J204" s="707">
        <v>18.149999999999999</v>
      </c>
      <c r="K204" s="710" t="s">
        <v>329</v>
      </c>
    </row>
    <row r="205" spans="1:11" ht="14.45" customHeight="1" thickBot="1" x14ac:dyDescent="0.25">
      <c r="A205" s="723" t="s">
        <v>525</v>
      </c>
      <c r="B205" s="701">
        <v>0</v>
      </c>
      <c r="C205" s="701">
        <v>18.149999999999999</v>
      </c>
      <c r="D205" s="702">
        <v>18.149999999999999</v>
      </c>
      <c r="E205" s="711" t="s">
        <v>329</v>
      </c>
      <c r="F205" s="701">
        <v>0</v>
      </c>
      <c r="G205" s="702">
        <v>0</v>
      </c>
      <c r="H205" s="704">
        <v>0</v>
      </c>
      <c r="I205" s="701">
        <v>18.149999999999999</v>
      </c>
      <c r="J205" s="702">
        <v>18.149999999999999</v>
      </c>
      <c r="K205" s="712" t="s">
        <v>329</v>
      </c>
    </row>
    <row r="206" spans="1:11" ht="14.45" customHeight="1" thickBot="1" x14ac:dyDescent="0.25">
      <c r="A206" s="722" t="s">
        <v>526</v>
      </c>
      <c r="B206" s="706">
        <v>0</v>
      </c>
      <c r="C206" s="706">
        <v>69.75</v>
      </c>
      <c r="D206" s="707">
        <v>69.75</v>
      </c>
      <c r="E206" s="708" t="s">
        <v>329</v>
      </c>
      <c r="F206" s="706">
        <v>0</v>
      </c>
      <c r="G206" s="707">
        <v>0</v>
      </c>
      <c r="H206" s="709">
        <v>43.25</v>
      </c>
      <c r="I206" s="706">
        <v>56</v>
      </c>
      <c r="J206" s="707">
        <v>56</v>
      </c>
      <c r="K206" s="710" t="s">
        <v>329</v>
      </c>
    </row>
    <row r="207" spans="1:11" ht="14.45" customHeight="1" thickBot="1" x14ac:dyDescent="0.25">
      <c r="A207" s="723" t="s">
        <v>527</v>
      </c>
      <c r="B207" s="701">
        <v>0</v>
      </c>
      <c r="C207" s="701">
        <v>69.75</v>
      </c>
      <c r="D207" s="702">
        <v>69.75</v>
      </c>
      <c r="E207" s="711" t="s">
        <v>329</v>
      </c>
      <c r="F207" s="701">
        <v>0</v>
      </c>
      <c r="G207" s="702">
        <v>0</v>
      </c>
      <c r="H207" s="704">
        <v>43.25</v>
      </c>
      <c r="I207" s="701">
        <v>56</v>
      </c>
      <c r="J207" s="702">
        <v>56</v>
      </c>
      <c r="K207" s="712" t="s">
        <v>329</v>
      </c>
    </row>
    <row r="208" spans="1:11" ht="14.45" customHeight="1" thickBot="1" x14ac:dyDescent="0.25">
      <c r="A208" s="726" t="s">
        <v>528</v>
      </c>
      <c r="B208" s="706">
        <v>119.608881951382</v>
      </c>
      <c r="C208" s="706">
        <v>625.555890000001</v>
      </c>
      <c r="D208" s="707">
        <v>505.94700804861901</v>
      </c>
      <c r="E208" s="713">
        <v>5.2300120174540004</v>
      </c>
      <c r="F208" s="706">
        <v>0</v>
      </c>
      <c r="G208" s="707">
        <v>0</v>
      </c>
      <c r="H208" s="709">
        <v>20.296700000000001</v>
      </c>
      <c r="I208" s="706">
        <v>246.08249000000001</v>
      </c>
      <c r="J208" s="707">
        <v>246.08249000000001</v>
      </c>
      <c r="K208" s="710" t="s">
        <v>329</v>
      </c>
    </row>
    <row r="209" spans="1:11" ht="14.45" customHeight="1" thickBot="1" x14ac:dyDescent="0.25">
      <c r="A209" s="722" t="s">
        <v>529</v>
      </c>
      <c r="B209" s="706">
        <v>0</v>
      </c>
      <c r="C209" s="706">
        <v>80.000299999999996</v>
      </c>
      <c r="D209" s="707">
        <v>80.000299999999996</v>
      </c>
      <c r="E209" s="708" t="s">
        <v>329</v>
      </c>
      <c r="F209" s="706">
        <v>0</v>
      </c>
      <c r="G209" s="707">
        <v>0</v>
      </c>
      <c r="H209" s="709">
        <v>1.0000000000000001E-5</v>
      </c>
      <c r="I209" s="706">
        <v>100.00045</v>
      </c>
      <c r="J209" s="707">
        <v>100.00045</v>
      </c>
      <c r="K209" s="710" t="s">
        <v>329</v>
      </c>
    </row>
    <row r="210" spans="1:11" ht="14.45" customHeight="1" thickBot="1" x14ac:dyDescent="0.25">
      <c r="A210" s="723" t="s">
        <v>530</v>
      </c>
      <c r="B210" s="701">
        <v>0</v>
      </c>
      <c r="C210" s="701">
        <v>2.9999999999999997E-4</v>
      </c>
      <c r="D210" s="702">
        <v>2.9999999999999997E-4</v>
      </c>
      <c r="E210" s="711" t="s">
        <v>329</v>
      </c>
      <c r="F210" s="701">
        <v>0</v>
      </c>
      <c r="G210" s="702">
        <v>0</v>
      </c>
      <c r="H210" s="704">
        <v>1.0000000000000001E-5</v>
      </c>
      <c r="I210" s="701">
        <v>4.4999999999999999E-4</v>
      </c>
      <c r="J210" s="702">
        <v>4.4999999999999999E-4</v>
      </c>
      <c r="K210" s="712" t="s">
        <v>329</v>
      </c>
    </row>
    <row r="211" spans="1:11" ht="14.45" customHeight="1" thickBot="1" x14ac:dyDescent="0.25">
      <c r="A211" s="723" t="s">
        <v>531</v>
      </c>
      <c r="B211" s="701">
        <v>0</v>
      </c>
      <c r="C211" s="701">
        <v>80</v>
      </c>
      <c r="D211" s="702">
        <v>80</v>
      </c>
      <c r="E211" s="711" t="s">
        <v>329</v>
      </c>
      <c r="F211" s="701">
        <v>0</v>
      </c>
      <c r="G211" s="702">
        <v>0</v>
      </c>
      <c r="H211" s="704">
        <v>0</v>
      </c>
      <c r="I211" s="701">
        <v>100</v>
      </c>
      <c r="J211" s="702">
        <v>100</v>
      </c>
      <c r="K211" s="712" t="s">
        <v>374</v>
      </c>
    </row>
    <row r="212" spans="1:11" ht="14.45" customHeight="1" thickBot="1" x14ac:dyDescent="0.25">
      <c r="A212" s="722" t="s">
        <v>532</v>
      </c>
      <c r="B212" s="706">
        <v>119.608881951382</v>
      </c>
      <c r="C212" s="706">
        <v>220.19394</v>
      </c>
      <c r="D212" s="707">
        <v>100.585058048618</v>
      </c>
      <c r="E212" s="713">
        <v>1.840949738912</v>
      </c>
      <c r="F212" s="706">
        <v>0</v>
      </c>
      <c r="G212" s="707">
        <v>0</v>
      </c>
      <c r="H212" s="709">
        <v>12.39669</v>
      </c>
      <c r="I212" s="706">
        <v>69.281040000000004</v>
      </c>
      <c r="J212" s="707">
        <v>69.281040000000004</v>
      </c>
      <c r="K212" s="710" t="s">
        <v>329</v>
      </c>
    </row>
    <row r="213" spans="1:11" ht="14.45" customHeight="1" thickBot="1" x14ac:dyDescent="0.25">
      <c r="A213" s="723" t="s">
        <v>533</v>
      </c>
      <c r="B213" s="701">
        <v>1.7719876921769999</v>
      </c>
      <c r="C213" s="701">
        <v>0.41699999999999998</v>
      </c>
      <c r="D213" s="702">
        <v>-1.3549876921770001</v>
      </c>
      <c r="E213" s="703">
        <v>0.235328948299</v>
      </c>
      <c r="F213" s="701">
        <v>0</v>
      </c>
      <c r="G213" s="702">
        <v>0</v>
      </c>
      <c r="H213" s="704">
        <v>0</v>
      </c>
      <c r="I213" s="701">
        <v>0</v>
      </c>
      <c r="J213" s="702">
        <v>0</v>
      </c>
      <c r="K213" s="712" t="s">
        <v>329</v>
      </c>
    </row>
    <row r="214" spans="1:11" ht="14.45" customHeight="1" thickBot="1" x14ac:dyDescent="0.25">
      <c r="A214" s="723" t="s">
        <v>534</v>
      </c>
      <c r="B214" s="701">
        <v>117.836894259204</v>
      </c>
      <c r="C214" s="701">
        <v>219.77694</v>
      </c>
      <c r="D214" s="702">
        <v>101.94004574079599</v>
      </c>
      <c r="E214" s="703">
        <v>1.865094471316</v>
      </c>
      <c r="F214" s="701">
        <v>0</v>
      </c>
      <c r="G214" s="702">
        <v>0</v>
      </c>
      <c r="H214" s="704">
        <v>12.39669</v>
      </c>
      <c r="I214" s="701">
        <v>69.281040000000004</v>
      </c>
      <c r="J214" s="702">
        <v>69.281040000000004</v>
      </c>
      <c r="K214" s="712" t="s">
        <v>329</v>
      </c>
    </row>
    <row r="215" spans="1:11" ht="14.45" customHeight="1" thickBot="1" x14ac:dyDescent="0.25">
      <c r="A215" s="722" t="s">
        <v>535</v>
      </c>
      <c r="B215" s="706">
        <v>0</v>
      </c>
      <c r="C215" s="706">
        <v>325.36165</v>
      </c>
      <c r="D215" s="707">
        <v>325.36165</v>
      </c>
      <c r="E215" s="708" t="s">
        <v>329</v>
      </c>
      <c r="F215" s="706">
        <v>0</v>
      </c>
      <c r="G215" s="707">
        <v>0</v>
      </c>
      <c r="H215" s="709">
        <v>7.9</v>
      </c>
      <c r="I215" s="706">
        <v>76.801000000000002</v>
      </c>
      <c r="J215" s="707">
        <v>76.801000000000002</v>
      </c>
      <c r="K215" s="710" t="s">
        <v>329</v>
      </c>
    </row>
    <row r="216" spans="1:11" ht="14.45" customHeight="1" thickBot="1" x14ac:dyDescent="0.25">
      <c r="A216" s="723" t="s">
        <v>536</v>
      </c>
      <c r="B216" s="701">
        <v>0</v>
      </c>
      <c r="C216" s="701">
        <v>325.36165</v>
      </c>
      <c r="D216" s="702">
        <v>325.36165</v>
      </c>
      <c r="E216" s="711" t="s">
        <v>329</v>
      </c>
      <c r="F216" s="701">
        <v>0</v>
      </c>
      <c r="G216" s="702">
        <v>0</v>
      </c>
      <c r="H216" s="704">
        <v>7.9</v>
      </c>
      <c r="I216" s="701">
        <v>76.801000000000002</v>
      </c>
      <c r="J216" s="702">
        <v>76.801000000000002</v>
      </c>
      <c r="K216" s="712" t="s">
        <v>329</v>
      </c>
    </row>
    <row r="217" spans="1:11" ht="14.45" customHeight="1" thickBot="1" x14ac:dyDescent="0.25">
      <c r="A217" s="720" t="s">
        <v>537</v>
      </c>
      <c r="B217" s="701">
        <v>32.166662900882002</v>
      </c>
      <c r="C217" s="701">
        <v>97.856999999999999</v>
      </c>
      <c r="D217" s="702">
        <v>65.690337099117002</v>
      </c>
      <c r="E217" s="703">
        <v>3.0421868846489999</v>
      </c>
      <c r="F217" s="701">
        <v>69.559176032113001</v>
      </c>
      <c r="G217" s="702">
        <v>40.576186018732002</v>
      </c>
      <c r="H217" s="704">
        <v>2.0624899999999999</v>
      </c>
      <c r="I217" s="701">
        <v>37.508980000000001</v>
      </c>
      <c r="J217" s="702">
        <v>-3.0672060187320001</v>
      </c>
      <c r="K217" s="705">
        <v>0.53923841741099998</v>
      </c>
    </row>
    <row r="218" spans="1:11" ht="14.45" customHeight="1" thickBot="1" x14ac:dyDescent="0.25">
      <c r="A218" s="726" t="s">
        <v>538</v>
      </c>
      <c r="B218" s="706">
        <v>32.166662900882002</v>
      </c>
      <c r="C218" s="706">
        <v>97.856999999999999</v>
      </c>
      <c r="D218" s="707">
        <v>65.690337099117002</v>
      </c>
      <c r="E218" s="713">
        <v>3.0421868846489999</v>
      </c>
      <c r="F218" s="706">
        <v>69.559176032113001</v>
      </c>
      <c r="G218" s="707">
        <v>40.576186018732002</v>
      </c>
      <c r="H218" s="709">
        <v>2.0624899999999999</v>
      </c>
      <c r="I218" s="706">
        <v>37.508980000000001</v>
      </c>
      <c r="J218" s="707">
        <v>-3.0672060187320001</v>
      </c>
      <c r="K218" s="714">
        <v>0.53923841741099998</v>
      </c>
    </row>
    <row r="219" spans="1:11" ht="14.45" customHeight="1" thickBot="1" x14ac:dyDescent="0.25">
      <c r="A219" s="722" t="s">
        <v>539</v>
      </c>
      <c r="B219" s="706">
        <v>32.166662900882002</v>
      </c>
      <c r="C219" s="706">
        <v>73.106999999999999</v>
      </c>
      <c r="D219" s="707">
        <v>40.940337099117002</v>
      </c>
      <c r="E219" s="713">
        <v>2.2727567427570001</v>
      </c>
      <c r="F219" s="706">
        <v>69.559176032113001</v>
      </c>
      <c r="G219" s="707">
        <v>40.576186018732002</v>
      </c>
      <c r="H219" s="709">
        <v>0</v>
      </c>
      <c r="I219" s="706">
        <v>23.0715</v>
      </c>
      <c r="J219" s="707">
        <v>-17.504686018731999</v>
      </c>
      <c r="K219" s="714">
        <v>0.33168161723599998</v>
      </c>
    </row>
    <row r="220" spans="1:11" ht="14.45" customHeight="1" thickBot="1" x14ac:dyDescent="0.25">
      <c r="A220" s="723" t="s">
        <v>540</v>
      </c>
      <c r="B220" s="701">
        <v>32.166662900882002</v>
      </c>
      <c r="C220" s="701">
        <v>73.106999999999999</v>
      </c>
      <c r="D220" s="702">
        <v>40.940337099117002</v>
      </c>
      <c r="E220" s="703">
        <v>2.2727567427570001</v>
      </c>
      <c r="F220" s="701">
        <v>69.559176032113001</v>
      </c>
      <c r="G220" s="702">
        <v>40.576186018732002</v>
      </c>
      <c r="H220" s="704">
        <v>0</v>
      </c>
      <c r="I220" s="701">
        <v>23.0715</v>
      </c>
      <c r="J220" s="702">
        <v>-17.504686018731999</v>
      </c>
      <c r="K220" s="705">
        <v>0.33168161723599998</v>
      </c>
    </row>
    <row r="221" spans="1:11" ht="14.45" customHeight="1" thickBot="1" x14ac:dyDescent="0.25">
      <c r="A221" s="725" t="s">
        <v>541</v>
      </c>
      <c r="B221" s="701">
        <v>0</v>
      </c>
      <c r="C221" s="701">
        <v>24.75</v>
      </c>
      <c r="D221" s="702">
        <v>24.75</v>
      </c>
      <c r="E221" s="711" t="s">
        <v>329</v>
      </c>
      <c r="F221" s="701">
        <v>0</v>
      </c>
      <c r="G221" s="702">
        <v>0</v>
      </c>
      <c r="H221" s="704">
        <v>2.0624899999999999</v>
      </c>
      <c r="I221" s="701">
        <v>14.437480000000001</v>
      </c>
      <c r="J221" s="702">
        <v>14.437480000000001</v>
      </c>
      <c r="K221" s="712" t="s">
        <v>329</v>
      </c>
    </row>
    <row r="222" spans="1:11" ht="14.45" customHeight="1" thickBot="1" x14ac:dyDescent="0.25">
      <c r="A222" s="723" t="s">
        <v>542</v>
      </c>
      <c r="B222" s="701">
        <v>0</v>
      </c>
      <c r="C222" s="701">
        <v>24.75</v>
      </c>
      <c r="D222" s="702">
        <v>24.75</v>
      </c>
      <c r="E222" s="711" t="s">
        <v>329</v>
      </c>
      <c r="F222" s="701">
        <v>0</v>
      </c>
      <c r="G222" s="702">
        <v>0</v>
      </c>
      <c r="H222" s="704">
        <v>2.0624899999999999</v>
      </c>
      <c r="I222" s="701">
        <v>14.437480000000001</v>
      </c>
      <c r="J222" s="702">
        <v>14.437480000000001</v>
      </c>
      <c r="K222" s="712" t="s">
        <v>329</v>
      </c>
    </row>
    <row r="223" spans="1:11" ht="14.45" customHeight="1" thickBot="1" x14ac:dyDescent="0.25">
      <c r="A223" s="719" t="s">
        <v>543</v>
      </c>
      <c r="B223" s="701">
        <v>7207.54654609925</v>
      </c>
      <c r="C223" s="701">
        <v>9077.4202999999998</v>
      </c>
      <c r="D223" s="702">
        <v>1869.87375390075</v>
      </c>
      <c r="E223" s="703">
        <v>1.25943276841</v>
      </c>
      <c r="F223" s="701">
        <v>7499.4450186293898</v>
      </c>
      <c r="G223" s="702">
        <v>4374.6762608671397</v>
      </c>
      <c r="H223" s="704">
        <v>956.51388999999995</v>
      </c>
      <c r="I223" s="701">
        <v>5571.3713200000002</v>
      </c>
      <c r="J223" s="702">
        <v>1196.69505913286</v>
      </c>
      <c r="K223" s="705">
        <v>0.74290448241899998</v>
      </c>
    </row>
    <row r="224" spans="1:11" ht="14.45" customHeight="1" thickBot="1" x14ac:dyDescent="0.25">
      <c r="A224" s="724" t="s">
        <v>544</v>
      </c>
      <c r="B224" s="706">
        <v>7207.54654609925</v>
      </c>
      <c r="C224" s="706">
        <v>9077.4202999999998</v>
      </c>
      <c r="D224" s="707">
        <v>1869.87375390075</v>
      </c>
      <c r="E224" s="713">
        <v>1.25943276841</v>
      </c>
      <c r="F224" s="706">
        <v>7499.4450186293898</v>
      </c>
      <c r="G224" s="707">
        <v>4374.6762608671397</v>
      </c>
      <c r="H224" s="709">
        <v>956.51388999999995</v>
      </c>
      <c r="I224" s="706">
        <v>5571.3713200000002</v>
      </c>
      <c r="J224" s="707">
        <v>1196.69505913286</v>
      </c>
      <c r="K224" s="714">
        <v>0.74290448241899998</v>
      </c>
    </row>
    <row r="225" spans="1:11" ht="14.45" customHeight="1" thickBot="1" x14ac:dyDescent="0.25">
      <c r="A225" s="726" t="s">
        <v>54</v>
      </c>
      <c r="B225" s="706">
        <v>7207.54654609925</v>
      </c>
      <c r="C225" s="706">
        <v>9077.4202999999998</v>
      </c>
      <c r="D225" s="707">
        <v>1869.87375390075</v>
      </c>
      <c r="E225" s="713">
        <v>1.25943276841</v>
      </c>
      <c r="F225" s="706">
        <v>7499.4450186293898</v>
      </c>
      <c r="G225" s="707">
        <v>4374.6762608671397</v>
      </c>
      <c r="H225" s="709">
        <v>956.51388999999995</v>
      </c>
      <c r="I225" s="706">
        <v>5571.3713200000002</v>
      </c>
      <c r="J225" s="707">
        <v>1196.69505913286</v>
      </c>
      <c r="K225" s="714">
        <v>0.74290448241899998</v>
      </c>
    </row>
    <row r="226" spans="1:11" ht="14.45" customHeight="1" thickBot="1" x14ac:dyDescent="0.25">
      <c r="A226" s="725" t="s">
        <v>545</v>
      </c>
      <c r="B226" s="701">
        <v>0</v>
      </c>
      <c r="C226" s="701">
        <v>51.311500000000002</v>
      </c>
      <c r="D226" s="702">
        <v>51.311500000000002</v>
      </c>
      <c r="E226" s="711" t="s">
        <v>374</v>
      </c>
      <c r="F226" s="701">
        <v>43.970383114420002</v>
      </c>
      <c r="G226" s="702">
        <v>25.649390150077998</v>
      </c>
      <c r="H226" s="704">
        <v>6.6110800000000003</v>
      </c>
      <c r="I226" s="701">
        <v>28.08981</v>
      </c>
      <c r="J226" s="702">
        <v>2.4404198499210001</v>
      </c>
      <c r="K226" s="705">
        <v>0.63883477946699996</v>
      </c>
    </row>
    <row r="227" spans="1:11" ht="14.45" customHeight="1" thickBot="1" x14ac:dyDescent="0.25">
      <c r="A227" s="723" t="s">
        <v>546</v>
      </c>
      <c r="B227" s="701">
        <v>0</v>
      </c>
      <c r="C227" s="701">
        <v>51.311500000000002</v>
      </c>
      <c r="D227" s="702">
        <v>51.311500000000002</v>
      </c>
      <c r="E227" s="711" t="s">
        <v>374</v>
      </c>
      <c r="F227" s="701">
        <v>43.970383114420002</v>
      </c>
      <c r="G227" s="702">
        <v>25.649390150077998</v>
      </c>
      <c r="H227" s="704">
        <v>6.6110800000000003</v>
      </c>
      <c r="I227" s="701">
        <v>28.08981</v>
      </c>
      <c r="J227" s="702">
        <v>2.4404198499210001</v>
      </c>
      <c r="K227" s="705">
        <v>0.63883477946699996</v>
      </c>
    </row>
    <row r="228" spans="1:11" ht="14.45" customHeight="1" thickBot="1" x14ac:dyDescent="0.25">
      <c r="A228" s="722" t="s">
        <v>547</v>
      </c>
      <c r="B228" s="706">
        <v>87.845379052099005</v>
      </c>
      <c r="C228" s="706">
        <v>35.563000000000002</v>
      </c>
      <c r="D228" s="707">
        <v>-52.282379052099003</v>
      </c>
      <c r="E228" s="713">
        <v>0.40483632017600002</v>
      </c>
      <c r="F228" s="706">
        <v>151.62718820769601</v>
      </c>
      <c r="G228" s="707">
        <v>88.449193121156</v>
      </c>
      <c r="H228" s="709">
        <v>3.96</v>
      </c>
      <c r="I228" s="706">
        <v>25.82</v>
      </c>
      <c r="J228" s="707">
        <v>-62.629193121156</v>
      </c>
      <c r="K228" s="714">
        <v>0.17028608328799999</v>
      </c>
    </row>
    <row r="229" spans="1:11" ht="14.45" customHeight="1" thickBot="1" x14ac:dyDescent="0.25">
      <c r="A229" s="723" t="s">
        <v>548</v>
      </c>
      <c r="B229" s="701">
        <v>87.845379052099005</v>
      </c>
      <c r="C229" s="701">
        <v>35.563000000000002</v>
      </c>
      <c r="D229" s="702">
        <v>-52.282379052099003</v>
      </c>
      <c r="E229" s="703">
        <v>0.40483632017600002</v>
      </c>
      <c r="F229" s="701">
        <v>151.62718820769601</v>
      </c>
      <c r="G229" s="702">
        <v>88.449193121156</v>
      </c>
      <c r="H229" s="704">
        <v>3.96</v>
      </c>
      <c r="I229" s="701">
        <v>25.82</v>
      </c>
      <c r="J229" s="702">
        <v>-62.629193121156</v>
      </c>
      <c r="K229" s="705">
        <v>0.17028608328799999</v>
      </c>
    </row>
    <row r="230" spans="1:11" ht="14.45" customHeight="1" thickBot="1" x14ac:dyDescent="0.25">
      <c r="A230" s="722" t="s">
        <v>549</v>
      </c>
      <c r="B230" s="706">
        <v>119.825254146242</v>
      </c>
      <c r="C230" s="706">
        <v>84.390500000000003</v>
      </c>
      <c r="D230" s="707">
        <v>-35.434754146242</v>
      </c>
      <c r="E230" s="713">
        <v>0.70427974971700003</v>
      </c>
      <c r="F230" s="706">
        <v>122.54461271535099</v>
      </c>
      <c r="G230" s="707">
        <v>71.484357417287995</v>
      </c>
      <c r="H230" s="709">
        <v>12.98354</v>
      </c>
      <c r="I230" s="706">
        <v>55.359920000000002</v>
      </c>
      <c r="J230" s="707">
        <v>-16.124437417288</v>
      </c>
      <c r="K230" s="714">
        <v>0.45175319235400002</v>
      </c>
    </row>
    <row r="231" spans="1:11" ht="14.45" customHeight="1" thickBot="1" x14ac:dyDescent="0.25">
      <c r="A231" s="723" t="s">
        <v>550</v>
      </c>
      <c r="B231" s="701">
        <v>35.646541472651002</v>
      </c>
      <c r="C231" s="701">
        <v>15.244</v>
      </c>
      <c r="D231" s="702">
        <v>-20.402541472650999</v>
      </c>
      <c r="E231" s="703">
        <v>0.42764317014300002</v>
      </c>
      <c r="F231" s="701">
        <v>32.574320595201002</v>
      </c>
      <c r="G231" s="702">
        <v>19.001687013866999</v>
      </c>
      <c r="H231" s="704">
        <v>2.2200000000000002</v>
      </c>
      <c r="I231" s="701">
        <v>10.130000000000001</v>
      </c>
      <c r="J231" s="702">
        <v>-8.8716870138669996</v>
      </c>
      <c r="K231" s="705">
        <v>0.31098115984899999</v>
      </c>
    </row>
    <row r="232" spans="1:11" ht="14.45" customHeight="1" thickBot="1" x14ac:dyDescent="0.25">
      <c r="A232" s="723" t="s">
        <v>551</v>
      </c>
      <c r="B232" s="701">
        <v>0</v>
      </c>
      <c r="C232" s="701">
        <v>1.2040999999999999</v>
      </c>
      <c r="D232" s="702">
        <v>1.2040999999999999</v>
      </c>
      <c r="E232" s="711" t="s">
        <v>374</v>
      </c>
      <c r="F232" s="701">
        <v>0</v>
      </c>
      <c r="G232" s="702">
        <v>0</v>
      </c>
      <c r="H232" s="704">
        <v>0</v>
      </c>
      <c r="I232" s="701">
        <v>0</v>
      </c>
      <c r="J232" s="702">
        <v>0</v>
      </c>
      <c r="K232" s="705">
        <v>7</v>
      </c>
    </row>
    <row r="233" spans="1:11" ht="14.45" customHeight="1" thickBot="1" x14ac:dyDescent="0.25">
      <c r="A233" s="723" t="s">
        <v>552</v>
      </c>
      <c r="B233" s="701">
        <v>84.178712673590994</v>
      </c>
      <c r="C233" s="701">
        <v>67.942400000000006</v>
      </c>
      <c r="D233" s="702">
        <v>-16.236312673591001</v>
      </c>
      <c r="E233" s="703">
        <v>0.80712091979099998</v>
      </c>
      <c r="F233" s="701">
        <v>89.970292120148997</v>
      </c>
      <c r="G233" s="702">
        <v>52.482670403420002</v>
      </c>
      <c r="H233" s="704">
        <v>10.763540000000001</v>
      </c>
      <c r="I233" s="701">
        <v>45.22992</v>
      </c>
      <c r="J233" s="702">
        <v>-7.2527504034200003</v>
      </c>
      <c r="K233" s="705">
        <v>0.50272060848199995</v>
      </c>
    </row>
    <row r="234" spans="1:11" ht="14.45" customHeight="1" thickBot="1" x14ac:dyDescent="0.25">
      <c r="A234" s="725" t="s">
        <v>553</v>
      </c>
      <c r="B234" s="701">
        <v>0</v>
      </c>
      <c r="C234" s="701">
        <v>0</v>
      </c>
      <c r="D234" s="702">
        <v>0</v>
      </c>
      <c r="E234" s="703">
        <v>1</v>
      </c>
      <c r="F234" s="701">
        <v>0</v>
      </c>
      <c r="G234" s="702">
        <v>0</v>
      </c>
      <c r="H234" s="704">
        <v>12.71753</v>
      </c>
      <c r="I234" s="701">
        <v>30.95748</v>
      </c>
      <c r="J234" s="702">
        <v>30.95748</v>
      </c>
      <c r="K234" s="712" t="s">
        <v>374</v>
      </c>
    </row>
    <row r="235" spans="1:11" ht="14.45" customHeight="1" thickBot="1" x14ac:dyDescent="0.25">
      <c r="A235" s="723" t="s">
        <v>554</v>
      </c>
      <c r="B235" s="701">
        <v>0</v>
      </c>
      <c r="C235" s="701">
        <v>0</v>
      </c>
      <c r="D235" s="702">
        <v>0</v>
      </c>
      <c r="E235" s="703">
        <v>1</v>
      </c>
      <c r="F235" s="701">
        <v>0</v>
      </c>
      <c r="G235" s="702">
        <v>0</v>
      </c>
      <c r="H235" s="704">
        <v>12.71753</v>
      </c>
      <c r="I235" s="701">
        <v>30.95748</v>
      </c>
      <c r="J235" s="702">
        <v>30.95748</v>
      </c>
      <c r="K235" s="712" t="s">
        <v>374</v>
      </c>
    </row>
    <row r="236" spans="1:11" ht="14.45" customHeight="1" thickBot="1" x14ac:dyDescent="0.25">
      <c r="A236" s="722" t="s">
        <v>555</v>
      </c>
      <c r="B236" s="706">
        <v>770.16643240455403</v>
      </c>
      <c r="C236" s="706">
        <v>865.61384999999996</v>
      </c>
      <c r="D236" s="707">
        <v>95.447417595445998</v>
      </c>
      <c r="E236" s="713">
        <v>1.1239308980230001</v>
      </c>
      <c r="F236" s="706">
        <v>729.15400545431703</v>
      </c>
      <c r="G236" s="707">
        <v>425.33983651501802</v>
      </c>
      <c r="H236" s="709">
        <v>0</v>
      </c>
      <c r="I236" s="706">
        <v>186.07656</v>
      </c>
      <c r="J236" s="707">
        <v>-239.26327651501799</v>
      </c>
      <c r="K236" s="714">
        <v>0.255195142052</v>
      </c>
    </row>
    <row r="237" spans="1:11" ht="14.45" customHeight="1" thickBot="1" x14ac:dyDescent="0.25">
      <c r="A237" s="723" t="s">
        <v>556</v>
      </c>
      <c r="B237" s="701">
        <v>770.16643240455403</v>
      </c>
      <c r="C237" s="701">
        <v>865.61384999999996</v>
      </c>
      <c r="D237" s="702">
        <v>95.447417595445998</v>
      </c>
      <c r="E237" s="703">
        <v>1.1239308980230001</v>
      </c>
      <c r="F237" s="701">
        <v>729.15400545431703</v>
      </c>
      <c r="G237" s="702">
        <v>425.33983651501802</v>
      </c>
      <c r="H237" s="704">
        <v>0</v>
      </c>
      <c r="I237" s="701">
        <v>186.07656</v>
      </c>
      <c r="J237" s="702">
        <v>-239.26327651501799</v>
      </c>
      <c r="K237" s="705">
        <v>0.255195142052</v>
      </c>
    </row>
    <row r="238" spans="1:11" ht="14.45" customHeight="1" thickBot="1" x14ac:dyDescent="0.25">
      <c r="A238" s="722" t="s">
        <v>557</v>
      </c>
      <c r="B238" s="706">
        <v>0</v>
      </c>
      <c r="C238" s="706">
        <v>7.7949999999999999</v>
      </c>
      <c r="D238" s="707">
        <v>7.7949999999999999</v>
      </c>
      <c r="E238" s="708" t="s">
        <v>374</v>
      </c>
      <c r="F238" s="706">
        <v>0</v>
      </c>
      <c r="G238" s="707">
        <v>0</v>
      </c>
      <c r="H238" s="709">
        <v>0.73499999999999999</v>
      </c>
      <c r="I238" s="706">
        <v>3.2789999999999999</v>
      </c>
      <c r="J238" s="707">
        <v>3.2789999999999999</v>
      </c>
      <c r="K238" s="710" t="s">
        <v>374</v>
      </c>
    </row>
    <row r="239" spans="1:11" ht="14.45" customHeight="1" thickBot="1" x14ac:dyDescent="0.25">
      <c r="A239" s="723" t="s">
        <v>558</v>
      </c>
      <c r="B239" s="701">
        <v>0</v>
      </c>
      <c r="C239" s="701">
        <v>7.7949999999999999</v>
      </c>
      <c r="D239" s="702">
        <v>7.7949999999999999</v>
      </c>
      <c r="E239" s="711" t="s">
        <v>374</v>
      </c>
      <c r="F239" s="701">
        <v>0</v>
      </c>
      <c r="G239" s="702">
        <v>0</v>
      </c>
      <c r="H239" s="704">
        <v>0.73499999999999999</v>
      </c>
      <c r="I239" s="701">
        <v>3.2789999999999999</v>
      </c>
      <c r="J239" s="702">
        <v>3.2789999999999999</v>
      </c>
      <c r="K239" s="712" t="s">
        <v>374</v>
      </c>
    </row>
    <row r="240" spans="1:11" ht="14.45" customHeight="1" thickBot="1" x14ac:dyDescent="0.25">
      <c r="A240" s="722" t="s">
        <v>559</v>
      </c>
      <c r="B240" s="706">
        <v>627.60747289915105</v>
      </c>
      <c r="C240" s="706">
        <v>525.65345000000002</v>
      </c>
      <c r="D240" s="707">
        <v>-101.954022899151</v>
      </c>
      <c r="E240" s="713">
        <v>0.83755129232500003</v>
      </c>
      <c r="F240" s="706">
        <v>705.79509365343495</v>
      </c>
      <c r="G240" s="707">
        <v>411.71380463116998</v>
      </c>
      <c r="H240" s="709">
        <v>42.508670000000002</v>
      </c>
      <c r="I240" s="706">
        <v>382.06715000000003</v>
      </c>
      <c r="J240" s="707">
        <v>-29.646654631170001</v>
      </c>
      <c r="K240" s="714">
        <v>0.54132871344</v>
      </c>
    </row>
    <row r="241" spans="1:11" ht="14.45" customHeight="1" thickBot="1" x14ac:dyDescent="0.25">
      <c r="A241" s="723" t="s">
        <v>560</v>
      </c>
      <c r="B241" s="701">
        <v>627.60747289915105</v>
      </c>
      <c r="C241" s="701">
        <v>525.65345000000002</v>
      </c>
      <c r="D241" s="702">
        <v>-101.954022899151</v>
      </c>
      <c r="E241" s="703">
        <v>0.83755129232500003</v>
      </c>
      <c r="F241" s="701">
        <v>705.79509365343495</v>
      </c>
      <c r="G241" s="702">
        <v>411.71380463116998</v>
      </c>
      <c r="H241" s="704">
        <v>42.508670000000002</v>
      </c>
      <c r="I241" s="701">
        <v>382.06715000000003</v>
      </c>
      <c r="J241" s="702">
        <v>-29.646654631170001</v>
      </c>
      <c r="K241" s="705">
        <v>0.54132871344</v>
      </c>
    </row>
    <row r="242" spans="1:11" ht="14.45" customHeight="1" thickBot="1" x14ac:dyDescent="0.25">
      <c r="A242" s="722" t="s">
        <v>561</v>
      </c>
      <c r="B242" s="706">
        <v>0</v>
      </c>
      <c r="C242" s="706">
        <v>1138.222</v>
      </c>
      <c r="D242" s="707">
        <v>1138.222</v>
      </c>
      <c r="E242" s="708" t="s">
        <v>374</v>
      </c>
      <c r="F242" s="706">
        <v>0</v>
      </c>
      <c r="G242" s="707">
        <v>0</v>
      </c>
      <c r="H242" s="709">
        <v>140.71457000000001</v>
      </c>
      <c r="I242" s="706">
        <v>641.51772000000005</v>
      </c>
      <c r="J242" s="707">
        <v>641.51772000000005</v>
      </c>
      <c r="K242" s="710" t="s">
        <v>374</v>
      </c>
    </row>
    <row r="243" spans="1:11" ht="14.45" customHeight="1" thickBot="1" x14ac:dyDescent="0.25">
      <c r="A243" s="723" t="s">
        <v>562</v>
      </c>
      <c r="B243" s="701">
        <v>0</v>
      </c>
      <c r="C243" s="701">
        <v>1138.222</v>
      </c>
      <c r="D243" s="702">
        <v>1138.222</v>
      </c>
      <c r="E243" s="711" t="s">
        <v>374</v>
      </c>
      <c r="F243" s="701">
        <v>0</v>
      </c>
      <c r="G243" s="702">
        <v>0</v>
      </c>
      <c r="H243" s="704">
        <v>140.71457000000001</v>
      </c>
      <c r="I243" s="701">
        <v>641.51772000000005</v>
      </c>
      <c r="J243" s="702">
        <v>641.51772000000005</v>
      </c>
      <c r="K243" s="712" t="s">
        <v>374</v>
      </c>
    </row>
    <row r="244" spans="1:11" ht="14.45" customHeight="1" thickBot="1" x14ac:dyDescent="0.25">
      <c r="A244" s="722" t="s">
        <v>563</v>
      </c>
      <c r="B244" s="706">
        <v>5602.1020075972001</v>
      </c>
      <c r="C244" s="706">
        <v>6368.8710000000001</v>
      </c>
      <c r="D244" s="707">
        <v>766.7689924028</v>
      </c>
      <c r="E244" s="713">
        <v>1.136871658417</v>
      </c>
      <c r="F244" s="706">
        <v>5746.3537354841701</v>
      </c>
      <c r="G244" s="707">
        <v>3352.0396790324298</v>
      </c>
      <c r="H244" s="709">
        <v>736.2835</v>
      </c>
      <c r="I244" s="706">
        <v>4218.2036799999996</v>
      </c>
      <c r="J244" s="707">
        <v>866.164000967569</v>
      </c>
      <c r="K244" s="714">
        <v>0.73406613553</v>
      </c>
    </row>
    <row r="245" spans="1:11" ht="14.45" customHeight="1" thickBot="1" x14ac:dyDescent="0.25">
      <c r="A245" s="723" t="s">
        <v>564</v>
      </c>
      <c r="B245" s="701">
        <v>5602.1020075972001</v>
      </c>
      <c r="C245" s="701">
        <v>6368.8710000000001</v>
      </c>
      <c r="D245" s="702">
        <v>766.7689924028</v>
      </c>
      <c r="E245" s="703">
        <v>1.136871658417</v>
      </c>
      <c r="F245" s="701">
        <v>5746.3537354841701</v>
      </c>
      <c r="G245" s="702">
        <v>3352.0396790324298</v>
      </c>
      <c r="H245" s="704">
        <v>736.2835</v>
      </c>
      <c r="I245" s="701">
        <v>4218.2036799999996</v>
      </c>
      <c r="J245" s="702">
        <v>866.164000967569</v>
      </c>
      <c r="K245" s="705">
        <v>0.73406613553</v>
      </c>
    </row>
    <row r="246" spans="1:11" ht="14.45" customHeight="1" thickBot="1" x14ac:dyDescent="0.25">
      <c r="A246" s="719" t="s">
        <v>565</v>
      </c>
      <c r="B246" s="701">
        <v>0</v>
      </c>
      <c r="C246" s="701">
        <v>1.11744</v>
      </c>
      <c r="D246" s="702">
        <v>1.11744</v>
      </c>
      <c r="E246" s="711" t="s">
        <v>329</v>
      </c>
      <c r="F246" s="701">
        <v>0</v>
      </c>
      <c r="G246" s="702">
        <v>0</v>
      </c>
      <c r="H246" s="704">
        <v>0.21160000000000001</v>
      </c>
      <c r="I246" s="701">
        <v>1.4056999999999999</v>
      </c>
      <c r="J246" s="702">
        <v>1.4056999999999999</v>
      </c>
      <c r="K246" s="712" t="s">
        <v>374</v>
      </c>
    </row>
    <row r="247" spans="1:11" ht="14.45" customHeight="1" thickBot="1" x14ac:dyDescent="0.25">
      <c r="A247" s="724" t="s">
        <v>566</v>
      </c>
      <c r="B247" s="706">
        <v>0</v>
      </c>
      <c r="C247" s="706">
        <v>1.11744</v>
      </c>
      <c r="D247" s="707">
        <v>1.11744</v>
      </c>
      <c r="E247" s="708" t="s">
        <v>329</v>
      </c>
      <c r="F247" s="706">
        <v>0</v>
      </c>
      <c r="G247" s="707">
        <v>0</v>
      </c>
      <c r="H247" s="709">
        <v>0.21160000000000001</v>
      </c>
      <c r="I247" s="706">
        <v>1.4056999999999999</v>
      </c>
      <c r="J247" s="707">
        <v>1.4056999999999999</v>
      </c>
      <c r="K247" s="710" t="s">
        <v>374</v>
      </c>
    </row>
    <row r="248" spans="1:11" ht="14.45" customHeight="1" thickBot="1" x14ac:dyDescent="0.25">
      <c r="A248" s="726" t="s">
        <v>567</v>
      </c>
      <c r="B248" s="706">
        <v>0</v>
      </c>
      <c r="C248" s="706">
        <v>1.11744</v>
      </c>
      <c r="D248" s="707">
        <v>1.11744</v>
      </c>
      <c r="E248" s="708" t="s">
        <v>329</v>
      </c>
      <c r="F248" s="706">
        <v>0</v>
      </c>
      <c r="G248" s="707">
        <v>0</v>
      </c>
      <c r="H248" s="709">
        <v>0.21160000000000001</v>
      </c>
      <c r="I248" s="706">
        <v>1.4056999999999999</v>
      </c>
      <c r="J248" s="707">
        <v>1.4056999999999999</v>
      </c>
      <c r="K248" s="710" t="s">
        <v>374</v>
      </c>
    </row>
    <row r="249" spans="1:11" ht="14.45" customHeight="1" thickBot="1" x14ac:dyDescent="0.25">
      <c r="A249" s="722" t="s">
        <v>568</v>
      </c>
      <c r="B249" s="706">
        <v>0</v>
      </c>
      <c r="C249" s="706">
        <v>1.11744</v>
      </c>
      <c r="D249" s="707">
        <v>1.11744</v>
      </c>
      <c r="E249" s="708" t="s">
        <v>374</v>
      </c>
      <c r="F249" s="706">
        <v>0</v>
      </c>
      <c r="G249" s="707">
        <v>0</v>
      </c>
      <c r="H249" s="709">
        <v>0.21160000000000001</v>
      </c>
      <c r="I249" s="706">
        <v>1.4056999999999999</v>
      </c>
      <c r="J249" s="707">
        <v>1.4056999999999999</v>
      </c>
      <c r="K249" s="710" t="s">
        <v>374</v>
      </c>
    </row>
    <row r="250" spans="1:11" ht="14.45" customHeight="1" thickBot="1" x14ac:dyDescent="0.25">
      <c r="A250" s="723" t="s">
        <v>569</v>
      </c>
      <c r="B250" s="701">
        <v>0</v>
      </c>
      <c r="C250" s="701">
        <v>1.11744</v>
      </c>
      <c r="D250" s="702">
        <v>1.11744</v>
      </c>
      <c r="E250" s="711" t="s">
        <v>374</v>
      </c>
      <c r="F250" s="701">
        <v>0</v>
      </c>
      <c r="G250" s="702">
        <v>0</v>
      </c>
      <c r="H250" s="704">
        <v>0.21160000000000001</v>
      </c>
      <c r="I250" s="701">
        <v>1.4056999999999999</v>
      </c>
      <c r="J250" s="702">
        <v>1.4056999999999999</v>
      </c>
      <c r="K250" s="712" t="s">
        <v>374</v>
      </c>
    </row>
    <row r="251" spans="1:11" ht="14.45" customHeight="1" thickBot="1" x14ac:dyDescent="0.25">
      <c r="A251" s="727"/>
      <c r="B251" s="701">
        <v>-4172.51344815422</v>
      </c>
      <c r="C251" s="701">
        <v>174.929999999833</v>
      </c>
      <c r="D251" s="702">
        <v>4347.4434481540502</v>
      </c>
      <c r="E251" s="703">
        <v>-4.1924370566999998E-2</v>
      </c>
      <c r="F251" s="701">
        <v>8882.8641591155902</v>
      </c>
      <c r="G251" s="702">
        <v>5181.67075948409</v>
      </c>
      <c r="H251" s="704">
        <v>6693.4633100000001</v>
      </c>
      <c r="I251" s="701">
        <v>-1594.7670399999599</v>
      </c>
      <c r="J251" s="702">
        <v>-6776.4377994840597</v>
      </c>
      <c r="K251" s="705">
        <v>-0.17953297623700001</v>
      </c>
    </row>
    <row r="252" spans="1:11" ht="14.45" customHeight="1" thickBot="1" x14ac:dyDescent="0.25">
      <c r="A252" s="728" t="s">
        <v>66</v>
      </c>
      <c r="B252" s="715">
        <v>-4172.51344815422</v>
      </c>
      <c r="C252" s="715">
        <v>174.929999999833</v>
      </c>
      <c r="D252" s="716">
        <v>4347.4434481540402</v>
      </c>
      <c r="E252" s="717" t="s">
        <v>329</v>
      </c>
      <c r="F252" s="715">
        <v>8882.8641591155902</v>
      </c>
      <c r="G252" s="716">
        <v>5181.67075948409</v>
      </c>
      <c r="H252" s="715">
        <v>6693.4633100000001</v>
      </c>
      <c r="I252" s="715">
        <v>-1594.7670399999699</v>
      </c>
      <c r="J252" s="716">
        <v>-6776.4377994840597</v>
      </c>
      <c r="K252" s="718">
        <v>-0.17953297623700001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2EE385D3-6FFD-4F5F-AA91-83DAB289C65F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5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hidden="1" customWidth="1" outlineLevel="1"/>
    <col min="4" max="4" width="9.5703125" style="331" customWidth="1" collapsed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2" t="s">
        <v>175</v>
      </c>
      <c r="B1" s="543"/>
      <c r="C1" s="543"/>
      <c r="D1" s="543"/>
      <c r="E1" s="543"/>
      <c r="F1" s="543"/>
      <c r="G1" s="513"/>
      <c r="H1" s="544"/>
      <c r="I1" s="544"/>
    </row>
    <row r="2" spans="1:10" ht="14.45" customHeight="1" thickBot="1" x14ac:dyDescent="0.25">
      <c r="A2" s="371" t="s">
        <v>328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436">
        <v>2015</v>
      </c>
      <c r="D3" s="378">
        <v>2018</v>
      </c>
      <c r="E3" s="11"/>
      <c r="F3" s="521">
        <v>2019</v>
      </c>
      <c r="G3" s="539"/>
      <c r="H3" s="539"/>
      <c r="I3" s="522"/>
    </row>
    <row r="4" spans="1:10" ht="14.45" customHeight="1" thickBot="1" x14ac:dyDescent="0.2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29" t="s">
        <v>570</v>
      </c>
      <c r="B5" s="730" t="s">
        <v>571</v>
      </c>
      <c r="C5" s="731" t="s">
        <v>572</v>
      </c>
      <c r="D5" s="731" t="s">
        <v>572</v>
      </c>
      <c r="E5" s="731"/>
      <c r="F5" s="731" t="s">
        <v>572</v>
      </c>
      <c r="G5" s="731" t="s">
        <v>572</v>
      </c>
      <c r="H5" s="731" t="s">
        <v>572</v>
      </c>
      <c r="I5" s="732" t="s">
        <v>572</v>
      </c>
      <c r="J5" s="733" t="s">
        <v>73</v>
      </c>
    </row>
    <row r="6" spans="1:10" ht="14.45" customHeight="1" x14ac:dyDescent="0.2">
      <c r="A6" s="729" t="s">
        <v>570</v>
      </c>
      <c r="B6" s="730" t="s">
        <v>573</v>
      </c>
      <c r="C6" s="731">
        <v>1106.78197</v>
      </c>
      <c r="D6" s="731">
        <v>1194.9118199999994</v>
      </c>
      <c r="E6" s="731"/>
      <c r="F6" s="731">
        <v>1020.3955700000006</v>
      </c>
      <c r="G6" s="731">
        <v>1225.2791093750002</v>
      </c>
      <c r="H6" s="731">
        <v>-204.8835393749996</v>
      </c>
      <c r="I6" s="732">
        <v>0.83278622984153527</v>
      </c>
      <c r="J6" s="733" t="s">
        <v>1</v>
      </c>
    </row>
    <row r="7" spans="1:10" ht="14.45" customHeight="1" x14ac:dyDescent="0.2">
      <c r="A7" s="729" t="s">
        <v>570</v>
      </c>
      <c r="B7" s="730" t="s">
        <v>574</v>
      </c>
      <c r="C7" s="731">
        <v>41.947400000000002</v>
      </c>
      <c r="D7" s="731">
        <v>15.752000000000001</v>
      </c>
      <c r="E7" s="731"/>
      <c r="F7" s="731">
        <v>5.1200400000000004</v>
      </c>
      <c r="G7" s="731">
        <v>14.583333007812501</v>
      </c>
      <c r="H7" s="731">
        <v>-9.4632930078124993</v>
      </c>
      <c r="I7" s="732">
        <v>0.35108846497965324</v>
      </c>
      <c r="J7" s="733" t="s">
        <v>1</v>
      </c>
    </row>
    <row r="8" spans="1:10" ht="14.45" customHeight="1" x14ac:dyDescent="0.2">
      <c r="A8" s="729" t="s">
        <v>570</v>
      </c>
      <c r="B8" s="730" t="s">
        <v>575</v>
      </c>
      <c r="C8" s="731">
        <v>119.82623</v>
      </c>
      <c r="D8" s="731">
        <v>191.66538999999989</v>
      </c>
      <c r="E8" s="731"/>
      <c r="F8" s="731">
        <v>112.69476999999996</v>
      </c>
      <c r="G8" s="731">
        <v>189.58334375000001</v>
      </c>
      <c r="H8" s="731">
        <v>-76.888573750000049</v>
      </c>
      <c r="I8" s="732">
        <v>0.59443391898714704</v>
      </c>
      <c r="J8" s="733" t="s">
        <v>1</v>
      </c>
    </row>
    <row r="9" spans="1:10" ht="14.45" customHeight="1" x14ac:dyDescent="0.2">
      <c r="A9" s="729" t="s">
        <v>570</v>
      </c>
      <c r="B9" s="730" t="s">
        <v>576</v>
      </c>
      <c r="C9" s="731">
        <v>53.178949999999986</v>
      </c>
      <c r="D9" s="731">
        <v>6.8857299999999988</v>
      </c>
      <c r="E9" s="731"/>
      <c r="F9" s="731">
        <v>23.740419999999986</v>
      </c>
      <c r="G9" s="731">
        <v>11.666665283203125</v>
      </c>
      <c r="H9" s="731">
        <v>12.073754716796861</v>
      </c>
      <c r="I9" s="732">
        <v>2.034893384160068</v>
      </c>
      <c r="J9" s="733" t="s">
        <v>1</v>
      </c>
    </row>
    <row r="10" spans="1:10" ht="14.45" customHeight="1" x14ac:dyDescent="0.2">
      <c r="A10" s="729" t="s">
        <v>570</v>
      </c>
      <c r="B10" s="730" t="s">
        <v>577</v>
      </c>
      <c r="C10" s="731">
        <v>25.96715</v>
      </c>
      <c r="D10" s="731">
        <v>8.4768399999999993</v>
      </c>
      <c r="E10" s="731"/>
      <c r="F10" s="731">
        <v>22.539619999999999</v>
      </c>
      <c r="G10" s="731">
        <v>23.333333251953125</v>
      </c>
      <c r="H10" s="731">
        <v>-0.79371325195312536</v>
      </c>
      <c r="I10" s="732">
        <v>0.96598371765479807</v>
      </c>
      <c r="J10" s="733" t="s">
        <v>1</v>
      </c>
    </row>
    <row r="11" spans="1:10" ht="14.45" customHeight="1" x14ac:dyDescent="0.2">
      <c r="A11" s="729" t="s">
        <v>570</v>
      </c>
      <c r="B11" s="730" t="s">
        <v>578</v>
      </c>
      <c r="C11" s="731">
        <v>62.030309999999986</v>
      </c>
      <c r="D11" s="731">
        <v>63.315520000000014</v>
      </c>
      <c r="E11" s="731"/>
      <c r="F11" s="731">
        <v>57.047089999999976</v>
      </c>
      <c r="G11" s="731">
        <v>64.16666882324219</v>
      </c>
      <c r="H11" s="731">
        <v>-7.1195788232422146</v>
      </c>
      <c r="I11" s="732">
        <v>0.88904552856165431</v>
      </c>
      <c r="J11" s="733" t="s">
        <v>1</v>
      </c>
    </row>
    <row r="12" spans="1:10" ht="14.45" customHeight="1" x14ac:dyDescent="0.2">
      <c r="A12" s="729" t="s">
        <v>570</v>
      </c>
      <c r="B12" s="730" t="s">
        <v>579</v>
      </c>
      <c r="C12" s="731">
        <v>28.623910000000002</v>
      </c>
      <c r="D12" s="731">
        <v>3.0684400000000003</v>
      </c>
      <c r="E12" s="731"/>
      <c r="F12" s="731">
        <v>0.88407999999999998</v>
      </c>
      <c r="G12" s="731">
        <v>5.8333332519531247</v>
      </c>
      <c r="H12" s="731">
        <v>-4.9492532519531247</v>
      </c>
      <c r="I12" s="732">
        <v>0.15155657354292096</v>
      </c>
      <c r="J12" s="733" t="s">
        <v>1</v>
      </c>
    </row>
    <row r="13" spans="1:10" ht="14.45" customHeight="1" x14ac:dyDescent="0.2">
      <c r="A13" s="729" t="s">
        <v>570</v>
      </c>
      <c r="B13" s="730" t="s">
        <v>580</v>
      </c>
      <c r="C13" s="731">
        <v>1622.6911499999999</v>
      </c>
      <c r="D13" s="731">
        <v>1966.9010000000001</v>
      </c>
      <c r="E13" s="731"/>
      <c r="F13" s="731">
        <v>689.39430000000004</v>
      </c>
      <c r="G13" s="731">
        <v>2333.4485</v>
      </c>
      <c r="H13" s="731">
        <v>-1644.0542</v>
      </c>
      <c r="I13" s="732">
        <v>0.29544011791989411</v>
      </c>
      <c r="J13" s="733" t="s">
        <v>1</v>
      </c>
    </row>
    <row r="14" spans="1:10" ht="14.45" customHeight="1" x14ac:dyDescent="0.2">
      <c r="A14" s="729" t="s">
        <v>570</v>
      </c>
      <c r="B14" s="730" t="s">
        <v>581</v>
      </c>
      <c r="C14" s="731">
        <v>257.57560999999998</v>
      </c>
      <c r="D14" s="731">
        <v>191.22866000000002</v>
      </c>
      <c r="E14" s="731"/>
      <c r="F14" s="731">
        <v>372.07085999999998</v>
      </c>
      <c r="G14" s="731">
        <v>233.33333593749998</v>
      </c>
      <c r="H14" s="731">
        <v>138.7375240625</v>
      </c>
      <c r="I14" s="732">
        <v>1.5945893822032435</v>
      </c>
      <c r="J14" s="733" t="s">
        <v>1</v>
      </c>
    </row>
    <row r="15" spans="1:10" ht="14.45" customHeight="1" x14ac:dyDescent="0.2">
      <c r="A15" s="729" t="s">
        <v>570</v>
      </c>
      <c r="B15" s="730" t="s">
        <v>582</v>
      </c>
      <c r="C15" s="731">
        <v>3318.6226799999995</v>
      </c>
      <c r="D15" s="731">
        <v>3642.2053999999994</v>
      </c>
      <c r="E15" s="731"/>
      <c r="F15" s="731">
        <v>2303.8867500000006</v>
      </c>
      <c r="G15" s="731">
        <v>4101.2276226806644</v>
      </c>
      <c r="H15" s="731">
        <v>-1797.3408726806638</v>
      </c>
      <c r="I15" s="732">
        <v>0.5617553966668456</v>
      </c>
      <c r="J15" s="733" t="s">
        <v>583</v>
      </c>
    </row>
    <row r="17" spans="1:10" ht="14.45" customHeight="1" x14ac:dyDescent="0.2">
      <c r="A17" s="729" t="s">
        <v>570</v>
      </c>
      <c r="B17" s="730" t="s">
        <v>571</v>
      </c>
      <c r="C17" s="731" t="s">
        <v>572</v>
      </c>
      <c r="D17" s="731" t="s">
        <v>572</v>
      </c>
      <c r="E17" s="731"/>
      <c r="F17" s="731" t="s">
        <v>572</v>
      </c>
      <c r="G17" s="731" t="s">
        <v>572</v>
      </c>
      <c r="H17" s="731" t="s">
        <v>572</v>
      </c>
      <c r="I17" s="732" t="s">
        <v>572</v>
      </c>
      <c r="J17" s="733" t="s">
        <v>73</v>
      </c>
    </row>
    <row r="18" spans="1:10" ht="14.45" customHeight="1" x14ac:dyDescent="0.2">
      <c r="A18" s="729" t="s">
        <v>584</v>
      </c>
      <c r="B18" s="730" t="s">
        <v>585</v>
      </c>
      <c r="C18" s="731" t="s">
        <v>572</v>
      </c>
      <c r="D18" s="731" t="s">
        <v>572</v>
      </c>
      <c r="E18" s="731"/>
      <c r="F18" s="731" t="s">
        <v>572</v>
      </c>
      <c r="G18" s="731" t="s">
        <v>572</v>
      </c>
      <c r="H18" s="731" t="s">
        <v>572</v>
      </c>
      <c r="I18" s="732" t="s">
        <v>572</v>
      </c>
      <c r="J18" s="733" t="s">
        <v>0</v>
      </c>
    </row>
    <row r="19" spans="1:10" ht="14.45" customHeight="1" x14ac:dyDescent="0.2">
      <c r="A19" s="729" t="s">
        <v>584</v>
      </c>
      <c r="B19" s="730" t="s">
        <v>573</v>
      </c>
      <c r="C19" s="731">
        <v>133.73579000000004</v>
      </c>
      <c r="D19" s="731">
        <v>158.44891999999993</v>
      </c>
      <c r="E19" s="731"/>
      <c r="F19" s="731">
        <v>181.21216000000004</v>
      </c>
      <c r="G19" s="731">
        <v>163</v>
      </c>
      <c r="H19" s="731">
        <v>18.21216000000004</v>
      </c>
      <c r="I19" s="732">
        <v>1.1117310429447855</v>
      </c>
      <c r="J19" s="733" t="s">
        <v>1</v>
      </c>
    </row>
    <row r="20" spans="1:10" ht="14.45" customHeight="1" x14ac:dyDescent="0.2">
      <c r="A20" s="729" t="s">
        <v>584</v>
      </c>
      <c r="B20" s="730" t="s">
        <v>576</v>
      </c>
      <c r="C20" s="731">
        <v>0</v>
      </c>
      <c r="D20" s="731">
        <v>2.8884100000000008</v>
      </c>
      <c r="E20" s="731"/>
      <c r="F20" s="731">
        <v>0</v>
      </c>
      <c r="G20" s="731">
        <v>2</v>
      </c>
      <c r="H20" s="731">
        <v>-2</v>
      </c>
      <c r="I20" s="732">
        <v>0</v>
      </c>
      <c r="J20" s="733" t="s">
        <v>1</v>
      </c>
    </row>
    <row r="21" spans="1:10" ht="14.45" customHeight="1" x14ac:dyDescent="0.2">
      <c r="A21" s="729" t="s">
        <v>584</v>
      </c>
      <c r="B21" s="730" t="s">
        <v>577</v>
      </c>
      <c r="C21" s="731">
        <v>0</v>
      </c>
      <c r="D21" s="731">
        <v>0</v>
      </c>
      <c r="E21" s="731"/>
      <c r="F21" s="731">
        <v>0</v>
      </c>
      <c r="G21" s="731">
        <v>3</v>
      </c>
      <c r="H21" s="731">
        <v>-3</v>
      </c>
      <c r="I21" s="732">
        <v>0</v>
      </c>
      <c r="J21" s="733" t="s">
        <v>1</v>
      </c>
    </row>
    <row r="22" spans="1:10" ht="14.45" customHeight="1" x14ac:dyDescent="0.2">
      <c r="A22" s="729" t="s">
        <v>584</v>
      </c>
      <c r="B22" s="730" t="s">
        <v>578</v>
      </c>
      <c r="C22" s="731">
        <v>7.6932500000000017</v>
      </c>
      <c r="D22" s="731">
        <v>8.2524799999999985</v>
      </c>
      <c r="E22" s="731"/>
      <c r="F22" s="731">
        <v>8.3323099999999997</v>
      </c>
      <c r="G22" s="731">
        <v>8</v>
      </c>
      <c r="H22" s="731">
        <v>0.33230999999999966</v>
      </c>
      <c r="I22" s="732">
        <v>1.04153875</v>
      </c>
      <c r="J22" s="733" t="s">
        <v>1</v>
      </c>
    </row>
    <row r="23" spans="1:10" ht="14.45" customHeight="1" x14ac:dyDescent="0.2">
      <c r="A23" s="729" t="s">
        <v>584</v>
      </c>
      <c r="B23" s="730" t="s">
        <v>579</v>
      </c>
      <c r="C23" s="731">
        <v>1.8060099999999999</v>
      </c>
      <c r="D23" s="731">
        <v>1.7147000000000001</v>
      </c>
      <c r="E23" s="731"/>
      <c r="F23" s="731">
        <v>0.66789999999999994</v>
      </c>
      <c r="G23" s="731">
        <v>3</v>
      </c>
      <c r="H23" s="731">
        <v>-2.3321000000000001</v>
      </c>
      <c r="I23" s="732">
        <v>0.22263333333333332</v>
      </c>
      <c r="J23" s="733" t="s">
        <v>1</v>
      </c>
    </row>
    <row r="24" spans="1:10" ht="14.45" customHeight="1" x14ac:dyDescent="0.2">
      <c r="A24" s="729" t="s">
        <v>584</v>
      </c>
      <c r="B24" s="730" t="s">
        <v>581</v>
      </c>
      <c r="C24" s="731">
        <v>74.274930000000012</v>
      </c>
      <c r="D24" s="731">
        <v>54.243079999999999</v>
      </c>
      <c r="E24" s="731"/>
      <c r="F24" s="731">
        <v>50.162930000000003</v>
      </c>
      <c r="G24" s="731">
        <v>77</v>
      </c>
      <c r="H24" s="731">
        <v>-26.837069999999997</v>
      </c>
      <c r="I24" s="732">
        <v>0.65146662337662342</v>
      </c>
      <c r="J24" s="733" t="s">
        <v>1</v>
      </c>
    </row>
    <row r="25" spans="1:10" ht="14.45" customHeight="1" x14ac:dyDescent="0.2">
      <c r="A25" s="729" t="s">
        <v>584</v>
      </c>
      <c r="B25" s="730" t="s">
        <v>586</v>
      </c>
      <c r="C25" s="731">
        <v>217.50998000000004</v>
      </c>
      <c r="D25" s="731">
        <v>225.5475899999999</v>
      </c>
      <c r="E25" s="731"/>
      <c r="F25" s="731">
        <v>240.37530000000004</v>
      </c>
      <c r="G25" s="731">
        <v>256</v>
      </c>
      <c r="H25" s="731">
        <v>-15.624699999999962</v>
      </c>
      <c r="I25" s="732">
        <v>0.93896601562500015</v>
      </c>
      <c r="J25" s="733" t="s">
        <v>587</v>
      </c>
    </row>
    <row r="26" spans="1:10" ht="14.45" customHeight="1" x14ac:dyDescent="0.2">
      <c r="A26" s="729" t="s">
        <v>572</v>
      </c>
      <c r="B26" s="730" t="s">
        <v>572</v>
      </c>
      <c r="C26" s="731" t="s">
        <v>572</v>
      </c>
      <c r="D26" s="731" t="s">
        <v>572</v>
      </c>
      <c r="E26" s="731"/>
      <c r="F26" s="731" t="s">
        <v>572</v>
      </c>
      <c r="G26" s="731" t="s">
        <v>572</v>
      </c>
      <c r="H26" s="731" t="s">
        <v>572</v>
      </c>
      <c r="I26" s="732" t="s">
        <v>572</v>
      </c>
      <c r="J26" s="733" t="s">
        <v>588</v>
      </c>
    </row>
    <row r="27" spans="1:10" ht="14.45" customHeight="1" x14ac:dyDescent="0.2">
      <c r="A27" s="729" t="s">
        <v>589</v>
      </c>
      <c r="B27" s="730" t="s">
        <v>590</v>
      </c>
      <c r="C27" s="731" t="s">
        <v>572</v>
      </c>
      <c r="D27" s="731" t="s">
        <v>572</v>
      </c>
      <c r="E27" s="731"/>
      <c r="F27" s="731" t="s">
        <v>572</v>
      </c>
      <c r="G27" s="731" t="s">
        <v>572</v>
      </c>
      <c r="H27" s="731" t="s">
        <v>572</v>
      </c>
      <c r="I27" s="732" t="s">
        <v>572</v>
      </c>
      <c r="J27" s="733" t="s">
        <v>0</v>
      </c>
    </row>
    <row r="28" spans="1:10" ht="14.45" customHeight="1" x14ac:dyDescent="0.2">
      <c r="A28" s="729" t="s">
        <v>589</v>
      </c>
      <c r="B28" s="730" t="s">
        <v>573</v>
      </c>
      <c r="C28" s="731">
        <v>86.496799999999979</v>
      </c>
      <c r="D28" s="731">
        <v>0</v>
      </c>
      <c r="E28" s="731"/>
      <c r="F28" s="731">
        <v>0</v>
      </c>
      <c r="G28" s="731">
        <v>0</v>
      </c>
      <c r="H28" s="731">
        <v>0</v>
      </c>
      <c r="I28" s="732" t="s">
        <v>572</v>
      </c>
      <c r="J28" s="733" t="s">
        <v>1</v>
      </c>
    </row>
    <row r="29" spans="1:10" ht="14.45" customHeight="1" x14ac:dyDescent="0.2">
      <c r="A29" s="729" t="s">
        <v>589</v>
      </c>
      <c r="B29" s="730" t="s">
        <v>576</v>
      </c>
      <c r="C29" s="731">
        <v>11.08502</v>
      </c>
      <c r="D29" s="731">
        <v>0</v>
      </c>
      <c r="E29" s="731"/>
      <c r="F29" s="731">
        <v>0</v>
      </c>
      <c r="G29" s="731">
        <v>0</v>
      </c>
      <c r="H29" s="731">
        <v>0</v>
      </c>
      <c r="I29" s="732" t="s">
        <v>572</v>
      </c>
      <c r="J29" s="733" t="s">
        <v>1</v>
      </c>
    </row>
    <row r="30" spans="1:10" ht="14.45" customHeight="1" x14ac:dyDescent="0.2">
      <c r="A30" s="729" t="s">
        <v>589</v>
      </c>
      <c r="B30" s="730" t="s">
        <v>578</v>
      </c>
      <c r="C30" s="731">
        <v>2.6184099999999999</v>
      </c>
      <c r="D30" s="731">
        <v>0.36330000000000001</v>
      </c>
      <c r="E30" s="731"/>
      <c r="F30" s="731">
        <v>0</v>
      </c>
      <c r="G30" s="731">
        <v>2</v>
      </c>
      <c r="H30" s="731">
        <v>-2</v>
      </c>
      <c r="I30" s="732">
        <v>0</v>
      </c>
      <c r="J30" s="733" t="s">
        <v>1</v>
      </c>
    </row>
    <row r="31" spans="1:10" ht="14.45" customHeight="1" x14ac:dyDescent="0.2">
      <c r="A31" s="729" t="s">
        <v>589</v>
      </c>
      <c r="B31" s="730" t="s">
        <v>579</v>
      </c>
      <c r="C31" s="731">
        <v>0.75657000000000008</v>
      </c>
      <c r="D31" s="731">
        <v>0</v>
      </c>
      <c r="E31" s="731"/>
      <c r="F31" s="731">
        <v>0</v>
      </c>
      <c r="G31" s="731">
        <v>0</v>
      </c>
      <c r="H31" s="731">
        <v>0</v>
      </c>
      <c r="I31" s="732" t="s">
        <v>572</v>
      </c>
      <c r="J31" s="733" t="s">
        <v>1</v>
      </c>
    </row>
    <row r="32" spans="1:10" ht="14.45" customHeight="1" x14ac:dyDescent="0.2">
      <c r="A32" s="729" t="s">
        <v>589</v>
      </c>
      <c r="B32" s="730" t="s">
        <v>591</v>
      </c>
      <c r="C32" s="731">
        <v>100.95679999999997</v>
      </c>
      <c r="D32" s="731">
        <v>0.36330000000000001</v>
      </c>
      <c r="E32" s="731"/>
      <c r="F32" s="731">
        <v>0</v>
      </c>
      <c r="G32" s="731">
        <v>2</v>
      </c>
      <c r="H32" s="731">
        <v>-2</v>
      </c>
      <c r="I32" s="732">
        <v>0</v>
      </c>
      <c r="J32" s="733" t="s">
        <v>587</v>
      </c>
    </row>
    <row r="33" spans="1:10" ht="14.45" customHeight="1" x14ac:dyDescent="0.2">
      <c r="A33" s="729" t="s">
        <v>572</v>
      </c>
      <c r="B33" s="730" t="s">
        <v>572</v>
      </c>
      <c r="C33" s="731" t="s">
        <v>572</v>
      </c>
      <c r="D33" s="731" t="s">
        <v>572</v>
      </c>
      <c r="E33" s="731"/>
      <c r="F33" s="731" t="s">
        <v>572</v>
      </c>
      <c r="G33" s="731" t="s">
        <v>572</v>
      </c>
      <c r="H33" s="731" t="s">
        <v>572</v>
      </c>
      <c r="I33" s="732" t="s">
        <v>572</v>
      </c>
      <c r="J33" s="733" t="s">
        <v>588</v>
      </c>
    </row>
    <row r="34" spans="1:10" ht="14.45" customHeight="1" x14ac:dyDescent="0.2">
      <c r="A34" s="729" t="s">
        <v>592</v>
      </c>
      <c r="B34" s="730" t="s">
        <v>593</v>
      </c>
      <c r="C34" s="731" t="s">
        <v>572</v>
      </c>
      <c r="D34" s="731" t="s">
        <v>572</v>
      </c>
      <c r="E34" s="731"/>
      <c r="F34" s="731" t="s">
        <v>572</v>
      </c>
      <c r="G34" s="731" t="s">
        <v>572</v>
      </c>
      <c r="H34" s="731" t="s">
        <v>572</v>
      </c>
      <c r="I34" s="732" t="s">
        <v>572</v>
      </c>
      <c r="J34" s="733" t="s">
        <v>0</v>
      </c>
    </row>
    <row r="35" spans="1:10" ht="14.45" customHeight="1" x14ac:dyDescent="0.2">
      <c r="A35" s="729" t="s">
        <v>592</v>
      </c>
      <c r="B35" s="730" t="s">
        <v>573</v>
      </c>
      <c r="C35" s="731">
        <v>1.1259999999999999</v>
      </c>
      <c r="D35" s="731">
        <v>0</v>
      </c>
      <c r="E35" s="731"/>
      <c r="F35" s="731">
        <v>0</v>
      </c>
      <c r="G35" s="731">
        <v>0</v>
      </c>
      <c r="H35" s="731">
        <v>0</v>
      </c>
      <c r="I35" s="732" t="s">
        <v>572</v>
      </c>
      <c r="J35" s="733" t="s">
        <v>1</v>
      </c>
    </row>
    <row r="36" spans="1:10" ht="14.45" customHeight="1" x14ac:dyDescent="0.2">
      <c r="A36" s="729" t="s">
        <v>592</v>
      </c>
      <c r="B36" s="730" t="s">
        <v>594</v>
      </c>
      <c r="C36" s="731">
        <v>1.1259999999999999</v>
      </c>
      <c r="D36" s="731">
        <v>0</v>
      </c>
      <c r="E36" s="731"/>
      <c r="F36" s="731">
        <v>0</v>
      </c>
      <c r="G36" s="731">
        <v>0</v>
      </c>
      <c r="H36" s="731">
        <v>0</v>
      </c>
      <c r="I36" s="732" t="s">
        <v>572</v>
      </c>
      <c r="J36" s="733" t="s">
        <v>587</v>
      </c>
    </row>
    <row r="37" spans="1:10" ht="14.45" customHeight="1" x14ac:dyDescent="0.2">
      <c r="A37" s="729" t="s">
        <v>572</v>
      </c>
      <c r="B37" s="730" t="s">
        <v>572</v>
      </c>
      <c r="C37" s="731" t="s">
        <v>572</v>
      </c>
      <c r="D37" s="731" t="s">
        <v>572</v>
      </c>
      <c r="E37" s="731"/>
      <c r="F37" s="731" t="s">
        <v>572</v>
      </c>
      <c r="G37" s="731" t="s">
        <v>572</v>
      </c>
      <c r="H37" s="731" t="s">
        <v>572</v>
      </c>
      <c r="I37" s="732" t="s">
        <v>572</v>
      </c>
      <c r="J37" s="733" t="s">
        <v>588</v>
      </c>
    </row>
    <row r="38" spans="1:10" ht="14.45" customHeight="1" x14ac:dyDescent="0.2">
      <c r="A38" s="729" t="s">
        <v>595</v>
      </c>
      <c r="B38" s="730" t="s">
        <v>596</v>
      </c>
      <c r="C38" s="731" t="s">
        <v>572</v>
      </c>
      <c r="D38" s="731" t="s">
        <v>572</v>
      </c>
      <c r="E38" s="731"/>
      <c r="F38" s="731" t="s">
        <v>572</v>
      </c>
      <c r="G38" s="731" t="s">
        <v>572</v>
      </c>
      <c r="H38" s="731" t="s">
        <v>572</v>
      </c>
      <c r="I38" s="732" t="s">
        <v>572</v>
      </c>
      <c r="J38" s="733" t="s">
        <v>0</v>
      </c>
    </row>
    <row r="39" spans="1:10" ht="14.45" customHeight="1" x14ac:dyDescent="0.2">
      <c r="A39" s="729" t="s">
        <v>595</v>
      </c>
      <c r="B39" s="730" t="s">
        <v>573</v>
      </c>
      <c r="C39" s="731">
        <v>885.42337999999995</v>
      </c>
      <c r="D39" s="731">
        <v>1036.4628999999995</v>
      </c>
      <c r="E39" s="731"/>
      <c r="F39" s="731">
        <v>839.18341000000055</v>
      </c>
      <c r="G39" s="731">
        <v>1062</v>
      </c>
      <c r="H39" s="731">
        <v>-222.81658999999945</v>
      </c>
      <c r="I39" s="732">
        <v>0.79019153483992521</v>
      </c>
      <c r="J39" s="733" t="s">
        <v>1</v>
      </c>
    </row>
    <row r="40" spans="1:10" ht="14.45" customHeight="1" x14ac:dyDescent="0.2">
      <c r="A40" s="729" t="s">
        <v>595</v>
      </c>
      <c r="B40" s="730" t="s">
        <v>574</v>
      </c>
      <c r="C40" s="731">
        <v>41.947400000000002</v>
      </c>
      <c r="D40" s="731">
        <v>15.752000000000001</v>
      </c>
      <c r="E40" s="731"/>
      <c r="F40" s="731">
        <v>5.1200400000000004</v>
      </c>
      <c r="G40" s="731">
        <v>15</v>
      </c>
      <c r="H40" s="731">
        <v>-9.8799600000000005</v>
      </c>
      <c r="I40" s="732">
        <v>0.34133600000000003</v>
      </c>
      <c r="J40" s="733" t="s">
        <v>1</v>
      </c>
    </row>
    <row r="41" spans="1:10" ht="14.45" customHeight="1" x14ac:dyDescent="0.2">
      <c r="A41" s="729" t="s">
        <v>595</v>
      </c>
      <c r="B41" s="730" t="s">
        <v>575</v>
      </c>
      <c r="C41" s="731">
        <v>119.82623</v>
      </c>
      <c r="D41" s="731">
        <v>191.66538999999989</v>
      </c>
      <c r="E41" s="731"/>
      <c r="F41" s="731">
        <v>112.69476999999996</v>
      </c>
      <c r="G41" s="731">
        <v>190</v>
      </c>
      <c r="H41" s="731">
        <v>-77.305230000000037</v>
      </c>
      <c r="I41" s="732">
        <v>0.59313036842105249</v>
      </c>
      <c r="J41" s="733" t="s">
        <v>1</v>
      </c>
    </row>
    <row r="42" spans="1:10" ht="14.45" customHeight="1" x14ac:dyDescent="0.2">
      <c r="A42" s="729" t="s">
        <v>595</v>
      </c>
      <c r="B42" s="730" t="s">
        <v>576</v>
      </c>
      <c r="C42" s="731">
        <v>42.093929999999986</v>
      </c>
      <c r="D42" s="731">
        <v>3.997319999999998</v>
      </c>
      <c r="E42" s="731"/>
      <c r="F42" s="731">
        <v>23.740419999999986</v>
      </c>
      <c r="G42" s="731">
        <v>10</v>
      </c>
      <c r="H42" s="731">
        <v>13.740419999999986</v>
      </c>
      <c r="I42" s="732">
        <v>2.3740419999999984</v>
      </c>
      <c r="J42" s="733" t="s">
        <v>1</v>
      </c>
    </row>
    <row r="43" spans="1:10" ht="14.45" customHeight="1" x14ac:dyDescent="0.2">
      <c r="A43" s="729" t="s">
        <v>595</v>
      </c>
      <c r="B43" s="730" t="s">
        <v>577</v>
      </c>
      <c r="C43" s="731">
        <v>25.96715</v>
      </c>
      <c r="D43" s="731">
        <v>8.4768399999999993</v>
      </c>
      <c r="E43" s="731"/>
      <c r="F43" s="731">
        <v>22.539619999999999</v>
      </c>
      <c r="G43" s="731">
        <v>21</v>
      </c>
      <c r="H43" s="731">
        <v>1.5396199999999993</v>
      </c>
      <c r="I43" s="732">
        <v>1.073315238095238</v>
      </c>
      <c r="J43" s="733" t="s">
        <v>1</v>
      </c>
    </row>
    <row r="44" spans="1:10" ht="14.45" customHeight="1" x14ac:dyDescent="0.2">
      <c r="A44" s="729" t="s">
        <v>595</v>
      </c>
      <c r="B44" s="730" t="s">
        <v>578</v>
      </c>
      <c r="C44" s="731">
        <v>51.71864999999999</v>
      </c>
      <c r="D44" s="731">
        <v>54.699740000000013</v>
      </c>
      <c r="E44" s="731"/>
      <c r="F44" s="731">
        <v>48.714779999999976</v>
      </c>
      <c r="G44" s="731">
        <v>55</v>
      </c>
      <c r="H44" s="731">
        <v>-6.2852200000000238</v>
      </c>
      <c r="I44" s="732">
        <v>0.88572327272727225</v>
      </c>
      <c r="J44" s="733" t="s">
        <v>1</v>
      </c>
    </row>
    <row r="45" spans="1:10" ht="14.45" customHeight="1" x14ac:dyDescent="0.2">
      <c r="A45" s="729" t="s">
        <v>595</v>
      </c>
      <c r="B45" s="730" t="s">
        <v>579</v>
      </c>
      <c r="C45" s="731">
        <v>26.061330000000002</v>
      </c>
      <c r="D45" s="731">
        <v>1.3537400000000002</v>
      </c>
      <c r="E45" s="731"/>
      <c r="F45" s="731">
        <v>0.21618000000000001</v>
      </c>
      <c r="G45" s="731">
        <v>3</v>
      </c>
      <c r="H45" s="731">
        <v>-2.78382</v>
      </c>
      <c r="I45" s="732">
        <v>7.2059999999999999E-2</v>
      </c>
      <c r="J45" s="733" t="s">
        <v>1</v>
      </c>
    </row>
    <row r="46" spans="1:10" ht="14.45" customHeight="1" x14ac:dyDescent="0.2">
      <c r="A46" s="729" t="s">
        <v>595</v>
      </c>
      <c r="B46" s="730" t="s">
        <v>581</v>
      </c>
      <c r="C46" s="731">
        <v>183.30068</v>
      </c>
      <c r="D46" s="731">
        <v>136.98558000000003</v>
      </c>
      <c r="E46" s="731"/>
      <c r="F46" s="731">
        <v>321.90792999999996</v>
      </c>
      <c r="G46" s="731">
        <v>156</v>
      </c>
      <c r="H46" s="731">
        <v>165.90792999999996</v>
      </c>
      <c r="I46" s="732">
        <v>2.0635123717948716</v>
      </c>
      <c r="J46" s="733" t="s">
        <v>1</v>
      </c>
    </row>
    <row r="47" spans="1:10" ht="14.45" customHeight="1" x14ac:dyDescent="0.2">
      <c r="A47" s="729" t="s">
        <v>595</v>
      </c>
      <c r="B47" s="730" t="s">
        <v>597</v>
      </c>
      <c r="C47" s="731">
        <v>1376.3387499999999</v>
      </c>
      <c r="D47" s="731">
        <v>1449.3935099999994</v>
      </c>
      <c r="E47" s="731"/>
      <c r="F47" s="731">
        <v>1374.1171500000005</v>
      </c>
      <c r="G47" s="731">
        <v>1510</v>
      </c>
      <c r="H47" s="731">
        <v>-135.88284999999951</v>
      </c>
      <c r="I47" s="732">
        <v>0.91001135761589436</v>
      </c>
      <c r="J47" s="733" t="s">
        <v>587</v>
      </c>
    </row>
    <row r="48" spans="1:10" ht="14.45" customHeight="1" x14ac:dyDescent="0.2">
      <c r="A48" s="729" t="s">
        <v>572</v>
      </c>
      <c r="B48" s="730" t="s">
        <v>572</v>
      </c>
      <c r="C48" s="731" t="s">
        <v>572</v>
      </c>
      <c r="D48" s="731" t="s">
        <v>572</v>
      </c>
      <c r="E48" s="731"/>
      <c r="F48" s="731" t="s">
        <v>572</v>
      </c>
      <c r="G48" s="731" t="s">
        <v>572</v>
      </c>
      <c r="H48" s="731" t="s">
        <v>572</v>
      </c>
      <c r="I48" s="732" t="s">
        <v>572</v>
      </c>
      <c r="J48" s="733" t="s">
        <v>588</v>
      </c>
    </row>
    <row r="49" spans="1:10" ht="14.45" customHeight="1" x14ac:dyDescent="0.2">
      <c r="A49" s="729" t="s">
        <v>598</v>
      </c>
      <c r="B49" s="730" t="s">
        <v>599</v>
      </c>
      <c r="C49" s="731" t="s">
        <v>572</v>
      </c>
      <c r="D49" s="731" t="s">
        <v>572</v>
      </c>
      <c r="E49" s="731"/>
      <c r="F49" s="731" t="s">
        <v>572</v>
      </c>
      <c r="G49" s="731" t="s">
        <v>572</v>
      </c>
      <c r="H49" s="731" t="s">
        <v>572</v>
      </c>
      <c r="I49" s="732" t="s">
        <v>572</v>
      </c>
      <c r="J49" s="733" t="s">
        <v>0</v>
      </c>
    </row>
    <row r="50" spans="1:10" ht="14.45" customHeight="1" x14ac:dyDescent="0.2">
      <c r="A50" s="729" t="s">
        <v>598</v>
      </c>
      <c r="B50" s="730" t="s">
        <v>580</v>
      </c>
      <c r="C50" s="731">
        <v>1622.6911499999999</v>
      </c>
      <c r="D50" s="731">
        <v>1966.9010000000001</v>
      </c>
      <c r="E50" s="731"/>
      <c r="F50" s="731">
        <v>689.39430000000004</v>
      </c>
      <c r="G50" s="731">
        <v>2333</v>
      </c>
      <c r="H50" s="731">
        <v>-1643.6057000000001</v>
      </c>
      <c r="I50" s="732">
        <v>0.29549691384483501</v>
      </c>
      <c r="J50" s="733" t="s">
        <v>1</v>
      </c>
    </row>
    <row r="51" spans="1:10" ht="14.45" customHeight="1" x14ac:dyDescent="0.2">
      <c r="A51" s="729" t="s">
        <v>598</v>
      </c>
      <c r="B51" s="730" t="s">
        <v>600</v>
      </c>
      <c r="C51" s="731">
        <v>1622.6911499999999</v>
      </c>
      <c r="D51" s="731">
        <v>1966.9010000000001</v>
      </c>
      <c r="E51" s="731"/>
      <c r="F51" s="731">
        <v>689.39430000000004</v>
      </c>
      <c r="G51" s="731">
        <v>2333</v>
      </c>
      <c r="H51" s="731">
        <v>-1643.6057000000001</v>
      </c>
      <c r="I51" s="732">
        <v>0.29549691384483501</v>
      </c>
      <c r="J51" s="733" t="s">
        <v>587</v>
      </c>
    </row>
    <row r="52" spans="1:10" ht="14.45" customHeight="1" x14ac:dyDescent="0.2">
      <c r="A52" s="729" t="s">
        <v>572</v>
      </c>
      <c r="B52" s="730" t="s">
        <v>572</v>
      </c>
      <c r="C52" s="731" t="s">
        <v>572</v>
      </c>
      <c r="D52" s="731" t="s">
        <v>572</v>
      </c>
      <c r="E52" s="731"/>
      <c r="F52" s="731" t="s">
        <v>572</v>
      </c>
      <c r="G52" s="731" t="s">
        <v>572</v>
      </c>
      <c r="H52" s="731" t="s">
        <v>572</v>
      </c>
      <c r="I52" s="732" t="s">
        <v>572</v>
      </c>
      <c r="J52" s="733" t="s">
        <v>588</v>
      </c>
    </row>
    <row r="53" spans="1:10" ht="14.45" customHeight="1" x14ac:dyDescent="0.2">
      <c r="A53" s="729" t="s">
        <v>570</v>
      </c>
      <c r="B53" s="730" t="s">
        <v>582</v>
      </c>
      <c r="C53" s="731">
        <v>3318.6226799999995</v>
      </c>
      <c r="D53" s="731">
        <v>3642.2053999999994</v>
      </c>
      <c r="E53" s="731"/>
      <c r="F53" s="731">
        <v>2303.8867500000006</v>
      </c>
      <c r="G53" s="731">
        <v>4101</v>
      </c>
      <c r="H53" s="731">
        <v>-1797.1132499999994</v>
      </c>
      <c r="I53" s="732">
        <v>0.5617865764447697</v>
      </c>
      <c r="J53" s="733" t="s">
        <v>583</v>
      </c>
    </row>
  </sheetData>
  <mergeCells count="3">
    <mergeCell ref="F3:I3"/>
    <mergeCell ref="C4:D4"/>
    <mergeCell ref="A1:I1"/>
  </mergeCells>
  <conditionalFormatting sqref="F16 F54:F65537">
    <cfRule type="cellIs" dxfId="75" priority="18" stopIfTrue="1" operator="greaterThan">
      <formula>1</formula>
    </cfRule>
  </conditionalFormatting>
  <conditionalFormatting sqref="H5:H15">
    <cfRule type="expression" dxfId="74" priority="14">
      <formula>$H5&gt;0</formula>
    </cfRule>
  </conditionalFormatting>
  <conditionalFormatting sqref="I5:I15">
    <cfRule type="expression" dxfId="73" priority="15">
      <formula>$I5&gt;1</formula>
    </cfRule>
  </conditionalFormatting>
  <conditionalFormatting sqref="B5:B15">
    <cfRule type="expression" dxfId="72" priority="11">
      <formula>OR($J5="NS",$J5="SumaNS",$J5="Účet")</formula>
    </cfRule>
  </conditionalFormatting>
  <conditionalFormatting sqref="B5:D15 F5:I15">
    <cfRule type="expression" dxfId="71" priority="17">
      <formula>AND($J5&lt;&gt;"",$J5&lt;&gt;"mezeraKL")</formula>
    </cfRule>
  </conditionalFormatting>
  <conditionalFormatting sqref="B5:D15 F5:I15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69" priority="13">
      <formula>OR($J5="SumaNS",$J5="NS")</formula>
    </cfRule>
  </conditionalFormatting>
  <conditionalFormatting sqref="A5:A15">
    <cfRule type="expression" dxfId="68" priority="9">
      <formula>AND($J5&lt;&gt;"mezeraKL",$J5&lt;&gt;"")</formula>
    </cfRule>
  </conditionalFormatting>
  <conditionalFormatting sqref="A5:A15">
    <cfRule type="expression" dxfId="67" priority="10">
      <formula>AND($J5&lt;&gt;"",$J5&lt;&gt;"mezeraKL")</formula>
    </cfRule>
  </conditionalFormatting>
  <conditionalFormatting sqref="H17:H53">
    <cfRule type="expression" dxfId="66" priority="5">
      <formula>$H17&gt;0</formula>
    </cfRule>
  </conditionalFormatting>
  <conditionalFormatting sqref="A17:A53">
    <cfRule type="expression" dxfId="65" priority="2">
      <formula>AND($J17&lt;&gt;"mezeraKL",$J17&lt;&gt;"")</formula>
    </cfRule>
  </conditionalFormatting>
  <conditionalFormatting sqref="I17:I53">
    <cfRule type="expression" dxfId="64" priority="6">
      <formula>$I17&gt;1</formula>
    </cfRule>
  </conditionalFormatting>
  <conditionalFormatting sqref="B17:B53">
    <cfRule type="expression" dxfId="63" priority="1">
      <formula>OR($J17="NS",$J17="SumaNS",$J17="Účet")</formula>
    </cfRule>
  </conditionalFormatting>
  <conditionalFormatting sqref="A17:D53 F17:I53">
    <cfRule type="expression" dxfId="62" priority="8">
      <formula>AND($J17&lt;&gt;"",$J17&lt;&gt;"mezeraKL")</formula>
    </cfRule>
  </conditionalFormatting>
  <conditionalFormatting sqref="B17:D53 F17:I53">
    <cfRule type="expression" dxfId="61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53 F17:I53">
    <cfRule type="expression" dxfId="60" priority="4">
      <formula>OR($J17="SumaNS",$J17="NS")</formula>
    </cfRule>
  </conditionalFormatting>
  <hyperlinks>
    <hyperlink ref="A2" location="Obsah!A1" display="Zpět na Obsah  KL 01  1.-4.měsíc" xr:uid="{4979B839-C762-4897-A3E6-D3227058304F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19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458" bestFit="1" customWidth="1"/>
    <col min="6" max="6" width="18.7109375" style="335" customWidth="1"/>
    <col min="7" max="7" width="5" style="331" customWidth="1"/>
    <col min="8" max="8" width="12.42578125" style="331" hidden="1" customWidth="1" outlineLevel="1"/>
    <col min="9" max="9" width="8.5703125" style="331" hidden="1" customWidth="1" outlineLevel="1"/>
    <col min="10" max="10" width="25.7109375" style="331" customWidth="1" collapsed="1"/>
    <col min="11" max="11" width="8.7109375" style="331" customWidth="1"/>
    <col min="12" max="13" width="7.7109375" style="329" customWidth="1"/>
    <col min="14" max="14" width="12.7109375" style="329" customWidth="1"/>
    <col min="15" max="16384" width="8.85546875" style="247"/>
  </cols>
  <sheetData>
    <row r="1" spans="1:14" ht="18.600000000000001" customHeight="1" thickBot="1" x14ac:dyDescent="0.35">
      <c r="A1" s="549" t="s">
        <v>204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14.45" customHeight="1" thickBot="1" x14ac:dyDescent="0.25">
      <c r="A2" s="371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5" customHeight="1" thickBot="1" x14ac:dyDescent="0.25">
      <c r="A3" s="66"/>
      <c r="B3" s="66"/>
      <c r="C3" s="545"/>
      <c r="D3" s="546"/>
      <c r="E3" s="546"/>
      <c r="F3" s="546"/>
      <c r="G3" s="546"/>
      <c r="H3" s="546"/>
      <c r="I3" s="546"/>
      <c r="J3" s="547" t="s">
        <v>158</v>
      </c>
      <c r="K3" s="548"/>
      <c r="L3" s="203">
        <f>IF(M3&lt;&gt;0,N3/M3,0)</f>
        <v>277.00097471253963</v>
      </c>
      <c r="M3" s="203">
        <f>SUBTOTAL(9,M5:M1048576)</f>
        <v>7280.9500000000007</v>
      </c>
      <c r="N3" s="204">
        <f>SUBTOTAL(9,N5:N1048576)</f>
        <v>2016830.2468332655</v>
      </c>
    </row>
    <row r="4" spans="1:14" s="330" customFormat="1" ht="14.45" customHeight="1" thickBot="1" x14ac:dyDescent="0.25">
      <c r="A4" s="734" t="s">
        <v>4</v>
      </c>
      <c r="B4" s="735" t="s">
        <v>5</v>
      </c>
      <c r="C4" s="735" t="s">
        <v>0</v>
      </c>
      <c r="D4" s="735" t="s">
        <v>6</v>
      </c>
      <c r="E4" s="736" t="s">
        <v>7</v>
      </c>
      <c r="F4" s="735" t="s">
        <v>1</v>
      </c>
      <c r="G4" s="735" t="s">
        <v>8</v>
      </c>
      <c r="H4" s="735" t="s">
        <v>9</v>
      </c>
      <c r="I4" s="735" t="s">
        <v>10</v>
      </c>
      <c r="J4" s="737" t="s">
        <v>11</v>
      </c>
      <c r="K4" s="737" t="s">
        <v>12</v>
      </c>
      <c r="L4" s="738" t="s">
        <v>183</v>
      </c>
      <c r="M4" s="738" t="s">
        <v>13</v>
      </c>
      <c r="N4" s="739" t="s">
        <v>200</v>
      </c>
    </row>
    <row r="5" spans="1:14" ht="14.45" customHeight="1" x14ac:dyDescent="0.2">
      <c r="A5" s="740" t="s">
        <v>570</v>
      </c>
      <c r="B5" s="741" t="s">
        <v>571</v>
      </c>
      <c r="C5" s="742" t="s">
        <v>584</v>
      </c>
      <c r="D5" s="743" t="s">
        <v>585</v>
      </c>
      <c r="E5" s="744">
        <v>50113001</v>
      </c>
      <c r="F5" s="743" t="s">
        <v>601</v>
      </c>
      <c r="G5" s="742" t="s">
        <v>602</v>
      </c>
      <c r="H5" s="742">
        <v>100362</v>
      </c>
      <c r="I5" s="742">
        <v>362</v>
      </c>
      <c r="J5" s="742" t="s">
        <v>603</v>
      </c>
      <c r="K5" s="742" t="s">
        <v>604</v>
      </c>
      <c r="L5" s="745">
        <v>72.600000000000009</v>
      </c>
      <c r="M5" s="745">
        <v>5</v>
      </c>
      <c r="N5" s="746">
        <v>363.00000000000006</v>
      </c>
    </row>
    <row r="6" spans="1:14" ht="14.45" customHeight="1" x14ac:dyDescent="0.2">
      <c r="A6" s="747" t="s">
        <v>570</v>
      </c>
      <c r="B6" s="748" t="s">
        <v>571</v>
      </c>
      <c r="C6" s="749" t="s">
        <v>584</v>
      </c>
      <c r="D6" s="750" t="s">
        <v>585</v>
      </c>
      <c r="E6" s="751">
        <v>50113001</v>
      </c>
      <c r="F6" s="750" t="s">
        <v>601</v>
      </c>
      <c r="G6" s="749" t="s">
        <v>602</v>
      </c>
      <c r="H6" s="749">
        <v>847713</v>
      </c>
      <c r="I6" s="749">
        <v>125526</v>
      </c>
      <c r="J6" s="749" t="s">
        <v>605</v>
      </c>
      <c r="K6" s="749" t="s">
        <v>606</v>
      </c>
      <c r="L6" s="752">
        <v>111.63</v>
      </c>
      <c r="M6" s="752">
        <v>3</v>
      </c>
      <c r="N6" s="753">
        <v>334.89</v>
      </c>
    </row>
    <row r="7" spans="1:14" ht="14.45" customHeight="1" x14ac:dyDescent="0.2">
      <c r="A7" s="747" t="s">
        <v>570</v>
      </c>
      <c r="B7" s="748" t="s">
        <v>571</v>
      </c>
      <c r="C7" s="749" t="s">
        <v>584</v>
      </c>
      <c r="D7" s="750" t="s">
        <v>585</v>
      </c>
      <c r="E7" s="751">
        <v>50113001</v>
      </c>
      <c r="F7" s="750" t="s">
        <v>601</v>
      </c>
      <c r="G7" s="749" t="s">
        <v>602</v>
      </c>
      <c r="H7" s="749">
        <v>847974</v>
      </c>
      <c r="I7" s="749">
        <v>125525</v>
      </c>
      <c r="J7" s="749" t="s">
        <v>605</v>
      </c>
      <c r="K7" s="749" t="s">
        <v>607</v>
      </c>
      <c r="L7" s="752">
        <v>47.11999999999999</v>
      </c>
      <c r="M7" s="752">
        <v>1</v>
      </c>
      <c r="N7" s="753">
        <v>47.11999999999999</v>
      </c>
    </row>
    <row r="8" spans="1:14" ht="14.45" customHeight="1" x14ac:dyDescent="0.2">
      <c r="A8" s="747" t="s">
        <v>570</v>
      </c>
      <c r="B8" s="748" t="s">
        <v>571</v>
      </c>
      <c r="C8" s="749" t="s">
        <v>584</v>
      </c>
      <c r="D8" s="750" t="s">
        <v>585</v>
      </c>
      <c r="E8" s="751">
        <v>50113001</v>
      </c>
      <c r="F8" s="750" t="s">
        <v>601</v>
      </c>
      <c r="G8" s="749" t="s">
        <v>602</v>
      </c>
      <c r="H8" s="749">
        <v>156926</v>
      </c>
      <c r="I8" s="749">
        <v>56926</v>
      </c>
      <c r="J8" s="749" t="s">
        <v>608</v>
      </c>
      <c r="K8" s="749" t="s">
        <v>609</v>
      </c>
      <c r="L8" s="752">
        <v>48.4</v>
      </c>
      <c r="M8" s="752">
        <v>30</v>
      </c>
      <c r="N8" s="753">
        <v>1452</v>
      </c>
    </row>
    <row r="9" spans="1:14" ht="14.45" customHeight="1" x14ac:dyDescent="0.2">
      <c r="A9" s="747" t="s">
        <v>570</v>
      </c>
      <c r="B9" s="748" t="s">
        <v>571</v>
      </c>
      <c r="C9" s="749" t="s">
        <v>584</v>
      </c>
      <c r="D9" s="750" t="s">
        <v>585</v>
      </c>
      <c r="E9" s="751">
        <v>50113001</v>
      </c>
      <c r="F9" s="750" t="s">
        <v>601</v>
      </c>
      <c r="G9" s="749" t="s">
        <v>602</v>
      </c>
      <c r="H9" s="749">
        <v>905097</v>
      </c>
      <c r="I9" s="749">
        <v>158767</v>
      </c>
      <c r="J9" s="749" t="s">
        <v>610</v>
      </c>
      <c r="K9" s="749" t="s">
        <v>611</v>
      </c>
      <c r="L9" s="752">
        <v>167.42109655964305</v>
      </c>
      <c r="M9" s="752">
        <v>32</v>
      </c>
      <c r="N9" s="753">
        <v>5357.4750899085775</v>
      </c>
    </row>
    <row r="10" spans="1:14" ht="14.45" customHeight="1" x14ac:dyDescent="0.2">
      <c r="A10" s="747" t="s">
        <v>570</v>
      </c>
      <c r="B10" s="748" t="s">
        <v>571</v>
      </c>
      <c r="C10" s="749" t="s">
        <v>584</v>
      </c>
      <c r="D10" s="750" t="s">
        <v>585</v>
      </c>
      <c r="E10" s="751">
        <v>50113001</v>
      </c>
      <c r="F10" s="750" t="s">
        <v>601</v>
      </c>
      <c r="G10" s="749" t="s">
        <v>602</v>
      </c>
      <c r="H10" s="749">
        <v>103070</v>
      </c>
      <c r="I10" s="749">
        <v>103070</v>
      </c>
      <c r="J10" s="749" t="s">
        <v>612</v>
      </c>
      <c r="K10" s="749" t="s">
        <v>613</v>
      </c>
      <c r="L10" s="752">
        <v>335.4</v>
      </c>
      <c r="M10" s="752">
        <v>2</v>
      </c>
      <c r="N10" s="753">
        <v>670.8</v>
      </c>
    </row>
    <row r="11" spans="1:14" ht="14.45" customHeight="1" x14ac:dyDescent="0.2">
      <c r="A11" s="747" t="s">
        <v>570</v>
      </c>
      <c r="B11" s="748" t="s">
        <v>571</v>
      </c>
      <c r="C11" s="749" t="s">
        <v>584</v>
      </c>
      <c r="D11" s="750" t="s">
        <v>585</v>
      </c>
      <c r="E11" s="751">
        <v>50113001</v>
      </c>
      <c r="F11" s="750" t="s">
        <v>601</v>
      </c>
      <c r="G11" s="749" t="s">
        <v>602</v>
      </c>
      <c r="H11" s="749">
        <v>51366</v>
      </c>
      <c r="I11" s="749">
        <v>51366</v>
      </c>
      <c r="J11" s="749" t="s">
        <v>614</v>
      </c>
      <c r="K11" s="749" t="s">
        <v>615</v>
      </c>
      <c r="L11" s="752">
        <v>171.6</v>
      </c>
      <c r="M11" s="752">
        <v>19</v>
      </c>
      <c r="N11" s="753">
        <v>3260.3999999999996</v>
      </c>
    </row>
    <row r="12" spans="1:14" ht="14.45" customHeight="1" x14ac:dyDescent="0.2">
      <c r="A12" s="747" t="s">
        <v>570</v>
      </c>
      <c r="B12" s="748" t="s">
        <v>571</v>
      </c>
      <c r="C12" s="749" t="s">
        <v>584</v>
      </c>
      <c r="D12" s="750" t="s">
        <v>585</v>
      </c>
      <c r="E12" s="751">
        <v>50113001</v>
      </c>
      <c r="F12" s="750" t="s">
        <v>601</v>
      </c>
      <c r="G12" s="749" t="s">
        <v>602</v>
      </c>
      <c r="H12" s="749">
        <v>157608</v>
      </c>
      <c r="I12" s="749">
        <v>57608</v>
      </c>
      <c r="J12" s="749" t="s">
        <v>616</v>
      </c>
      <c r="K12" s="749" t="s">
        <v>617</v>
      </c>
      <c r="L12" s="752">
        <v>69.339999999999989</v>
      </c>
      <c r="M12" s="752">
        <v>2</v>
      </c>
      <c r="N12" s="753">
        <v>138.67999999999998</v>
      </c>
    </row>
    <row r="13" spans="1:14" ht="14.45" customHeight="1" x14ac:dyDescent="0.2">
      <c r="A13" s="747" t="s">
        <v>570</v>
      </c>
      <c r="B13" s="748" t="s">
        <v>571</v>
      </c>
      <c r="C13" s="749" t="s">
        <v>584</v>
      </c>
      <c r="D13" s="750" t="s">
        <v>585</v>
      </c>
      <c r="E13" s="751">
        <v>50113001</v>
      </c>
      <c r="F13" s="750" t="s">
        <v>601</v>
      </c>
      <c r="G13" s="749" t="s">
        <v>602</v>
      </c>
      <c r="H13" s="749">
        <v>224964</v>
      </c>
      <c r="I13" s="749">
        <v>224964</v>
      </c>
      <c r="J13" s="749" t="s">
        <v>618</v>
      </c>
      <c r="K13" s="749" t="s">
        <v>619</v>
      </c>
      <c r="L13" s="752">
        <v>107.87000000000002</v>
      </c>
      <c r="M13" s="752">
        <v>12</v>
      </c>
      <c r="N13" s="753">
        <v>1294.4400000000003</v>
      </c>
    </row>
    <row r="14" spans="1:14" ht="14.45" customHeight="1" x14ac:dyDescent="0.2">
      <c r="A14" s="747" t="s">
        <v>570</v>
      </c>
      <c r="B14" s="748" t="s">
        <v>571</v>
      </c>
      <c r="C14" s="749" t="s">
        <v>584</v>
      </c>
      <c r="D14" s="750" t="s">
        <v>585</v>
      </c>
      <c r="E14" s="751">
        <v>50113001</v>
      </c>
      <c r="F14" s="750" t="s">
        <v>601</v>
      </c>
      <c r="G14" s="749" t="s">
        <v>602</v>
      </c>
      <c r="H14" s="749">
        <v>202878</v>
      </c>
      <c r="I14" s="749">
        <v>202878</v>
      </c>
      <c r="J14" s="749" t="s">
        <v>620</v>
      </c>
      <c r="K14" s="749" t="s">
        <v>621</v>
      </c>
      <c r="L14" s="752">
        <v>42.476666666666659</v>
      </c>
      <c r="M14" s="752">
        <v>9</v>
      </c>
      <c r="N14" s="753">
        <v>382.28999999999996</v>
      </c>
    </row>
    <row r="15" spans="1:14" ht="14.45" customHeight="1" x14ac:dyDescent="0.2">
      <c r="A15" s="747" t="s">
        <v>570</v>
      </c>
      <c r="B15" s="748" t="s">
        <v>571</v>
      </c>
      <c r="C15" s="749" t="s">
        <v>584</v>
      </c>
      <c r="D15" s="750" t="s">
        <v>585</v>
      </c>
      <c r="E15" s="751">
        <v>50113001</v>
      </c>
      <c r="F15" s="750" t="s">
        <v>601</v>
      </c>
      <c r="G15" s="749" t="s">
        <v>602</v>
      </c>
      <c r="H15" s="749">
        <v>394712</v>
      </c>
      <c r="I15" s="749">
        <v>0</v>
      </c>
      <c r="J15" s="749" t="s">
        <v>622</v>
      </c>
      <c r="K15" s="749" t="s">
        <v>623</v>
      </c>
      <c r="L15" s="752">
        <v>28.75</v>
      </c>
      <c r="M15" s="752">
        <v>642</v>
      </c>
      <c r="N15" s="753">
        <v>18457.5</v>
      </c>
    </row>
    <row r="16" spans="1:14" ht="14.45" customHeight="1" x14ac:dyDescent="0.2">
      <c r="A16" s="747" t="s">
        <v>570</v>
      </c>
      <c r="B16" s="748" t="s">
        <v>571</v>
      </c>
      <c r="C16" s="749" t="s">
        <v>584</v>
      </c>
      <c r="D16" s="750" t="s">
        <v>585</v>
      </c>
      <c r="E16" s="751">
        <v>50113001</v>
      </c>
      <c r="F16" s="750" t="s">
        <v>601</v>
      </c>
      <c r="G16" s="749" t="s">
        <v>602</v>
      </c>
      <c r="H16" s="749">
        <v>100720</v>
      </c>
      <c r="I16" s="749">
        <v>720</v>
      </c>
      <c r="J16" s="749" t="s">
        <v>624</v>
      </c>
      <c r="K16" s="749" t="s">
        <v>625</v>
      </c>
      <c r="L16" s="752">
        <v>78.25</v>
      </c>
      <c r="M16" s="752">
        <v>4</v>
      </c>
      <c r="N16" s="753">
        <v>313</v>
      </c>
    </row>
    <row r="17" spans="1:14" ht="14.45" customHeight="1" x14ac:dyDescent="0.2">
      <c r="A17" s="747" t="s">
        <v>570</v>
      </c>
      <c r="B17" s="748" t="s">
        <v>571</v>
      </c>
      <c r="C17" s="749" t="s">
        <v>584</v>
      </c>
      <c r="D17" s="750" t="s">
        <v>585</v>
      </c>
      <c r="E17" s="751">
        <v>50113001</v>
      </c>
      <c r="F17" s="750" t="s">
        <v>601</v>
      </c>
      <c r="G17" s="749" t="s">
        <v>602</v>
      </c>
      <c r="H17" s="749">
        <v>230426</v>
      </c>
      <c r="I17" s="749">
        <v>230426</v>
      </c>
      <c r="J17" s="749" t="s">
        <v>624</v>
      </c>
      <c r="K17" s="749" t="s">
        <v>625</v>
      </c>
      <c r="L17" s="752">
        <v>78.644814814814808</v>
      </c>
      <c r="M17" s="752">
        <v>27</v>
      </c>
      <c r="N17" s="753">
        <v>2123.41</v>
      </c>
    </row>
    <row r="18" spans="1:14" ht="14.45" customHeight="1" x14ac:dyDescent="0.2">
      <c r="A18" s="747" t="s">
        <v>570</v>
      </c>
      <c r="B18" s="748" t="s">
        <v>571</v>
      </c>
      <c r="C18" s="749" t="s">
        <v>584</v>
      </c>
      <c r="D18" s="750" t="s">
        <v>585</v>
      </c>
      <c r="E18" s="751">
        <v>50113001</v>
      </c>
      <c r="F18" s="750" t="s">
        <v>601</v>
      </c>
      <c r="G18" s="749" t="s">
        <v>602</v>
      </c>
      <c r="H18" s="749">
        <v>29938</v>
      </c>
      <c r="I18" s="749">
        <v>29938</v>
      </c>
      <c r="J18" s="749" t="s">
        <v>626</v>
      </c>
      <c r="K18" s="749" t="s">
        <v>627</v>
      </c>
      <c r="L18" s="752">
        <v>2078.08</v>
      </c>
      <c r="M18" s="752">
        <v>1</v>
      </c>
      <c r="N18" s="753">
        <v>2078.08</v>
      </c>
    </row>
    <row r="19" spans="1:14" ht="14.45" customHeight="1" x14ac:dyDescent="0.2">
      <c r="A19" s="747" t="s">
        <v>570</v>
      </c>
      <c r="B19" s="748" t="s">
        <v>571</v>
      </c>
      <c r="C19" s="749" t="s">
        <v>584</v>
      </c>
      <c r="D19" s="750" t="s">
        <v>585</v>
      </c>
      <c r="E19" s="751">
        <v>50113001</v>
      </c>
      <c r="F19" s="750" t="s">
        <v>601</v>
      </c>
      <c r="G19" s="749" t="s">
        <v>602</v>
      </c>
      <c r="H19" s="749">
        <v>394627</v>
      </c>
      <c r="I19" s="749">
        <v>0</v>
      </c>
      <c r="J19" s="749" t="s">
        <v>628</v>
      </c>
      <c r="K19" s="749" t="s">
        <v>572</v>
      </c>
      <c r="L19" s="752">
        <v>97.678893911863469</v>
      </c>
      <c r="M19" s="752">
        <v>20</v>
      </c>
      <c r="N19" s="753">
        <v>1953.5778782372695</v>
      </c>
    </row>
    <row r="20" spans="1:14" ht="14.45" customHeight="1" x14ac:dyDescent="0.2">
      <c r="A20" s="747" t="s">
        <v>570</v>
      </c>
      <c r="B20" s="748" t="s">
        <v>571</v>
      </c>
      <c r="C20" s="749" t="s">
        <v>584</v>
      </c>
      <c r="D20" s="750" t="s">
        <v>585</v>
      </c>
      <c r="E20" s="751">
        <v>50113001</v>
      </c>
      <c r="F20" s="750" t="s">
        <v>601</v>
      </c>
      <c r="G20" s="749" t="s">
        <v>602</v>
      </c>
      <c r="H20" s="749">
        <v>921335</v>
      </c>
      <c r="I20" s="749">
        <v>0</v>
      </c>
      <c r="J20" s="749" t="s">
        <v>629</v>
      </c>
      <c r="K20" s="749" t="s">
        <v>572</v>
      </c>
      <c r="L20" s="752">
        <v>54.820035902103335</v>
      </c>
      <c r="M20" s="752">
        <v>250</v>
      </c>
      <c r="N20" s="753">
        <v>13705.008975525834</v>
      </c>
    </row>
    <row r="21" spans="1:14" ht="14.45" customHeight="1" x14ac:dyDescent="0.2">
      <c r="A21" s="747" t="s">
        <v>570</v>
      </c>
      <c r="B21" s="748" t="s">
        <v>571</v>
      </c>
      <c r="C21" s="749" t="s">
        <v>584</v>
      </c>
      <c r="D21" s="750" t="s">
        <v>585</v>
      </c>
      <c r="E21" s="751">
        <v>50113001</v>
      </c>
      <c r="F21" s="750" t="s">
        <v>601</v>
      </c>
      <c r="G21" s="749" t="s">
        <v>602</v>
      </c>
      <c r="H21" s="749">
        <v>920352</v>
      </c>
      <c r="I21" s="749">
        <v>0</v>
      </c>
      <c r="J21" s="749" t="s">
        <v>630</v>
      </c>
      <c r="K21" s="749" t="s">
        <v>572</v>
      </c>
      <c r="L21" s="752">
        <v>99.501703075881252</v>
      </c>
      <c r="M21" s="752">
        <v>150</v>
      </c>
      <c r="N21" s="753">
        <v>14925.255461382189</v>
      </c>
    </row>
    <row r="22" spans="1:14" ht="14.45" customHeight="1" x14ac:dyDescent="0.2">
      <c r="A22" s="747" t="s">
        <v>570</v>
      </c>
      <c r="B22" s="748" t="s">
        <v>571</v>
      </c>
      <c r="C22" s="749" t="s">
        <v>584</v>
      </c>
      <c r="D22" s="750" t="s">
        <v>585</v>
      </c>
      <c r="E22" s="751">
        <v>50113001</v>
      </c>
      <c r="F22" s="750" t="s">
        <v>601</v>
      </c>
      <c r="G22" s="749" t="s">
        <v>602</v>
      </c>
      <c r="H22" s="749">
        <v>921017</v>
      </c>
      <c r="I22" s="749">
        <v>0</v>
      </c>
      <c r="J22" s="749" t="s">
        <v>631</v>
      </c>
      <c r="K22" s="749" t="s">
        <v>572</v>
      </c>
      <c r="L22" s="752">
        <v>42.637041338195537</v>
      </c>
      <c r="M22" s="752">
        <v>2</v>
      </c>
      <c r="N22" s="753">
        <v>85.274082676391075</v>
      </c>
    </row>
    <row r="23" spans="1:14" ht="14.45" customHeight="1" x14ac:dyDescent="0.2">
      <c r="A23" s="747" t="s">
        <v>570</v>
      </c>
      <c r="B23" s="748" t="s">
        <v>571</v>
      </c>
      <c r="C23" s="749" t="s">
        <v>584</v>
      </c>
      <c r="D23" s="750" t="s">
        <v>585</v>
      </c>
      <c r="E23" s="751">
        <v>50113001</v>
      </c>
      <c r="F23" s="750" t="s">
        <v>601</v>
      </c>
      <c r="G23" s="749" t="s">
        <v>602</v>
      </c>
      <c r="H23" s="749">
        <v>930676</v>
      </c>
      <c r="I23" s="749">
        <v>0</v>
      </c>
      <c r="J23" s="749" t="s">
        <v>632</v>
      </c>
      <c r="K23" s="749" t="s">
        <v>572</v>
      </c>
      <c r="L23" s="752">
        <v>73.933258275962316</v>
      </c>
      <c r="M23" s="752">
        <v>208</v>
      </c>
      <c r="N23" s="753">
        <v>15378.117721400162</v>
      </c>
    </row>
    <row r="24" spans="1:14" ht="14.45" customHeight="1" x14ac:dyDescent="0.2">
      <c r="A24" s="747" t="s">
        <v>570</v>
      </c>
      <c r="B24" s="748" t="s">
        <v>571</v>
      </c>
      <c r="C24" s="749" t="s">
        <v>584</v>
      </c>
      <c r="D24" s="750" t="s">
        <v>585</v>
      </c>
      <c r="E24" s="751">
        <v>50113001</v>
      </c>
      <c r="F24" s="750" t="s">
        <v>601</v>
      </c>
      <c r="G24" s="749" t="s">
        <v>602</v>
      </c>
      <c r="H24" s="749">
        <v>900071</v>
      </c>
      <c r="I24" s="749">
        <v>0</v>
      </c>
      <c r="J24" s="749" t="s">
        <v>633</v>
      </c>
      <c r="K24" s="749" t="s">
        <v>572</v>
      </c>
      <c r="L24" s="752">
        <v>158.46530030526412</v>
      </c>
      <c r="M24" s="752">
        <v>3</v>
      </c>
      <c r="N24" s="753">
        <v>475.39590091579237</v>
      </c>
    </row>
    <row r="25" spans="1:14" ht="14.45" customHeight="1" x14ac:dyDescent="0.2">
      <c r="A25" s="747" t="s">
        <v>570</v>
      </c>
      <c r="B25" s="748" t="s">
        <v>571</v>
      </c>
      <c r="C25" s="749" t="s">
        <v>584</v>
      </c>
      <c r="D25" s="750" t="s">
        <v>585</v>
      </c>
      <c r="E25" s="751">
        <v>50113001</v>
      </c>
      <c r="F25" s="750" t="s">
        <v>601</v>
      </c>
      <c r="G25" s="749" t="s">
        <v>602</v>
      </c>
      <c r="H25" s="749">
        <v>921412</v>
      </c>
      <c r="I25" s="749">
        <v>0</v>
      </c>
      <c r="J25" s="749" t="s">
        <v>634</v>
      </c>
      <c r="K25" s="749" t="s">
        <v>572</v>
      </c>
      <c r="L25" s="752">
        <v>57.109482288992034</v>
      </c>
      <c r="M25" s="752">
        <v>1278</v>
      </c>
      <c r="N25" s="753">
        <v>72985.918365331818</v>
      </c>
    </row>
    <row r="26" spans="1:14" ht="14.45" customHeight="1" x14ac:dyDescent="0.2">
      <c r="A26" s="747" t="s">
        <v>570</v>
      </c>
      <c r="B26" s="748" t="s">
        <v>571</v>
      </c>
      <c r="C26" s="749" t="s">
        <v>584</v>
      </c>
      <c r="D26" s="750" t="s">
        <v>585</v>
      </c>
      <c r="E26" s="751">
        <v>50113001</v>
      </c>
      <c r="F26" s="750" t="s">
        <v>601</v>
      </c>
      <c r="G26" s="749" t="s">
        <v>602</v>
      </c>
      <c r="H26" s="749">
        <v>840220</v>
      </c>
      <c r="I26" s="749">
        <v>0</v>
      </c>
      <c r="J26" s="749" t="s">
        <v>635</v>
      </c>
      <c r="K26" s="749" t="s">
        <v>572</v>
      </c>
      <c r="L26" s="752">
        <v>214.08</v>
      </c>
      <c r="M26" s="752">
        <v>1</v>
      </c>
      <c r="N26" s="753">
        <v>214.08</v>
      </c>
    </row>
    <row r="27" spans="1:14" ht="14.45" customHeight="1" x14ac:dyDescent="0.2">
      <c r="A27" s="747" t="s">
        <v>570</v>
      </c>
      <c r="B27" s="748" t="s">
        <v>571</v>
      </c>
      <c r="C27" s="749" t="s">
        <v>584</v>
      </c>
      <c r="D27" s="750" t="s">
        <v>585</v>
      </c>
      <c r="E27" s="751">
        <v>50113001</v>
      </c>
      <c r="F27" s="750" t="s">
        <v>601</v>
      </c>
      <c r="G27" s="749" t="s">
        <v>602</v>
      </c>
      <c r="H27" s="749">
        <v>189997</v>
      </c>
      <c r="I27" s="749">
        <v>89997</v>
      </c>
      <c r="J27" s="749" t="s">
        <v>636</v>
      </c>
      <c r="K27" s="749" t="s">
        <v>637</v>
      </c>
      <c r="L27" s="752">
        <v>178.05342857142855</v>
      </c>
      <c r="M27" s="752">
        <v>35</v>
      </c>
      <c r="N27" s="753">
        <v>6231.87</v>
      </c>
    </row>
    <row r="28" spans="1:14" ht="14.45" customHeight="1" x14ac:dyDescent="0.2">
      <c r="A28" s="747" t="s">
        <v>570</v>
      </c>
      <c r="B28" s="748" t="s">
        <v>571</v>
      </c>
      <c r="C28" s="749" t="s">
        <v>584</v>
      </c>
      <c r="D28" s="750" t="s">
        <v>585</v>
      </c>
      <c r="E28" s="751">
        <v>50113001</v>
      </c>
      <c r="F28" s="750" t="s">
        <v>601</v>
      </c>
      <c r="G28" s="749" t="s">
        <v>602</v>
      </c>
      <c r="H28" s="749">
        <v>848241</v>
      </c>
      <c r="I28" s="749">
        <v>107854</v>
      </c>
      <c r="J28" s="749" t="s">
        <v>638</v>
      </c>
      <c r="K28" s="749" t="s">
        <v>639</v>
      </c>
      <c r="L28" s="752">
        <v>1878.18</v>
      </c>
      <c r="M28" s="752">
        <v>2</v>
      </c>
      <c r="N28" s="753">
        <v>3756.36</v>
      </c>
    </row>
    <row r="29" spans="1:14" ht="14.45" customHeight="1" x14ac:dyDescent="0.2">
      <c r="A29" s="747" t="s">
        <v>570</v>
      </c>
      <c r="B29" s="748" t="s">
        <v>571</v>
      </c>
      <c r="C29" s="749" t="s">
        <v>584</v>
      </c>
      <c r="D29" s="750" t="s">
        <v>585</v>
      </c>
      <c r="E29" s="751">
        <v>50113001</v>
      </c>
      <c r="F29" s="750" t="s">
        <v>601</v>
      </c>
      <c r="G29" s="749" t="s">
        <v>602</v>
      </c>
      <c r="H29" s="749">
        <v>200863</v>
      </c>
      <c r="I29" s="749">
        <v>200863</v>
      </c>
      <c r="J29" s="749" t="s">
        <v>640</v>
      </c>
      <c r="K29" s="749" t="s">
        <v>641</v>
      </c>
      <c r="L29" s="752">
        <v>85.351515151515159</v>
      </c>
      <c r="M29" s="752">
        <v>165</v>
      </c>
      <c r="N29" s="753">
        <v>14083.000000000002</v>
      </c>
    </row>
    <row r="30" spans="1:14" ht="14.45" customHeight="1" x14ac:dyDescent="0.2">
      <c r="A30" s="747" t="s">
        <v>570</v>
      </c>
      <c r="B30" s="748" t="s">
        <v>571</v>
      </c>
      <c r="C30" s="749" t="s">
        <v>584</v>
      </c>
      <c r="D30" s="750" t="s">
        <v>585</v>
      </c>
      <c r="E30" s="751">
        <v>50113001</v>
      </c>
      <c r="F30" s="750" t="s">
        <v>601</v>
      </c>
      <c r="G30" s="749" t="s">
        <v>602</v>
      </c>
      <c r="H30" s="749">
        <v>122629</v>
      </c>
      <c r="I30" s="749">
        <v>122629</v>
      </c>
      <c r="J30" s="749" t="s">
        <v>642</v>
      </c>
      <c r="K30" s="749" t="s">
        <v>643</v>
      </c>
      <c r="L30" s="752">
        <v>71.060000000000016</v>
      </c>
      <c r="M30" s="752">
        <v>13</v>
      </c>
      <c r="N30" s="753">
        <v>923.7800000000002</v>
      </c>
    </row>
    <row r="31" spans="1:14" ht="14.45" customHeight="1" x14ac:dyDescent="0.2">
      <c r="A31" s="747" t="s">
        <v>570</v>
      </c>
      <c r="B31" s="748" t="s">
        <v>571</v>
      </c>
      <c r="C31" s="749" t="s">
        <v>584</v>
      </c>
      <c r="D31" s="750" t="s">
        <v>585</v>
      </c>
      <c r="E31" s="751">
        <v>50113001</v>
      </c>
      <c r="F31" s="750" t="s">
        <v>601</v>
      </c>
      <c r="G31" s="749" t="s">
        <v>602</v>
      </c>
      <c r="H31" s="749">
        <v>184325</v>
      </c>
      <c r="I31" s="749">
        <v>84325</v>
      </c>
      <c r="J31" s="749" t="s">
        <v>644</v>
      </c>
      <c r="K31" s="749" t="s">
        <v>645</v>
      </c>
      <c r="L31" s="752">
        <v>76.75</v>
      </c>
      <c r="M31" s="752">
        <v>1</v>
      </c>
      <c r="N31" s="753">
        <v>76.75</v>
      </c>
    </row>
    <row r="32" spans="1:14" ht="14.45" customHeight="1" x14ac:dyDescent="0.2">
      <c r="A32" s="747" t="s">
        <v>570</v>
      </c>
      <c r="B32" s="748" t="s">
        <v>571</v>
      </c>
      <c r="C32" s="749" t="s">
        <v>584</v>
      </c>
      <c r="D32" s="750" t="s">
        <v>585</v>
      </c>
      <c r="E32" s="751">
        <v>50113001</v>
      </c>
      <c r="F32" s="750" t="s">
        <v>601</v>
      </c>
      <c r="G32" s="749" t="s">
        <v>602</v>
      </c>
      <c r="H32" s="749">
        <v>112023</v>
      </c>
      <c r="I32" s="749">
        <v>12023</v>
      </c>
      <c r="J32" s="749" t="s">
        <v>646</v>
      </c>
      <c r="K32" s="749" t="s">
        <v>647</v>
      </c>
      <c r="L32" s="752">
        <v>72.33</v>
      </c>
      <c r="M32" s="752">
        <v>2</v>
      </c>
      <c r="N32" s="753">
        <v>144.66</v>
      </c>
    </row>
    <row r="33" spans="1:14" ht="14.45" customHeight="1" x14ac:dyDescent="0.2">
      <c r="A33" s="747" t="s">
        <v>570</v>
      </c>
      <c r="B33" s="748" t="s">
        <v>571</v>
      </c>
      <c r="C33" s="749" t="s">
        <v>584</v>
      </c>
      <c r="D33" s="750" t="s">
        <v>585</v>
      </c>
      <c r="E33" s="751">
        <v>50113013</v>
      </c>
      <c r="F33" s="750" t="s">
        <v>648</v>
      </c>
      <c r="G33" s="749" t="s">
        <v>602</v>
      </c>
      <c r="H33" s="749">
        <v>201958</v>
      </c>
      <c r="I33" s="749">
        <v>201958</v>
      </c>
      <c r="J33" s="749" t="s">
        <v>649</v>
      </c>
      <c r="K33" s="749" t="s">
        <v>650</v>
      </c>
      <c r="L33" s="752">
        <v>240.32</v>
      </c>
      <c r="M33" s="752">
        <v>7</v>
      </c>
      <c r="N33" s="753">
        <v>1682.24</v>
      </c>
    </row>
    <row r="34" spans="1:14" ht="14.45" customHeight="1" x14ac:dyDescent="0.2">
      <c r="A34" s="747" t="s">
        <v>570</v>
      </c>
      <c r="B34" s="748" t="s">
        <v>571</v>
      </c>
      <c r="C34" s="749" t="s">
        <v>584</v>
      </c>
      <c r="D34" s="750" t="s">
        <v>585</v>
      </c>
      <c r="E34" s="751">
        <v>50113013</v>
      </c>
      <c r="F34" s="750" t="s">
        <v>648</v>
      </c>
      <c r="G34" s="749" t="s">
        <v>602</v>
      </c>
      <c r="H34" s="749">
        <v>201961</v>
      </c>
      <c r="I34" s="749">
        <v>201961</v>
      </c>
      <c r="J34" s="749" t="s">
        <v>651</v>
      </c>
      <c r="K34" s="749" t="s">
        <v>652</v>
      </c>
      <c r="L34" s="752">
        <v>319.92000000000007</v>
      </c>
      <c r="M34" s="752">
        <v>9</v>
      </c>
      <c r="N34" s="753">
        <v>2879.2800000000007</v>
      </c>
    </row>
    <row r="35" spans="1:14" ht="14.45" customHeight="1" x14ac:dyDescent="0.2">
      <c r="A35" s="747" t="s">
        <v>570</v>
      </c>
      <c r="B35" s="748" t="s">
        <v>571</v>
      </c>
      <c r="C35" s="749" t="s">
        <v>584</v>
      </c>
      <c r="D35" s="750" t="s">
        <v>585</v>
      </c>
      <c r="E35" s="751">
        <v>50113013</v>
      </c>
      <c r="F35" s="750" t="s">
        <v>648</v>
      </c>
      <c r="G35" s="749" t="s">
        <v>602</v>
      </c>
      <c r="H35" s="749">
        <v>101066</v>
      </c>
      <c r="I35" s="749">
        <v>1066</v>
      </c>
      <c r="J35" s="749" t="s">
        <v>653</v>
      </c>
      <c r="K35" s="749" t="s">
        <v>654</v>
      </c>
      <c r="L35" s="752">
        <v>57.31818181818182</v>
      </c>
      <c r="M35" s="752">
        <v>11</v>
      </c>
      <c r="N35" s="753">
        <v>630.5</v>
      </c>
    </row>
    <row r="36" spans="1:14" ht="14.45" customHeight="1" x14ac:dyDescent="0.2">
      <c r="A36" s="747" t="s">
        <v>570</v>
      </c>
      <c r="B36" s="748" t="s">
        <v>571</v>
      </c>
      <c r="C36" s="749" t="s">
        <v>584</v>
      </c>
      <c r="D36" s="750" t="s">
        <v>585</v>
      </c>
      <c r="E36" s="751">
        <v>50113013</v>
      </c>
      <c r="F36" s="750" t="s">
        <v>648</v>
      </c>
      <c r="G36" s="749" t="s">
        <v>602</v>
      </c>
      <c r="H36" s="749">
        <v>96414</v>
      </c>
      <c r="I36" s="749">
        <v>96414</v>
      </c>
      <c r="J36" s="749" t="s">
        <v>655</v>
      </c>
      <c r="K36" s="749" t="s">
        <v>656</v>
      </c>
      <c r="L36" s="752">
        <v>58.833333333333321</v>
      </c>
      <c r="M36" s="752">
        <v>3</v>
      </c>
      <c r="N36" s="753">
        <v>176.49999999999997</v>
      </c>
    </row>
    <row r="37" spans="1:14" ht="14.45" customHeight="1" x14ac:dyDescent="0.2">
      <c r="A37" s="747" t="s">
        <v>570</v>
      </c>
      <c r="B37" s="748" t="s">
        <v>571</v>
      </c>
      <c r="C37" s="749" t="s">
        <v>584</v>
      </c>
      <c r="D37" s="750" t="s">
        <v>585</v>
      </c>
      <c r="E37" s="751">
        <v>50113013</v>
      </c>
      <c r="F37" s="750" t="s">
        <v>648</v>
      </c>
      <c r="G37" s="749" t="s">
        <v>602</v>
      </c>
      <c r="H37" s="749">
        <v>166366</v>
      </c>
      <c r="I37" s="749">
        <v>66366</v>
      </c>
      <c r="J37" s="749" t="s">
        <v>657</v>
      </c>
      <c r="K37" s="749" t="s">
        <v>658</v>
      </c>
      <c r="L37" s="752">
        <v>23.355</v>
      </c>
      <c r="M37" s="752">
        <v>2</v>
      </c>
      <c r="N37" s="753">
        <v>46.71</v>
      </c>
    </row>
    <row r="38" spans="1:14" ht="14.45" customHeight="1" x14ac:dyDescent="0.2">
      <c r="A38" s="747" t="s">
        <v>570</v>
      </c>
      <c r="B38" s="748" t="s">
        <v>571</v>
      </c>
      <c r="C38" s="749" t="s">
        <v>584</v>
      </c>
      <c r="D38" s="750" t="s">
        <v>585</v>
      </c>
      <c r="E38" s="751">
        <v>50113013</v>
      </c>
      <c r="F38" s="750" t="s">
        <v>648</v>
      </c>
      <c r="G38" s="749" t="s">
        <v>602</v>
      </c>
      <c r="H38" s="749">
        <v>201970</v>
      </c>
      <c r="I38" s="749">
        <v>201970</v>
      </c>
      <c r="J38" s="749" t="s">
        <v>659</v>
      </c>
      <c r="K38" s="749" t="s">
        <v>660</v>
      </c>
      <c r="L38" s="752">
        <v>72.155000000000001</v>
      </c>
      <c r="M38" s="752">
        <v>4</v>
      </c>
      <c r="N38" s="753">
        <v>288.62</v>
      </c>
    </row>
    <row r="39" spans="1:14" ht="14.45" customHeight="1" x14ac:dyDescent="0.2">
      <c r="A39" s="747" t="s">
        <v>570</v>
      </c>
      <c r="B39" s="748" t="s">
        <v>571</v>
      </c>
      <c r="C39" s="749" t="s">
        <v>584</v>
      </c>
      <c r="D39" s="750" t="s">
        <v>585</v>
      </c>
      <c r="E39" s="751">
        <v>50113013</v>
      </c>
      <c r="F39" s="750" t="s">
        <v>648</v>
      </c>
      <c r="G39" s="749" t="s">
        <v>602</v>
      </c>
      <c r="H39" s="749">
        <v>225175</v>
      </c>
      <c r="I39" s="749">
        <v>225175</v>
      </c>
      <c r="J39" s="749" t="s">
        <v>661</v>
      </c>
      <c r="K39" s="749" t="s">
        <v>662</v>
      </c>
      <c r="L39" s="752">
        <v>45.61</v>
      </c>
      <c r="M39" s="752">
        <v>30</v>
      </c>
      <c r="N39" s="753">
        <v>1368.3</v>
      </c>
    </row>
    <row r="40" spans="1:14" ht="14.45" customHeight="1" x14ac:dyDescent="0.2">
      <c r="A40" s="747" t="s">
        <v>570</v>
      </c>
      <c r="B40" s="748" t="s">
        <v>571</v>
      </c>
      <c r="C40" s="749" t="s">
        <v>584</v>
      </c>
      <c r="D40" s="750" t="s">
        <v>585</v>
      </c>
      <c r="E40" s="751">
        <v>50113014</v>
      </c>
      <c r="F40" s="750" t="s">
        <v>663</v>
      </c>
      <c r="G40" s="749" t="s">
        <v>602</v>
      </c>
      <c r="H40" s="749">
        <v>113798</v>
      </c>
      <c r="I40" s="749">
        <v>13798</v>
      </c>
      <c r="J40" s="749" t="s">
        <v>664</v>
      </c>
      <c r="K40" s="749" t="s">
        <v>665</v>
      </c>
      <c r="L40" s="752">
        <v>111.31666666666671</v>
      </c>
      <c r="M40" s="752">
        <v>6</v>
      </c>
      <c r="N40" s="753">
        <v>667.9000000000002</v>
      </c>
    </row>
    <row r="41" spans="1:14" ht="14.45" customHeight="1" x14ac:dyDescent="0.2">
      <c r="A41" s="747" t="s">
        <v>570</v>
      </c>
      <c r="B41" s="748" t="s">
        <v>571</v>
      </c>
      <c r="C41" s="749" t="s">
        <v>589</v>
      </c>
      <c r="D41" s="750" t="s">
        <v>590</v>
      </c>
      <c r="E41" s="751">
        <v>50113013</v>
      </c>
      <c r="F41" s="750" t="s">
        <v>648</v>
      </c>
      <c r="G41" s="749" t="s">
        <v>602</v>
      </c>
      <c r="H41" s="749">
        <v>164835</v>
      </c>
      <c r="I41" s="749">
        <v>64835</v>
      </c>
      <c r="J41" s="749" t="s">
        <v>666</v>
      </c>
      <c r="K41" s="749" t="s">
        <v>667</v>
      </c>
      <c r="L41" s="752">
        <v>143.66</v>
      </c>
      <c r="M41" s="752">
        <v>1</v>
      </c>
      <c r="N41" s="753">
        <v>143.66</v>
      </c>
    </row>
    <row r="42" spans="1:14" ht="14.45" customHeight="1" x14ac:dyDescent="0.2">
      <c r="A42" s="747" t="s">
        <v>570</v>
      </c>
      <c r="B42" s="748" t="s">
        <v>571</v>
      </c>
      <c r="C42" s="749" t="s">
        <v>589</v>
      </c>
      <c r="D42" s="750" t="s">
        <v>590</v>
      </c>
      <c r="E42" s="751">
        <v>50113013</v>
      </c>
      <c r="F42" s="750" t="s">
        <v>648</v>
      </c>
      <c r="G42" s="749" t="s">
        <v>572</v>
      </c>
      <c r="H42" s="749">
        <v>156835</v>
      </c>
      <c r="I42" s="749">
        <v>156835</v>
      </c>
      <c r="J42" s="749" t="s">
        <v>668</v>
      </c>
      <c r="K42" s="749" t="s">
        <v>669</v>
      </c>
      <c r="L42" s="752">
        <v>1116.4999999999998</v>
      </c>
      <c r="M42" s="752">
        <v>1</v>
      </c>
      <c r="N42" s="753">
        <v>1116.4999999999998</v>
      </c>
    </row>
    <row r="43" spans="1:14" ht="14.45" customHeight="1" x14ac:dyDescent="0.2">
      <c r="A43" s="747" t="s">
        <v>570</v>
      </c>
      <c r="B43" s="748" t="s">
        <v>571</v>
      </c>
      <c r="C43" s="749" t="s">
        <v>595</v>
      </c>
      <c r="D43" s="750" t="s">
        <v>596</v>
      </c>
      <c r="E43" s="751">
        <v>50113001</v>
      </c>
      <c r="F43" s="750" t="s">
        <v>601</v>
      </c>
      <c r="G43" s="749" t="s">
        <v>602</v>
      </c>
      <c r="H43" s="749">
        <v>100362</v>
      </c>
      <c r="I43" s="749">
        <v>362</v>
      </c>
      <c r="J43" s="749" t="s">
        <v>603</v>
      </c>
      <c r="K43" s="749" t="s">
        <v>604</v>
      </c>
      <c r="L43" s="752">
        <v>72.766363636363607</v>
      </c>
      <c r="M43" s="752">
        <v>11</v>
      </c>
      <c r="N43" s="753">
        <v>800.42999999999972</v>
      </c>
    </row>
    <row r="44" spans="1:14" ht="14.45" customHeight="1" x14ac:dyDescent="0.2">
      <c r="A44" s="747" t="s">
        <v>570</v>
      </c>
      <c r="B44" s="748" t="s">
        <v>571</v>
      </c>
      <c r="C44" s="749" t="s">
        <v>595</v>
      </c>
      <c r="D44" s="750" t="s">
        <v>596</v>
      </c>
      <c r="E44" s="751">
        <v>50113001</v>
      </c>
      <c r="F44" s="750" t="s">
        <v>601</v>
      </c>
      <c r="G44" s="749" t="s">
        <v>602</v>
      </c>
      <c r="H44" s="749">
        <v>199138</v>
      </c>
      <c r="I44" s="749">
        <v>99138</v>
      </c>
      <c r="J44" s="749" t="s">
        <v>670</v>
      </c>
      <c r="K44" s="749" t="s">
        <v>671</v>
      </c>
      <c r="L44" s="752">
        <v>33.47999999999999</v>
      </c>
      <c r="M44" s="752">
        <v>11</v>
      </c>
      <c r="N44" s="753">
        <v>368.27999999999992</v>
      </c>
    </row>
    <row r="45" spans="1:14" ht="14.45" customHeight="1" x14ac:dyDescent="0.2">
      <c r="A45" s="747" t="s">
        <v>570</v>
      </c>
      <c r="B45" s="748" t="s">
        <v>571</v>
      </c>
      <c r="C45" s="749" t="s">
        <v>595</v>
      </c>
      <c r="D45" s="750" t="s">
        <v>596</v>
      </c>
      <c r="E45" s="751">
        <v>50113001</v>
      </c>
      <c r="F45" s="750" t="s">
        <v>601</v>
      </c>
      <c r="G45" s="749" t="s">
        <v>602</v>
      </c>
      <c r="H45" s="749">
        <v>991613</v>
      </c>
      <c r="I45" s="749">
        <v>183514</v>
      </c>
      <c r="J45" s="749" t="s">
        <v>672</v>
      </c>
      <c r="K45" s="749" t="s">
        <v>673</v>
      </c>
      <c r="L45" s="752">
        <v>2988.4600000000005</v>
      </c>
      <c r="M45" s="752">
        <v>-1.5</v>
      </c>
      <c r="N45" s="753">
        <v>-4482.6900000000005</v>
      </c>
    </row>
    <row r="46" spans="1:14" ht="14.45" customHeight="1" x14ac:dyDescent="0.2">
      <c r="A46" s="747" t="s">
        <v>570</v>
      </c>
      <c r="B46" s="748" t="s">
        <v>571</v>
      </c>
      <c r="C46" s="749" t="s">
        <v>595</v>
      </c>
      <c r="D46" s="750" t="s">
        <v>596</v>
      </c>
      <c r="E46" s="751">
        <v>50113001</v>
      </c>
      <c r="F46" s="750" t="s">
        <v>601</v>
      </c>
      <c r="G46" s="749" t="s">
        <v>602</v>
      </c>
      <c r="H46" s="749">
        <v>183513</v>
      </c>
      <c r="I46" s="749">
        <v>183513</v>
      </c>
      <c r="J46" s="749" t="s">
        <v>672</v>
      </c>
      <c r="K46" s="749" t="s">
        <v>674</v>
      </c>
      <c r="L46" s="752">
        <v>1900.71</v>
      </c>
      <c r="M46" s="752">
        <v>1</v>
      </c>
      <c r="N46" s="753">
        <v>1900.71</v>
      </c>
    </row>
    <row r="47" spans="1:14" ht="14.45" customHeight="1" x14ac:dyDescent="0.2">
      <c r="A47" s="747" t="s">
        <v>570</v>
      </c>
      <c r="B47" s="748" t="s">
        <v>571</v>
      </c>
      <c r="C47" s="749" t="s">
        <v>595</v>
      </c>
      <c r="D47" s="750" t="s">
        <v>596</v>
      </c>
      <c r="E47" s="751">
        <v>50113001</v>
      </c>
      <c r="F47" s="750" t="s">
        <v>601</v>
      </c>
      <c r="G47" s="749" t="s">
        <v>602</v>
      </c>
      <c r="H47" s="749">
        <v>847713</v>
      </c>
      <c r="I47" s="749">
        <v>125526</v>
      </c>
      <c r="J47" s="749" t="s">
        <v>605</v>
      </c>
      <c r="K47" s="749" t="s">
        <v>606</v>
      </c>
      <c r="L47" s="752">
        <v>111.63</v>
      </c>
      <c r="M47" s="752">
        <v>6</v>
      </c>
      <c r="N47" s="753">
        <v>669.78</v>
      </c>
    </row>
    <row r="48" spans="1:14" ht="14.45" customHeight="1" x14ac:dyDescent="0.2">
      <c r="A48" s="747" t="s">
        <v>570</v>
      </c>
      <c r="B48" s="748" t="s">
        <v>571</v>
      </c>
      <c r="C48" s="749" t="s">
        <v>595</v>
      </c>
      <c r="D48" s="750" t="s">
        <v>596</v>
      </c>
      <c r="E48" s="751">
        <v>50113001</v>
      </c>
      <c r="F48" s="750" t="s">
        <v>601</v>
      </c>
      <c r="G48" s="749" t="s">
        <v>602</v>
      </c>
      <c r="H48" s="749">
        <v>156926</v>
      </c>
      <c r="I48" s="749">
        <v>56926</v>
      </c>
      <c r="J48" s="749" t="s">
        <v>608</v>
      </c>
      <c r="K48" s="749" t="s">
        <v>609</v>
      </c>
      <c r="L48" s="752">
        <v>48.4</v>
      </c>
      <c r="M48" s="752">
        <v>108</v>
      </c>
      <c r="N48" s="753">
        <v>5227.2</v>
      </c>
    </row>
    <row r="49" spans="1:14" ht="14.45" customHeight="1" x14ac:dyDescent="0.2">
      <c r="A49" s="747" t="s">
        <v>570</v>
      </c>
      <c r="B49" s="748" t="s">
        <v>571</v>
      </c>
      <c r="C49" s="749" t="s">
        <v>595</v>
      </c>
      <c r="D49" s="750" t="s">
        <v>596</v>
      </c>
      <c r="E49" s="751">
        <v>50113001</v>
      </c>
      <c r="F49" s="750" t="s">
        <v>601</v>
      </c>
      <c r="G49" s="749" t="s">
        <v>602</v>
      </c>
      <c r="H49" s="749">
        <v>110555</v>
      </c>
      <c r="I49" s="749">
        <v>10555</v>
      </c>
      <c r="J49" s="749" t="s">
        <v>608</v>
      </c>
      <c r="K49" s="749" t="s">
        <v>675</v>
      </c>
      <c r="L49" s="752">
        <v>254.97999999999996</v>
      </c>
      <c r="M49" s="752">
        <v>2</v>
      </c>
      <c r="N49" s="753">
        <v>509.95999999999992</v>
      </c>
    </row>
    <row r="50" spans="1:14" ht="14.45" customHeight="1" x14ac:dyDescent="0.2">
      <c r="A50" s="747" t="s">
        <v>570</v>
      </c>
      <c r="B50" s="748" t="s">
        <v>571</v>
      </c>
      <c r="C50" s="749" t="s">
        <v>595</v>
      </c>
      <c r="D50" s="750" t="s">
        <v>596</v>
      </c>
      <c r="E50" s="751">
        <v>50113001</v>
      </c>
      <c r="F50" s="750" t="s">
        <v>601</v>
      </c>
      <c r="G50" s="749" t="s">
        <v>602</v>
      </c>
      <c r="H50" s="749">
        <v>169724</v>
      </c>
      <c r="I50" s="749">
        <v>69724</v>
      </c>
      <c r="J50" s="749" t="s">
        <v>676</v>
      </c>
      <c r="K50" s="749" t="s">
        <v>677</v>
      </c>
      <c r="L50" s="752">
        <v>20.977</v>
      </c>
      <c r="M50" s="752">
        <v>19</v>
      </c>
      <c r="N50" s="753">
        <v>398.56299999999999</v>
      </c>
    </row>
    <row r="51" spans="1:14" ht="14.45" customHeight="1" x14ac:dyDescent="0.2">
      <c r="A51" s="747" t="s">
        <v>570</v>
      </c>
      <c r="B51" s="748" t="s">
        <v>571</v>
      </c>
      <c r="C51" s="749" t="s">
        <v>595</v>
      </c>
      <c r="D51" s="750" t="s">
        <v>596</v>
      </c>
      <c r="E51" s="751">
        <v>50113001</v>
      </c>
      <c r="F51" s="750" t="s">
        <v>601</v>
      </c>
      <c r="G51" s="749" t="s">
        <v>602</v>
      </c>
      <c r="H51" s="749">
        <v>172490</v>
      </c>
      <c r="I51" s="749">
        <v>172490</v>
      </c>
      <c r="J51" s="749" t="s">
        <v>678</v>
      </c>
      <c r="K51" s="749" t="s">
        <v>679</v>
      </c>
      <c r="L51" s="752">
        <v>361.24</v>
      </c>
      <c r="M51" s="752">
        <v>2.25</v>
      </c>
      <c r="N51" s="753">
        <v>812.79</v>
      </c>
    </row>
    <row r="52" spans="1:14" ht="14.45" customHeight="1" x14ac:dyDescent="0.2">
      <c r="A52" s="747" t="s">
        <v>570</v>
      </c>
      <c r="B52" s="748" t="s">
        <v>571</v>
      </c>
      <c r="C52" s="749" t="s">
        <v>595</v>
      </c>
      <c r="D52" s="750" t="s">
        <v>596</v>
      </c>
      <c r="E52" s="751">
        <v>50113001</v>
      </c>
      <c r="F52" s="750" t="s">
        <v>601</v>
      </c>
      <c r="G52" s="749" t="s">
        <v>602</v>
      </c>
      <c r="H52" s="749">
        <v>172492</v>
      </c>
      <c r="I52" s="749">
        <v>172492</v>
      </c>
      <c r="J52" s="749" t="s">
        <v>678</v>
      </c>
      <c r="K52" s="749" t="s">
        <v>680</v>
      </c>
      <c r="L52" s="752">
        <v>203.94000223419411</v>
      </c>
      <c r="M52" s="752">
        <v>3</v>
      </c>
      <c r="N52" s="753">
        <v>611.8200067025823</v>
      </c>
    </row>
    <row r="53" spans="1:14" ht="14.45" customHeight="1" x14ac:dyDescent="0.2">
      <c r="A53" s="747" t="s">
        <v>570</v>
      </c>
      <c r="B53" s="748" t="s">
        <v>571</v>
      </c>
      <c r="C53" s="749" t="s">
        <v>595</v>
      </c>
      <c r="D53" s="750" t="s">
        <v>596</v>
      </c>
      <c r="E53" s="751">
        <v>50113001</v>
      </c>
      <c r="F53" s="750" t="s">
        <v>601</v>
      </c>
      <c r="G53" s="749" t="s">
        <v>602</v>
      </c>
      <c r="H53" s="749">
        <v>208451</v>
      </c>
      <c r="I53" s="749">
        <v>208451</v>
      </c>
      <c r="J53" s="749" t="s">
        <v>681</v>
      </c>
      <c r="K53" s="749" t="s">
        <v>682</v>
      </c>
      <c r="L53" s="752">
        <v>631.4</v>
      </c>
      <c r="M53" s="752">
        <v>1</v>
      </c>
      <c r="N53" s="753">
        <v>631.4</v>
      </c>
    </row>
    <row r="54" spans="1:14" ht="14.45" customHeight="1" x14ac:dyDescent="0.2">
      <c r="A54" s="747" t="s">
        <v>570</v>
      </c>
      <c r="B54" s="748" t="s">
        <v>571</v>
      </c>
      <c r="C54" s="749" t="s">
        <v>595</v>
      </c>
      <c r="D54" s="750" t="s">
        <v>596</v>
      </c>
      <c r="E54" s="751">
        <v>50113001</v>
      </c>
      <c r="F54" s="750" t="s">
        <v>601</v>
      </c>
      <c r="G54" s="749" t="s">
        <v>602</v>
      </c>
      <c r="H54" s="749">
        <v>208452</v>
      </c>
      <c r="I54" s="749">
        <v>208452</v>
      </c>
      <c r="J54" s="749" t="s">
        <v>683</v>
      </c>
      <c r="K54" s="749" t="s">
        <v>684</v>
      </c>
      <c r="L54" s="752">
        <v>362.56</v>
      </c>
      <c r="M54" s="752">
        <v>3</v>
      </c>
      <c r="N54" s="753">
        <v>1087.68</v>
      </c>
    </row>
    <row r="55" spans="1:14" ht="14.45" customHeight="1" x14ac:dyDescent="0.2">
      <c r="A55" s="747" t="s">
        <v>570</v>
      </c>
      <c r="B55" s="748" t="s">
        <v>571</v>
      </c>
      <c r="C55" s="749" t="s">
        <v>595</v>
      </c>
      <c r="D55" s="750" t="s">
        <v>596</v>
      </c>
      <c r="E55" s="751">
        <v>50113001</v>
      </c>
      <c r="F55" s="750" t="s">
        <v>601</v>
      </c>
      <c r="G55" s="749" t="s">
        <v>602</v>
      </c>
      <c r="H55" s="749">
        <v>208456</v>
      </c>
      <c r="I55" s="749">
        <v>208456</v>
      </c>
      <c r="J55" s="749" t="s">
        <v>685</v>
      </c>
      <c r="K55" s="749" t="s">
        <v>686</v>
      </c>
      <c r="L55" s="752">
        <v>738.53999999999985</v>
      </c>
      <c r="M55" s="752">
        <v>0.3</v>
      </c>
      <c r="N55" s="753">
        <v>221.56199999999995</v>
      </c>
    </row>
    <row r="56" spans="1:14" ht="14.45" customHeight="1" x14ac:dyDescent="0.2">
      <c r="A56" s="747" t="s">
        <v>570</v>
      </c>
      <c r="B56" s="748" t="s">
        <v>571</v>
      </c>
      <c r="C56" s="749" t="s">
        <v>595</v>
      </c>
      <c r="D56" s="750" t="s">
        <v>596</v>
      </c>
      <c r="E56" s="751">
        <v>50113001</v>
      </c>
      <c r="F56" s="750" t="s">
        <v>601</v>
      </c>
      <c r="G56" s="749" t="s">
        <v>602</v>
      </c>
      <c r="H56" s="749">
        <v>187822</v>
      </c>
      <c r="I56" s="749">
        <v>87822</v>
      </c>
      <c r="J56" s="749" t="s">
        <v>687</v>
      </c>
      <c r="K56" s="749" t="s">
        <v>688</v>
      </c>
      <c r="L56" s="752">
        <v>1301.03</v>
      </c>
      <c r="M56" s="752">
        <v>1</v>
      </c>
      <c r="N56" s="753">
        <v>1301.03</v>
      </c>
    </row>
    <row r="57" spans="1:14" ht="14.45" customHeight="1" x14ac:dyDescent="0.2">
      <c r="A57" s="747" t="s">
        <v>570</v>
      </c>
      <c r="B57" s="748" t="s">
        <v>571</v>
      </c>
      <c r="C57" s="749" t="s">
        <v>595</v>
      </c>
      <c r="D57" s="750" t="s">
        <v>596</v>
      </c>
      <c r="E57" s="751">
        <v>50113001</v>
      </c>
      <c r="F57" s="750" t="s">
        <v>601</v>
      </c>
      <c r="G57" s="749" t="s">
        <v>602</v>
      </c>
      <c r="H57" s="749">
        <v>132992</v>
      </c>
      <c r="I57" s="749">
        <v>32992</v>
      </c>
      <c r="J57" s="749" t="s">
        <v>689</v>
      </c>
      <c r="K57" s="749" t="s">
        <v>690</v>
      </c>
      <c r="L57" s="752">
        <v>108.39</v>
      </c>
      <c r="M57" s="752">
        <v>1</v>
      </c>
      <c r="N57" s="753">
        <v>108.39</v>
      </c>
    </row>
    <row r="58" spans="1:14" ht="14.45" customHeight="1" x14ac:dyDescent="0.2">
      <c r="A58" s="747" t="s">
        <v>570</v>
      </c>
      <c r="B58" s="748" t="s">
        <v>571</v>
      </c>
      <c r="C58" s="749" t="s">
        <v>595</v>
      </c>
      <c r="D58" s="750" t="s">
        <v>596</v>
      </c>
      <c r="E58" s="751">
        <v>50113001</v>
      </c>
      <c r="F58" s="750" t="s">
        <v>601</v>
      </c>
      <c r="G58" s="749" t="s">
        <v>602</v>
      </c>
      <c r="H58" s="749">
        <v>845293</v>
      </c>
      <c r="I58" s="749">
        <v>0</v>
      </c>
      <c r="J58" s="749" t="s">
        <v>691</v>
      </c>
      <c r="K58" s="749" t="s">
        <v>572</v>
      </c>
      <c r="L58" s="752">
        <v>125.71000000000002</v>
      </c>
      <c r="M58" s="752">
        <v>2</v>
      </c>
      <c r="N58" s="753">
        <v>251.42000000000004</v>
      </c>
    </row>
    <row r="59" spans="1:14" ht="14.45" customHeight="1" x14ac:dyDescent="0.2">
      <c r="A59" s="747" t="s">
        <v>570</v>
      </c>
      <c r="B59" s="748" t="s">
        <v>571</v>
      </c>
      <c r="C59" s="749" t="s">
        <v>595</v>
      </c>
      <c r="D59" s="750" t="s">
        <v>596</v>
      </c>
      <c r="E59" s="751">
        <v>50113001</v>
      </c>
      <c r="F59" s="750" t="s">
        <v>601</v>
      </c>
      <c r="G59" s="749" t="s">
        <v>602</v>
      </c>
      <c r="H59" s="749">
        <v>120053</v>
      </c>
      <c r="I59" s="749">
        <v>20053</v>
      </c>
      <c r="J59" s="749" t="s">
        <v>692</v>
      </c>
      <c r="K59" s="749" t="s">
        <v>693</v>
      </c>
      <c r="L59" s="752">
        <v>79.09</v>
      </c>
      <c r="M59" s="752">
        <v>3</v>
      </c>
      <c r="N59" s="753">
        <v>237.27</v>
      </c>
    </row>
    <row r="60" spans="1:14" ht="14.45" customHeight="1" x14ac:dyDescent="0.2">
      <c r="A60" s="747" t="s">
        <v>570</v>
      </c>
      <c r="B60" s="748" t="s">
        <v>571</v>
      </c>
      <c r="C60" s="749" t="s">
        <v>595</v>
      </c>
      <c r="D60" s="750" t="s">
        <v>596</v>
      </c>
      <c r="E60" s="751">
        <v>50113001</v>
      </c>
      <c r="F60" s="750" t="s">
        <v>601</v>
      </c>
      <c r="G60" s="749" t="s">
        <v>602</v>
      </c>
      <c r="H60" s="749">
        <v>149317</v>
      </c>
      <c r="I60" s="749">
        <v>49317</v>
      </c>
      <c r="J60" s="749" t="s">
        <v>694</v>
      </c>
      <c r="K60" s="749" t="s">
        <v>695</v>
      </c>
      <c r="L60" s="752">
        <v>299.00099999999998</v>
      </c>
      <c r="M60" s="752">
        <v>2</v>
      </c>
      <c r="N60" s="753">
        <v>598.00199999999995</v>
      </c>
    </row>
    <row r="61" spans="1:14" ht="14.45" customHeight="1" x14ac:dyDescent="0.2">
      <c r="A61" s="747" t="s">
        <v>570</v>
      </c>
      <c r="B61" s="748" t="s">
        <v>571</v>
      </c>
      <c r="C61" s="749" t="s">
        <v>595</v>
      </c>
      <c r="D61" s="750" t="s">
        <v>596</v>
      </c>
      <c r="E61" s="751">
        <v>50113001</v>
      </c>
      <c r="F61" s="750" t="s">
        <v>601</v>
      </c>
      <c r="G61" s="749" t="s">
        <v>602</v>
      </c>
      <c r="H61" s="749">
        <v>848783</v>
      </c>
      <c r="I61" s="749">
        <v>115400</v>
      </c>
      <c r="J61" s="749" t="s">
        <v>696</v>
      </c>
      <c r="K61" s="749" t="s">
        <v>697</v>
      </c>
      <c r="L61" s="752">
        <v>309.44013510672551</v>
      </c>
      <c r="M61" s="752">
        <v>5</v>
      </c>
      <c r="N61" s="753">
        <v>1547.2006755336274</v>
      </c>
    </row>
    <row r="62" spans="1:14" ht="14.45" customHeight="1" x14ac:dyDescent="0.2">
      <c r="A62" s="747" t="s">
        <v>570</v>
      </c>
      <c r="B62" s="748" t="s">
        <v>571</v>
      </c>
      <c r="C62" s="749" t="s">
        <v>595</v>
      </c>
      <c r="D62" s="750" t="s">
        <v>596</v>
      </c>
      <c r="E62" s="751">
        <v>50113001</v>
      </c>
      <c r="F62" s="750" t="s">
        <v>601</v>
      </c>
      <c r="G62" s="749" t="s">
        <v>602</v>
      </c>
      <c r="H62" s="749">
        <v>187226</v>
      </c>
      <c r="I62" s="749">
        <v>87226</v>
      </c>
      <c r="J62" s="749" t="s">
        <v>698</v>
      </c>
      <c r="K62" s="749" t="s">
        <v>699</v>
      </c>
      <c r="L62" s="752">
        <v>17243.010000000002</v>
      </c>
      <c r="M62" s="752">
        <v>13</v>
      </c>
      <c r="N62" s="753">
        <v>224159.13</v>
      </c>
    </row>
    <row r="63" spans="1:14" ht="14.45" customHeight="1" x14ac:dyDescent="0.2">
      <c r="A63" s="747" t="s">
        <v>570</v>
      </c>
      <c r="B63" s="748" t="s">
        <v>571</v>
      </c>
      <c r="C63" s="749" t="s">
        <v>595</v>
      </c>
      <c r="D63" s="750" t="s">
        <v>596</v>
      </c>
      <c r="E63" s="751">
        <v>50113001</v>
      </c>
      <c r="F63" s="750" t="s">
        <v>601</v>
      </c>
      <c r="G63" s="749" t="s">
        <v>602</v>
      </c>
      <c r="H63" s="749">
        <v>117011</v>
      </c>
      <c r="I63" s="749">
        <v>17011</v>
      </c>
      <c r="J63" s="749" t="s">
        <v>700</v>
      </c>
      <c r="K63" s="749" t="s">
        <v>701</v>
      </c>
      <c r="L63" s="752">
        <v>145.5</v>
      </c>
      <c r="M63" s="752">
        <v>2</v>
      </c>
      <c r="N63" s="753">
        <v>291</v>
      </c>
    </row>
    <row r="64" spans="1:14" ht="14.45" customHeight="1" x14ac:dyDescent="0.2">
      <c r="A64" s="747" t="s">
        <v>570</v>
      </c>
      <c r="B64" s="748" t="s">
        <v>571</v>
      </c>
      <c r="C64" s="749" t="s">
        <v>595</v>
      </c>
      <c r="D64" s="750" t="s">
        <v>596</v>
      </c>
      <c r="E64" s="751">
        <v>50113001</v>
      </c>
      <c r="F64" s="750" t="s">
        <v>601</v>
      </c>
      <c r="G64" s="749" t="s">
        <v>602</v>
      </c>
      <c r="H64" s="749">
        <v>846599</v>
      </c>
      <c r="I64" s="749">
        <v>107754</v>
      </c>
      <c r="J64" s="749" t="s">
        <v>702</v>
      </c>
      <c r="K64" s="749" t="s">
        <v>572</v>
      </c>
      <c r="L64" s="752">
        <v>131.25999999999996</v>
      </c>
      <c r="M64" s="752">
        <v>11</v>
      </c>
      <c r="N64" s="753">
        <v>1443.8599999999997</v>
      </c>
    </row>
    <row r="65" spans="1:14" ht="14.45" customHeight="1" x14ac:dyDescent="0.2">
      <c r="A65" s="747" t="s">
        <v>570</v>
      </c>
      <c r="B65" s="748" t="s">
        <v>571</v>
      </c>
      <c r="C65" s="749" t="s">
        <v>595</v>
      </c>
      <c r="D65" s="750" t="s">
        <v>596</v>
      </c>
      <c r="E65" s="751">
        <v>50113001</v>
      </c>
      <c r="F65" s="750" t="s">
        <v>601</v>
      </c>
      <c r="G65" s="749" t="s">
        <v>602</v>
      </c>
      <c r="H65" s="749">
        <v>905097</v>
      </c>
      <c r="I65" s="749">
        <v>158767</v>
      </c>
      <c r="J65" s="749" t="s">
        <v>610</v>
      </c>
      <c r="K65" s="749" t="s">
        <v>611</v>
      </c>
      <c r="L65" s="752">
        <v>167.93489976286668</v>
      </c>
      <c r="M65" s="752">
        <v>74</v>
      </c>
      <c r="N65" s="753">
        <v>12427.182582452135</v>
      </c>
    </row>
    <row r="66" spans="1:14" ht="14.45" customHeight="1" x14ac:dyDescent="0.2">
      <c r="A66" s="747" t="s">
        <v>570</v>
      </c>
      <c r="B66" s="748" t="s">
        <v>571</v>
      </c>
      <c r="C66" s="749" t="s">
        <v>595</v>
      </c>
      <c r="D66" s="750" t="s">
        <v>596</v>
      </c>
      <c r="E66" s="751">
        <v>50113001</v>
      </c>
      <c r="F66" s="750" t="s">
        <v>601</v>
      </c>
      <c r="G66" s="749" t="s">
        <v>602</v>
      </c>
      <c r="H66" s="749">
        <v>225888</v>
      </c>
      <c r="I66" s="749">
        <v>225888</v>
      </c>
      <c r="J66" s="749" t="s">
        <v>703</v>
      </c>
      <c r="K66" s="749" t="s">
        <v>704</v>
      </c>
      <c r="L66" s="752">
        <v>674.52</v>
      </c>
      <c r="M66" s="752">
        <v>1</v>
      </c>
      <c r="N66" s="753">
        <v>674.52</v>
      </c>
    </row>
    <row r="67" spans="1:14" ht="14.45" customHeight="1" x14ac:dyDescent="0.2">
      <c r="A67" s="747" t="s">
        <v>570</v>
      </c>
      <c r="B67" s="748" t="s">
        <v>571</v>
      </c>
      <c r="C67" s="749" t="s">
        <v>595</v>
      </c>
      <c r="D67" s="750" t="s">
        <v>596</v>
      </c>
      <c r="E67" s="751">
        <v>50113001</v>
      </c>
      <c r="F67" s="750" t="s">
        <v>601</v>
      </c>
      <c r="G67" s="749" t="s">
        <v>705</v>
      </c>
      <c r="H67" s="749">
        <v>195604</v>
      </c>
      <c r="I67" s="749">
        <v>95604</v>
      </c>
      <c r="J67" s="749" t="s">
        <v>706</v>
      </c>
      <c r="K67" s="749" t="s">
        <v>707</v>
      </c>
      <c r="L67" s="752">
        <v>89.449999999999989</v>
      </c>
      <c r="M67" s="752">
        <v>1</v>
      </c>
      <c r="N67" s="753">
        <v>89.449999999999989</v>
      </c>
    </row>
    <row r="68" spans="1:14" ht="14.45" customHeight="1" x14ac:dyDescent="0.2">
      <c r="A68" s="747" t="s">
        <v>570</v>
      </c>
      <c r="B68" s="748" t="s">
        <v>571</v>
      </c>
      <c r="C68" s="749" t="s">
        <v>595</v>
      </c>
      <c r="D68" s="750" t="s">
        <v>596</v>
      </c>
      <c r="E68" s="751">
        <v>50113001</v>
      </c>
      <c r="F68" s="750" t="s">
        <v>601</v>
      </c>
      <c r="G68" s="749" t="s">
        <v>602</v>
      </c>
      <c r="H68" s="749">
        <v>156675</v>
      </c>
      <c r="I68" s="749">
        <v>56675</v>
      </c>
      <c r="J68" s="749" t="s">
        <v>708</v>
      </c>
      <c r="K68" s="749" t="s">
        <v>709</v>
      </c>
      <c r="L68" s="752">
        <v>72.72</v>
      </c>
      <c r="M68" s="752">
        <v>5</v>
      </c>
      <c r="N68" s="753">
        <v>363.6</v>
      </c>
    </row>
    <row r="69" spans="1:14" ht="14.45" customHeight="1" x14ac:dyDescent="0.2">
      <c r="A69" s="747" t="s">
        <v>570</v>
      </c>
      <c r="B69" s="748" t="s">
        <v>571</v>
      </c>
      <c r="C69" s="749" t="s">
        <v>595</v>
      </c>
      <c r="D69" s="750" t="s">
        <v>596</v>
      </c>
      <c r="E69" s="751">
        <v>50113001</v>
      </c>
      <c r="F69" s="750" t="s">
        <v>601</v>
      </c>
      <c r="G69" s="749" t="s">
        <v>602</v>
      </c>
      <c r="H69" s="749">
        <v>126898</v>
      </c>
      <c r="I69" s="749">
        <v>126898</v>
      </c>
      <c r="J69" s="749" t="s">
        <v>710</v>
      </c>
      <c r="K69" s="749" t="s">
        <v>711</v>
      </c>
      <c r="L69" s="752">
        <v>1042.92</v>
      </c>
      <c r="M69" s="752">
        <v>1</v>
      </c>
      <c r="N69" s="753">
        <v>1042.92</v>
      </c>
    </row>
    <row r="70" spans="1:14" ht="14.45" customHeight="1" x14ac:dyDescent="0.2">
      <c r="A70" s="747" t="s">
        <v>570</v>
      </c>
      <c r="B70" s="748" t="s">
        <v>571</v>
      </c>
      <c r="C70" s="749" t="s">
        <v>595</v>
      </c>
      <c r="D70" s="750" t="s">
        <v>596</v>
      </c>
      <c r="E70" s="751">
        <v>50113001</v>
      </c>
      <c r="F70" s="750" t="s">
        <v>601</v>
      </c>
      <c r="G70" s="749" t="s">
        <v>705</v>
      </c>
      <c r="H70" s="749">
        <v>214036</v>
      </c>
      <c r="I70" s="749">
        <v>214036</v>
      </c>
      <c r="J70" s="749" t="s">
        <v>712</v>
      </c>
      <c r="K70" s="749" t="s">
        <v>713</v>
      </c>
      <c r="L70" s="752">
        <v>40.36999999999999</v>
      </c>
      <c r="M70" s="752">
        <v>2</v>
      </c>
      <c r="N70" s="753">
        <v>80.739999999999981</v>
      </c>
    </row>
    <row r="71" spans="1:14" ht="14.45" customHeight="1" x14ac:dyDescent="0.2">
      <c r="A71" s="747" t="s">
        <v>570</v>
      </c>
      <c r="B71" s="748" t="s">
        <v>571</v>
      </c>
      <c r="C71" s="749" t="s">
        <v>595</v>
      </c>
      <c r="D71" s="750" t="s">
        <v>596</v>
      </c>
      <c r="E71" s="751">
        <v>50113001</v>
      </c>
      <c r="F71" s="750" t="s">
        <v>601</v>
      </c>
      <c r="G71" s="749" t="s">
        <v>602</v>
      </c>
      <c r="H71" s="749">
        <v>31915</v>
      </c>
      <c r="I71" s="749">
        <v>31915</v>
      </c>
      <c r="J71" s="749" t="s">
        <v>714</v>
      </c>
      <c r="K71" s="749" t="s">
        <v>715</v>
      </c>
      <c r="L71" s="752">
        <v>173.69</v>
      </c>
      <c r="M71" s="752">
        <v>2</v>
      </c>
      <c r="N71" s="753">
        <v>347.38</v>
      </c>
    </row>
    <row r="72" spans="1:14" ht="14.45" customHeight="1" x14ac:dyDescent="0.2">
      <c r="A72" s="747" t="s">
        <v>570</v>
      </c>
      <c r="B72" s="748" t="s">
        <v>571</v>
      </c>
      <c r="C72" s="749" t="s">
        <v>595</v>
      </c>
      <c r="D72" s="750" t="s">
        <v>596</v>
      </c>
      <c r="E72" s="751">
        <v>50113001</v>
      </c>
      <c r="F72" s="750" t="s">
        <v>601</v>
      </c>
      <c r="G72" s="749" t="s">
        <v>602</v>
      </c>
      <c r="H72" s="749">
        <v>47256</v>
      </c>
      <c r="I72" s="749">
        <v>47256</v>
      </c>
      <c r="J72" s="749" t="s">
        <v>716</v>
      </c>
      <c r="K72" s="749" t="s">
        <v>717</v>
      </c>
      <c r="L72" s="752">
        <v>222.20000000000002</v>
      </c>
      <c r="M72" s="752">
        <v>2</v>
      </c>
      <c r="N72" s="753">
        <v>444.40000000000003</v>
      </c>
    </row>
    <row r="73" spans="1:14" ht="14.45" customHeight="1" x14ac:dyDescent="0.2">
      <c r="A73" s="747" t="s">
        <v>570</v>
      </c>
      <c r="B73" s="748" t="s">
        <v>571</v>
      </c>
      <c r="C73" s="749" t="s">
        <v>595</v>
      </c>
      <c r="D73" s="750" t="s">
        <v>596</v>
      </c>
      <c r="E73" s="751">
        <v>50113001</v>
      </c>
      <c r="F73" s="750" t="s">
        <v>601</v>
      </c>
      <c r="G73" s="749" t="s">
        <v>602</v>
      </c>
      <c r="H73" s="749">
        <v>102539</v>
      </c>
      <c r="I73" s="749">
        <v>2539</v>
      </c>
      <c r="J73" s="749" t="s">
        <v>718</v>
      </c>
      <c r="K73" s="749" t="s">
        <v>719</v>
      </c>
      <c r="L73" s="752">
        <v>52.609999999999985</v>
      </c>
      <c r="M73" s="752">
        <v>2</v>
      </c>
      <c r="N73" s="753">
        <v>105.21999999999997</v>
      </c>
    </row>
    <row r="74" spans="1:14" ht="14.45" customHeight="1" x14ac:dyDescent="0.2">
      <c r="A74" s="747" t="s">
        <v>570</v>
      </c>
      <c r="B74" s="748" t="s">
        <v>571</v>
      </c>
      <c r="C74" s="749" t="s">
        <v>595</v>
      </c>
      <c r="D74" s="750" t="s">
        <v>596</v>
      </c>
      <c r="E74" s="751">
        <v>50113001</v>
      </c>
      <c r="F74" s="750" t="s">
        <v>601</v>
      </c>
      <c r="G74" s="749" t="s">
        <v>572</v>
      </c>
      <c r="H74" s="749">
        <v>131739</v>
      </c>
      <c r="I74" s="749">
        <v>31739</v>
      </c>
      <c r="J74" s="749" t="s">
        <v>720</v>
      </c>
      <c r="K74" s="749" t="s">
        <v>572</v>
      </c>
      <c r="L74" s="752">
        <v>72</v>
      </c>
      <c r="M74" s="752">
        <v>14</v>
      </c>
      <c r="N74" s="753">
        <v>1008</v>
      </c>
    </row>
    <row r="75" spans="1:14" ht="14.45" customHeight="1" x14ac:dyDescent="0.2">
      <c r="A75" s="747" t="s">
        <v>570</v>
      </c>
      <c r="B75" s="748" t="s">
        <v>571</v>
      </c>
      <c r="C75" s="749" t="s">
        <v>595</v>
      </c>
      <c r="D75" s="750" t="s">
        <v>596</v>
      </c>
      <c r="E75" s="751">
        <v>50113001</v>
      </c>
      <c r="F75" s="750" t="s">
        <v>601</v>
      </c>
      <c r="G75" s="749" t="s">
        <v>602</v>
      </c>
      <c r="H75" s="749">
        <v>193746</v>
      </c>
      <c r="I75" s="749">
        <v>93746</v>
      </c>
      <c r="J75" s="749" t="s">
        <v>721</v>
      </c>
      <c r="K75" s="749" t="s">
        <v>722</v>
      </c>
      <c r="L75" s="752">
        <v>366.22</v>
      </c>
      <c r="M75" s="752">
        <v>9</v>
      </c>
      <c r="N75" s="753">
        <v>3295.98</v>
      </c>
    </row>
    <row r="76" spans="1:14" ht="14.45" customHeight="1" x14ac:dyDescent="0.2">
      <c r="A76" s="747" t="s">
        <v>570</v>
      </c>
      <c r="B76" s="748" t="s">
        <v>571</v>
      </c>
      <c r="C76" s="749" t="s">
        <v>595</v>
      </c>
      <c r="D76" s="750" t="s">
        <v>596</v>
      </c>
      <c r="E76" s="751">
        <v>50113001</v>
      </c>
      <c r="F76" s="750" t="s">
        <v>601</v>
      </c>
      <c r="G76" s="749" t="s">
        <v>572</v>
      </c>
      <c r="H76" s="749">
        <v>103575</v>
      </c>
      <c r="I76" s="749">
        <v>3575</v>
      </c>
      <c r="J76" s="749" t="s">
        <v>723</v>
      </c>
      <c r="K76" s="749" t="s">
        <v>724</v>
      </c>
      <c r="L76" s="752">
        <v>73.478333333333339</v>
      </c>
      <c r="M76" s="752">
        <v>6</v>
      </c>
      <c r="N76" s="753">
        <v>440.87</v>
      </c>
    </row>
    <row r="77" spans="1:14" ht="14.45" customHeight="1" x14ac:dyDescent="0.2">
      <c r="A77" s="747" t="s">
        <v>570</v>
      </c>
      <c r="B77" s="748" t="s">
        <v>571</v>
      </c>
      <c r="C77" s="749" t="s">
        <v>595</v>
      </c>
      <c r="D77" s="750" t="s">
        <v>596</v>
      </c>
      <c r="E77" s="751">
        <v>50113001</v>
      </c>
      <c r="F77" s="750" t="s">
        <v>601</v>
      </c>
      <c r="G77" s="749" t="s">
        <v>602</v>
      </c>
      <c r="H77" s="749">
        <v>214355</v>
      </c>
      <c r="I77" s="749">
        <v>214355</v>
      </c>
      <c r="J77" s="749" t="s">
        <v>725</v>
      </c>
      <c r="K77" s="749" t="s">
        <v>726</v>
      </c>
      <c r="L77" s="752">
        <v>215.11333333333334</v>
      </c>
      <c r="M77" s="752">
        <v>3</v>
      </c>
      <c r="N77" s="753">
        <v>645.34</v>
      </c>
    </row>
    <row r="78" spans="1:14" ht="14.45" customHeight="1" x14ac:dyDescent="0.2">
      <c r="A78" s="747" t="s">
        <v>570</v>
      </c>
      <c r="B78" s="748" t="s">
        <v>571</v>
      </c>
      <c r="C78" s="749" t="s">
        <v>595</v>
      </c>
      <c r="D78" s="750" t="s">
        <v>596</v>
      </c>
      <c r="E78" s="751">
        <v>50113001</v>
      </c>
      <c r="F78" s="750" t="s">
        <v>601</v>
      </c>
      <c r="G78" s="749" t="s">
        <v>572</v>
      </c>
      <c r="H78" s="749">
        <v>216572</v>
      </c>
      <c r="I78" s="749">
        <v>216572</v>
      </c>
      <c r="J78" s="749" t="s">
        <v>727</v>
      </c>
      <c r="K78" s="749" t="s">
        <v>728</v>
      </c>
      <c r="L78" s="752">
        <v>36.280000000000008</v>
      </c>
      <c r="M78" s="752">
        <v>10</v>
      </c>
      <c r="N78" s="753">
        <v>362.80000000000007</v>
      </c>
    </row>
    <row r="79" spans="1:14" ht="14.45" customHeight="1" x14ac:dyDescent="0.2">
      <c r="A79" s="747" t="s">
        <v>570</v>
      </c>
      <c r="B79" s="748" t="s">
        <v>571</v>
      </c>
      <c r="C79" s="749" t="s">
        <v>595</v>
      </c>
      <c r="D79" s="750" t="s">
        <v>596</v>
      </c>
      <c r="E79" s="751">
        <v>50113001</v>
      </c>
      <c r="F79" s="750" t="s">
        <v>601</v>
      </c>
      <c r="G79" s="749" t="s">
        <v>602</v>
      </c>
      <c r="H79" s="749">
        <v>51366</v>
      </c>
      <c r="I79" s="749">
        <v>51366</v>
      </c>
      <c r="J79" s="749" t="s">
        <v>614</v>
      </c>
      <c r="K79" s="749" t="s">
        <v>615</v>
      </c>
      <c r="L79" s="752">
        <v>171.6</v>
      </c>
      <c r="M79" s="752">
        <v>10</v>
      </c>
      <c r="N79" s="753">
        <v>1716</v>
      </c>
    </row>
    <row r="80" spans="1:14" ht="14.45" customHeight="1" x14ac:dyDescent="0.2">
      <c r="A80" s="747" t="s">
        <v>570</v>
      </c>
      <c r="B80" s="748" t="s">
        <v>571</v>
      </c>
      <c r="C80" s="749" t="s">
        <v>595</v>
      </c>
      <c r="D80" s="750" t="s">
        <v>596</v>
      </c>
      <c r="E80" s="751">
        <v>50113001</v>
      </c>
      <c r="F80" s="750" t="s">
        <v>601</v>
      </c>
      <c r="G80" s="749" t="s">
        <v>602</v>
      </c>
      <c r="H80" s="749">
        <v>51367</v>
      </c>
      <c r="I80" s="749">
        <v>51367</v>
      </c>
      <c r="J80" s="749" t="s">
        <v>614</v>
      </c>
      <c r="K80" s="749" t="s">
        <v>729</v>
      </c>
      <c r="L80" s="752">
        <v>92.95</v>
      </c>
      <c r="M80" s="752">
        <v>9</v>
      </c>
      <c r="N80" s="753">
        <v>836.55000000000007</v>
      </c>
    </row>
    <row r="81" spans="1:14" ht="14.45" customHeight="1" x14ac:dyDescent="0.2">
      <c r="A81" s="747" t="s">
        <v>570</v>
      </c>
      <c r="B81" s="748" t="s">
        <v>571</v>
      </c>
      <c r="C81" s="749" t="s">
        <v>595</v>
      </c>
      <c r="D81" s="750" t="s">
        <v>596</v>
      </c>
      <c r="E81" s="751">
        <v>50113001</v>
      </c>
      <c r="F81" s="750" t="s">
        <v>601</v>
      </c>
      <c r="G81" s="749" t="s">
        <v>602</v>
      </c>
      <c r="H81" s="749">
        <v>157608</v>
      </c>
      <c r="I81" s="749">
        <v>57608</v>
      </c>
      <c r="J81" s="749" t="s">
        <v>616</v>
      </c>
      <c r="K81" s="749" t="s">
        <v>617</v>
      </c>
      <c r="L81" s="752">
        <v>69.339999999999989</v>
      </c>
      <c r="M81" s="752">
        <v>1</v>
      </c>
      <c r="N81" s="753">
        <v>69.339999999999989</v>
      </c>
    </row>
    <row r="82" spans="1:14" ht="14.45" customHeight="1" x14ac:dyDescent="0.2">
      <c r="A82" s="747" t="s">
        <v>570</v>
      </c>
      <c r="B82" s="748" t="s">
        <v>571</v>
      </c>
      <c r="C82" s="749" t="s">
        <v>595</v>
      </c>
      <c r="D82" s="750" t="s">
        <v>596</v>
      </c>
      <c r="E82" s="751">
        <v>50113001</v>
      </c>
      <c r="F82" s="750" t="s">
        <v>601</v>
      </c>
      <c r="G82" s="749" t="s">
        <v>602</v>
      </c>
      <c r="H82" s="749">
        <v>224964</v>
      </c>
      <c r="I82" s="749">
        <v>224964</v>
      </c>
      <c r="J82" s="749" t="s">
        <v>618</v>
      </c>
      <c r="K82" s="749" t="s">
        <v>619</v>
      </c>
      <c r="L82" s="752">
        <v>107.59857142857145</v>
      </c>
      <c r="M82" s="752">
        <v>7</v>
      </c>
      <c r="N82" s="753">
        <v>753.19000000000017</v>
      </c>
    </row>
    <row r="83" spans="1:14" ht="14.45" customHeight="1" x14ac:dyDescent="0.2">
      <c r="A83" s="747" t="s">
        <v>570</v>
      </c>
      <c r="B83" s="748" t="s">
        <v>571</v>
      </c>
      <c r="C83" s="749" t="s">
        <v>595</v>
      </c>
      <c r="D83" s="750" t="s">
        <v>596</v>
      </c>
      <c r="E83" s="751">
        <v>50113001</v>
      </c>
      <c r="F83" s="750" t="s">
        <v>601</v>
      </c>
      <c r="G83" s="749" t="s">
        <v>602</v>
      </c>
      <c r="H83" s="749">
        <v>224965</v>
      </c>
      <c r="I83" s="749">
        <v>224965</v>
      </c>
      <c r="J83" s="749" t="s">
        <v>730</v>
      </c>
      <c r="K83" s="749" t="s">
        <v>731</v>
      </c>
      <c r="L83" s="752">
        <v>107.87000000000003</v>
      </c>
      <c r="M83" s="752">
        <v>4</v>
      </c>
      <c r="N83" s="753">
        <v>431.48000000000013</v>
      </c>
    </row>
    <row r="84" spans="1:14" ht="14.45" customHeight="1" x14ac:dyDescent="0.2">
      <c r="A84" s="747" t="s">
        <v>570</v>
      </c>
      <c r="B84" s="748" t="s">
        <v>571</v>
      </c>
      <c r="C84" s="749" t="s">
        <v>595</v>
      </c>
      <c r="D84" s="750" t="s">
        <v>596</v>
      </c>
      <c r="E84" s="751">
        <v>50113001</v>
      </c>
      <c r="F84" s="750" t="s">
        <v>601</v>
      </c>
      <c r="G84" s="749" t="s">
        <v>602</v>
      </c>
      <c r="H84" s="749">
        <v>202878</v>
      </c>
      <c r="I84" s="749">
        <v>202878</v>
      </c>
      <c r="J84" s="749" t="s">
        <v>620</v>
      </c>
      <c r="K84" s="749" t="s">
        <v>621</v>
      </c>
      <c r="L84" s="752">
        <v>42.564999999999998</v>
      </c>
      <c r="M84" s="752">
        <v>6</v>
      </c>
      <c r="N84" s="753">
        <v>255.39</v>
      </c>
    </row>
    <row r="85" spans="1:14" ht="14.45" customHeight="1" x14ac:dyDescent="0.2">
      <c r="A85" s="747" t="s">
        <v>570</v>
      </c>
      <c r="B85" s="748" t="s">
        <v>571</v>
      </c>
      <c r="C85" s="749" t="s">
        <v>595</v>
      </c>
      <c r="D85" s="750" t="s">
        <v>596</v>
      </c>
      <c r="E85" s="751">
        <v>50113001</v>
      </c>
      <c r="F85" s="750" t="s">
        <v>601</v>
      </c>
      <c r="G85" s="749" t="s">
        <v>602</v>
      </c>
      <c r="H85" s="749">
        <v>394712</v>
      </c>
      <c r="I85" s="749">
        <v>0</v>
      </c>
      <c r="J85" s="749" t="s">
        <v>622</v>
      </c>
      <c r="K85" s="749" t="s">
        <v>623</v>
      </c>
      <c r="L85" s="752">
        <v>28.75</v>
      </c>
      <c r="M85" s="752">
        <v>684</v>
      </c>
      <c r="N85" s="753">
        <v>19665</v>
      </c>
    </row>
    <row r="86" spans="1:14" ht="14.45" customHeight="1" x14ac:dyDescent="0.2">
      <c r="A86" s="747" t="s">
        <v>570</v>
      </c>
      <c r="B86" s="748" t="s">
        <v>571</v>
      </c>
      <c r="C86" s="749" t="s">
        <v>595</v>
      </c>
      <c r="D86" s="750" t="s">
        <v>596</v>
      </c>
      <c r="E86" s="751">
        <v>50113001</v>
      </c>
      <c r="F86" s="750" t="s">
        <v>601</v>
      </c>
      <c r="G86" s="749" t="s">
        <v>602</v>
      </c>
      <c r="H86" s="749">
        <v>920020</v>
      </c>
      <c r="I86" s="749">
        <v>1000</v>
      </c>
      <c r="J86" s="749" t="s">
        <v>732</v>
      </c>
      <c r="K86" s="749" t="s">
        <v>733</v>
      </c>
      <c r="L86" s="752">
        <v>187.02879045999833</v>
      </c>
      <c r="M86" s="752">
        <v>26</v>
      </c>
      <c r="N86" s="753">
        <v>4862.7485519599568</v>
      </c>
    </row>
    <row r="87" spans="1:14" ht="14.45" customHeight="1" x14ac:dyDescent="0.2">
      <c r="A87" s="747" t="s">
        <v>570</v>
      </c>
      <c r="B87" s="748" t="s">
        <v>571</v>
      </c>
      <c r="C87" s="749" t="s">
        <v>595</v>
      </c>
      <c r="D87" s="750" t="s">
        <v>596</v>
      </c>
      <c r="E87" s="751">
        <v>50113001</v>
      </c>
      <c r="F87" s="750" t="s">
        <v>601</v>
      </c>
      <c r="G87" s="749" t="s">
        <v>602</v>
      </c>
      <c r="H87" s="749">
        <v>845628</v>
      </c>
      <c r="I87" s="749">
        <v>1000</v>
      </c>
      <c r="J87" s="749" t="s">
        <v>734</v>
      </c>
      <c r="K87" s="749" t="s">
        <v>735</v>
      </c>
      <c r="L87" s="752">
        <v>523.46610362958802</v>
      </c>
      <c r="M87" s="752">
        <v>29</v>
      </c>
      <c r="N87" s="753">
        <v>15180.517005258052</v>
      </c>
    </row>
    <row r="88" spans="1:14" ht="14.45" customHeight="1" x14ac:dyDescent="0.2">
      <c r="A88" s="747" t="s">
        <v>570</v>
      </c>
      <c r="B88" s="748" t="s">
        <v>571</v>
      </c>
      <c r="C88" s="749" t="s">
        <v>595</v>
      </c>
      <c r="D88" s="750" t="s">
        <v>596</v>
      </c>
      <c r="E88" s="751">
        <v>50113001</v>
      </c>
      <c r="F88" s="750" t="s">
        <v>601</v>
      </c>
      <c r="G88" s="749" t="s">
        <v>602</v>
      </c>
      <c r="H88" s="749">
        <v>102486</v>
      </c>
      <c r="I88" s="749">
        <v>2486</v>
      </c>
      <c r="J88" s="749" t="s">
        <v>736</v>
      </c>
      <c r="K88" s="749" t="s">
        <v>737</v>
      </c>
      <c r="L88" s="752">
        <v>123.102</v>
      </c>
      <c r="M88" s="752">
        <v>15</v>
      </c>
      <c r="N88" s="753">
        <v>1846.53</v>
      </c>
    </row>
    <row r="89" spans="1:14" ht="14.45" customHeight="1" x14ac:dyDescent="0.2">
      <c r="A89" s="747" t="s">
        <v>570</v>
      </c>
      <c r="B89" s="748" t="s">
        <v>571</v>
      </c>
      <c r="C89" s="749" t="s">
        <v>595</v>
      </c>
      <c r="D89" s="750" t="s">
        <v>596</v>
      </c>
      <c r="E89" s="751">
        <v>50113001</v>
      </c>
      <c r="F89" s="750" t="s">
        <v>601</v>
      </c>
      <c r="G89" s="749" t="s">
        <v>602</v>
      </c>
      <c r="H89" s="749">
        <v>163346</v>
      </c>
      <c r="I89" s="749">
        <v>163346</v>
      </c>
      <c r="J89" s="749" t="s">
        <v>738</v>
      </c>
      <c r="K89" s="749" t="s">
        <v>739</v>
      </c>
      <c r="L89" s="752">
        <v>113.47999999999999</v>
      </c>
      <c r="M89" s="752">
        <v>1</v>
      </c>
      <c r="N89" s="753">
        <v>113.47999999999999</v>
      </c>
    </row>
    <row r="90" spans="1:14" ht="14.45" customHeight="1" x14ac:dyDescent="0.2">
      <c r="A90" s="747" t="s">
        <v>570</v>
      </c>
      <c r="B90" s="748" t="s">
        <v>571</v>
      </c>
      <c r="C90" s="749" t="s">
        <v>595</v>
      </c>
      <c r="D90" s="750" t="s">
        <v>596</v>
      </c>
      <c r="E90" s="751">
        <v>50113001</v>
      </c>
      <c r="F90" s="750" t="s">
        <v>601</v>
      </c>
      <c r="G90" s="749" t="s">
        <v>602</v>
      </c>
      <c r="H90" s="749">
        <v>100489</v>
      </c>
      <c r="I90" s="749">
        <v>489</v>
      </c>
      <c r="J90" s="749" t="s">
        <v>624</v>
      </c>
      <c r="K90" s="749" t="s">
        <v>740</v>
      </c>
      <c r="L90" s="752">
        <v>47.306666666666672</v>
      </c>
      <c r="M90" s="752">
        <v>6</v>
      </c>
      <c r="N90" s="753">
        <v>283.84000000000003</v>
      </c>
    </row>
    <row r="91" spans="1:14" ht="14.45" customHeight="1" x14ac:dyDescent="0.2">
      <c r="A91" s="747" t="s">
        <v>570</v>
      </c>
      <c r="B91" s="748" t="s">
        <v>571</v>
      </c>
      <c r="C91" s="749" t="s">
        <v>595</v>
      </c>
      <c r="D91" s="750" t="s">
        <v>596</v>
      </c>
      <c r="E91" s="751">
        <v>50113001</v>
      </c>
      <c r="F91" s="750" t="s">
        <v>601</v>
      </c>
      <c r="G91" s="749" t="s">
        <v>602</v>
      </c>
      <c r="H91" s="749">
        <v>230426</v>
      </c>
      <c r="I91" s="749">
        <v>230426</v>
      </c>
      <c r="J91" s="749" t="s">
        <v>624</v>
      </c>
      <c r="K91" s="749" t="s">
        <v>625</v>
      </c>
      <c r="L91" s="752">
        <v>78.64</v>
      </c>
      <c r="M91" s="752">
        <v>5</v>
      </c>
      <c r="N91" s="753">
        <v>393.2</v>
      </c>
    </row>
    <row r="92" spans="1:14" ht="14.45" customHeight="1" x14ac:dyDescent="0.2">
      <c r="A92" s="747" t="s">
        <v>570</v>
      </c>
      <c r="B92" s="748" t="s">
        <v>571</v>
      </c>
      <c r="C92" s="749" t="s">
        <v>595</v>
      </c>
      <c r="D92" s="750" t="s">
        <v>596</v>
      </c>
      <c r="E92" s="751">
        <v>50113001</v>
      </c>
      <c r="F92" s="750" t="s">
        <v>601</v>
      </c>
      <c r="G92" s="749" t="s">
        <v>602</v>
      </c>
      <c r="H92" s="749">
        <v>100720</v>
      </c>
      <c r="I92" s="749">
        <v>720</v>
      </c>
      <c r="J92" s="749" t="s">
        <v>624</v>
      </c>
      <c r="K92" s="749" t="s">
        <v>625</v>
      </c>
      <c r="L92" s="752">
        <v>78.63</v>
      </c>
      <c r="M92" s="752">
        <v>1</v>
      </c>
      <c r="N92" s="753">
        <v>78.63</v>
      </c>
    </row>
    <row r="93" spans="1:14" ht="14.45" customHeight="1" x14ac:dyDescent="0.2">
      <c r="A93" s="747" t="s">
        <v>570</v>
      </c>
      <c r="B93" s="748" t="s">
        <v>571</v>
      </c>
      <c r="C93" s="749" t="s">
        <v>595</v>
      </c>
      <c r="D93" s="750" t="s">
        <v>596</v>
      </c>
      <c r="E93" s="751">
        <v>50113001</v>
      </c>
      <c r="F93" s="750" t="s">
        <v>601</v>
      </c>
      <c r="G93" s="749" t="s">
        <v>602</v>
      </c>
      <c r="H93" s="749">
        <v>117996</v>
      </c>
      <c r="I93" s="749">
        <v>17996</v>
      </c>
      <c r="J93" s="749" t="s">
        <v>741</v>
      </c>
      <c r="K93" s="749" t="s">
        <v>742</v>
      </c>
      <c r="L93" s="752">
        <v>77.17</v>
      </c>
      <c r="M93" s="752">
        <v>2</v>
      </c>
      <c r="N93" s="753">
        <v>154.34</v>
      </c>
    </row>
    <row r="94" spans="1:14" ht="14.45" customHeight="1" x14ac:dyDescent="0.2">
      <c r="A94" s="747" t="s">
        <v>570</v>
      </c>
      <c r="B94" s="748" t="s">
        <v>571</v>
      </c>
      <c r="C94" s="749" t="s">
        <v>595</v>
      </c>
      <c r="D94" s="750" t="s">
        <v>596</v>
      </c>
      <c r="E94" s="751">
        <v>50113001</v>
      </c>
      <c r="F94" s="750" t="s">
        <v>601</v>
      </c>
      <c r="G94" s="749" t="s">
        <v>602</v>
      </c>
      <c r="H94" s="749">
        <v>930431</v>
      </c>
      <c r="I94" s="749">
        <v>1000</v>
      </c>
      <c r="J94" s="749" t="s">
        <v>743</v>
      </c>
      <c r="K94" s="749" t="s">
        <v>572</v>
      </c>
      <c r="L94" s="752">
        <v>117.3472313610729</v>
      </c>
      <c r="M94" s="752">
        <v>205</v>
      </c>
      <c r="N94" s="753">
        <v>24056.182429019944</v>
      </c>
    </row>
    <row r="95" spans="1:14" ht="14.45" customHeight="1" x14ac:dyDescent="0.2">
      <c r="A95" s="747" t="s">
        <v>570</v>
      </c>
      <c r="B95" s="748" t="s">
        <v>571</v>
      </c>
      <c r="C95" s="749" t="s">
        <v>595</v>
      </c>
      <c r="D95" s="750" t="s">
        <v>596</v>
      </c>
      <c r="E95" s="751">
        <v>50113001</v>
      </c>
      <c r="F95" s="750" t="s">
        <v>601</v>
      </c>
      <c r="G95" s="749" t="s">
        <v>602</v>
      </c>
      <c r="H95" s="749">
        <v>930444</v>
      </c>
      <c r="I95" s="749">
        <v>0</v>
      </c>
      <c r="J95" s="749" t="s">
        <v>744</v>
      </c>
      <c r="K95" s="749" t="s">
        <v>572</v>
      </c>
      <c r="L95" s="752">
        <v>43.267491407935452</v>
      </c>
      <c r="M95" s="752">
        <v>772</v>
      </c>
      <c r="N95" s="753">
        <v>33402.503366926168</v>
      </c>
    </row>
    <row r="96" spans="1:14" ht="14.45" customHeight="1" x14ac:dyDescent="0.2">
      <c r="A96" s="747" t="s">
        <v>570</v>
      </c>
      <c r="B96" s="748" t="s">
        <v>571</v>
      </c>
      <c r="C96" s="749" t="s">
        <v>595</v>
      </c>
      <c r="D96" s="750" t="s">
        <v>596</v>
      </c>
      <c r="E96" s="751">
        <v>50113001</v>
      </c>
      <c r="F96" s="750" t="s">
        <v>601</v>
      </c>
      <c r="G96" s="749" t="s">
        <v>602</v>
      </c>
      <c r="H96" s="749">
        <v>930224</v>
      </c>
      <c r="I96" s="749">
        <v>0</v>
      </c>
      <c r="J96" s="749" t="s">
        <v>745</v>
      </c>
      <c r="K96" s="749" t="s">
        <v>572</v>
      </c>
      <c r="L96" s="752">
        <v>88.509818493942291</v>
      </c>
      <c r="M96" s="752">
        <v>1</v>
      </c>
      <c r="N96" s="753">
        <v>88.509818493942291</v>
      </c>
    </row>
    <row r="97" spans="1:14" ht="14.45" customHeight="1" x14ac:dyDescent="0.2">
      <c r="A97" s="747" t="s">
        <v>570</v>
      </c>
      <c r="B97" s="748" t="s">
        <v>571</v>
      </c>
      <c r="C97" s="749" t="s">
        <v>595</v>
      </c>
      <c r="D97" s="750" t="s">
        <v>596</v>
      </c>
      <c r="E97" s="751">
        <v>50113001</v>
      </c>
      <c r="F97" s="750" t="s">
        <v>601</v>
      </c>
      <c r="G97" s="749" t="s">
        <v>602</v>
      </c>
      <c r="H97" s="749">
        <v>501999</v>
      </c>
      <c r="I97" s="749">
        <v>0</v>
      </c>
      <c r="J97" s="749" t="s">
        <v>746</v>
      </c>
      <c r="K97" s="749" t="s">
        <v>572</v>
      </c>
      <c r="L97" s="752">
        <v>350.5895457341764</v>
      </c>
      <c r="M97" s="752">
        <v>5</v>
      </c>
      <c r="N97" s="753">
        <v>1752.947728670882</v>
      </c>
    </row>
    <row r="98" spans="1:14" ht="14.45" customHeight="1" x14ac:dyDescent="0.2">
      <c r="A98" s="747" t="s">
        <v>570</v>
      </c>
      <c r="B98" s="748" t="s">
        <v>571</v>
      </c>
      <c r="C98" s="749" t="s">
        <v>595</v>
      </c>
      <c r="D98" s="750" t="s">
        <v>596</v>
      </c>
      <c r="E98" s="751">
        <v>50113001</v>
      </c>
      <c r="F98" s="750" t="s">
        <v>601</v>
      </c>
      <c r="G98" s="749" t="s">
        <v>602</v>
      </c>
      <c r="H98" s="749">
        <v>501606</v>
      </c>
      <c r="I98" s="749">
        <v>0</v>
      </c>
      <c r="J98" s="749" t="s">
        <v>747</v>
      </c>
      <c r="K98" s="749" t="s">
        <v>572</v>
      </c>
      <c r="L98" s="752">
        <v>505.18197549543055</v>
      </c>
      <c r="M98" s="752">
        <v>14</v>
      </c>
      <c r="N98" s="753">
        <v>7072.547656936028</v>
      </c>
    </row>
    <row r="99" spans="1:14" ht="14.45" customHeight="1" x14ac:dyDescent="0.2">
      <c r="A99" s="747" t="s">
        <v>570</v>
      </c>
      <c r="B99" s="748" t="s">
        <v>571</v>
      </c>
      <c r="C99" s="749" t="s">
        <v>595</v>
      </c>
      <c r="D99" s="750" t="s">
        <v>596</v>
      </c>
      <c r="E99" s="751">
        <v>50113001</v>
      </c>
      <c r="F99" s="750" t="s">
        <v>601</v>
      </c>
      <c r="G99" s="749" t="s">
        <v>602</v>
      </c>
      <c r="H99" s="749">
        <v>920368</v>
      </c>
      <c r="I99" s="749">
        <v>0</v>
      </c>
      <c r="J99" s="749" t="s">
        <v>748</v>
      </c>
      <c r="K99" s="749" t="s">
        <v>572</v>
      </c>
      <c r="L99" s="752">
        <v>137.04897213720537</v>
      </c>
      <c r="M99" s="752">
        <v>36</v>
      </c>
      <c r="N99" s="753">
        <v>4933.7629969393929</v>
      </c>
    </row>
    <row r="100" spans="1:14" ht="14.45" customHeight="1" x14ac:dyDescent="0.2">
      <c r="A100" s="747" t="s">
        <v>570</v>
      </c>
      <c r="B100" s="748" t="s">
        <v>571</v>
      </c>
      <c r="C100" s="749" t="s">
        <v>595</v>
      </c>
      <c r="D100" s="750" t="s">
        <v>596</v>
      </c>
      <c r="E100" s="751">
        <v>50113001</v>
      </c>
      <c r="F100" s="750" t="s">
        <v>601</v>
      </c>
      <c r="G100" s="749" t="s">
        <v>602</v>
      </c>
      <c r="H100" s="749">
        <v>498472</v>
      </c>
      <c r="I100" s="749">
        <v>0</v>
      </c>
      <c r="J100" s="749" t="s">
        <v>749</v>
      </c>
      <c r="K100" s="749" t="s">
        <v>750</v>
      </c>
      <c r="L100" s="752">
        <v>209.35094470351649</v>
      </c>
      <c r="M100" s="752">
        <v>9</v>
      </c>
      <c r="N100" s="753">
        <v>1884.1585023316484</v>
      </c>
    </row>
    <row r="101" spans="1:14" ht="14.45" customHeight="1" x14ac:dyDescent="0.2">
      <c r="A101" s="747" t="s">
        <v>570</v>
      </c>
      <c r="B101" s="748" t="s">
        <v>571</v>
      </c>
      <c r="C101" s="749" t="s">
        <v>595</v>
      </c>
      <c r="D101" s="750" t="s">
        <v>596</v>
      </c>
      <c r="E101" s="751">
        <v>50113001</v>
      </c>
      <c r="F101" s="750" t="s">
        <v>601</v>
      </c>
      <c r="G101" s="749" t="s">
        <v>602</v>
      </c>
      <c r="H101" s="749">
        <v>920352</v>
      </c>
      <c r="I101" s="749">
        <v>0</v>
      </c>
      <c r="J101" s="749" t="s">
        <v>630</v>
      </c>
      <c r="K101" s="749" t="s">
        <v>572</v>
      </c>
      <c r="L101" s="752">
        <v>93.433316653294767</v>
      </c>
      <c r="M101" s="752">
        <v>20</v>
      </c>
      <c r="N101" s="753">
        <v>1868.6663330658953</v>
      </c>
    </row>
    <row r="102" spans="1:14" ht="14.45" customHeight="1" x14ac:dyDescent="0.2">
      <c r="A102" s="747" t="s">
        <v>570</v>
      </c>
      <c r="B102" s="748" t="s">
        <v>571</v>
      </c>
      <c r="C102" s="749" t="s">
        <v>595</v>
      </c>
      <c r="D102" s="750" t="s">
        <v>596</v>
      </c>
      <c r="E102" s="751">
        <v>50113001</v>
      </c>
      <c r="F102" s="750" t="s">
        <v>601</v>
      </c>
      <c r="G102" s="749" t="s">
        <v>602</v>
      </c>
      <c r="H102" s="749">
        <v>844879</v>
      </c>
      <c r="I102" s="749">
        <v>0</v>
      </c>
      <c r="J102" s="749" t="s">
        <v>751</v>
      </c>
      <c r="K102" s="749" t="s">
        <v>572</v>
      </c>
      <c r="L102" s="752">
        <v>66.895963954710368</v>
      </c>
      <c r="M102" s="752">
        <v>154</v>
      </c>
      <c r="N102" s="753">
        <v>10301.978449025397</v>
      </c>
    </row>
    <row r="103" spans="1:14" ht="14.45" customHeight="1" x14ac:dyDescent="0.2">
      <c r="A103" s="747" t="s">
        <v>570</v>
      </c>
      <c r="B103" s="748" t="s">
        <v>571</v>
      </c>
      <c r="C103" s="749" t="s">
        <v>595</v>
      </c>
      <c r="D103" s="750" t="s">
        <v>596</v>
      </c>
      <c r="E103" s="751">
        <v>50113001</v>
      </c>
      <c r="F103" s="750" t="s">
        <v>601</v>
      </c>
      <c r="G103" s="749" t="s">
        <v>602</v>
      </c>
      <c r="H103" s="749">
        <v>930608</v>
      </c>
      <c r="I103" s="749">
        <v>0</v>
      </c>
      <c r="J103" s="749" t="s">
        <v>752</v>
      </c>
      <c r="K103" s="749" t="s">
        <v>572</v>
      </c>
      <c r="L103" s="752">
        <v>157.39694487619073</v>
      </c>
      <c r="M103" s="752">
        <v>53</v>
      </c>
      <c r="N103" s="753">
        <v>8342.0380784381086</v>
      </c>
    </row>
    <row r="104" spans="1:14" ht="14.45" customHeight="1" x14ac:dyDescent="0.2">
      <c r="A104" s="747" t="s">
        <v>570</v>
      </c>
      <c r="B104" s="748" t="s">
        <v>571</v>
      </c>
      <c r="C104" s="749" t="s">
        <v>595</v>
      </c>
      <c r="D104" s="750" t="s">
        <v>596</v>
      </c>
      <c r="E104" s="751">
        <v>50113001</v>
      </c>
      <c r="F104" s="750" t="s">
        <v>601</v>
      </c>
      <c r="G104" s="749" t="s">
        <v>602</v>
      </c>
      <c r="H104" s="749">
        <v>394072</v>
      </c>
      <c r="I104" s="749">
        <v>1000</v>
      </c>
      <c r="J104" s="749" t="s">
        <v>753</v>
      </c>
      <c r="K104" s="749" t="s">
        <v>572</v>
      </c>
      <c r="L104" s="752">
        <v>484.083341851184</v>
      </c>
      <c r="M104" s="752">
        <v>8</v>
      </c>
      <c r="N104" s="753">
        <v>3872.666734809472</v>
      </c>
    </row>
    <row r="105" spans="1:14" ht="14.45" customHeight="1" x14ac:dyDescent="0.2">
      <c r="A105" s="747" t="s">
        <v>570</v>
      </c>
      <c r="B105" s="748" t="s">
        <v>571</v>
      </c>
      <c r="C105" s="749" t="s">
        <v>595</v>
      </c>
      <c r="D105" s="750" t="s">
        <v>596</v>
      </c>
      <c r="E105" s="751">
        <v>50113001</v>
      </c>
      <c r="F105" s="750" t="s">
        <v>601</v>
      </c>
      <c r="G105" s="749" t="s">
        <v>602</v>
      </c>
      <c r="H105" s="749">
        <v>501062</v>
      </c>
      <c r="I105" s="749">
        <v>1000</v>
      </c>
      <c r="J105" s="749" t="s">
        <v>754</v>
      </c>
      <c r="K105" s="749" t="s">
        <v>755</v>
      </c>
      <c r="L105" s="752">
        <v>172.83051599941612</v>
      </c>
      <c r="M105" s="752">
        <v>3</v>
      </c>
      <c r="N105" s="753">
        <v>518.49154799824839</v>
      </c>
    </row>
    <row r="106" spans="1:14" ht="14.45" customHeight="1" x14ac:dyDescent="0.2">
      <c r="A106" s="747" t="s">
        <v>570</v>
      </c>
      <c r="B106" s="748" t="s">
        <v>571</v>
      </c>
      <c r="C106" s="749" t="s">
        <v>595</v>
      </c>
      <c r="D106" s="750" t="s">
        <v>596</v>
      </c>
      <c r="E106" s="751">
        <v>50113001</v>
      </c>
      <c r="F106" s="750" t="s">
        <v>601</v>
      </c>
      <c r="G106" s="749" t="s">
        <v>602</v>
      </c>
      <c r="H106" s="749">
        <v>397576</v>
      </c>
      <c r="I106" s="749">
        <v>0</v>
      </c>
      <c r="J106" s="749" t="s">
        <v>756</v>
      </c>
      <c r="K106" s="749" t="s">
        <v>572</v>
      </c>
      <c r="L106" s="752">
        <v>124.87062532080631</v>
      </c>
      <c r="M106" s="752">
        <v>1</v>
      </c>
      <c r="N106" s="753">
        <v>124.87062532080631</v>
      </c>
    </row>
    <row r="107" spans="1:14" ht="14.45" customHeight="1" x14ac:dyDescent="0.2">
      <c r="A107" s="747" t="s">
        <v>570</v>
      </c>
      <c r="B107" s="748" t="s">
        <v>571</v>
      </c>
      <c r="C107" s="749" t="s">
        <v>595</v>
      </c>
      <c r="D107" s="750" t="s">
        <v>596</v>
      </c>
      <c r="E107" s="751">
        <v>50113001</v>
      </c>
      <c r="F107" s="750" t="s">
        <v>601</v>
      </c>
      <c r="G107" s="749" t="s">
        <v>602</v>
      </c>
      <c r="H107" s="749">
        <v>900321</v>
      </c>
      <c r="I107" s="749">
        <v>0</v>
      </c>
      <c r="J107" s="749" t="s">
        <v>757</v>
      </c>
      <c r="K107" s="749" t="s">
        <v>572</v>
      </c>
      <c r="L107" s="752">
        <v>231.15210442768804</v>
      </c>
      <c r="M107" s="752">
        <v>4</v>
      </c>
      <c r="N107" s="753">
        <v>924.60841771075218</v>
      </c>
    </row>
    <row r="108" spans="1:14" ht="14.45" customHeight="1" x14ac:dyDescent="0.2">
      <c r="A108" s="747" t="s">
        <v>570</v>
      </c>
      <c r="B108" s="748" t="s">
        <v>571</v>
      </c>
      <c r="C108" s="749" t="s">
        <v>595</v>
      </c>
      <c r="D108" s="750" t="s">
        <v>596</v>
      </c>
      <c r="E108" s="751">
        <v>50113001</v>
      </c>
      <c r="F108" s="750" t="s">
        <v>601</v>
      </c>
      <c r="G108" s="749" t="s">
        <v>602</v>
      </c>
      <c r="H108" s="749">
        <v>501990</v>
      </c>
      <c r="I108" s="749">
        <v>0</v>
      </c>
      <c r="J108" s="749" t="s">
        <v>758</v>
      </c>
      <c r="K108" s="749" t="s">
        <v>572</v>
      </c>
      <c r="L108" s="752">
        <v>243.95095829842018</v>
      </c>
      <c r="M108" s="752">
        <v>1</v>
      </c>
      <c r="N108" s="753">
        <v>243.95095829842018</v>
      </c>
    </row>
    <row r="109" spans="1:14" ht="14.45" customHeight="1" x14ac:dyDescent="0.2">
      <c r="A109" s="747" t="s">
        <v>570</v>
      </c>
      <c r="B109" s="748" t="s">
        <v>571</v>
      </c>
      <c r="C109" s="749" t="s">
        <v>595</v>
      </c>
      <c r="D109" s="750" t="s">
        <v>596</v>
      </c>
      <c r="E109" s="751">
        <v>50113001</v>
      </c>
      <c r="F109" s="750" t="s">
        <v>601</v>
      </c>
      <c r="G109" s="749" t="s">
        <v>602</v>
      </c>
      <c r="H109" s="749">
        <v>930676</v>
      </c>
      <c r="I109" s="749">
        <v>0</v>
      </c>
      <c r="J109" s="749" t="s">
        <v>632</v>
      </c>
      <c r="K109" s="749" t="s">
        <v>572</v>
      </c>
      <c r="L109" s="752">
        <v>74.598389142961139</v>
      </c>
      <c r="M109" s="752">
        <v>420</v>
      </c>
      <c r="N109" s="753">
        <v>31331.323440043678</v>
      </c>
    </row>
    <row r="110" spans="1:14" ht="14.45" customHeight="1" x14ac:dyDescent="0.2">
      <c r="A110" s="747" t="s">
        <v>570</v>
      </c>
      <c r="B110" s="748" t="s">
        <v>571</v>
      </c>
      <c r="C110" s="749" t="s">
        <v>595</v>
      </c>
      <c r="D110" s="750" t="s">
        <v>596</v>
      </c>
      <c r="E110" s="751">
        <v>50113001</v>
      </c>
      <c r="F110" s="750" t="s">
        <v>601</v>
      </c>
      <c r="G110" s="749" t="s">
        <v>602</v>
      </c>
      <c r="H110" s="749">
        <v>921342</v>
      </c>
      <c r="I110" s="749">
        <v>0</v>
      </c>
      <c r="J110" s="749" t="s">
        <v>759</v>
      </c>
      <c r="K110" s="749" t="s">
        <v>572</v>
      </c>
      <c r="L110" s="752">
        <v>121.59730373676534</v>
      </c>
      <c r="M110" s="752">
        <v>62</v>
      </c>
      <c r="N110" s="753">
        <v>7539.0328316794512</v>
      </c>
    </row>
    <row r="111" spans="1:14" ht="14.45" customHeight="1" x14ac:dyDescent="0.2">
      <c r="A111" s="747" t="s">
        <v>570</v>
      </c>
      <c r="B111" s="748" t="s">
        <v>571</v>
      </c>
      <c r="C111" s="749" t="s">
        <v>595</v>
      </c>
      <c r="D111" s="750" t="s">
        <v>596</v>
      </c>
      <c r="E111" s="751">
        <v>50113001</v>
      </c>
      <c r="F111" s="750" t="s">
        <v>601</v>
      </c>
      <c r="G111" s="749" t="s">
        <v>602</v>
      </c>
      <c r="H111" s="749">
        <v>900892</v>
      </c>
      <c r="I111" s="749">
        <v>0</v>
      </c>
      <c r="J111" s="749" t="s">
        <v>760</v>
      </c>
      <c r="K111" s="749" t="s">
        <v>572</v>
      </c>
      <c r="L111" s="752">
        <v>235.59518969302133</v>
      </c>
      <c r="M111" s="752">
        <v>2</v>
      </c>
      <c r="N111" s="753">
        <v>471.19037938604265</v>
      </c>
    </row>
    <row r="112" spans="1:14" ht="14.45" customHeight="1" x14ac:dyDescent="0.2">
      <c r="A112" s="747" t="s">
        <v>570</v>
      </c>
      <c r="B112" s="748" t="s">
        <v>571</v>
      </c>
      <c r="C112" s="749" t="s">
        <v>595</v>
      </c>
      <c r="D112" s="750" t="s">
        <v>596</v>
      </c>
      <c r="E112" s="751">
        <v>50113001</v>
      </c>
      <c r="F112" s="750" t="s">
        <v>601</v>
      </c>
      <c r="G112" s="749" t="s">
        <v>602</v>
      </c>
      <c r="H112" s="749">
        <v>921296</v>
      </c>
      <c r="I112" s="749">
        <v>0</v>
      </c>
      <c r="J112" s="749" t="s">
        <v>761</v>
      </c>
      <c r="K112" s="749" t="s">
        <v>572</v>
      </c>
      <c r="L112" s="752">
        <v>341.83389322492997</v>
      </c>
      <c r="M112" s="752">
        <v>7</v>
      </c>
      <c r="N112" s="753">
        <v>2392.8372525745099</v>
      </c>
    </row>
    <row r="113" spans="1:14" ht="14.45" customHeight="1" x14ac:dyDescent="0.2">
      <c r="A113" s="747" t="s">
        <v>570</v>
      </c>
      <c r="B113" s="748" t="s">
        <v>571</v>
      </c>
      <c r="C113" s="749" t="s">
        <v>595</v>
      </c>
      <c r="D113" s="750" t="s">
        <v>596</v>
      </c>
      <c r="E113" s="751">
        <v>50113001</v>
      </c>
      <c r="F113" s="750" t="s">
        <v>601</v>
      </c>
      <c r="G113" s="749" t="s">
        <v>602</v>
      </c>
      <c r="H113" s="749">
        <v>921404</v>
      </c>
      <c r="I113" s="749">
        <v>0</v>
      </c>
      <c r="J113" s="749" t="s">
        <v>762</v>
      </c>
      <c r="K113" s="749" t="s">
        <v>572</v>
      </c>
      <c r="L113" s="752">
        <v>305.21968313516811</v>
      </c>
      <c r="M113" s="752">
        <v>2</v>
      </c>
      <c r="N113" s="753">
        <v>610.43936627033622</v>
      </c>
    </row>
    <row r="114" spans="1:14" ht="14.45" customHeight="1" x14ac:dyDescent="0.2">
      <c r="A114" s="747" t="s">
        <v>570</v>
      </c>
      <c r="B114" s="748" t="s">
        <v>571</v>
      </c>
      <c r="C114" s="749" t="s">
        <v>595</v>
      </c>
      <c r="D114" s="750" t="s">
        <v>596</v>
      </c>
      <c r="E114" s="751">
        <v>50113001</v>
      </c>
      <c r="F114" s="750" t="s">
        <v>601</v>
      </c>
      <c r="G114" s="749" t="s">
        <v>602</v>
      </c>
      <c r="H114" s="749">
        <v>921573</v>
      </c>
      <c r="I114" s="749">
        <v>0</v>
      </c>
      <c r="J114" s="749" t="s">
        <v>763</v>
      </c>
      <c r="K114" s="749" t="s">
        <v>572</v>
      </c>
      <c r="L114" s="752">
        <v>333.54497010487461</v>
      </c>
      <c r="M114" s="752">
        <v>3</v>
      </c>
      <c r="N114" s="753">
        <v>1000.6349103146239</v>
      </c>
    </row>
    <row r="115" spans="1:14" ht="14.45" customHeight="1" x14ac:dyDescent="0.2">
      <c r="A115" s="747" t="s">
        <v>570</v>
      </c>
      <c r="B115" s="748" t="s">
        <v>571</v>
      </c>
      <c r="C115" s="749" t="s">
        <v>595</v>
      </c>
      <c r="D115" s="750" t="s">
        <v>596</v>
      </c>
      <c r="E115" s="751">
        <v>50113001</v>
      </c>
      <c r="F115" s="750" t="s">
        <v>601</v>
      </c>
      <c r="G115" s="749" t="s">
        <v>602</v>
      </c>
      <c r="H115" s="749">
        <v>921319</v>
      </c>
      <c r="I115" s="749">
        <v>0</v>
      </c>
      <c r="J115" s="749" t="s">
        <v>764</v>
      </c>
      <c r="K115" s="749" t="s">
        <v>572</v>
      </c>
      <c r="L115" s="752">
        <v>402.08883616025031</v>
      </c>
      <c r="M115" s="752">
        <v>1</v>
      </c>
      <c r="N115" s="753">
        <v>402.08883616025031</v>
      </c>
    </row>
    <row r="116" spans="1:14" ht="14.45" customHeight="1" x14ac:dyDescent="0.2">
      <c r="A116" s="747" t="s">
        <v>570</v>
      </c>
      <c r="B116" s="748" t="s">
        <v>571</v>
      </c>
      <c r="C116" s="749" t="s">
        <v>595</v>
      </c>
      <c r="D116" s="750" t="s">
        <v>596</v>
      </c>
      <c r="E116" s="751">
        <v>50113001</v>
      </c>
      <c r="F116" s="750" t="s">
        <v>601</v>
      </c>
      <c r="G116" s="749" t="s">
        <v>602</v>
      </c>
      <c r="H116" s="749">
        <v>921412</v>
      </c>
      <c r="I116" s="749">
        <v>0</v>
      </c>
      <c r="J116" s="749" t="s">
        <v>634</v>
      </c>
      <c r="K116" s="749" t="s">
        <v>572</v>
      </c>
      <c r="L116" s="752">
        <v>58.454599514820572</v>
      </c>
      <c r="M116" s="752">
        <v>52</v>
      </c>
      <c r="N116" s="753">
        <v>3039.6391747706698</v>
      </c>
    </row>
    <row r="117" spans="1:14" ht="14.45" customHeight="1" x14ac:dyDescent="0.2">
      <c r="A117" s="747" t="s">
        <v>570</v>
      </c>
      <c r="B117" s="748" t="s">
        <v>571</v>
      </c>
      <c r="C117" s="749" t="s">
        <v>595</v>
      </c>
      <c r="D117" s="750" t="s">
        <v>596</v>
      </c>
      <c r="E117" s="751">
        <v>50113001</v>
      </c>
      <c r="F117" s="750" t="s">
        <v>601</v>
      </c>
      <c r="G117" s="749" t="s">
        <v>602</v>
      </c>
      <c r="H117" s="749">
        <v>921184</v>
      </c>
      <c r="I117" s="749">
        <v>0</v>
      </c>
      <c r="J117" s="749" t="s">
        <v>765</v>
      </c>
      <c r="K117" s="749" t="s">
        <v>572</v>
      </c>
      <c r="L117" s="752">
        <v>54.142886693894027</v>
      </c>
      <c r="M117" s="752">
        <v>20</v>
      </c>
      <c r="N117" s="753">
        <v>1082.8577338778805</v>
      </c>
    </row>
    <row r="118" spans="1:14" ht="14.45" customHeight="1" x14ac:dyDescent="0.2">
      <c r="A118" s="747" t="s">
        <v>570</v>
      </c>
      <c r="B118" s="748" t="s">
        <v>571</v>
      </c>
      <c r="C118" s="749" t="s">
        <v>595</v>
      </c>
      <c r="D118" s="750" t="s">
        <v>596</v>
      </c>
      <c r="E118" s="751">
        <v>50113001</v>
      </c>
      <c r="F118" s="750" t="s">
        <v>601</v>
      </c>
      <c r="G118" s="749" t="s">
        <v>602</v>
      </c>
      <c r="H118" s="749">
        <v>185812</v>
      </c>
      <c r="I118" s="749">
        <v>85812</v>
      </c>
      <c r="J118" s="749" t="s">
        <v>766</v>
      </c>
      <c r="K118" s="749" t="s">
        <v>767</v>
      </c>
      <c r="L118" s="752">
        <v>51.909999999999982</v>
      </c>
      <c r="M118" s="752">
        <v>1</v>
      </c>
      <c r="N118" s="753">
        <v>51.909999999999982</v>
      </c>
    </row>
    <row r="119" spans="1:14" ht="14.45" customHeight="1" x14ac:dyDescent="0.2">
      <c r="A119" s="747" t="s">
        <v>570</v>
      </c>
      <c r="B119" s="748" t="s">
        <v>571</v>
      </c>
      <c r="C119" s="749" t="s">
        <v>595</v>
      </c>
      <c r="D119" s="750" t="s">
        <v>596</v>
      </c>
      <c r="E119" s="751">
        <v>50113001</v>
      </c>
      <c r="F119" s="750" t="s">
        <v>601</v>
      </c>
      <c r="G119" s="749" t="s">
        <v>602</v>
      </c>
      <c r="H119" s="749">
        <v>189997</v>
      </c>
      <c r="I119" s="749">
        <v>89997</v>
      </c>
      <c r="J119" s="749" t="s">
        <v>636</v>
      </c>
      <c r="K119" s="749" t="s">
        <v>637</v>
      </c>
      <c r="L119" s="752">
        <v>178.47611111111109</v>
      </c>
      <c r="M119" s="752">
        <v>18</v>
      </c>
      <c r="N119" s="753">
        <v>3212.5699999999997</v>
      </c>
    </row>
    <row r="120" spans="1:14" ht="14.45" customHeight="1" x14ac:dyDescent="0.2">
      <c r="A120" s="747" t="s">
        <v>570</v>
      </c>
      <c r="B120" s="748" t="s">
        <v>571</v>
      </c>
      <c r="C120" s="749" t="s">
        <v>595</v>
      </c>
      <c r="D120" s="750" t="s">
        <v>596</v>
      </c>
      <c r="E120" s="751">
        <v>50113001</v>
      </c>
      <c r="F120" s="750" t="s">
        <v>601</v>
      </c>
      <c r="G120" s="749" t="s">
        <v>602</v>
      </c>
      <c r="H120" s="749">
        <v>100498</v>
      </c>
      <c r="I120" s="749">
        <v>498</v>
      </c>
      <c r="J120" s="749" t="s">
        <v>768</v>
      </c>
      <c r="K120" s="749" t="s">
        <v>769</v>
      </c>
      <c r="L120" s="752">
        <v>108.68699999999998</v>
      </c>
      <c r="M120" s="752">
        <v>10</v>
      </c>
      <c r="N120" s="753">
        <v>1086.8699999999999</v>
      </c>
    </row>
    <row r="121" spans="1:14" ht="14.45" customHeight="1" x14ac:dyDescent="0.2">
      <c r="A121" s="747" t="s">
        <v>570</v>
      </c>
      <c r="B121" s="748" t="s">
        <v>571</v>
      </c>
      <c r="C121" s="749" t="s">
        <v>595</v>
      </c>
      <c r="D121" s="750" t="s">
        <v>596</v>
      </c>
      <c r="E121" s="751">
        <v>50113001</v>
      </c>
      <c r="F121" s="750" t="s">
        <v>601</v>
      </c>
      <c r="G121" s="749" t="s">
        <v>705</v>
      </c>
      <c r="H121" s="749">
        <v>127738</v>
      </c>
      <c r="I121" s="749">
        <v>127738</v>
      </c>
      <c r="J121" s="749" t="s">
        <v>770</v>
      </c>
      <c r="K121" s="749" t="s">
        <v>771</v>
      </c>
      <c r="L121" s="752">
        <v>95.365000000000009</v>
      </c>
      <c r="M121" s="752">
        <v>8</v>
      </c>
      <c r="N121" s="753">
        <v>762.92000000000007</v>
      </c>
    </row>
    <row r="122" spans="1:14" ht="14.45" customHeight="1" x14ac:dyDescent="0.2">
      <c r="A122" s="747" t="s">
        <v>570</v>
      </c>
      <c r="B122" s="748" t="s">
        <v>571</v>
      </c>
      <c r="C122" s="749" t="s">
        <v>595</v>
      </c>
      <c r="D122" s="750" t="s">
        <v>596</v>
      </c>
      <c r="E122" s="751">
        <v>50113001</v>
      </c>
      <c r="F122" s="750" t="s">
        <v>601</v>
      </c>
      <c r="G122" s="749" t="s">
        <v>705</v>
      </c>
      <c r="H122" s="749">
        <v>127737</v>
      </c>
      <c r="I122" s="749">
        <v>127737</v>
      </c>
      <c r="J122" s="749" t="s">
        <v>772</v>
      </c>
      <c r="K122" s="749" t="s">
        <v>773</v>
      </c>
      <c r="L122" s="752">
        <v>67.320000000000007</v>
      </c>
      <c r="M122" s="752">
        <v>1</v>
      </c>
      <c r="N122" s="753">
        <v>67.320000000000007</v>
      </c>
    </row>
    <row r="123" spans="1:14" ht="14.45" customHeight="1" x14ac:dyDescent="0.2">
      <c r="A123" s="747" t="s">
        <v>570</v>
      </c>
      <c r="B123" s="748" t="s">
        <v>571</v>
      </c>
      <c r="C123" s="749" t="s">
        <v>595</v>
      </c>
      <c r="D123" s="750" t="s">
        <v>596</v>
      </c>
      <c r="E123" s="751">
        <v>50113001</v>
      </c>
      <c r="F123" s="750" t="s">
        <v>601</v>
      </c>
      <c r="G123" s="749" t="s">
        <v>602</v>
      </c>
      <c r="H123" s="749">
        <v>501637</v>
      </c>
      <c r="I123" s="749">
        <v>0</v>
      </c>
      <c r="J123" s="749" t="s">
        <v>774</v>
      </c>
      <c r="K123" s="749" t="s">
        <v>572</v>
      </c>
      <c r="L123" s="752">
        <v>8.3006666666666664</v>
      </c>
      <c r="M123" s="752">
        <v>1</v>
      </c>
      <c r="N123" s="753">
        <v>8.3006666666666664</v>
      </c>
    </row>
    <row r="124" spans="1:14" ht="14.45" customHeight="1" x14ac:dyDescent="0.2">
      <c r="A124" s="747" t="s">
        <v>570</v>
      </c>
      <c r="B124" s="748" t="s">
        <v>571</v>
      </c>
      <c r="C124" s="749" t="s">
        <v>595</v>
      </c>
      <c r="D124" s="750" t="s">
        <v>596</v>
      </c>
      <c r="E124" s="751">
        <v>50113001</v>
      </c>
      <c r="F124" s="750" t="s">
        <v>601</v>
      </c>
      <c r="G124" s="749" t="s">
        <v>602</v>
      </c>
      <c r="H124" s="749">
        <v>502030</v>
      </c>
      <c r="I124" s="749">
        <v>99999</v>
      </c>
      <c r="J124" s="749" t="s">
        <v>775</v>
      </c>
      <c r="K124" s="749" t="s">
        <v>776</v>
      </c>
      <c r="L124" s="752">
        <v>1342.7650000000001</v>
      </c>
      <c r="M124" s="752">
        <v>1.2</v>
      </c>
      <c r="N124" s="753">
        <v>1611.318</v>
      </c>
    </row>
    <row r="125" spans="1:14" ht="14.45" customHeight="1" x14ac:dyDescent="0.2">
      <c r="A125" s="747" t="s">
        <v>570</v>
      </c>
      <c r="B125" s="748" t="s">
        <v>571</v>
      </c>
      <c r="C125" s="749" t="s">
        <v>595</v>
      </c>
      <c r="D125" s="750" t="s">
        <v>596</v>
      </c>
      <c r="E125" s="751">
        <v>50113001</v>
      </c>
      <c r="F125" s="750" t="s">
        <v>601</v>
      </c>
      <c r="G125" s="749" t="s">
        <v>602</v>
      </c>
      <c r="H125" s="749">
        <v>119686</v>
      </c>
      <c r="I125" s="749">
        <v>119686</v>
      </c>
      <c r="J125" s="749" t="s">
        <v>777</v>
      </c>
      <c r="K125" s="749" t="s">
        <v>778</v>
      </c>
      <c r="L125" s="752">
        <v>58.170769230769231</v>
      </c>
      <c r="M125" s="752">
        <v>13</v>
      </c>
      <c r="N125" s="753">
        <v>756.22</v>
      </c>
    </row>
    <row r="126" spans="1:14" ht="14.45" customHeight="1" x14ac:dyDescent="0.2">
      <c r="A126" s="747" t="s">
        <v>570</v>
      </c>
      <c r="B126" s="748" t="s">
        <v>571</v>
      </c>
      <c r="C126" s="749" t="s">
        <v>595</v>
      </c>
      <c r="D126" s="750" t="s">
        <v>596</v>
      </c>
      <c r="E126" s="751">
        <v>50113001</v>
      </c>
      <c r="F126" s="750" t="s">
        <v>601</v>
      </c>
      <c r="G126" s="749" t="s">
        <v>602</v>
      </c>
      <c r="H126" s="749">
        <v>100513</v>
      </c>
      <c r="I126" s="749">
        <v>513</v>
      </c>
      <c r="J126" s="749" t="s">
        <v>779</v>
      </c>
      <c r="K126" s="749" t="s">
        <v>769</v>
      </c>
      <c r="L126" s="752">
        <v>56.779999999999987</v>
      </c>
      <c r="M126" s="752">
        <v>17</v>
      </c>
      <c r="N126" s="753">
        <v>965.25999999999976</v>
      </c>
    </row>
    <row r="127" spans="1:14" ht="14.45" customHeight="1" x14ac:dyDescent="0.2">
      <c r="A127" s="747" t="s">
        <v>570</v>
      </c>
      <c r="B127" s="748" t="s">
        <v>571</v>
      </c>
      <c r="C127" s="749" t="s">
        <v>595</v>
      </c>
      <c r="D127" s="750" t="s">
        <v>596</v>
      </c>
      <c r="E127" s="751">
        <v>50113001</v>
      </c>
      <c r="F127" s="750" t="s">
        <v>601</v>
      </c>
      <c r="G127" s="749" t="s">
        <v>602</v>
      </c>
      <c r="H127" s="749">
        <v>501605</v>
      </c>
      <c r="I127" s="749">
        <v>0</v>
      </c>
      <c r="J127" s="749" t="s">
        <v>780</v>
      </c>
      <c r="K127" s="749" t="s">
        <v>781</v>
      </c>
      <c r="L127" s="752">
        <v>2984.96</v>
      </c>
      <c r="M127" s="752">
        <v>2</v>
      </c>
      <c r="N127" s="753">
        <v>5969.92</v>
      </c>
    </row>
    <row r="128" spans="1:14" ht="14.45" customHeight="1" x14ac:dyDescent="0.2">
      <c r="A128" s="747" t="s">
        <v>570</v>
      </c>
      <c r="B128" s="748" t="s">
        <v>571</v>
      </c>
      <c r="C128" s="749" t="s">
        <v>595</v>
      </c>
      <c r="D128" s="750" t="s">
        <v>596</v>
      </c>
      <c r="E128" s="751">
        <v>50113001</v>
      </c>
      <c r="F128" s="750" t="s">
        <v>601</v>
      </c>
      <c r="G128" s="749" t="s">
        <v>602</v>
      </c>
      <c r="H128" s="749">
        <v>226003</v>
      </c>
      <c r="I128" s="749">
        <v>226003</v>
      </c>
      <c r="J128" s="749" t="s">
        <v>782</v>
      </c>
      <c r="K128" s="749" t="s">
        <v>783</v>
      </c>
      <c r="L128" s="752">
        <v>226.68</v>
      </c>
      <c r="M128" s="752">
        <v>1</v>
      </c>
      <c r="N128" s="753">
        <v>226.68</v>
      </c>
    </row>
    <row r="129" spans="1:14" ht="14.45" customHeight="1" x14ac:dyDescent="0.2">
      <c r="A129" s="747" t="s">
        <v>570</v>
      </c>
      <c r="B129" s="748" t="s">
        <v>571</v>
      </c>
      <c r="C129" s="749" t="s">
        <v>595</v>
      </c>
      <c r="D129" s="750" t="s">
        <v>596</v>
      </c>
      <c r="E129" s="751">
        <v>50113001</v>
      </c>
      <c r="F129" s="750" t="s">
        <v>601</v>
      </c>
      <c r="G129" s="749" t="s">
        <v>705</v>
      </c>
      <c r="H129" s="749">
        <v>140361</v>
      </c>
      <c r="I129" s="749">
        <v>40361</v>
      </c>
      <c r="J129" s="749" t="s">
        <v>784</v>
      </c>
      <c r="K129" s="749" t="s">
        <v>785</v>
      </c>
      <c r="L129" s="752">
        <v>226.68</v>
      </c>
      <c r="M129" s="752">
        <v>1</v>
      </c>
      <c r="N129" s="753">
        <v>226.68</v>
      </c>
    </row>
    <row r="130" spans="1:14" ht="14.45" customHeight="1" x14ac:dyDescent="0.2">
      <c r="A130" s="747" t="s">
        <v>570</v>
      </c>
      <c r="B130" s="748" t="s">
        <v>571</v>
      </c>
      <c r="C130" s="749" t="s">
        <v>595</v>
      </c>
      <c r="D130" s="750" t="s">
        <v>596</v>
      </c>
      <c r="E130" s="751">
        <v>50113001</v>
      </c>
      <c r="F130" s="750" t="s">
        <v>601</v>
      </c>
      <c r="G130" s="749" t="s">
        <v>602</v>
      </c>
      <c r="H130" s="749">
        <v>100536</v>
      </c>
      <c r="I130" s="749">
        <v>536</v>
      </c>
      <c r="J130" s="749" t="s">
        <v>786</v>
      </c>
      <c r="K130" s="749" t="s">
        <v>604</v>
      </c>
      <c r="L130" s="752">
        <v>140.12</v>
      </c>
      <c r="M130" s="752">
        <v>3</v>
      </c>
      <c r="N130" s="753">
        <v>420.36</v>
      </c>
    </row>
    <row r="131" spans="1:14" ht="14.45" customHeight="1" x14ac:dyDescent="0.2">
      <c r="A131" s="747" t="s">
        <v>570</v>
      </c>
      <c r="B131" s="748" t="s">
        <v>571</v>
      </c>
      <c r="C131" s="749" t="s">
        <v>595</v>
      </c>
      <c r="D131" s="750" t="s">
        <v>596</v>
      </c>
      <c r="E131" s="751">
        <v>50113001</v>
      </c>
      <c r="F131" s="750" t="s">
        <v>601</v>
      </c>
      <c r="G131" s="749" t="s">
        <v>602</v>
      </c>
      <c r="H131" s="749">
        <v>845031</v>
      </c>
      <c r="I131" s="749">
        <v>101113</v>
      </c>
      <c r="J131" s="749" t="s">
        <v>787</v>
      </c>
      <c r="K131" s="749" t="s">
        <v>788</v>
      </c>
      <c r="L131" s="752">
        <v>81.675000000000011</v>
      </c>
      <c r="M131" s="752">
        <v>2</v>
      </c>
      <c r="N131" s="753">
        <v>163.35000000000002</v>
      </c>
    </row>
    <row r="132" spans="1:14" ht="14.45" customHeight="1" x14ac:dyDescent="0.2">
      <c r="A132" s="747" t="s">
        <v>570</v>
      </c>
      <c r="B132" s="748" t="s">
        <v>571</v>
      </c>
      <c r="C132" s="749" t="s">
        <v>595</v>
      </c>
      <c r="D132" s="750" t="s">
        <v>596</v>
      </c>
      <c r="E132" s="751">
        <v>50113001</v>
      </c>
      <c r="F132" s="750" t="s">
        <v>601</v>
      </c>
      <c r="G132" s="749" t="s">
        <v>602</v>
      </c>
      <c r="H132" s="749">
        <v>100874</v>
      </c>
      <c r="I132" s="749">
        <v>874</v>
      </c>
      <c r="J132" s="749" t="s">
        <v>789</v>
      </c>
      <c r="K132" s="749" t="s">
        <v>790</v>
      </c>
      <c r="L132" s="752">
        <v>71.857142857142861</v>
      </c>
      <c r="M132" s="752">
        <v>7</v>
      </c>
      <c r="N132" s="753">
        <v>503</v>
      </c>
    </row>
    <row r="133" spans="1:14" ht="14.45" customHeight="1" x14ac:dyDescent="0.2">
      <c r="A133" s="747" t="s">
        <v>570</v>
      </c>
      <c r="B133" s="748" t="s">
        <v>571</v>
      </c>
      <c r="C133" s="749" t="s">
        <v>595</v>
      </c>
      <c r="D133" s="750" t="s">
        <v>596</v>
      </c>
      <c r="E133" s="751">
        <v>50113001</v>
      </c>
      <c r="F133" s="750" t="s">
        <v>601</v>
      </c>
      <c r="G133" s="749" t="s">
        <v>602</v>
      </c>
      <c r="H133" s="749">
        <v>102668</v>
      </c>
      <c r="I133" s="749">
        <v>2668</v>
      </c>
      <c r="J133" s="749" t="s">
        <v>791</v>
      </c>
      <c r="K133" s="749" t="s">
        <v>792</v>
      </c>
      <c r="L133" s="752">
        <v>33.47</v>
      </c>
      <c r="M133" s="752">
        <v>3</v>
      </c>
      <c r="N133" s="753">
        <v>100.41</v>
      </c>
    </row>
    <row r="134" spans="1:14" ht="14.45" customHeight="1" x14ac:dyDescent="0.2">
      <c r="A134" s="747" t="s">
        <v>570</v>
      </c>
      <c r="B134" s="748" t="s">
        <v>571</v>
      </c>
      <c r="C134" s="749" t="s">
        <v>595</v>
      </c>
      <c r="D134" s="750" t="s">
        <v>596</v>
      </c>
      <c r="E134" s="751">
        <v>50113001</v>
      </c>
      <c r="F134" s="750" t="s">
        <v>601</v>
      </c>
      <c r="G134" s="749" t="s">
        <v>602</v>
      </c>
      <c r="H134" s="749">
        <v>200863</v>
      </c>
      <c r="I134" s="749">
        <v>200863</v>
      </c>
      <c r="J134" s="749" t="s">
        <v>640</v>
      </c>
      <c r="K134" s="749" t="s">
        <v>641</v>
      </c>
      <c r="L134" s="752">
        <v>85.767692307692315</v>
      </c>
      <c r="M134" s="752">
        <v>78</v>
      </c>
      <c r="N134" s="753">
        <v>6689.88</v>
      </c>
    </row>
    <row r="135" spans="1:14" ht="14.45" customHeight="1" x14ac:dyDescent="0.2">
      <c r="A135" s="747" t="s">
        <v>570</v>
      </c>
      <c r="B135" s="748" t="s">
        <v>571</v>
      </c>
      <c r="C135" s="749" t="s">
        <v>595</v>
      </c>
      <c r="D135" s="750" t="s">
        <v>596</v>
      </c>
      <c r="E135" s="751">
        <v>50113001</v>
      </c>
      <c r="F135" s="750" t="s">
        <v>601</v>
      </c>
      <c r="G135" s="749" t="s">
        <v>602</v>
      </c>
      <c r="H135" s="749">
        <v>100876</v>
      </c>
      <c r="I135" s="749">
        <v>876</v>
      </c>
      <c r="J135" s="749" t="s">
        <v>640</v>
      </c>
      <c r="K135" s="749" t="s">
        <v>790</v>
      </c>
      <c r="L135" s="752">
        <v>73.7</v>
      </c>
      <c r="M135" s="752">
        <v>2</v>
      </c>
      <c r="N135" s="753">
        <v>147.4</v>
      </c>
    </row>
    <row r="136" spans="1:14" ht="14.45" customHeight="1" x14ac:dyDescent="0.2">
      <c r="A136" s="747" t="s">
        <v>570</v>
      </c>
      <c r="B136" s="748" t="s">
        <v>571</v>
      </c>
      <c r="C136" s="749" t="s">
        <v>595</v>
      </c>
      <c r="D136" s="750" t="s">
        <v>596</v>
      </c>
      <c r="E136" s="751">
        <v>50113001</v>
      </c>
      <c r="F136" s="750" t="s">
        <v>601</v>
      </c>
      <c r="G136" s="749" t="s">
        <v>705</v>
      </c>
      <c r="H136" s="749">
        <v>157871</v>
      </c>
      <c r="I136" s="749">
        <v>157871</v>
      </c>
      <c r="J136" s="749" t="s">
        <v>793</v>
      </c>
      <c r="K136" s="749" t="s">
        <v>794</v>
      </c>
      <c r="L136" s="752">
        <v>168.52</v>
      </c>
      <c r="M136" s="752">
        <v>5</v>
      </c>
      <c r="N136" s="753">
        <v>842.6</v>
      </c>
    </row>
    <row r="137" spans="1:14" ht="14.45" customHeight="1" x14ac:dyDescent="0.2">
      <c r="A137" s="747" t="s">
        <v>570</v>
      </c>
      <c r="B137" s="748" t="s">
        <v>571</v>
      </c>
      <c r="C137" s="749" t="s">
        <v>595</v>
      </c>
      <c r="D137" s="750" t="s">
        <v>596</v>
      </c>
      <c r="E137" s="751">
        <v>50113001</v>
      </c>
      <c r="F137" s="750" t="s">
        <v>601</v>
      </c>
      <c r="G137" s="749" t="s">
        <v>602</v>
      </c>
      <c r="H137" s="749">
        <v>226693</v>
      </c>
      <c r="I137" s="749">
        <v>226693</v>
      </c>
      <c r="J137" s="749" t="s">
        <v>795</v>
      </c>
      <c r="K137" s="749" t="s">
        <v>796</v>
      </c>
      <c r="L137" s="752">
        <v>19.70333333333333</v>
      </c>
      <c r="M137" s="752">
        <v>3</v>
      </c>
      <c r="N137" s="753">
        <v>59.109999999999985</v>
      </c>
    </row>
    <row r="138" spans="1:14" ht="14.45" customHeight="1" x14ac:dyDescent="0.2">
      <c r="A138" s="747" t="s">
        <v>570</v>
      </c>
      <c r="B138" s="748" t="s">
        <v>571</v>
      </c>
      <c r="C138" s="749" t="s">
        <v>595</v>
      </c>
      <c r="D138" s="750" t="s">
        <v>596</v>
      </c>
      <c r="E138" s="751">
        <v>50113001</v>
      </c>
      <c r="F138" s="750" t="s">
        <v>601</v>
      </c>
      <c r="G138" s="749" t="s">
        <v>602</v>
      </c>
      <c r="H138" s="749">
        <v>397593</v>
      </c>
      <c r="I138" s="749">
        <v>0</v>
      </c>
      <c r="J138" s="749" t="s">
        <v>797</v>
      </c>
      <c r="K138" s="749" t="s">
        <v>572</v>
      </c>
      <c r="L138" s="752">
        <v>1471.19</v>
      </c>
      <c r="M138" s="752">
        <v>1</v>
      </c>
      <c r="N138" s="753">
        <v>1471.19</v>
      </c>
    </row>
    <row r="139" spans="1:14" ht="14.45" customHeight="1" x14ac:dyDescent="0.2">
      <c r="A139" s="747" t="s">
        <v>570</v>
      </c>
      <c r="B139" s="748" t="s">
        <v>571</v>
      </c>
      <c r="C139" s="749" t="s">
        <v>595</v>
      </c>
      <c r="D139" s="750" t="s">
        <v>596</v>
      </c>
      <c r="E139" s="751">
        <v>50113001</v>
      </c>
      <c r="F139" s="750" t="s">
        <v>601</v>
      </c>
      <c r="G139" s="749" t="s">
        <v>602</v>
      </c>
      <c r="H139" s="749">
        <v>167679</v>
      </c>
      <c r="I139" s="749">
        <v>167679</v>
      </c>
      <c r="J139" s="749" t="s">
        <v>798</v>
      </c>
      <c r="K139" s="749" t="s">
        <v>799</v>
      </c>
      <c r="L139" s="752">
        <v>7072.4672222222225</v>
      </c>
      <c r="M139" s="752">
        <v>18</v>
      </c>
      <c r="N139" s="753">
        <v>127304.41</v>
      </c>
    </row>
    <row r="140" spans="1:14" ht="14.45" customHeight="1" x14ac:dyDescent="0.2">
      <c r="A140" s="747" t="s">
        <v>570</v>
      </c>
      <c r="B140" s="748" t="s">
        <v>571</v>
      </c>
      <c r="C140" s="749" t="s">
        <v>595</v>
      </c>
      <c r="D140" s="750" t="s">
        <v>596</v>
      </c>
      <c r="E140" s="751">
        <v>50113001</v>
      </c>
      <c r="F140" s="750" t="s">
        <v>601</v>
      </c>
      <c r="G140" s="749" t="s">
        <v>602</v>
      </c>
      <c r="H140" s="749">
        <v>203216</v>
      </c>
      <c r="I140" s="749">
        <v>203216</v>
      </c>
      <c r="J140" s="749" t="s">
        <v>800</v>
      </c>
      <c r="K140" s="749" t="s">
        <v>801</v>
      </c>
      <c r="L140" s="752">
        <v>88.76</v>
      </c>
      <c r="M140" s="752">
        <v>2</v>
      </c>
      <c r="N140" s="753">
        <v>177.52</v>
      </c>
    </row>
    <row r="141" spans="1:14" ht="14.45" customHeight="1" x14ac:dyDescent="0.2">
      <c r="A141" s="747" t="s">
        <v>570</v>
      </c>
      <c r="B141" s="748" t="s">
        <v>571</v>
      </c>
      <c r="C141" s="749" t="s">
        <v>595</v>
      </c>
      <c r="D141" s="750" t="s">
        <v>596</v>
      </c>
      <c r="E141" s="751">
        <v>50113001</v>
      </c>
      <c r="F141" s="750" t="s">
        <v>601</v>
      </c>
      <c r="G141" s="749" t="s">
        <v>602</v>
      </c>
      <c r="H141" s="749">
        <v>849310</v>
      </c>
      <c r="I141" s="749">
        <v>126689</v>
      </c>
      <c r="J141" s="749" t="s">
        <v>802</v>
      </c>
      <c r="K141" s="749" t="s">
        <v>803</v>
      </c>
      <c r="L141" s="752">
        <v>225.46786666666671</v>
      </c>
      <c r="M141" s="752">
        <v>5</v>
      </c>
      <c r="N141" s="753">
        <v>1127.3393333333336</v>
      </c>
    </row>
    <row r="142" spans="1:14" ht="14.45" customHeight="1" x14ac:dyDescent="0.2">
      <c r="A142" s="747" t="s">
        <v>570</v>
      </c>
      <c r="B142" s="748" t="s">
        <v>571</v>
      </c>
      <c r="C142" s="749" t="s">
        <v>595</v>
      </c>
      <c r="D142" s="750" t="s">
        <v>596</v>
      </c>
      <c r="E142" s="751">
        <v>50113001</v>
      </c>
      <c r="F142" s="750" t="s">
        <v>601</v>
      </c>
      <c r="G142" s="749" t="s">
        <v>602</v>
      </c>
      <c r="H142" s="749">
        <v>185256</v>
      </c>
      <c r="I142" s="749">
        <v>85256</v>
      </c>
      <c r="J142" s="749" t="s">
        <v>804</v>
      </c>
      <c r="K142" s="749" t="s">
        <v>805</v>
      </c>
      <c r="L142" s="752">
        <v>29.48</v>
      </c>
      <c r="M142" s="752">
        <v>5</v>
      </c>
      <c r="N142" s="753">
        <v>147.4</v>
      </c>
    </row>
    <row r="143" spans="1:14" ht="14.45" customHeight="1" x14ac:dyDescent="0.2">
      <c r="A143" s="747" t="s">
        <v>570</v>
      </c>
      <c r="B143" s="748" t="s">
        <v>571</v>
      </c>
      <c r="C143" s="749" t="s">
        <v>595</v>
      </c>
      <c r="D143" s="750" t="s">
        <v>596</v>
      </c>
      <c r="E143" s="751">
        <v>50113001</v>
      </c>
      <c r="F143" s="750" t="s">
        <v>601</v>
      </c>
      <c r="G143" s="749" t="s">
        <v>602</v>
      </c>
      <c r="H143" s="749">
        <v>122629</v>
      </c>
      <c r="I143" s="749">
        <v>122629</v>
      </c>
      <c r="J143" s="749" t="s">
        <v>642</v>
      </c>
      <c r="K143" s="749" t="s">
        <v>643</v>
      </c>
      <c r="L143" s="752">
        <v>69.034666666666666</v>
      </c>
      <c r="M143" s="752">
        <v>30</v>
      </c>
      <c r="N143" s="753">
        <v>2071.04</v>
      </c>
    </row>
    <row r="144" spans="1:14" ht="14.45" customHeight="1" x14ac:dyDescent="0.2">
      <c r="A144" s="747" t="s">
        <v>570</v>
      </c>
      <c r="B144" s="748" t="s">
        <v>571</v>
      </c>
      <c r="C144" s="749" t="s">
        <v>595</v>
      </c>
      <c r="D144" s="750" t="s">
        <v>596</v>
      </c>
      <c r="E144" s="751">
        <v>50113001</v>
      </c>
      <c r="F144" s="750" t="s">
        <v>601</v>
      </c>
      <c r="G144" s="749" t="s">
        <v>602</v>
      </c>
      <c r="H144" s="749">
        <v>847855</v>
      </c>
      <c r="I144" s="749">
        <v>107826</v>
      </c>
      <c r="J144" s="749" t="s">
        <v>806</v>
      </c>
      <c r="K144" s="749" t="s">
        <v>807</v>
      </c>
      <c r="L144" s="752">
        <v>506.8300000000001</v>
      </c>
      <c r="M144" s="752">
        <v>3</v>
      </c>
      <c r="N144" s="753">
        <v>1520.4900000000002</v>
      </c>
    </row>
    <row r="145" spans="1:14" ht="14.45" customHeight="1" x14ac:dyDescent="0.2">
      <c r="A145" s="747" t="s">
        <v>570</v>
      </c>
      <c r="B145" s="748" t="s">
        <v>571</v>
      </c>
      <c r="C145" s="749" t="s">
        <v>595</v>
      </c>
      <c r="D145" s="750" t="s">
        <v>596</v>
      </c>
      <c r="E145" s="751">
        <v>50113001</v>
      </c>
      <c r="F145" s="750" t="s">
        <v>601</v>
      </c>
      <c r="G145" s="749" t="s">
        <v>602</v>
      </c>
      <c r="H145" s="749">
        <v>194852</v>
      </c>
      <c r="I145" s="749">
        <v>94852</v>
      </c>
      <c r="J145" s="749" t="s">
        <v>808</v>
      </c>
      <c r="K145" s="749" t="s">
        <v>809</v>
      </c>
      <c r="L145" s="752">
        <v>1030.5800000000002</v>
      </c>
      <c r="M145" s="752">
        <v>5</v>
      </c>
      <c r="N145" s="753">
        <v>5152.9000000000005</v>
      </c>
    </row>
    <row r="146" spans="1:14" ht="14.45" customHeight="1" x14ac:dyDescent="0.2">
      <c r="A146" s="747" t="s">
        <v>570</v>
      </c>
      <c r="B146" s="748" t="s">
        <v>571</v>
      </c>
      <c r="C146" s="749" t="s">
        <v>595</v>
      </c>
      <c r="D146" s="750" t="s">
        <v>596</v>
      </c>
      <c r="E146" s="751">
        <v>50113001</v>
      </c>
      <c r="F146" s="750" t="s">
        <v>601</v>
      </c>
      <c r="G146" s="749" t="s">
        <v>705</v>
      </c>
      <c r="H146" s="749">
        <v>849266</v>
      </c>
      <c r="I146" s="749">
        <v>162444</v>
      </c>
      <c r="J146" s="749" t="s">
        <v>810</v>
      </c>
      <c r="K146" s="749" t="s">
        <v>811</v>
      </c>
      <c r="L146" s="752">
        <v>82.12</v>
      </c>
      <c r="M146" s="752">
        <v>20</v>
      </c>
      <c r="N146" s="753">
        <v>1642.4</v>
      </c>
    </row>
    <row r="147" spans="1:14" ht="14.45" customHeight="1" x14ac:dyDescent="0.2">
      <c r="A147" s="747" t="s">
        <v>570</v>
      </c>
      <c r="B147" s="748" t="s">
        <v>571</v>
      </c>
      <c r="C147" s="749" t="s">
        <v>595</v>
      </c>
      <c r="D147" s="750" t="s">
        <v>596</v>
      </c>
      <c r="E147" s="751">
        <v>50113001</v>
      </c>
      <c r="F147" s="750" t="s">
        <v>601</v>
      </c>
      <c r="G147" s="749" t="s">
        <v>812</v>
      </c>
      <c r="H147" s="749">
        <v>844387</v>
      </c>
      <c r="I147" s="749">
        <v>0</v>
      </c>
      <c r="J147" s="749" t="s">
        <v>813</v>
      </c>
      <c r="K147" s="749" t="s">
        <v>572</v>
      </c>
      <c r="L147" s="752">
        <v>211.17</v>
      </c>
      <c r="M147" s="752">
        <v>3</v>
      </c>
      <c r="N147" s="753">
        <v>633.51</v>
      </c>
    </row>
    <row r="148" spans="1:14" ht="14.45" customHeight="1" x14ac:dyDescent="0.2">
      <c r="A148" s="747" t="s">
        <v>570</v>
      </c>
      <c r="B148" s="748" t="s">
        <v>571</v>
      </c>
      <c r="C148" s="749" t="s">
        <v>595</v>
      </c>
      <c r="D148" s="750" t="s">
        <v>596</v>
      </c>
      <c r="E148" s="751">
        <v>50113001</v>
      </c>
      <c r="F148" s="750" t="s">
        <v>601</v>
      </c>
      <c r="G148" s="749" t="s">
        <v>602</v>
      </c>
      <c r="H148" s="749">
        <v>993703</v>
      </c>
      <c r="I148" s="749">
        <v>0</v>
      </c>
      <c r="J148" s="749" t="s">
        <v>814</v>
      </c>
      <c r="K148" s="749" t="s">
        <v>572</v>
      </c>
      <c r="L148" s="752">
        <v>156.16461538461539</v>
      </c>
      <c r="M148" s="752">
        <v>65</v>
      </c>
      <c r="N148" s="753">
        <v>10150.700000000001</v>
      </c>
    </row>
    <row r="149" spans="1:14" ht="14.45" customHeight="1" x14ac:dyDescent="0.2">
      <c r="A149" s="747" t="s">
        <v>570</v>
      </c>
      <c r="B149" s="748" t="s">
        <v>571</v>
      </c>
      <c r="C149" s="749" t="s">
        <v>595</v>
      </c>
      <c r="D149" s="750" t="s">
        <v>596</v>
      </c>
      <c r="E149" s="751">
        <v>50113001</v>
      </c>
      <c r="F149" s="750" t="s">
        <v>601</v>
      </c>
      <c r="G149" s="749" t="s">
        <v>602</v>
      </c>
      <c r="H149" s="749">
        <v>132090</v>
      </c>
      <c r="I149" s="749">
        <v>32090</v>
      </c>
      <c r="J149" s="749" t="s">
        <v>815</v>
      </c>
      <c r="K149" s="749" t="s">
        <v>816</v>
      </c>
      <c r="L149" s="752">
        <v>27.470000000000006</v>
      </c>
      <c r="M149" s="752">
        <v>1</v>
      </c>
      <c r="N149" s="753">
        <v>27.470000000000006</v>
      </c>
    </row>
    <row r="150" spans="1:14" ht="14.45" customHeight="1" x14ac:dyDescent="0.2">
      <c r="A150" s="747" t="s">
        <v>570</v>
      </c>
      <c r="B150" s="748" t="s">
        <v>571</v>
      </c>
      <c r="C150" s="749" t="s">
        <v>595</v>
      </c>
      <c r="D150" s="750" t="s">
        <v>596</v>
      </c>
      <c r="E150" s="751">
        <v>50113001</v>
      </c>
      <c r="F150" s="750" t="s">
        <v>601</v>
      </c>
      <c r="G150" s="749" t="s">
        <v>602</v>
      </c>
      <c r="H150" s="749">
        <v>130610</v>
      </c>
      <c r="I150" s="749">
        <v>130610</v>
      </c>
      <c r="J150" s="749" t="s">
        <v>817</v>
      </c>
      <c r="K150" s="749" t="s">
        <v>818</v>
      </c>
      <c r="L150" s="752">
        <v>586.91999999999996</v>
      </c>
      <c r="M150" s="752">
        <v>1</v>
      </c>
      <c r="N150" s="753">
        <v>586.91999999999996</v>
      </c>
    </row>
    <row r="151" spans="1:14" ht="14.45" customHeight="1" x14ac:dyDescent="0.2">
      <c r="A151" s="747" t="s">
        <v>570</v>
      </c>
      <c r="B151" s="748" t="s">
        <v>571</v>
      </c>
      <c r="C151" s="749" t="s">
        <v>595</v>
      </c>
      <c r="D151" s="750" t="s">
        <v>596</v>
      </c>
      <c r="E151" s="751">
        <v>50113001</v>
      </c>
      <c r="F151" s="750" t="s">
        <v>601</v>
      </c>
      <c r="G151" s="749" t="s">
        <v>705</v>
      </c>
      <c r="H151" s="749">
        <v>131934</v>
      </c>
      <c r="I151" s="749">
        <v>31934</v>
      </c>
      <c r="J151" s="749" t="s">
        <v>819</v>
      </c>
      <c r="K151" s="749" t="s">
        <v>820</v>
      </c>
      <c r="L151" s="752">
        <v>49.823333333333345</v>
      </c>
      <c r="M151" s="752">
        <v>6</v>
      </c>
      <c r="N151" s="753">
        <v>298.94000000000005</v>
      </c>
    </row>
    <row r="152" spans="1:14" ht="14.45" customHeight="1" x14ac:dyDescent="0.2">
      <c r="A152" s="747" t="s">
        <v>570</v>
      </c>
      <c r="B152" s="748" t="s">
        <v>571</v>
      </c>
      <c r="C152" s="749" t="s">
        <v>595</v>
      </c>
      <c r="D152" s="750" t="s">
        <v>596</v>
      </c>
      <c r="E152" s="751">
        <v>50113001</v>
      </c>
      <c r="F152" s="750" t="s">
        <v>601</v>
      </c>
      <c r="G152" s="749" t="s">
        <v>602</v>
      </c>
      <c r="H152" s="749">
        <v>112023</v>
      </c>
      <c r="I152" s="749">
        <v>12023</v>
      </c>
      <c r="J152" s="749" t="s">
        <v>646</v>
      </c>
      <c r="K152" s="749" t="s">
        <v>647</v>
      </c>
      <c r="L152" s="752">
        <v>72.33</v>
      </c>
      <c r="M152" s="752">
        <v>18</v>
      </c>
      <c r="N152" s="753">
        <v>1301.94</v>
      </c>
    </row>
    <row r="153" spans="1:14" ht="14.45" customHeight="1" x14ac:dyDescent="0.2">
      <c r="A153" s="747" t="s">
        <v>570</v>
      </c>
      <c r="B153" s="748" t="s">
        <v>571</v>
      </c>
      <c r="C153" s="749" t="s">
        <v>595</v>
      </c>
      <c r="D153" s="750" t="s">
        <v>596</v>
      </c>
      <c r="E153" s="751">
        <v>50113001</v>
      </c>
      <c r="F153" s="750" t="s">
        <v>601</v>
      </c>
      <c r="G153" s="749" t="s">
        <v>602</v>
      </c>
      <c r="H153" s="749">
        <v>840333</v>
      </c>
      <c r="I153" s="749">
        <v>0</v>
      </c>
      <c r="J153" s="749" t="s">
        <v>821</v>
      </c>
      <c r="K153" s="749" t="s">
        <v>572</v>
      </c>
      <c r="L153" s="752">
        <v>23.459999999999997</v>
      </c>
      <c r="M153" s="752">
        <v>1</v>
      </c>
      <c r="N153" s="753">
        <v>23.459999999999997</v>
      </c>
    </row>
    <row r="154" spans="1:14" ht="14.45" customHeight="1" x14ac:dyDescent="0.2">
      <c r="A154" s="747" t="s">
        <v>570</v>
      </c>
      <c r="B154" s="748" t="s">
        <v>571</v>
      </c>
      <c r="C154" s="749" t="s">
        <v>595</v>
      </c>
      <c r="D154" s="750" t="s">
        <v>596</v>
      </c>
      <c r="E154" s="751">
        <v>50113001</v>
      </c>
      <c r="F154" s="750" t="s">
        <v>601</v>
      </c>
      <c r="G154" s="749" t="s">
        <v>602</v>
      </c>
      <c r="H154" s="749">
        <v>142594</v>
      </c>
      <c r="I154" s="749">
        <v>42594</v>
      </c>
      <c r="J154" s="749" t="s">
        <v>822</v>
      </c>
      <c r="K154" s="749" t="s">
        <v>823</v>
      </c>
      <c r="L154" s="752">
        <v>900.33</v>
      </c>
      <c r="M154" s="752">
        <v>2</v>
      </c>
      <c r="N154" s="753">
        <v>1800.66</v>
      </c>
    </row>
    <row r="155" spans="1:14" ht="14.45" customHeight="1" x14ac:dyDescent="0.2">
      <c r="A155" s="747" t="s">
        <v>570</v>
      </c>
      <c r="B155" s="748" t="s">
        <v>571</v>
      </c>
      <c r="C155" s="749" t="s">
        <v>595</v>
      </c>
      <c r="D155" s="750" t="s">
        <v>596</v>
      </c>
      <c r="E155" s="751">
        <v>50113001</v>
      </c>
      <c r="F155" s="750" t="s">
        <v>601</v>
      </c>
      <c r="G155" s="749" t="s">
        <v>602</v>
      </c>
      <c r="H155" s="749">
        <v>207604</v>
      </c>
      <c r="I155" s="749">
        <v>207604</v>
      </c>
      <c r="J155" s="749" t="s">
        <v>824</v>
      </c>
      <c r="K155" s="749" t="s">
        <v>805</v>
      </c>
      <c r="L155" s="752">
        <v>75.650000000000006</v>
      </c>
      <c r="M155" s="752">
        <v>1</v>
      </c>
      <c r="N155" s="753">
        <v>75.650000000000006</v>
      </c>
    </row>
    <row r="156" spans="1:14" ht="14.45" customHeight="1" x14ac:dyDescent="0.2">
      <c r="A156" s="747" t="s">
        <v>570</v>
      </c>
      <c r="B156" s="748" t="s">
        <v>571</v>
      </c>
      <c r="C156" s="749" t="s">
        <v>595</v>
      </c>
      <c r="D156" s="750" t="s">
        <v>596</v>
      </c>
      <c r="E156" s="751">
        <v>50113001</v>
      </c>
      <c r="F156" s="750" t="s">
        <v>601</v>
      </c>
      <c r="G156" s="749" t="s">
        <v>602</v>
      </c>
      <c r="H156" s="749">
        <v>199814</v>
      </c>
      <c r="I156" s="749">
        <v>99814</v>
      </c>
      <c r="J156" s="749" t="s">
        <v>825</v>
      </c>
      <c r="K156" s="749" t="s">
        <v>826</v>
      </c>
      <c r="L156" s="752">
        <v>321.19999999999987</v>
      </c>
      <c r="M156" s="752">
        <v>25</v>
      </c>
      <c r="N156" s="753">
        <v>8029.9999999999973</v>
      </c>
    </row>
    <row r="157" spans="1:14" ht="14.45" customHeight="1" x14ac:dyDescent="0.2">
      <c r="A157" s="747" t="s">
        <v>570</v>
      </c>
      <c r="B157" s="748" t="s">
        <v>571</v>
      </c>
      <c r="C157" s="749" t="s">
        <v>595</v>
      </c>
      <c r="D157" s="750" t="s">
        <v>596</v>
      </c>
      <c r="E157" s="751">
        <v>50113002</v>
      </c>
      <c r="F157" s="750" t="s">
        <v>827</v>
      </c>
      <c r="G157" s="749" t="s">
        <v>602</v>
      </c>
      <c r="H157" s="749">
        <v>116336</v>
      </c>
      <c r="I157" s="749">
        <v>16336</v>
      </c>
      <c r="J157" s="749" t="s">
        <v>828</v>
      </c>
      <c r="K157" s="749" t="s">
        <v>829</v>
      </c>
      <c r="L157" s="752">
        <v>1706.68</v>
      </c>
      <c r="M157" s="752">
        <v>3</v>
      </c>
      <c r="N157" s="753">
        <v>5120.04</v>
      </c>
    </row>
    <row r="158" spans="1:14" ht="14.45" customHeight="1" x14ac:dyDescent="0.2">
      <c r="A158" s="747" t="s">
        <v>570</v>
      </c>
      <c r="B158" s="748" t="s">
        <v>571</v>
      </c>
      <c r="C158" s="749" t="s">
        <v>595</v>
      </c>
      <c r="D158" s="750" t="s">
        <v>596</v>
      </c>
      <c r="E158" s="751">
        <v>50113004</v>
      </c>
      <c r="F158" s="750" t="s">
        <v>830</v>
      </c>
      <c r="G158" s="749" t="s">
        <v>602</v>
      </c>
      <c r="H158" s="749">
        <v>498233</v>
      </c>
      <c r="I158" s="749">
        <v>0</v>
      </c>
      <c r="J158" s="749" t="s">
        <v>831</v>
      </c>
      <c r="K158" s="749" t="s">
        <v>832</v>
      </c>
      <c r="L158" s="752">
        <v>1047.8229706655738</v>
      </c>
      <c r="M158" s="752">
        <v>82</v>
      </c>
      <c r="N158" s="753">
        <v>85921.483594577046</v>
      </c>
    </row>
    <row r="159" spans="1:14" ht="14.45" customHeight="1" x14ac:dyDescent="0.2">
      <c r="A159" s="747" t="s">
        <v>570</v>
      </c>
      <c r="B159" s="748" t="s">
        <v>571</v>
      </c>
      <c r="C159" s="749" t="s">
        <v>595</v>
      </c>
      <c r="D159" s="750" t="s">
        <v>596</v>
      </c>
      <c r="E159" s="751">
        <v>50113004</v>
      </c>
      <c r="F159" s="750" t="s">
        <v>830</v>
      </c>
      <c r="G159" s="749" t="s">
        <v>602</v>
      </c>
      <c r="H159" s="749">
        <v>501547</v>
      </c>
      <c r="I159" s="749">
        <v>0</v>
      </c>
      <c r="J159" s="749" t="s">
        <v>833</v>
      </c>
      <c r="K159" s="749" t="s">
        <v>834</v>
      </c>
      <c r="L159" s="752">
        <v>1166.075371757576</v>
      </c>
      <c r="M159" s="752">
        <v>22</v>
      </c>
      <c r="N159" s="753">
        <v>25653.658178666672</v>
      </c>
    </row>
    <row r="160" spans="1:14" ht="14.45" customHeight="1" x14ac:dyDescent="0.2">
      <c r="A160" s="747" t="s">
        <v>570</v>
      </c>
      <c r="B160" s="748" t="s">
        <v>571</v>
      </c>
      <c r="C160" s="749" t="s">
        <v>595</v>
      </c>
      <c r="D160" s="750" t="s">
        <v>596</v>
      </c>
      <c r="E160" s="751">
        <v>50113004</v>
      </c>
      <c r="F160" s="750" t="s">
        <v>830</v>
      </c>
      <c r="G160" s="749" t="s">
        <v>602</v>
      </c>
      <c r="H160" s="749">
        <v>501533</v>
      </c>
      <c r="I160" s="749">
        <v>0</v>
      </c>
      <c r="J160" s="749" t="s">
        <v>835</v>
      </c>
      <c r="K160" s="749" t="s">
        <v>836</v>
      </c>
      <c r="L160" s="752">
        <v>581.99162941805457</v>
      </c>
      <c r="M160" s="752">
        <v>204</v>
      </c>
      <c r="N160" s="753">
        <v>118726.29240128314</v>
      </c>
    </row>
    <row r="161" spans="1:14" ht="14.45" customHeight="1" x14ac:dyDescent="0.2">
      <c r="A161" s="747" t="s">
        <v>570</v>
      </c>
      <c r="B161" s="748" t="s">
        <v>571</v>
      </c>
      <c r="C161" s="749" t="s">
        <v>595</v>
      </c>
      <c r="D161" s="750" t="s">
        <v>596</v>
      </c>
      <c r="E161" s="751">
        <v>50113004</v>
      </c>
      <c r="F161" s="750" t="s">
        <v>830</v>
      </c>
      <c r="G161" s="749" t="s">
        <v>602</v>
      </c>
      <c r="H161" s="749">
        <v>501546</v>
      </c>
      <c r="I161" s="749">
        <v>0</v>
      </c>
      <c r="J161" s="749" t="s">
        <v>835</v>
      </c>
      <c r="K161" s="749" t="s">
        <v>837</v>
      </c>
      <c r="L161" s="752">
        <v>862.78813610752695</v>
      </c>
      <c r="M161" s="752">
        <v>93</v>
      </c>
      <c r="N161" s="753">
        <v>80239.296658000007</v>
      </c>
    </row>
    <row r="162" spans="1:14" ht="14.45" customHeight="1" x14ac:dyDescent="0.2">
      <c r="A162" s="747" t="s">
        <v>570</v>
      </c>
      <c r="B162" s="748" t="s">
        <v>571</v>
      </c>
      <c r="C162" s="749" t="s">
        <v>595</v>
      </c>
      <c r="D162" s="750" t="s">
        <v>596</v>
      </c>
      <c r="E162" s="751">
        <v>50113006</v>
      </c>
      <c r="F162" s="750" t="s">
        <v>838</v>
      </c>
      <c r="G162" s="749" t="s">
        <v>602</v>
      </c>
      <c r="H162" s="749">
        <v>993999</v>
      </c>
      <c r="I162" s="749">
        <v>0</v>
      </c>
      <c r="J162" s="749" t="s">
        <v>839</v>
      </c>
      <c r="K162" s="749" t="s">
        <v>572</v>
      </c>
      <c r="L162" s="752">
        <v>0.01</v>
      </c>
      <c r="M162" s="752">
        <v>7</v>
      </c>
      <c r="N162" s="753">
        <v>7.0000000000000007E-2</v>
      </c>
    </row>
    <row r="163" spans="1:14" ht="14.45" customHeight="1" x14ac:dyDescent="0.2">
      <c r="A163" s="747" t="s">
        <v>570</v>
      </c>
      <c r="B163" s="748" t="s">
        <v>571</v>
      </c>
      <c r="C163" s="749" t="s">
        <v>595</v>
      </c>
      <c r="D163" s="750" t="s">
        <v>596</v>
      </c>
      <c r="E163" s="751">
        <v>50113006</v>
      </c>
      <c r="F163" s="750" t="s">
        <v>838</v>
      </c>
      <c r="G163" s="749" t="s">
        <v>602</v>
      </c>
      <c r="H163" s="749">
        <v>992251</v>
      </c>
      <c r="I163" s="749">
        <v>0</v>
      </c>
      <c r="J163" s="749" t="s">
        <v>840</v>
      </c>
      <c r="K163" s="749" t="s">
        <v>572</v>
      </c>
      <c r="L163" s="752">
        <v>1196.1199999999999</v>
      </c>
      <c r="M163" s="752">
        <v>36</v>
      </c>
      <c r="N163" s="753">
        <v>43060.319999999992</v>
      </c>
    </row>
    <row r="164" spans="1:14" ht="14.45" customHeight="1" x14ac:dyDescent="0.2">
      <c r="A164" s="747" t="s">
        <v>570</v>
      </c>
      <c r="B164" s="748" t="s">
        <v>571</v>
      </c>
      <c r="C164" s="749" t="s">
        <v>595</v>
      </c>
      <c r="D164" s="750" t="s">
        <v>596</v>
      </c>
      <c r="E164" s="751">
        <v>50113006</v>
      </c>
      <c r="F164" s="750" t="s">
        <v>838</v>
      </c>
      <c r="G164" s="749" t="s">
        <v>602</v>
      </c>
      <c r="H164" s="749">
        <v>990209</v>
      </c>
      <c r="I164" s="749">
        <v>0</v>
      </c>
      <c r="J164" s="749" t="s">
        <v>841</v>
      </c>
      <c r="K164" s="749" t="s">
        <v>572</v>
      </c>
      <c r="L164" s="752">
        <v>699.79809523809524</v>
      </c>
      <c r="M164" s="752">
        <v>21</v>
      </c>
      <c r="N164" s="753">
        <v>14695.76</v>
      </c>
    </row>
    <row r="165" spans="1:14" ht="14.45" customHeight="1" x14ac:dyDescent="0.2">
      <c r="A165" s="747" t="s">
        <v>570</v>
      </c>
      <c r="B165" s="748" t="s">
        <v>571</v>
      </c>
      <c r="C165" s="749" t="s">
        <v>595</v>
      </c>
      <c r="D165" s="750" t="s">
        <v>596</v>
      </c>
      <c r="E165" s="751">
        <v>50113006</v>
      </c>
      <c r="F165" s="750" t="s">
        <v>838</v>
      </c>
      <c r="G165" s="749" t="s">
        <v>602</v>
      </c>
      <c r="H165" s="749">
        <v>993159</v>
      </c>
      <c r="I165" s="749">
        <v>0</v>
      </c>
      <c r="J165" s="749" t="s">
        <v>842</v>
      </c>
      <c r="K165" s="749" t="s">
        <v>572</v>
      </c>
      <c r="L165" s="752">
        <v>456.81200000000001</v>
      </c>
      <c r="M165" s="752">
        <v>5</v>
      </c>
      <c r="N165" s="753">
        <v>2284.06</v>
      </c>
    </row>
    <row r="166" spans="1:14" ht="14.45" customHeight="1" x14ac:dyDescent="0.2">
      <c r="A166" s="747" t="s">
        <v>570</v>
      </c>
      <c r="B166" s="748" t="s">
        <v>571</v>
      </c>
      <c r="C166" s="749" t="s">
        <v>595</v>
      </c>
      <c r="D166" s="750" t="s">
        <v>596</v>
      </c>
      <c r="E166" s="751">
        <v>50113006</v>
      </c>
      <c r="F166" s="750" t="s">
        <v>838</v>
      </c>
      <c r="G166" s="749" t="s">
        <v>602</v>
      </c>
      <c r="H166" s="749">
        <v>992603</v>
      </c>
      <c r="I166" s="749">
        <v>0</v>
      </c>
      <c r="J166" s="749" t="s">
        <v>843</v>
      </c>
      <c r="K166" s="749" t="s">
        <v>572</v>
      </c>
      <c r="L166" s="752">
        <v>272.52862068965516</v>
      </c>
      <c r="M166" s="752">
        <v>58</v>
      </c>
      <c r="N166" s="753">
        <v>15806.66</v>
      </c>
    </row>
    <row r="167" spans="1:14" ht="14.45" customHeight="1" x14ac:dyDescent="0.2">
      <c r="A167" s="747" t="s">
        <v>570</v>
      </c>
      <c r="B167" s="748" t="s">
        <v>571</v>
      </c>
      <c r="C167" s="749" t="s">
        <v>595</v>
      </c>
      <c r="D167" s="750" t="s">
        <v>596</v>
      </c>
      <c r="E167" s="751">
        <v>50113006</v>
      </c>
      <c r="F167" s="750" t="s">
        <v>838</v>
      </c>
      <c r="G167" s="749" t="s">
        <v>602</v>
      </c>
      <c r="H167" s="749">
        <v>992994</v>
      </c>
      <c r="I167" s="749">
        <v>0</v>
      </c>
      <c r="J167" s="749" t="s">
        <v>844</v>
      </c>
      <c r="K167" s="749" t="s">
        <v>572</v>
      </c>
      <c r="L167" s="752">
        <v>412.37448275862073</v>
      </c>
      <c r="M167" s="752">
        <v>29</v>
      </c>
      <c r="N167" s="753">
        <v>11958.86</v>
      </c>
    </row>
    <row r="168" spans="1:14" ht="14.45" customHeight="1" x14ac:dyDescent="0.2">
      <c r="A168" s="747" t="s">
        <v>570</v>
      </c>
      <c r="B168" s="748" t="s">
        <v>571</v>
      </c>
      <c r="C168" s="749" t="s">
        <v>595</v>
      </c>
      <c r="D168" s="750" t="s">
        <v>596</v>
      </c>
      <c r="E168" s="751">
        <v>50113006</v>
      </c>
      <c r="F168" s="750" t="s">
        <v>838</v>
      </c>
      <c r="G168" s="749" t="s">
        <v>602</v>
      </c>
      <c r="H168" s="749">
        <v>990683</v>
      </c>
      <c r="I168" s="749">
        <v>0</v>
      </c>
      <c r="J168" s="749" t="s">
        <v>845</v>
      </c>
      <c r="K168" s="749" t="s">
        <v>572</v>
      </c>
      <c r="L168" s="752">
        <v>407.23399999999998</v>
      </c>
      <c r="M168" s="752">
        <v>5</v>
      </c>
      <c r="N168" s="753">
        <v>2036.1699999999998</v>
      </c>
    </row>
    <row r="169" spans="1:14" ht="14.45" customHeight="1" x14ac:dyDescent="0.2">
      <c r="A169" s="747" t="s">
        <v>570</v>
      </c>
      <c r="B169" s="748" t="s">
        <v>571</v>
      </c>
      <c r="C169" s="749" t="s">
        <v>595</v>
      </c>
      <c r="D169" s="750" t="s">
        <v>596</v>
      </c>
      <c r="E169" s="751">
        <v>50113006</v>
      </c>
      <c r="F169" s="750" t="s">
        <v>838</v>
      </c>
      <c r="G169" s="749" t="s">
        <v>602</v>
      </c>
      <c r="H169" s="749">
        <v>990889</v>
      </c>
      <c r="I169" s="749">
        <v>0</v>
      </c>
      <c r="J169" s="749" t="s">
        <v>846</v>
      </c>
      <c r="K169" s="749" t="s">
        <v>572</v>
      </c>
      <c r="L169" s="752">
        <v>412.38181818181823</v>
      </c>
      <c r="M169" s="752">
        <v>11</v>
      </c>
      <c r="N169" s="753">
        <v>4536.2000000000007</v>
      </c>
    </row>
    <row r="170" spans="1:14" ht="14.45" customHeight="1" x14ac:dyDescent="0.2">
      <c r="A170" s="747" t="s">
        <v>570</v>
      </c>
      <c r="B170" s="748" t="s">
        <v>571</v>
      </c>
      <c r="C170" s="749" t="s">
        <v>595</v>
      </c>
      <c r="D170" s="750" t="s">
        <v>596</v>
      </c>
      <c r="E170" s="751">
        <v>50113006</v>
      </c>
      <c r="F170" s="750" t="s">
        <v>838</v>
      </c>
      <c r="G170" s="749" t="s">
        <v>572</v>
      </c>
      <c r="H170" s="749">
        <v>841583</v>
      </c>
      <c r="I170" s="749">
        <v>33218</v>
      </c>
      <c r="J170" s="749" t="s">
        <v>847</v>
      </c>
      <c r="K170" s="749" t="s">
        <v>572</v>
      </c>
      <c r="L170" s="752">
        <v>188.37000000000003</v>
      </c>
      <c r="M170" s="752">
        <v>1</v>
      </c>
      <c r="N170" s="753">
        <v>188.37000000000003</v>
      </c>
    </row>
    <row r="171" spans="1:14" ht="14.45" customHeight="1" x14ac:dyDescent="0.2">
      <c r="A171" s="747" t="s">
        <v>570</v>
      </c>
      <c r="B171" s="748" t="s">
        <v>571</v>
      </c>
      <c r="C171" s="749" t="s">
        <v>595</v>
      </c>
      <c r="D171" s="750" t="s">
        <v>596</v>
      </c>
      <c r="E171" s="751">
        <v>50113006</v>
      </c>
      <c r="F171" s="750" t="s">
        <v>838</v>
      </c>
      <c r="G171" s="749" t="s">
        <v>602</v>
      </c>
      <c r="H171" s="749">
        <v>991186</v>
      </c>
      <c r="I171" s="749">
        <v>0</v>
      </c>
      <c r="J171" s="749" t="s">
        <v>848</v>
      </c>
      <c r="K171" s="749" t="s">
        <v>572</v>
      </c>
      <c r="L171" s="752">
        <v>912.23</v>
      </c>
      <c r="M171" s="752">
        <v>3</v>
      </c>
      <c r="N171" s="753">
        <v>2736.69</v>
      </c>
    </row>
    <row r="172" spans="1:14" ht="14.45" customHeight="1" x14ac:dyDescent="0.2">
      <c r="A172" s="747" t="s">
        <v>570</v>
      </c>
      <c r="B172" s="748" t="s">
        <v>571</v>
      </c>
      <c r="C172" s="749" t="s">
        <v>595</v>
      </c>
      <c r="D172" s="750" t="s">
        <v>596</v>
      </c>
      <c r="E172" s="751">
        <v>50113008</v>
      </c>
      <c r="F172" s="750" t="s">
        <v>849</v>
      </c>
      <c r="G172" s="749"/>
      <c r="H172" s="749"/>
      <c r="I172" s="749">
        <v>223514</v>
      </c>
      <c r="J172" s="749" t="s">
        <v>850</v>
      </c>
      <c r="K172" s="749" t="s">
        <v>851</v>
      </c>
      <c r="L172" s="752">
        <v>137.38999938964844</v>
      </c>
      <c r="M172" s="752">
        <v>58</v>
      </c>
      <c r="N172" s="753">
        <v>7968.6199645996094</v>
      </c>
    </row>
    <row r="173" spans="1:14" ht="14.45" customHeight="1" x14ac:dyDescent="0.2">
      <c r="A173" s="747" t="s">
        <v>570</v>
      </c>
      <c r="B173" s="748" t="s">
        <v>571</v>
      </c>
      <c r="C173" s="749" t="s">
        <v>595</v>
      </c>
      <c r="D173" s="750" t="s">
        <v>596</v>
      </c>
      <c r="E173" s="751">
        <v>50113008</v>
      </c>
      <c r="F173" s="750" t="s">
        <v>849</v>
      </c>
      <c r="G173" s="749"/>
      <c r="H173" s="749"/>
      <c r="I173" s="749">
        <v>129056</v>
      </c>
      <c r="J173" s="749" t="s">
        <v>852</v>
      </c>
      <c r="K173" s="749" t="s">
        <v>853</v>
      </c>
      <c r="L173" s="752">
        <v>2168.56005859375</v>
      </c>
      <c r="M173" s="752">
        <v>12</v>
      </c>
      <c r="N173" s="753">
        <v>26022.720703125</v>
      </c>
    </row>
    <row r="174" spans="1:14" ht="14.45" customHeight="1" x14ac:dyDescent="0.2">
      <c r="A174" s="747" t="s">
        <v>570</v>
      </c>
      <c r="B174" s="748" t="s">
        <v>571</v>
      </c>
      <c r="C174" s="749" t="s">
        <v>595</v>
      </c>
      <c r="D174" s="750" t="s">
        <v>596</v>
      </c>
      <c r="E174" s="751">
        <v>50113013</v>
      </c>
      <c r="F174" s="750" t="s">
        <v>648</v>
      </c>
      <c r="G174" s="749" t="s">
        <v>705</v>
      </c>
      <c r="H174" s="749">
        <v>195147</v>
      </c>
      <c r="I174" s="749">
        <v>195147</v>
      </c>
      <c r="J174" s="749" t="s">
        <v>854</v>
      </c>
      <c r="K174" s="749" t="s">
        <v>855</v>
      </c>
      <c r="L174" s="752">
        <v>561.51</v>
      </c>
      <c r="M174" s="752">
        <v>2</v>
      </c>
      <c r="N174" s="753">
        <v>1123.02</v>
      </c>
    </row>
    <row r="175" spans="1:14" ht="14.45" customHeight="1" x14ac:dyDescent="0.2">
      <c r="A175" s="747" t="s">
        <v>570</v>
      </c>
      <c r="B175" s="748" t="s">
        <v>571</v>
      </c>
      <c r="C175" s="749" t="s">
        <v>595</v>
      </c>
      <c r="D175" s="750" t="s">
        <v>596</v>
      </c>
      <c r="E175" s="751">
        <v>50113013</v>
      </c>
      <c r="F175" s="750" t="s">
        <v>648</v>
      </c>
      <c r="G175" s="749" t="s">
        <v>602</v>
      </c>
      <c r="H175" s="749">
        <v>172972</v>
      </c>
      <c r="I175" s="749">
        <v>72972</v>
      </c>
      <c r="J175" s="749" t="s">
        <v>856</v>
      </c>
      <c r="K175" s="749" t="s">
        <v>857</v>
      </c>
      <c r="L175" s="752">
        <v>181.65</v>
      </c>
      <c r="M175" s="752">
        <v>2</v>
      </c>
      <c r="N175" s="753">
        <v>363.3</v>
      </c>
    </row>
    <row r="176" spans="1:14" ht="14.45" customHeight="1" x14ac:dyDescent="0.2">
      <c r="A176" s="747" t="s">
        <v>570</v>
      </c>
      <c r="B176" s="748" t="s">
        <v>571</v>
      </c>
      <c r="C176" s="749" t="s">
        <v>595</v>
      </c>
      <c r="D176" s="750" t="s">
        <v>596</v>
      </c>
      <c r="E176" s="751">
        <v>50113013</v>
      </c>
      <c r="F176" s="750" t="s">
        <v>648</v>
      </c>
      <c r="G176" s="749" t="s">
        <v>602</v>
      </c>
      <c r="H176" s="749">
        <v>72973</v>
      </c>
      <c r="I176" s="749">
        <v>72973</v>
      </c>
      <c r="J176" s="749" t="s">
        <v>858</v>
      </c>
      <c r="K176" s="749" t="s">
        <v>859</v>
      </c>
      <c r="L176" s="752">
        <v>137.56</v>
      </c>
      <c r="M176" s="752">
        <v>8.6</v>
      </c>
      <c r="N176" s="753">
        <v>1183.0160000000001</v>
      </c>
    </row>
    <row r="177" spans="1:14" ht="14.45" customHeight="1" x14ac:dyDescent="0.2">
      <c r="A177" s="747" t="s">
        <v>570</v>
      </c>
      <c r="B177" s="748" t="s">
        <v>571</v>
      </c>
      <c r="C177" s="749" t="s">
        <v>595</v>
      </c>
      <c r="D177" s="750" t="s">
        <v>596</v>
      </c>
      <c r="E177" s="751">
        <v>50113013</v>
      </c>
      <c r="F177" s="750" t="s">
        <v>648</v>
      </c>
      <c r="G177" s="749" t="s">
        <v>602</v>
      </c>
      <c r="H177" s="749">
        <v>201958</v>
      </c>
      <c r="I177" s="749">
        <v>201958</v>
      </c>
      <c r="J177" s="749" t="s">
        <v>649</v>
      </c>
      <c r="K177" s="749" t="s">
        <v>650</v>
      </c>
      <c r="L177" s="752">
        <v>240.32</v>
      </c>
      <c r="M177" s="752">
        <v>8</v>
      </c>
      <c r="N177" s="753">
        <v>1922.56</v>
      </c>
    </row>
    <row r="178" spans="1:14" ht="14.45" customHeight="1" x14ac:dyDescent="0.2">
      <c r="A178" s="747" t="s">
        <v>570</v>
      </c>
      <c r="B178" s="748" t="s">
        <v>571</v>
      </c>
      <c r="C178" s="749" t="s">
        <v>595</v>
      </c>
      <c r="D178" s="750" t="s">
        <v>596</v>
      </c>
      <c r="E178" s="751">
        <v>50113013</v>
      </c>
      <c r="F178" s="750" t="s">
        <v>648</v>
      </c>
      <c r="G178" s="749" t="s">
        <v>602</v>
      </c>
      <c r="H178" s="749">
        <v>201961</v>
      </c>
      <c r="I178" s="749">
        <v>201961</v>
      </c>
      <c r="J178" s="749" t="s">
        <v>651</v>
      </c>
      <c r="K178" s="749" t="s">
        <v>652</v>
      </c>
      <c r="L178" s="752">
        <v>319.90800000000002</v>
      </c>
      <c r="M178" s="752">
        <v>5</v>
      </c>
      <c r="N178" s="753">
        <v>1599.5400000000002</v>
      </c>
    </row>
    <row r="179" spans="1:14" ht="14.45" customHeight="1" x14ac:dyDescent="0.2">
      <c r="A179" s="747" t="s">
        <v>570</v>
      </c>
      <c r="B179" s="748" t="s">
        <v>571</v>
      </c>
      <c r="C179" s="749" t="s">
        <v>595</v>
      </c>
      <c r="D179" s="750" t="s">
        <v>596</v>
      </c>
      <c r="E179" s="751">
        <v>50113013</v>
      </c>
      <c r="F179" s="750" t="s">
        <v>648</v>
      </c>
      <c r="G179" s="749" t="s">
        <v>705</v>
      </c>
      <c r="H179" s="749">
        <v>183817</v>
      </c>
      <c r="I179" s="749">
        <v>183817</v>
      </c>
      <c r="J179" s="749" t="s">
        <v>860</v>
      </c>
      <c r="K179" s="749" t="s">
        <v>861</v>
      </c>
      <c r="L179" s="752">
        <v>1321.7433333333333</v>
      </c>
      <c r="M179" s="752">
        <v>3</v>
      </c>
      <c r="N179" s="753">
        <v>3965.23</v>
      </c>
    </row>
    <row r="180" spans="1:14" ht="14.45" customHeight="1" x14ac:dyDescent="0.2">
      <c r="A180" s="747" t="s">
        <v>570</v>
      </c>
      <c r="B180" s="748" t="s">
        <v>571</v>
      </c>
      <c r="C180" s="749" t="s">
        <v>595</v>
      </c>
      <c r="D180" s="750" t="s">
        <v>596</v>
      </c>
      <c r="E180" s="751">
        <v>50113013</v>
      </c>
      <c r="F180" s="750" t="s">
        <v>648</v>
      </c>
      <c r="G180" s="749" t="s">
        <v>602</v>
      </c>
      <c r="H180" s="749">
        <v>117171</v>
      </c>
      <c r="I180" s="749">
        <v>17171</v>
      </c>
      <c r="J180" s="749" t="s">
        <v>862</v>
      </c>
      <c r="K180" s="749" t="s">
        <v>724</v>
      </c>
      <c r="L180" s="752">
        <v>72.89</v>
      </c>
      <c r="M180" s="752">
        <v>2</v>
      </c>
      <c r="N180" s="753">
        <v>145.78</v>
      </c>
    </row>
    <row r="181" spans="1:14" ht="14.45" customHeight="1" x14ac:dyDescent="0.2">
      <c r="A181" s="747" t="s">
        <v>570</v>
      </c>
      <c r="B181" s="748" t="s">
        <v>571</v>
      </c>
      <c r="C181" s="749" t="s">
        <v>595</v>
      </c>
      <c r="D181" s="750" t="s">
        <v>596</v>
      </c>
      <c r="E181" s="751">
        <v>50113013</v>
      </c>
      <c r="F181" s="750" t="s">
        <v>648</v>
      </c>
      <c r="G181" s="749" t="s">
        <v>602</v>
      </c>
      <c r="H181" s="749">
        <v>101066</v>
      </c>
      <c r="I181" s="749">
        <v>1066</v>
      </c>
      <c r="J181" s="749" t="s">
        <v>653</v>
      </c>
      <c r="K181" s="749" t="s">
        <v>654</v>
      </c>
      <c r="L181" s="752">
        <v>57.412857142857142</v>
      </c>
      <c r="M181" s="752">
        <v>7</v>
      </c>
      <c r="N181" s="753">
        <v>401.89</v>
      </c>
    </row>
    <row r="182" spans="1:14" ht="14.45" customHeight="1" x14ac:dyDescent="0.2">
      <c r="A182" s="747" t="s">
        <v>570</v>
      </c>
      <c r="B182" s="748" t="s">
        <v>571</v>
      </c>
      <c r="C182" s="749" t="s">
        <v>595</v>
      </c>
      <c r="D182" s="750" t="s">
        <v>596</v>
      </c>
      <c r="E182" s="751">
        <v>50113013</v>
      </c>
      <c r="F182" s="750" t="s">
        <v>648</v>
      </c>
      <c r="G182" s="749" t="s">
        <v>602</v>
      </c>
      <c r="H182" s="749">
        <v>96414</v>
      </c>
      <c r="I182" s="749">
        <v>96414</v>
      </c>
      <c r="J182" s="749" t="s">
        <v>655</v>
      </c>
      <c r="K182" s="749" t="s">
        <v>656</v>
      </c>
      <c r="L182" s="752">
        <v>59.200000000000038</v>
      </c>
      <c r="M182" s="752">
        <v>14.999999999999996</v>
      </c>
      <c r="N182" s="753">
        <v>888.00000000000034</v>
      </c>
    </row>
    <row r="183" spans="1:14" ht="14.45" customHeight="1" x14ac:dyDescent="0.2">
      <c r="A183" s="747" t="s">
        <v>570</v>
      </c>
      <c r="B183" s="748" t="s">
        <v>571</v>
      </c>
      <c r="C183" s="749" t="s">
        <v>595</v>
      </c>
      <c r="D183" s="750" t="s">
        <v>596</v>
      </c>
      <c r="E183" s="751">
        <v>50113013</v>
      </c>
      <c r="F183" s="750" t="s">
        <v>648</v>
      </c>
      <c r="G183" s="749" t="s">
        <v>602</v>
      </c>
      <c r="H183" s="749">
        <v>216183</v>
      </c>
      <c r="I183" s="749">
        <v>216183</v>
      </c>
      <c r="J183" s="749" t="s">
        <v>863</v>
      </c>
      <c r="K183" s="749" t="s">
        <v>864</v>
      </c>
      <c r="L183" s="752">
        <v>250.38571428571427</v>
      </c>
      <c r="M183" s="752">
        <v>28</v>
      </c>
      <c r="N183" s="753">
        <v>7010.7999999999993</v>
      </c>
    </row>
    <row r="184" spans="1:14" ht="14.45" customHeight="1" x14ac:dyDescent="0.2">
      <c r="A184" s="747" t="s">
        <v>570</v>
      </c>
      <c r="B184" s="748" t="s">
        <v>571</v>
      </c>
      <c r="C184" s="749" t="s">
        <v>595</v>
      </c>
      <c r="D184" s="750" t="s">
        <v>596</v>
      </c>
      <c r="E184" s="751">
        <v>50113013</v>
      </c>
      <c r="F184" s="750" t="s">
        <v>648</v>
      </c>
      <c r="G184" s="749" t="s">
        <v>572</v>
      </c>
      <c r="H184" s="749">
        <v>156835</v>
      </c>
      <c r="I184" s="749">
        <v>156835</v>
      </c>
      <c r="J184" s="749" t="s">
        <v>668</v>
      </c>
      <c r="K184" s="749" t="s">
        <v>669</v>
      </c>
      <c r="L184" s="752">
        <v>1116.5</v>
      </c>
      <c r="M184" s="752">
        <v>4</v>
      </c>
      <c r="N184" s="753">
        <v>4466</v>
      </c>
    </row>
    <row r="185" spans="1:14" ht="14.45" customHeight="1" x14ac:dyDescent="0.2">
      <c r="A185" s="747" t="s">
        <v>570</v>
      </c>
      <c r="B185" s="748" t="s">
        <v>571</v>
      </c>
      <c r="C185" s="749" t="s">
        <v>595</v>
      </c>
      <c r="D185" s="750" t="s">
        <v>596</v>
      </c>
      <c r="E185" s="751">
        <v>50113013</v>
      </c>
      <c r="F185" s="750" t="s">
        <v>648</v>
      </c>
      <c r="G185" s="749" t="s">
        <v>705</v>
      </c>
      <c r="H185" s="749">
        <v>111592</v>
      </c>
      <c r="I185" s="749">
        <v>11592</v>
      </c>
      <c r="J185" s="749" t="s">
        <v>865</v>
      </c>
      <c r="K185" s="749" t="s">
        <v>866</v>
      </c>
      <c r="L185" s="752">
        <v>375.34498412698417</v>
      </c>
      <c r="M185" s="752">
        <v>2.0999999999999996</v>
      </c>
      <c r="N185" s="753">
        <v>788.22446666666667</v>
      </c>
    </row>
    <row r="186" spans="1:14" ht="14.45" customHeight="1" x14ac:dyDescent="0.2">
      <c r="A186" s="747" t="s">
        <v>570</v>
      </c>
      <c r="B186" s="748" t="s">
        <v>571</v>
      </c>
      <c r="C186" s="749" t="s">
        <v>595</v>
      </c>
      <c r="D186" s="750" t="s">
        <v>596</v>
      </c>
      <c r="E186" s="751">
        <v>50113013</v>
      </c>
      <c r="F186" s="750" t="s">
        <v>648</v>
      </c>
      <c r="G186" s="749" t="s">
        <v>602</v>
      </c>
      <c r="H186" s="749">
        <v>101076</v>
      </c>
      <c r="I186" s="749">
        <v>1076</v>
      </c>
      <c r="J186" s="749" t="s">
        <v>867</v>
      </c>
      <c r="K186" s="749" t="s">
        <v>790</v>
      </c>
      <c r="L186" s="752">
        <v>78.376666666666651</v>
      </c>
      <c r="M186" s="752">
        <v>3</v>
      </c>
      <c r="N186" s="753">
        <v>235.12999999999997</v>
      </c>
    </row>
    <row r="187" spans="1:14" ht="14.45" customHeight="1" x14ac:dyDescent="0.2">
      <c r="A187" s="747" t="s">
        <v>570</v>
      </c>
      <c r="B187" s="748" t="s">
        <v>571</v>
      </c>
      <c r="C187" s="749" t="s">
        <v>595</v>
      </c>
      <c r="D187" s="750" t="s">
        <v>596</v>
      </c>
      <c r="E187" s="751">
        <v>50113013</v>
      </c>
      <c r="F187" s="750" t="s">
        <v>648</v>
      </c>
      <c r="G187" s="749" t="s">
        <v>705</v>
      </c>
      <c r="H187" s="749">
        <v>113453</v>
      </c>
      <c r="I187" s="749">
        <v>113453</v>
      </c>
      <c r="J187" s="749" t="s">
        <v>868</v>
      </c>
      <c r="K187" s="749" t="s">
        <v>869</v>
      </c>
      <c r="L187" s="752">
        <v>458.7</v>
      </c>
      <c r="M187" s="752">
        <v>1</v>
      </c>
      <c r="N187" s="753">
        <v>458.7</v>
      </c>
    </row>
    <row r="188" spans="1:14" ht="14.45" customHeight="1" x14ac:dyDescent="0.2">
      <c r="A188" s="747" t="s">
        <v>570</v>
      </c>
      <c r="B188" s="748" t="s">
        <v>571</v>
      </c>
      <c r="C188" s="749" t="s">
        <v>595</v>
      </c>
      <c r="D188" s="750" t="s">
        <v>596</v>
      </c>
      <c r="E188" s="751">
        <v>50113013</v>
      </c>
      <c r="F188" s="750" t="s">
        <v>648</v>
      </c>
      <c r="G188" s="749" t="s">
        <v>602</v>
      </c>
      <c r="H188" s="749">
        <v>192359</v>
      </c>
      <c r="I188" s="749">
        <v>92359</v>
      </c>
      <c r="J188" s="749" t="s">
        <v>870</v>
      </c>
      <c r="K188" s="749" t="s">
        <v>871</v>
      </c>
      <c r="L188" s="752">
        <v>43.690000000000019</v>
      </c>
      <c r="M188" s="752">
        <v>4</v>
      </c>
      <c r="N188" s="753">
        <v>174.76000000000008</v>
      </c>
    </row>
    <row r="189" spans="1:14" ht="14.45" customHeight="1" x14ac:dyDescent="0.2">
      <c r="A189" s="747" t="s">
        <v>570</v>
      </c>
      <c r="B189" s="748" t="s">
        <v>571</v>
      </c>
      <c r="C189" s="749" t="s">
        <v>595</v>
      </c>
      <c r="D189" s="750" t="s">
        <v>596</v>
      </c>
      <c r="E189" s="751">
        <v>50113013</v>
      </c>
      <c r="F189" s="750" t="s">
        <v>648</v>
      </c>
      <c r="G189" s="749" t="s">
        <v>572</v>
      </c>
      <c r="H189" s="749">
        <v>201030</v>
      </c>
      <c r="I189" s="749">
        <v>201030</v>
      </c>
      <c r="J189" s="749" t="s">
        <v>872</v>
      </c>
      <c r="K189" s="749" t="s">
        <v>873</v>
      </c>
      <c r="L189" s="752">
        <v>26.610000000000003</v>
      </c>
      <c r="M189" s="752">
        <v>10</v>
      </c>
      <c r="N189" s="753">
        <v>266.10000000000002</v>
      </c>
    </row>
    <row r="190" spans="1:14" ht="14.45" customHeight="1" x14ac:dyDescent="0.2">
      <c r="A190" s="747" t="s">
        <v>570</v>
      </c>
      <c r="B190" s="748" t="s">
        <v>571</v>
      </c>
      <c r="C190" s="749" t="s">
        <v>595</v>
      </c>
      <c r="D190" s="750" t="s">
        <v>596</v>
      </c>
      <c r="E190" s="751">
        <v>50113013</v>
      </c>
      <c r="F190" s="750" t="s">
        <v>648</v>
      </c>
      <c r="G190" s="749" t="s">
        <v>602</v>
      </c>
      <c r="H190" s="749">
        <v>105114</v>
      </c>
      <c r="I190" s="749">
        <v>5114</v>
      </c>
      <c r="J190" s="749" t="s">
        <v>874</v>
      </c>
      <c r="K190" s="749" t="s">
        <v>875</v>
      </c>
      <c r="L190" s="752">
        <v>73.876956521739146</v>
      </c>
      <c r="M190" s="752">
        <v>46</v>
      </c>
      <c r="N190" s="753">
        <v>3398.3400000000006</v>
      </c>
    </row>
    <row r="191" spans="1:14" ht="14.45" customHeight="1" x14ac:dyDescent="0.2">
      <c r="A191" s="747" t="s">
        <v>570</v>
      </c>
      <c r="B191" s="748" t="s">
        <v>571</v>
      </c>
      <c r="C191" s="749" t="s">
        <v>595</v>
      </c>
      <c r="D191" s="750" t="s">
        <v>596</v>
      </c>
      <c r="E191" s="751">
        <v>50113013</v>
      </c>
      <c r="F191" s="750" t="s">
        <v>648</v>
      </c>
      <c r="G191" s="749" t="s">
        <v>602</v>
      </c>
      <c r="H191" s="749">
        <v>847759</v>
      </c>
      <c r="I191" s="749">
        <v>142077</v>
      </c>
      <c r="J191" s="749" t="s">
        <v>876</v>
      </c>
      <c r="K191" s="749" t="s">
        <v>877</v>
      </c>
      <c r="L191" s="752">
        <v>2253.8562499999998</v>
      </c>
      <c r="M191" s="752">
        <v>8</v>
      </c>
      <c r="N191" s="753">
        <v>18030.849999999999</v>
      </c>
    </row>
    <row r="192" spans="1:14" ht="14.45" customHeight="1" x14ac:dyDescent="0.2">
      <c r="A192" s="747" t="s">
        <v>570</v>
      </c>
      <c r="B192" s="748" t="s">
        <v>571</v>
      </c>
      <c r="C192" s="749" t="s">
        <v>595</v>
      </c>
      <c r="D192" s="750" t="s">
        <v>596</v>
      </c>
      <c r="E192" s="751">
        <v>50113013</v>
      </c>
      <c r="F192" s="750" t="s">
        <v>648</v>
      </c>
      <c r="G192" s="749" t="s">
        <v>602</v>
      </c>
      <c r="H192" s="749">
        <v>225175</v>
      </c>
      <c r="I192" s="749">
        <v>225175</v>
      </c>
      <c r="J192" s="749" t="s">
        <v>661</v>
      </c>
      <c r="K192" s="749" t="s">
        <v>662</v>
      </c>
      <c r="L192" s="752">
        <v>45.609999999999992</v>
      </c>
      <c r="M192" s="752">
        <v>36</v>
      </c>
      <c r="N192" s="753">
        <v>1641.9599999999998</v>
      </c>
    </row>
    <row r="193" spans="1:14" ht="14.45" customHeight="1" x14ac:dyDescent="0.2">
      <c r="A193" s="747" t="s">
        <v>570</v>
      </c>
      <c r="B193" s="748" t="s">
        <v>571</v>
      </c>
      <c r="C193" s="749" t="s">
        <v>595</v>
      </c>
      <c r="D193" s="750" t="s">
        <v>596</v>
      </c>
      <c r="E193" s="751">
        <v>50113013</v>
      </c>
      <c r="F193" s="750" t="s">
        <v>648</v>
      </c>
      <c r="G193" s="749" t="s">
        <v>705</v>
      </c>
      <c r="H193" s="749">
        <v>166265</v>
      </c>
      <c r="I193" s="749">
        <v>166265</v>
      </c>
      <c r="J193" s="749" t="s">
        <v>878</v>
      </c>
      <c r="K193" s="749" t="s">
        <v>864</v>
      </c>
      <c r="L193" s="752">
        <v>33.39</v>
      </c>
      <c r="M193" s="752">
        <v>10</v>
      </c>
      <c r="N193" s="753">
        <v>333.9</v>
      </c>
    </row>
    <row r="194" spans="1:14" ht="14.45" customHeight="1" x14ac:dyDescent="0.2">
      <c r="A194" s="747" t="s">
        <v>570</v>
      </c>
      <c r="B194" s="748" t="s">
        <v>571</v>
      </c>
      <c r="C194" s="749" t="s">
        <v>595</v>
      </c>
      <c r="D194" s="750" t="s">
        <v>596</v>
      </c>
      <c r="E194" s="751">
        <v>50113013</v>
      </c>
      <c r="F194" s="750" t="s">
        <v>648</v>
      </c>
      <c r="G194" s="749" t="s">
        <v>602</v>
      </c>
      <c r="H194" s="749">
        <v>142845</v>
      </c>
      <c r="I194" s="749">
        <v>42845</v>
      </c>
      <c r="J194" s="749" t="s">
        <v>879</v>
      </c>
      <c r="K194" s="749" t="s">
        <v>880</v>
      </c>
      <c r="L194" s="752">
        <v>105.89333333333332</v>
      </c>
      <c r="M194" s="752">
        <v>3</v>
      </c>
      <c r="N194" s="753">
        <v>317.67999999999995</v>
      </c>
    </row>
    <row r="195" spans="1:14" ht="14.45" customHeight="1" x14ac:dyDescent="0.2">
      <c r="A195" s="747" t="s">
        <v>570</v>
      </c>
      <c r="B195" s="748" t="s">
        <v>571</v>
      </c>
      <c r="C195" s="749" t="s">
        <v>595</v>
      </c>
      <c r="D195" s="750" t="s">
        <v>596</v>
      </c>
      <c r="E195" s="751">
        <v>50113014</v>
      </c>
      <c r="F195" s="750" t="s">
        <v>663</v>
      </c>
      <c r="G195" s="749" t="s">
        <v>602</v>
      </c>
      <c r="H195" s="749">
        <v>116896</v>
      </c>
      <c r="I195" s="749">
        <v>16896</v>
      </c>
      <c r="J195" s="749" t="s">
        <v>730</v>
      </c>
      <c r="K195" s="749" t="s">
        <v>731</v>
      </c>
      <c r="L195" s="752">
        <v>108.09000000000003</v>
      </c>
      <c r="M195" s="752">
        <v>2</v>
      </c>
      <c r="N195" s="753">
        <v>216.18000000000006</v>
      </c>
    </row>
    <row r="196" spans="1:14" ht="14.45" customHeight="1" x14ac:dyDescent="0.2">
      <c r="A196" s="747" t="s">
        <v>570</v>
      </c>
      <c r="B196" s="748" t="s">
        <v>571</v>
      </c>
      <c r="C196" s="749" t="s">
        <v>598</v>
      </c>
      <c r="D196" s="750" t="s">
        <v>599</v>
      </c>
      <c r="E196" s="751">
        <v>50113016</v>
      </c>
      <c r="F196" s="750" t="s">
        <v>881</v>
      </c>
      <c r="G196" s="749" t="s">
        <v>602</v>
      </c>
      <c r="H196" s="749">
        <v>210114</v>
      </c>
      <c r="I196" s="749">
        <v>210114</v>
      </c>
      <c r="J196" s="749" t="s">
        <v>882</v>
      </c>
      <c r="K196" s="749" t="s">
        <v>883</v>
      </c>
      <c r="L196" s="752">
        <v>10606.07</v>
      </c>
      <c r="M196" s="752">
        <v>15</v>
      </c>
      <c r="N196" s="753">
        <v>159091.04999999999</v>
      </c>
    </row>
    <row r="197" spans="1:14" ht="14.45" customHeight="1" thickBot="1" x14ac:dyDescent="0.25">
      <c r="A197" s="754" t="s">
        <v>570</v>
      </c>
      <c r="B197" s="755" t="s">
        <v>571</v>
      </c>
      <c r="C197" s="756" t="s">
        <v>598</v>
      </c>
      <c r="D197" s="757" t="s">
        <v>599</v>
      </c>
      <c r="E197" s="758">
        <v>50113016</v>
      </c>
      <c r="F197" s="757" t="s">
        <v>881</v>
      </c>
      <c r="G197" s="756" t="s">
        <v>602</v>
      </c>
      <c r="H197" s="756">
        <v>210115</v>
      </c>
      <c r="I197" s="756">
        <v>210115</v>
      </c>
      <c r="J197" s="756" t="s">
        <v>882</v>
      </c>
      <c r="K197" s="756" t="s">
        <v>884</v>
      </c>
      <c r="L197" s="759">
        <v>21212.13</v>
      </c>
      <c r="M197" s="759">
        <v>25</v>
      </c>
      <c r="N197" s="760">
        <v>530303.25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21666655-A78F-4F3F-B73D-A67AE3270AE4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26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9" customWidth="1"/>
    <col min="3" max="3" width="5.5703125" style="332" customWidth="1"/>
    <col min="4" max="4" width="10.85546875" style="329" customWidth="1"/>
    <col min="5" max="5" width="5.5703125" style="332" customWidth="1"/>
    <col min="6" max="6" width="10.85546875" style="329" customWidth="1"/>
    <col min="7" max="16384" width="8.85546875" style="247"/>
  </cols>
  <sheetData>
    <row r="1" spans="1:6" ht="37.15" customHeight="1" thickBot="1" x14ac:dyDescent="0.35">
      <c r="A1" s="550" t="s">
        <v>205</v>
      </c>
      <c r="B1" s="551"/>
      <c r="C1" s="551"/>
      <c r="D1" s="551"/>
      <c r="E1" s="551"/>
      <c r="F1" s="551"/>
    </row>
    <row r="2" spans="1:6" ht="14.45" customHeight="1" thickBot="1" x14ac:dyDescent="0.25">
      <c r="A2" s="371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5" customHeight="1" thickBot="1" x14ac:dyDescent="0.25">
      <c r="A4" s="761" t="s">
        <v>184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5" customHeight="1" x14ac:dyDescent="0.2">
      <c r="A5" s="775" t="s">
        <v>885</v>
      </c>
      <c r="B5" s="745">
        <v>1116.4999999999998</v>
      </c>
      <c r="C5" s="765">
        <v>1</v>
      </c>
      <c r="D5" s="745"/>
      <c r="E5" s="765">
        <v>0</v>
      </c>
      <c r="F5" s="746">
        <v>1116.4999999999998</v>
      </c>
    </row>
    <row r="6" spans="1:6" ht="14.45" customHeight="1" thickBot="1" x14ac:dyDescent="0.25">
      <c r="A6" s="776" t="s">
        <v>886</v>
      </c>
      <c r="B6" s="768">
        <v>6732.14</v>
      </c>
      <c r="C6" s="769">
        <v>0.38663207837715408</v>
      </c>
      <c r="D6" s="768">
        <v>10680.124466666663</v>
      </c>
      <c r="E6" s="769">
        <v>0.61336792162284592</v>
      </c>
      <c r="F6" s="770">
        <v>17412.264466666664</v>
      </c>
    </row>
    <row r="7" spans="1:6" ht="14.45" customHeight="1" thickBot="1" x14ac:dyDescent="0.25">
      <c r="A7" s="771" t="s">
        <v>3</v>
      </c>
      <c r="B7" s="772">
        <v>7848.64</v>
      </c>
      <c r="C7" s="773">
        <v>0.4235921944023705</v>
      </c>
      <c r="D7" s="772">
        <v>10680.124466666663</v>
      </c>
      <c r="E7" s="773">
        <v>0.5764078055976295</v>
      </c>
      <c r="F7" s="774">
        <v>18528.764466666664</v>
      </c>
    </row>
    <row r="8" spans="1:6" ht="14.45" customHeight="1" thickBot="1" x14ac:dyDescent="0.25"/>
    <row r="9" spans="1:6" ht="14.45" customHeight="1" x14ac:dyDescent="0.2">
      <c r="A9" s="775" t="s">
        <v>887</v>
      </c>
      <c r="B9" s="745">
        <v>1008</v>
      </c>
      <c r="C9" s="765">
        <v>1</v>
      </c>
      <c r="D9" s="745"/>
      <c r="E9" s="765">
        <v>0</v>
      </c>
      <c r="F9" s="746">
        <v>1008</v>
      </c>
    </row>
    <row r="10" spans="1:6" ht="14.45" customHeight="1" x14ac:dyDescent="0.2">
      <c r="A10" s="778" t="s">
        <v>888</v>
      </c>
      <c r="B10" s="752"/>
      <c r="C10" s="766">
        <v>0</v>
      </c>
      <c r="D10" s="752">
        <v>80.739999999999981</v>
      </c>
      <c r="E10" s="766">
        <v>1</v>
      </c>
      <c r="F10" s="753">
        <v>80.739999999999981</v>
      </c>
    </row>
    <row r="11" spans="1:6" ht="14.45" customHeight="1" x14ac:dyDescent="0.2">
      <c r="A11" s="778" t="s">
        <v>889</v>
      </c>
      <c r="B11" s="752">
        <v>440.86999999999995</v>
      </c>
      <c r="C11" s="766">
        <v>1</v>
      </c>
      <c r="D11" s="752"/>
      <c r="E11" s="766">
        <v>0</v>
      </c>
      <c r="F11" s="753">
        <v>440.86999999999995</v>
      </c>
    </row>
    <row r="12" spans="1:6" ht="14.45" customHeight="1" x14ac:dyDescent="0.2">
      <c r="A12" s="778" t="s">
        <v>890</v>
      </c>
      <c r="B12" s="752">
        <v>362.80000000000007</v>
      </c>
      <c r="C12" s="766">
        <v>1</v>
      </c>
      <c r="D12" s="752"/>
      <c r="E12" s="766">
        <v>0</v>
      </c>
      <c r="F12" s="753">
        <v>362.80000000000007</v>
      </c>
    </row>
    <row r="13" spans="1:6" ht="14.45" customHeight="1" x14ac:dyDescent="0.2">
      <c r="A13" s="778" t="s">
        <v>891</v>
      </c>
      <c r="B13" s="752">
        <v>266.10000000000002</v>
      </c>
      <c r="C13" s="766">
        <v>1</v>
      </c>
      <c r="D13" s="752"/>
      <c r="E13" s="766">
        <v>0</v>
      </c>
      <c r="F13" s="753">
        <v>266.10000000000002</v>
      </c>
    </row>
    <row r="14" spans="1:6" ht="14.45" customHeight="1" x14ac:dyDescent="0.2">
      <c r="A14" s="778" t="s">
        <v>892</v>
      </c>
      <c r="B14" s="752">
        <v>5582.5</v>
      </c>
      <c r="C14" s="766">
        <v>0.58469395343186292</v>
      </c>
      <c r="D14" s="752">
        <v>3965.23</v>
      </c>
      <c r="E14" s="766">
        <v>0.41530604656813713</v>
      </c>
      <c r="F14" s="753">
        <v>9547.73</v>
      </c>
    </row>
    <row r="15" spans="1:6" ht="14.45" customHeight="1" x14ac:dyDescent="0.2">
      <c r="A15" s="778" t="s">
        <v>893</v>
      </c>
      <c r="B15" s="752"/>
      <c r="C15" s="766">
        <v>0</v>
      </c>
      <c r="D15" s="752">
        <v>1123.02</v>
      </c>
      <c r="E15" s="766">
        <v>1</v>
      </c>
      <c r="F15" s="753">
        <v>1123.02</v>
      </c>
    </row>
    <row r="16" spans="1:6" ht="14.45" customHeight="1" x14ac:dyDescent="0.2">
      <c r="A16" s="778" t="s">
        <v>894</v>
      </c>
      <c r="B16" s="752"/>
      <c r="C16" s="766">
        <v>0</v>
      </c>
      <c r="D16" s="752">
        <v>333.9</v>
      </c>
      <c r="E16" s="766">
        <v>1</v>
      </c>
      <c r="F16" s="753">
        <v>333.9</v>
      </c>
    </row>
    <row r="17" spans="1:6" ht="14.45" customHeight="1" x14ac:dyDescent="0.2">
      <c r="A17" s="778" t="s">
        <v>895</v>
      </c>
      <c r="B17" s="752"/>
      <c r="C17" s="766">
        <v>0</v>
      </c>
      <c r="D17" s="752">
        <v>788.22446666666667</v>
      </c>
      <c r="E17" s="766">
        <v>1</v>
      </c>
      <c r="F17" s="753">
        <v>788.22446666666667</v>
      </c>
    </row>
    <row r="18" spans="1:6" ht="14.45" customHeight="1" x14ac:dyDescent="0.2">
      <c r="A18" s="778" t="s">
        <v>896</v>
      </c>
      <c r="B18" s="752"/>
      <c r="C18" s="766">
        <v>0</v>
      </c>
      <c r="D18" s="752">
        <v>226.68</v>
      </c>
      <c r="E18" s="766">
        <v>1</v>
      </c>
      <c r="F18" s="753">
        <v>226.68</v>
      </c>
    </row>
    <row r="19" spans="1:6" ht="14.45" customHeight="1" x14ac:dyDescent="0.2">
      <c r="A19" s="778" t="s">
        <v>897</v>
      </c>
      <c r="B19" s="752"/>
      <c r="C19" s="766">
        <v>0</v>
      </c>
      <c r="D19" s="752">
        <v>842.6</v>
      </c>
      <c r="E19" s="766">
        <v>1</v>
      </c>
      <c r="F19" s="753">
        <v>842.6</v>
      </c>
    </row>
    <row r="20" spans="1:6" ht="14.45" customHeight="1" x14ac:dyDescent="0.2">
      <c r="A20" s="778" t="s">
        <v>898</v>
      </c>
      <c r="B20" s="752"/>
      <c r="C20" s="766">
        <v>0</v>
      </c>
      <c r="D20" s="752">
        <v>830.24</v>
      </c>
      <c r="E20" s="766">
        <v>1</v>
      </c>
      <c r="F20" s="753">
        <v>830.24</v>
      </c>
    </row>
    <row r="21" spans="1:6" ht="14.45" customHeight="1" x14ac:dyDescent="0.2">
      <c r="A21" s="778" t="s">
        <v>899</v>
      </c>
      <c r="B21" s="752"/>
      <c r="C21" s="766">
        <v>0</v>
      </c>
      <c r="D21" s="752">
        <v>298.94000000000005</v>
      </c>
      <c r="E21" s="766">
        <v>1</v>
      </c>
      <c r="F21" s="753">
        <v>298.94000000000005</v>
      </c>
    </row>
    <row r="22" spans="1:6" ht="14.45" customHeight="1" x14ac:dyDescent="0.2">
      <c r="A22" s="778" t="s">
        <v>900</v>
      </c>
      <c r="B22" s="752"/>
      <c r="C22" s="766">
        <v>0</v>
      </c>
      <c r="D22" s="752">
        <v>89.449999999999989</v>
      </c>
      <c r="E22" s="766">
        <v>1</v>
      </c>
      <c r="F22" s="753">
        <v>89.449999999999989</v>
      </c>
    </row>
    <row r="23" spans="1:6" ht="14.45" customHeight="1" x14ac:dyDescent="0.2">
      <c r="A23" s="778" t="s">
        <v>901</v>
      </c>
      <c r="B23" s="752"/>
      <c r="C23" s="766">
        <v>0</v>
      </c>
      <c r="D23" s="752">
        <v>1642.4</v>
      </c>
      <c r="E23" s="766">
        <v>1</v>
      </c>
      <c r="F23" s="753">
        <v>1642.4</v>
      </c>
    </row>
    <row r="24" spans="1:6" ht="14.45" customHeight="1" x14ac:dyDescent="0.2">
      <c r="A24" s="778" t="s">
        <v>902</v>
      </c>
      <c r="B24" s="752"/>
      <c r="C24" s="766">
        <v>0</v>
      </c>
      <c r="D24" s="752">
        <v>458.7</v>
      </c>
      <c r="E24" s="766">
        <v>1</v>
      </c>
      <c r="F24" s="753">
        <v>458.7</v>
      </c>
    </row>
    <row r="25" spans="1:6" ht="14.45" customHeight="1" thickBot="1" x14ac:dyDescent="0.25">
      <c r="A25" s="776" t="s">
        <v>903</v>
      </c>
      <c r="B25" s="768">
        <v>188.37000000000003</v>
      </c>
      <c r="C25" s="769">
        <v>1</v>
      </c>
      <c r="D25" s="768"/>
      <c r="E25" s="769">
        <v>0</v>
      </c>
      <c r="F25" s="770">
        <v>188.37000000000003</v>
      </c>
    </row>
    <row r="26" spans="1:6" ht="14.45" customHeight="1" thickBot="1" x14ac:dyDescent="0.25">
      <c r="A26" s="771" t="s">
        <v>3</v>
      </c>
      <c r="B26" s="772">
        <v>7848.64</v>
      </c>
      <c r="C26" s="773">
        <v>0.42359219440237045</v>
      </c>
      <c r="D26" s="772">
        <v>10680.124466666668</v>
      </c>
      <c r="E26" s="773">
        <v>0.57640780559762961</v>
      </c>
      <c r="F26" s="774">
        <v>18528.764466666667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 xr:uid="{02E77E63-F240-49BA-A43A-F40E5CE99904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2019-08-27T14:14:58Z</dcterms:modified>
</cp:coreProperties>
</file>