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E8D0B82-16F4-4F36-B861-C6E61B2E2703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5" i="371" l="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3" i="431"/>
  <c r="F13" i="431"/>
  <c r="G9" i="431"/>
  <c r="G17" i="431"/>
  <c r="H13" i="431"/>
  <c r="J13" i="431"/>
  <c r="L13" i="431"/>
  <c r="O17" i="431"/>
  <c r="Q17" i="431"/>
  <c r="E18" i="431"/>
  <c r="N14" i="431"/>
  <c r="P14" i="431"/>
  <c r="E11" i="431"/>
  <c r="K11" i="431"/>
  <c r="M19" i="431"/>
  <c r="P15" i="431"/>
  <c r="Q12" i="431"/>
  <c r="I19" i="431"/>
  <c r="C11" i="431"/>
  <c r="E19" i="431"/>
  <c r="F15" i="431"/>
  <c r="G11" i="431"/>
  <c r="G19" i="431"/>
  <c r="J15" i="431"/>
  <c r="M11" i="431"/>
  <c r="O19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P16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N17" i="431"/>
  <c r="O13" i="431"/>
  <c r="P9" i="431"/>
  <c r="P17" i="431"/>
  <c r="Q13" i="431"/>
  <c r="C14" i="431"/>
  <c r="D18" i="431"/>
  <c r="E14" i="431"/>
  <c r="F10" i="431"/>
  <c r="F18" i="431"/>
  <c r="G14" i="431"/>
  <c r="H10" i="431"/>
  <c r="H18" i="431"/>
  <c r="J10" i="431"/>
  <c r="J18" i="431"/>
  <c r="L10" i="431"/>
  <c r="L18" i="431"/>
  <c r="N10" i="431"/>
  <c r="N18" i="431"/>
  <c r="P10" i="431"/>
  <c r="P18" i="431"/>
  <c r="Q20" i="431"/>
  <c r="D10" i="431"/>
  <c r="I14" i="431"/>
  <c r="K14" i="431"/>
  <c r="M14" i="431"/>
  <c r="O14" i="431"/>
  <c r="Q14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L11" i="431"/>
  <c r="L19" i="431"/>
  <c r="M15" i="431"/>
  <c r="N11" i="431"/>
  <c r="N19" i="431"/>
  <c r="O15" i="431"/>
  <c r="P11" i="431"/>
  <c r="P19" i="431"/>
  <c r="Q15" i="431"/>
  <c r="E17" i="431"/>
  <c r="I17" i="431"/>
  <c r="K17" i="431"/>
  <c r="M17" i="431"/>
  <c r="O9" i="431"/>
  <c r="Q9" i="431"/>
  <c r="C18" i="431"/>
  <c r="E10" i="431"/>
  <c r="G10" i="431"/>
  <c r="H14" i="431"/>
  <c r="I18" i="431"/>
  <c r="K10" i="431"/>
  <c r="L14" i="431"/>
  <c r="M18" i="431"/>
  <c r="O18" i="431"/>
  <c r="Q18" i="431"/>
  <c r="D15" i="431"/>
  <c r="H15" i="431"/>
  <c r="L15" i="431"/>
  <c r="O11" i="431"/>
  <c r="Q19" i="431"/>
  <c r="O12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E9" i="431"/>
  <c r="I9" i="431"/>
  <c r="K9" i="431"/>
  <c r="M9" i="431"/>
  <c r="N13" i="431"/>
  <c r="P13" i="431"/>
  <c r="C10" i="431"/>
  <c r="D14" i="431"/>
  <c r="F14" i="431"/>
  <c r="G18" i="431"/>
  <c r="I10" i="431"/>
  <c r="J14" i="431"/>
  <c r="K18" i="431"/>
  <c r="M10" i="431"/>
  <c r="O10" i="431"/>
  <c r="Q10" i="431"/>
  <c r="C19" i="431"/>
  <c r="I11" i="431"/>
  <c r="K19" i="431"/>
  <c r="N15" i="431"/>
  <c r="Q11" i="431"/>
  <c r="O20" i="431"/>
  <c r="R11" i="431" l="1"/>
  <c r="S11" i="431"/>
  <c r="R10" i="431"/>
  <c r="S10" i="431"/>
  <c r="R16" i="431"/>
  <c r="S16" i="431"/>
  <c r="R19" i="431"/>
  <c r="S19" i="431"/>
  <c r="R18" i="431"/>
  <c r="S18" i="431"/>
  <c r="R9" i="431"/>
  <c r="S9" i="431"/>
  <c r="R15" i="431"/>
  <c r="S15" i="431"/>
  <c r="R14" i="431"/>
  <c r="S14" i="431"/>
  <c r="S20" i="431"/>
  <c r="R20" i="431"/>
  <c r="S13" i="431"/>
  <c r="R13" i="431"/>
  <c r="S12" i="431"/>
  <c r="R12" i="431"/>
  <c r="R17" i="431"/>
  <c r="S17" i="431"/>
  <c r="H8" i="431"/>
  <c r="E8" i="431"/>
  <c r="F8" i="431"/>
  <c r="D8" i="431"/>
  <c r="Q8" i="431"/>
  <c r="J8" i="431"/>
  <c r="M8" i="431"/>
  <c r="C8" i="431"/>
  <c r="L8" i="431"/>
  <c r="O8" i="431"/>
  <c r="G8" i="431"/>
  <c r="N8" i="431"/>
  <c r="I8" i="431"/>
  <c r="P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9" i="414"/>
  <c r="C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J12" i="339" l="1"/>
  <c r="U3" i="347"/>
  <c r="S3" i="347"/>
  <c r="Q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<sst xmlns="http://schemas.openxmlformats.org/spreadsheetml/2006/main" count="14236" uniqueCount="3227">
  <si>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</si>
  <si>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</si>
  <si>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</si>
  <si>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</si>
  <si>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</si>
  <si>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</si>
  <si>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</si>
  <si>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</si>
  <si>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</si>
  <si>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</si>
  <si>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</si>
  <si>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</si>
  <si>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</si>
  <si>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</si>
  <si>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</si>
  <si>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</si>
  <si>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</si>
  <si>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</si>
  <si>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</si>
  <si>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</si>
  <si>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</si>
  <si>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</si>
  <si>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</si>
  <si>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</si>
  <si>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</si>
  <si>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</si>
  <si>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</si>
  <si>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</si>
  <si>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</si>
  <si>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</si>
  <si>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</si>
  <si>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</si>
  <si>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</si>
  <si>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</si>
  <si>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</si>
  <si>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</si>
  <si>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</si>
  <si>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</si>
  <si>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</si>
  <si>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</si>
  <si>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</si>
  <si>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</si>
  <si>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</si>
  <si>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</si>
  <si>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</si>
  <si>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</si>
  <si>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</si>
  <si>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</si>
  <si>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</si>
  <si>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</si>
  <si>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</si>
  <si>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</si>
  <si>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</si>
  <si>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</si>
  <si>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</si>
  <si>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</si>
  <si>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</si>
  <si>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</si>
  <si>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</si>
  <si>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</si>
  <si>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</si>
  <si>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</si>
  <si>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</si>
  <si>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</si>
  <si>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</si>
  <si>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</si>
  <si>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</si>
  <si>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</si>
  <si>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</si>
  <si>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</si>
  <si>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</si>
  <si>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</si>
  <si>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</si>
  <si>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</si>
  <si>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</si>
  <si>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</si>
  <si>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</si>
  <si>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</si>
  <si>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</si>
  <si>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</si>
  <si>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</si>
  <si>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</si>
  <si>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</si>
  <si>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</si>
  <si>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</si>
  <si>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</si>
  <si>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</si>
  <si>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</si>
  <si>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</si>
  <si>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</si>
  <si>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</si>
  <si>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</si>
  <si>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</si>
  <si>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</si>
  <si>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</si>
  <si>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</si>
  <si>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</si>
  <si>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</si>
  <si>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</si>
  <si>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</si>
  <si>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</si>
  <si>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</si>
  <si>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</si>
  <si>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</si>
  <si>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</si>
  <si>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</si>
  <si>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</si>
  <si>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</si>
  <si>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</si>
  <si>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</si>
  <si>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</si>
  <si>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</si>
  <si>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</si>
  <si>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</si>
  <si>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</si>
  <si>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</si>
  <si>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</si>
  <si>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</si>
  <si>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</si>
  <si>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</si>
  <si>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</si>
  <si>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</si>
  <si>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</si>
  <si>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</si>
  <si>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</si>
  <si>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</si>
  <si>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</si>
  <si>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</si>
  <si>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</si>
  <si>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</si>
  <si>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</si>
  <si>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</si>
  <si>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</si>
  <si>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</si>
  <si>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</si>
  <si>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</si>
  <si>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</si>
  <si>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</si>
  <si>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</si>
  <si>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</si>
  <si>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</si>
  <si>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</si>
  <si>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</si>
  <si>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</si>
  <si>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</si>
  <si>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</si>
  <si>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</si>
  <si>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</si>
  <si>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</si>
  <si>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</si>
  <si>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</si>
  <si>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</si>
  <si>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</si>
  <si>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</si>
  <si>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</si>
  <si>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</si>
  <si>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</si>
  <si>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</si>
  <si>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</si>
  <si>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</si>
  <si>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</si>
  <si>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</si>
  <si>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</si>
  <si>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</si>
  <si>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</si>
  <si>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</si>
  <si>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</si>
  <si>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</si>
  <si>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</si>
  <si>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</si>
  <si>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</si>
  <si>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</si>
  <si>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</si>
  <si>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</si>
  <si>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</si>
  <si>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</si>
  <si>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</si>
  <si>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</si>
  <si>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</si>
  <si>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</si>
  <si>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</si>
  <si>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</si>
  <si>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</si>
  <si>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</si>
  <si>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</si>
  <si>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</si>
  <si>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</si>
  <si>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</si>
  <si>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</si>
  <si>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</si>
  <si>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</si>
  <si>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</si>
  <si>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</si>
  <si>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</si>
  <si>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</si>
  <si>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</si>
  <si>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</si>
  <si>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</si>
  <si>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</si>
  <si>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</si>
  <si>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</si>
  <si>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</si>
  <si>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</si>
  <si>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</si>
  <si>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</si>
  <si>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</si>
  <si>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</si>
  <si>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</si>
  <si>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</si>
  <si>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</si>
  <si>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</si>
  <si>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</si>
  <si>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</si>
  <si>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</si>
  <si>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</si>
  <si>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</si>
  <si>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</si>
  <si>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</si>
  <si>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</si>
  <si>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</si>
  <si>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</si>
  <si>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</si>
  <si>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</si>
  <si>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</si>
  <si>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</si>
  <si>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</si>
  <si>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</si>
  <si>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</si>
  <si>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</si>
  <si>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</si>
  <si>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</si>
  <si>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</si>
  <si>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</si>
  <si>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</si>
  <si>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</si>
  <si>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</si>
  <si>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</si>
  <si>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</si>
  <si>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</si>
  <si>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</si>
  <si>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</si>
  <si>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</si>
  <si>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</si>
  <si>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</si>
  <si>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</si>
  <si>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</si>
  <si>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</si>
  <si>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</si>
  <si>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</si>
  <si>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</si>
  <si>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</si>
  <si>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</si>
  <si>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</si>
  <si>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</si>
  <si>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</si>
  <si>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</si>
  <si>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</si>
  <si>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</si>
  <si>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</si>
  <si>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</si>
  <si>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</si>
  <si>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</si>
  <si>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</si>
  <si>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</si>
  <si>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</si>
  <si>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</si>
  <si>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</si>
  <si>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</si>
  <si>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</si>
  <si>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</si>
  <si>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</si>
  <si>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</si>
  <si>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</si>
  <si>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</si>
  <si>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</si>
  <si>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</si>
  <si>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</si>
  <si>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</si>
  <si>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</si>
  <si>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</si>
  <si>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</si>
  <si>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</si>
  <si>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</si>
  <si>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</si>
  <si>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</si>
  <si>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</si>
  <si>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</si>
  <si>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</si>
  <si>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</si>
  <si>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</si>
  <si>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</si>
  <si>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</si>
  <si>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</si>
  <si>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</si>
  <si>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</si>
  <si>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</si>
  <si>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</si>
  <si>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</si>
  <si>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</si>
  <si>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</si>
  <si>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</si>
  <si>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</si>
  <si>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</si>
  <si>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</si>
  <si>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</si>
  <si>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</si>
  <si>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</si>
  <si>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</si>
  <si>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</si>
  <si>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</si>
  <si>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</si>
  <si>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</si>
  <si>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</si>
  <si>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</si>
  <si>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</si>
  <si>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</si>
  <si>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</si>
  <si>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</si>
  <si>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</si>
  <si>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</si>
  <si>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</si>
  <si>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</si>
  <si>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</si>
  <si>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</si>
  <si>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</si>
  <si>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</si>
  <si>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</si>
  <si>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</si>
  <si>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Novorozenecké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</si>
  <si>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</si>
  <si>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</si>
  <si>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</si>
  <si>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</si>
  <si>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</si>
  <si>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</si>
  <si>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</si>
  <si>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</si>
  <si>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</si>
  <si>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</si>
  <si>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50113004     Léky - enter. a parent. výživa (výroba LEK-OPSL)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</si>
  <si>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</si>
  <si>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</si>
  <si>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</si>
  <si>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</si>
  <si>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</si>
  <si>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</si>
  <si>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</si>
  <si>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</si>
  <si>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</si>
  <si>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</si>
  <si>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</si>
  <si>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</si>
  <si>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</si>
  <si>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</si>
  <si>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</si>
  <si>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</si>
  <si>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</si>
  <si>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</si>
  <si>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</si>
  <si>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</si>
  <si>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</si>
  <si>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</si>
  <si>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</si>
  <si>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</si>
  <si>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     50116004     Výživa kojenců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</si>
  <si>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</si>
  <si>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</si>
  <si>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</si>
  <si>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</si>
  <si>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</si>
  <si>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</si>
  <si>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</si>
  <si>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</si>
  <si>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</si>
  <si>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</si>
  <si>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</si>
  <si>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</si>
  <si>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</si>
  <si>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</si>
  <si>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</si>
  <si>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</si>
  <si>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</si>
  <si>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</si>
  <si>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</si>
  <si>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</si>
  <si>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</si>
  <si>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</si>
  <si>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</si>
  <si>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</si>
  <si>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</si>
  <si>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</si>
  <si>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</si>
  <si>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</si>
  <si>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</si>
  <si>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</si>
  <si>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</si>
  <si>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</si>
  <si>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</si>
  <si>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</si>
  <si>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</si>
  <si>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</si>
  <si>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</si>
  <si>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504     Prodané zboží</t>
  </si>
  <si>
    <t xml:space="preserve">               50401     Prodané zb. FNOL</t>
  </si>
  <si>
    <t xml:space="preserve">                    50401002     Prodej pacientům (pomůcky pro rodičky, USB náram....)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</si>
  <si>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</si>
  <si>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</si>
  <si>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</si>
  <si>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</si>
  <si>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</si>
  <si>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</si>
  <si>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</si>
  <si>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</si>
  <si>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</si>
  <si>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</si>
  <si>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</si>
  <si>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</si>
  <si>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</si>
  <si>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</si>
  <si>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</si>
  <si>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</si>
  <si>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</si>
  <si>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</si>
  <si>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</si>
  <si>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</si>
  <si>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</si>
  <si>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</si>
  <si>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</si>
  <si>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</si>
  <si>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</si>
  <si>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</si>
  <si>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</si>
  <si>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</si>
  <si>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</si>
  <si>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</si>
  <si>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</si>
  <si>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</si>
  <si>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</si>
  <si>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</si>
  <si>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</si>
  <si>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</si>
  <si>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</si>
  <si>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</si>
  <si>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</si>
  <si>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</si>
  <si>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</si>
  <si>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          51880     Služby z darů, FKSP</t>
  </si>
  <si>
    <t xml:space="preserve">                    51880000     Služby z fin.darů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</si>
  <si>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</si>
  <si>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</si>
  <si>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</si>
  <si>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</si>
  <si>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</si>
  <si>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</si>
  <si>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</si>
  <si>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</si>
  <si>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</si>
  <si>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</si>
  <si>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</si>
  <si>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</si>
  <si>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</si>
  <si>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</si>
  <si>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</si>
  <si>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</si>
  <si>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</si>
  <si>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</si>
  <si>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</si>
  <si>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</si>
  <si>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</si>
  <si>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</si>
  <si>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</si>
  <si>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</si>
  <si>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</si>
  <si>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</si>
  <si>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</si>
  <si>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</si>
  <si>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</si>
  <si>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</si>
  <si>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</si>
  <si>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</si>
  <si>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</si>
  <si>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</si>
  <si>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</si>
  <si>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</si>
  <si>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</si>
  <si>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</si>
  <si>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</si>
  <si>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</si>
  <si>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</si>
  <si>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</si>
  <si>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</si>
  <si>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</si>
  <si>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55801080     DDHM - zdravotnický a laboratorní (věcné dary)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</si>
  <si>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</si>
  <si>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</si>
  <si>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55802080     DDHM - provozní (věcné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</si>
  <si>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</si>
  <si>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</si>
  <si>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</si>
  <si>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</si>
  <si>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</si>
  <si>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</si>
  <si>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</si>
  <si>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</si>
  <si>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</si>
  <si>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</si>
  <si>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</si>
  <si>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</si>
  <si>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</si>
  <si>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</si>
  <si>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</si>
  <si>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</si>
  <si>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</si>
  <si>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</si>
  <si>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</si>
  <si>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</si>
  <si>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</si>
  <si>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</si>
  <si>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</si>
  <si>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60401     Prodej zboží - FNOL</t>
  </si>
  <si>
    <t xml:space="preserve">                    60401002     Prodej pacientům (pomůcky pro rodičky, USB náram....)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</si>
  <si>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</si>
  <si>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</si>
  <si>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</si>
  <si>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</si>
  <si>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</si>
  <si>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</si>
  <si>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</si>
  <si>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</si>
  <si>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</si>
  <si>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</si>
  <si>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</si>
  <si>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</si>
  <si>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</si>
  <si>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     64924461     Výpůjčky - novorozenecké oddělení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</si>
  <si>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</si>
  <si>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</si>
  <si>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</si>
  <si>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</si>
  <si>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</si>
  <si>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</si>
  <si>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</si>
  <si>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</si>
  <si>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</si>
  <si>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</si>
  <si>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</si>
  <si>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</si>
  <si>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</si>
  <si>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</si>
  <si>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</si>
  <si>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</si>
  <si>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</si>
  <si>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</si>
  <si>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</si>
  <si>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</si>
  <si>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</si>
  <si>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</si>
  <si>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</si>
  <si>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</si>
  <si>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</si>
  <si>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</si>
  <si>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</si>
  <si>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</si>
  <si>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</si>
  <si>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</si>
  <si>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</si>
  <si>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</si>
  <si>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</si>
  <si>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</si>
  <si>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</si>
  <si>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09</t>
  </si>
  <si>
    <t>NOVO: Novorozenecké oddělení</t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</si>
  <si>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</si>
  <si>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</si>
  <si>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</si>
  <si>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</si>
  <si>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</si>
  <si>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</si>
  <si>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</si>
  <si>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</si>
  <si>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</si>
  <si>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</si>
  <si>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</si>
  <si>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</si>
  <si>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</si>
  <si>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</si>
  <si>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</si>
  <si>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</si>
  <si>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</si>
  <si>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</si>
  <si>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</si>
  <si>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</si>
  <si>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</si>
  <si>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</si>
  <si>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</si>
  <si>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</si>
  <si>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</si>
  <si>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</si>
  <si>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</si>
  <si>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</si>
  <si>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</si>
  <si>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</si>
  <si>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</si>
  <si>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</si>
  <si>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</si>
  <si>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</si>
  <si>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</si>
  <si>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</si>
  <si>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DZ OCTENISEPT 250 ml</t>
  </si>
  <si>
    <t>sprej</t>
  </si>
  <si>
    <t>DZ OCTENISEPT drm. sol. 250 ml</t>
  </si>
  <si>
    <t>DRM SOL 1X250ML</t>
  </si>
  <si>
    <t>ENGERIX-B 10MCG</t>
  </si>
  <si>
    <t>INJ SUS 1X0,5ML+ST+SJ</t>
  </si>
  <si>
    <t>Espumisan kapky 100mg/ml por. gtt.30ml</t>
  </si>
  <si>
    <t>CHLORID SODNÝ 0,9% BRAUN</t>
  </si>
  <si>
    <t>INF SOL 20X100MLPELAH</t>
  </si>
  <si>
    <t>IBUMAX 400 MG</t>
  </si>
  <si>
    <t>PORTBLFLM100X400MG</t>
  </si>
  <si>
    <t>IMAZOL KRÉMPASTA</t>
  </si>
  <si>
    <t>10MG/G DRM PST 1X30G</t>
  </si>
  <si>
    <t>INFADOLAN</t>
  </si>
  <si>
    <t>1600IU/G+300IU/G UNG 30G II</t>
  </si>
  <si>
    <t>IR  AQUA STERILE OPLACH.1x1000 ml ECOTAINER</t>
  </si>
  <si>
    <t>IR OPLACH</t>
  </si>
  <si>
    <t>KANAVIT</t>
  </si>
  <si>
    <t>20MG/ML POR GTT EML 1X5ML</t>
  </si>
  <si>
    <t>KL BARVA NA  DETI 20 g</t>
  </si>
  <si>
    <t>KL BENZINUM 900ml/ 600g</t>
  </si>
  <si>
    <t>KL DETSKA MAST 20G</t>
  </si>
  <si>
    <t>KL HELIANTHI OLEUM 180G</t>
  </si>
  <si>
    <t>KL KAL.PERMANGANAS 2G</t>
  </si>
  <si>
    <t>KL PRIPRAVEK</t>
  </si>
  <si>
    <t>KL SACCHAROSUM  24 % 40 g</t>
  </si>
  <si>
    <t>KL SOL.METHYLROS.CHL.1% 20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</si>
  <si>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</si>
  <si>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</si>
  <si>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</si>
  <si>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</si>
  <si>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</si>
  <si>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MESOCAIN</t>
  </si>
  <si>
    <t>GEL 1X20GM</t>
  </si>
  <si>
    <t>NASIVIN 0,01%</t>
  </si>
  <si>
    <t>NAS GTT SOL 1X5ML</t>
  </si>
  <si>
    <t>NEOHEPATECT</t>
  </si>
  <si>
    <t>INF SOL 1X2ML/100UT</t>
  </si>
  <si>
    <t>OPHTHALMO-SEPTONEX</t>
  </si>
  <si>
    <t>OPH GTT SOL 1X10ML PLAST</t>
  </si>
  <si>
    <t>SAB SIMPLEX</t>
  </si>
  <si>
    <t>POR SUS 1X30ML</t>
  </si>
  <si>
    <t>VIGANTOL</t>
  </si>
  <si>
    <t>0,5MG/ML POR GTT SOL 1X10ML</t>
  </si>
  <si>
    <t>léky - krev.deriváty ZUL (TO)</t>
  </si>
  <si>
    <t>KIOVIG</t>
  </si>
  <si>
    <t>100MG/ML INF SOL 1X10ML</t>
  </si>
  <si>
    <t>léky - antibiotika (LEK)</t>
  </si>
  <si>
    <t>AMOKSIKLAV 1.2GM</t>
  </si>
  <si>
    <t>INJ SIC 5X1.2GM</t>
  </si>
  <si>
    <t>AMPICILIN 0,5 BIOTIKA</t>
  </si>
  <si>
    <t>INJ PLV SOL 10X500MG</t>
  </si>
  <si>
    <t>AMPICILIN 1,0 BIOTIKA</t>
  </si>
  <si>
    <t>INJ PLV SOL 10X1000MG</t>
  </si>
  <si>
    <t>FRAMYKOIN</t>
  </si>
  <si>
    <t>UNG 1X10GM</t>
  </si>
  <si>
    <t>GENTAMICIN LEK 80 MG/2 ML</t>
  </si>
  <si>
    <t>INJ SOL 10X2ML/80MG</t>
  </si>
  <si>
    <t>OSPAMOX 250MG/5ML</t>
  </si>
  <si>
    <t>GRA SUS 1X60ML</t>
  </si>
  <si>
    <t>PAMYCON NA PŘÍPRAVU KAPEK</t>
  </si>
  <si>
    <t>DRM PLV SOL 1X1LAH</t>
  </si>
  <si>
    <t>SEFOTAK 1 G</t>
  </si>
  <si>
    <t>INJ PLV SOL 1X1GM</t>
  </si>
  <si>
    <t>TOBREX</t>
  </si>
  <si>
    <t>GTT OPH 5ML 3MG/1ML</t>
  </si>
  <si>
    <t>léky - antimykotika (LEK)</t>
  </si>
  <si>
    <t>CANESTEN KRÉM</t>
  </si>
  <si>
    <t>CRM 1X20GM/200MG</t>
  </si>
  <si>
    <t>AMOKSIKLAV 600 MG</t>
  </si>
  <si>
    <t>INJ PLV SOL 5X600MG</t>
  </si>
  <si>
    <t>ACC INJEKT</t>
  </si>
  <si>
    <t>INJ SOL 5X3ML/300MG</t>
  </si>
  <si>
    <t xml:space="preserve">ADENOCOR </t>
  </si>
  <si>
    <t>INJ SOL 6X2ML/6MG</t>
  </si>
  <si>
    <t>AMBROBENE</t>
  </si>
  <si>
    <t>INJ 5X2ML/15MG</t>
  </si>
  <si>
    <t>AMIPED</t>
  </si>
  <si>
    <t>INF SOL 12X100ML</t>
  </si>
  <si>
    <t>PAR LQF 20X100ML-PE</t>
  </si>
  <si>
    <t>ARDEAELYTOSOL CONC. NATRIUMHYDROGENKARBONÁT 4,2%</t>
  </si>
  <si>
    <t>42MG/ML INF CNC SOL 20X80ML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</si>
  <si>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</si>
  <si>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</si>
  <si>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</si>
  <si>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</si>
  <si>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</si>
  <si>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</si>
  <si>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</si>
  <si>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40</t>
  </si>
  <si>
    <t>400G/L INF SOL 20X80ML</t>
  </si>
  <si>
    <t>Arfen 400mg/3ml inj. 6 amp.-MIMOŘÁDNÝ DOVOZ!!</t>
  </si>
  <si>
    <t>BENOXI 0.4 % UNIMED PHARMA</t>
  </si>
  <si>
    <t>OPH GTT SOL 1X10ML</t>
  </si>
  <si>
    <t>BERODUAL N</t>
  </si>
  <si>
    <t>INH SOL PSS 200DÁV</t>
  </si>
  <si>
    <t>BETADINE - zelená</t>
  </si>
  <si>
    <t>LIQ 1X120ML</t>
  </si>
  <si>
    <t>CALCIUM GLUCONICUM 10% B.BRAUN</t>
  </si>
  <si>
    <t>INJ SOL 20X10ML</t>
  </si>
  <si>
    <t>CALYPSOL</t>
  </si>
  <si>
    <t>INJ 5X10ML/500MG</t>
  </si>
  <si>
    <t>CUROSURF</t>
  </si>
  <si>
    <t>80MG/ML ETP ISL SUS 2X1,5ML</t>
  </si>
  <si>
    <t>Dobutamin Admeda 250 inf.sol50ml</t>
  </si>
  <si>
    <t>FLOXAL</t>
  </si>
  <si>
    <t>GTT OPH 1X5ML</t>
  </si>
  <si>
    <t>GASTROTUSS Baby sirup 200ml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</si>
  <si>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</si>
  <si>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</si>
  <si>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</si>
  <si>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</si>
  <si>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</si>
  <si>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</si>
  <si>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</si>
  <si>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10MG</t>
  </si>
  <si>
    <t>TBL 20X10MG</t>
  </si>
  <si>
    <t>HYDROCORTISON VUAB 100 MG</t>
  </si>
  <si>
    <t>INJ PLV SOL 1X100MG</t>
  </si>
  <si>
    <t>INF SOL 10X250MLPELAH</t>
  </si>
  <si>
    <t>IMAZOL PLUS</t>
  </si>
  <si>
    <t>10MG/G+2,5MG/G CRM 30G</t>
  </si>
  <si>
    <t>IMIPENEM/CILASTATIN APTAPHARMA</t>
  </si>
  <si>
    <t>500MG/500MG INF PLV SOL 10</t>
  </si>
  <si>
    <t>INFASOURCE</t>
  </si>
  <si>
    <t>POR SOL 32X90ML</t>
  </si>
  <si>
    <t>INFATRINI</t>
  </si>
  <si>
    <t>POR SOL 24X125ML</t>
  </si>
  <si>
    <t>IR OG. COLL.HOMAT.HYDROBROM.1%10G</t>
  </si>
  <si>
    <t>COLL</t>
  </si>
  <si>
    <t>IR OG. COLL.PHENYLEPHRINI 10g 2%</t>
  </si>
  <si>
    <t>COLL  2%</t>
  </si>
  <si>
    <t>IR SOL. COFFEINI 1%</t>
  </si>
  <si>
    <t>Roztok p.o. 30ml - aseptická příprava</t>
  </si>
  <si>
    <t>IR SOL. SACCHAROSI 24%</t>
  </si>
  <si>
    <t>Roztok p.o. 40ml - aseptická příprava</t>
  </si>
  <si>
    <t>JAMIESON Baby-D Vitamín D3 400 IU kapky 11.7ml</t>
  </si>
  <si>
    <t>KALIUM CHLORATUM LECIVA 7.5%</t>
  </si>
  <si>
    <t>INJ 5X10ML 7.5%</t>
  </si>
  <si>
    <t>INJ 5X1ML/10MG</t>
  </si>
  <si>
    <t>KATETR ENDOTRACHEÁLNÍ-LISACATH-PRO APLIKACI LP SUR</t>
  </si>
  <si>
    <t>DS16843;STERILNÍ,PRACOVNÍ DÉL.13CM,VNĚJŠÍ PR.1,7 MM,VNITŘNÍ PR.1,1MM</t>
  </si>
  <si>
    <t>KL AQUA PURIF. KUL,FAG 5 kg</t>
  </si>
  <si>
    <t>KL AQUA PURIF. KUL., FAG. 1 kg</t>
  </si>
  <si>
    <t>KL CPS ACIDUM FOLICUM 2,5MG</t>
  </si>
  <si>
    <t>KL CPS CALC.GLUC.+CALC.PHOSPH. 100CPS</t>
  </si>
  <si>
    <t>KL CR.NEOAQUASORBI, 30G</t>
  </si>
  <si>
    <t>KL EREVIT GTT. 30G</t>
  </si>
  <si>
    <t>KL FOSFÁTOVÝ ROZTOK 0,83mmol/ml 100ml</t>
  </si>
  <si>
    <t>Na2HPO4, KH2PO4</t>
  </si>
  <si>
    <t>KL HELIANTHI OLEUM 45g</t>
  </si>
  <si>
    <t>KL CHLORAL.HYDRAS SOL. 50 g</t>
  </si>
  <si>
    <t>KL KAPSLE</t>
  </si>
  <si>
    <t>KL MORPHINI HYDROCHL. 0,008 AQ.P. AD 20G</t>
  </si>
  <si>
    <t>Novoroz. odd.</t>
  </si>
  <si>
    <t>KL ROZTOK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</si>
  <si>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</si>
  <si>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</si>
  <si>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</si>
  <si>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</si>
  <si>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</si>
  <si>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P</t>
  </si>
  <si>
    <t>LEVOBUPIVACAINE KABI 5 MG/ML</t>
  </si>
  <si>
    <t>INJ+INF SOL 5X10ML</t>
  </si>
  <si>
    <t>LIDOCAIN</t>
  </si>
  <si>
    <t>INJ 10X2ML 2%</t>
  </si>
  <si>
    <t>LUMINAL</t>
  </si>
  <si>
    <t>INJ 5X1ML/219MG</t>
  </si>
  <si>
    <t>MAGNESIUM SULFURICUM BBP 10%</t>
  </si>
  <si>
    <t>INJ 5X10ML 10%</t>
  </si>
  <si>
    <t>MALTOFER</t>
  </si>
  <si>
    <t>POR GTT SOL 30ML</t>
  </si>
  <si>
    <t>INJ 10X10ML 1%</t>
  </si>
  <si>
    <t>MIDAZOLAM ACCORD 5 MG/ML</t>
  </si>
  <si>
    <t>INJ+INF SOL 10X1ML</t>
  </si>
  <si>
    <t>NALBUPHIN ORPHA</t>
  </si>
  <si>
    <t>INJ SOL 10X2ML</t>
  </si>
  <si>
    <t>NATRIUM CHLORATUM BIOTIKA 10%</t>
  </si>
  <si>
    <t>Natriumglycerophosphat 20ml-MIMOŘÁDNÝ DOVOZ!!</t>
  </si>
  <si>
    <t xml:space="preserve"> SOL 20x20ML</t>
  </si>
  <si>
    <t>NEOSYNEPHRIN-POS 10%</t>
  </si>
  <si>
    <t>NORADRENALIN LECIVA</t>
  </si>
  <si>
    <t>Nutrilon Human Milk Fortifier 50x2.2g</t>
  </si>
  <si>
    <t>OFLOXACIN-POS 3 MG/ML OČNÍ KAPKY, ROZTOK</t>
  </si>
  <si>
    <t>OPH GTT SOL 1X5ML/15MG</t>
  </si>
  <si>
    <t>OPHTHALMO-AZULEN</t>
  </si>
  <si>
    <t>UNG OPH 1X5GM</t>
  </si>
  <si>
    <t>OPHTHALMO-HYDROCORTISON LECIVA</t>
  </si>
  <si>
    <t>UNG OPH 1X5GM 0.5%</t>
  </si>
  <si>
    <t>PARACETAMOL KABI 10 MG/ML</t>
  </si>
  <si>
    <t>INF SOL 10X50ML/500MG</t>
  </si>
  <si>
    <t>PARALEN 100</t>
  </si>
  <si>
    <t>100MG SUP 5</t>
  </si>
  <si>
    <t>PARALEN 500 TBL 12</t>
  </si>
  <si>
    <t>500MG TBL NOB 12</t>
  </si>
  <si>
    <t>PEYONA 20 MG/ML</t>
  </si>
  <si>
    <t>IVN+POR SOL 10X1ML</t>
  </si>
  <si>
    <t>PLASMALYTE ROZTOK</t>
  </si>
  <si>
    <t>INF SOL 20X500ML</t>
  </si>
  <si>
    <t>PROPOFOL-LIPURO 0,5% (5MG/ML) 5X20ML</t>
  </si>
  <si>
    <t>INJ+INF EML 5X20ML/100MG</t>
  </si>
  <si>
    <t>RIVOTRIL 2.5MG/ML</t>
  </si>
  <si>
    <t>POR GTT SOL 1X10ML</t>
  </si>
  <si>
    <t>SERETIDE 25/50 INHALER</t>
  </si>
  <si>
    <t>25MCG/50MCG/DÁV INH SUS PSS 120DÁV+POČ</t>
  </si>
  <si>
    <t>SOLUVIT N PRO INFUS.</t>
  </si>
  <si>
    <t>INJ SIC 10</t>
  </si>
  <si>
    <t>SUFENTANIL TORREX 5MCG/ML</t>
  </si>
  <si>
    <t>INJ SOL 5X2ML (10rg)</t>
  </si>
  <si>
    <t>Swiss NatureVia Laktobacílky baby 30 sáčků</t>
  </si>
  <si>
    <t>TENSAMIN</t>
  </si>
  <si>
    <t>INJ 10X5ML</t>
  </si>
  <si>
    <t>TRALGIT 50 INJ</t>
  </si>
  <si>
    <t>INJ SOL 5X1ML/50MG</t>
  </si>
  <si>
    <t>URSOFALK SUSPENZE</t>
  </si>
  <si>
    <t>POR SUS 1X250ML</t>
  </si>
  <si>
    <t>VENTOLIN INHALER N</t>
  </si>
  <si>
    <t>100MCG/DÁV INH SUS PSS 200DÁV</t>
  </si>
  <si>
    <t>VIDISIC</t>
  </si>
  <si>
    <t>GEL OPH 1X10GM</t>
  </si>
  <si>
    <t>Vincentka přírod.0.7l-nevrat.láhev</t>
  </si>
  <si>
    <t>VITALIPID N INFANT</t>
  </si>
  <si>
    <t>INF CNC SOL 10X10ML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</si>
  <si>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</si>
  <si>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</si>
  <si>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</si>
  <si>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</si>
  <si>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</si>
  <si>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</si>
  <si>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</si>
  <si>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</si>
  <si>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</si>
  <si>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</si>
  <si>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</si>
  <si>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</si>
  <si>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</si>
  <si>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léky - enterální výživa (LEK)</t>
  </si>
  <si>
    <t>INFATRINI PEPTISORB</t>
  </si>
  <si>
    <t>POR SOL 24X200ML</t>
  </si>
  <si>
    <t>NESTLÉ Beba Comfort HMO tekutá 32x70ml</t>
  </si>
  <si>
    <t>NESTLÉ BEBA FM85 200g</t>
  </si>
  <si>
    <t>NESTLE Beba H.A.Premium tekutá 32x90ml</t>
  </si>
  <si>
    <t>NESTLÉ Beba OPTIPRO HA 1 800g</t>
  </si>
  <si>
    <t>NUTRILON 0 NENATAL</t>
  </si>
  <si>
    <t>POR SOL 1X400G</t>
  </si>
  <si>
    <t>Nutrilon 0 Nenatal (Premature) ProExpert 400g</t>
  </si>
  <si>
    <t>Nutrilon 0 Nenatal RTF 24x70 ml</t>
  </si>
  <si>
    <t>Nutrilon 1 A.R. ProExpert 400g</t>
  </si>
  <si>
    <t>NUTRILON 1 NENATAL</t>
  </si>
  <si>
    <t>POR SOL 1X400GM</t>
  </si>
  <si>
    <t>Nutrilon 1 Profutura 800g</t>
  </si>
  <si>
    <t>Nutrilon 1 Profutura RTF 24x 70ml</t>
  </si>
  <si>
    <t>Nutrilon Nutriton ProExpert 135g</t>
  </si>
  <si>
    <t>Nutrilon Protein Supplement ProExpert 50x1g</t>
  </si>
  <si>
    <t>ALBUTEIN</t>
  </si>
  <si>
    <t>200G/L INF SOL 1X10ML</t>
  </si>
  <si>
    <t>ATENATIV</t>
  </si>
  <si>
    <t>50IU/ML INF PSO LQF 1+1X10ML</t>
  </si>
  <si>
    <t>BELOGENT MAST</t>
  </si>
  <si>
    <t>KLACID</t>
  </si>
  <si>
    <t>500MG INF PLV CSL 1</t>
  </si>
  <si>
    <t>MEROPENEM BRADEX</t>
  </si>
  <si>
    <t>1G INJ/INF PLV SOL 10</t>
  </si>
  <si>
    <t>METRONIDAZOLE NORIDEM</t>
  </si>
  <si>
    <t>5MG/ML INF SOL 10X100ML</t>
  </si>
  <si>
    <t>OPHTHALMO-FRAMYKOIN</t>
  </si>
  <si>
    <t>PIPERACILLIN/TAZOBACTAM KABI 4 G/0,5 G</t>
  </si>
  <si>
    <t>INF PLV SOL 10X4.5GM</t>
  </si>
  <si>
    <t>TARGOCID 200MG</t>
  </si>
  <si>
    <t>INJ SIC 1X200MG+SOL</t>
  </si>
  <si>
    <t>3MG/G OPH UNG 3,5G</t>
  </si>
  <si>
    <t>VANCOMYCIN MYLAN 500 MG</t>
  </si>
  <si>
    <t>INF PLV SOL 1X500MG</t>
  </si>
  <si>
    <t>FLUCONAZOL KABI 2 MG/ML</t>
  </si>
  <si>
    <t>INF SOL 10X100ML/200MG</t>
  </si>
  <si>
    <t>léky - centra (LEK)</t>
  </si>
  <si>
    <t>SYNAGIS 100 MG/ML</t>
  </si>
  <si>
    <t>INJ SOL 1X0.5ML</t>
  </si>
  <si>
    <t>INJ SOL 1X1ML</t>
  </si>
  <si>
    <t>0931 - NOVO: JIP 16A + 16D</t>
  </si>
  <si>
    <t>0911 - NOVO: lůžkové oddělení 16C + 16B + 16BD</t>
  </si>
  <si>
    <t>A02BC01 - OMEPRAZOL</t>
  </si>
  <si>
    <t>C05BA01 - ORGANO-HEPARINOID</t>
  </si>
  <si>
    <t>J01DD01 - CEFOTAXIM</t>
  </si>
  <si>
    <t>J01DH02 - MEROPENEM</t>
  </si>
  <si>
    <t>J01XA01 - VANKOMYCIN</t>
  </si>
  <si>
    <t>J01XD01 - METRONIDAZOL</t>
  </si>
  <si>
    <t>J02AC01 - FLUKONAZOL</t>
  </si>
  <si>
    <t>N01BB10 - LEVOBUPIVAKAIN</t>
  </si>
  <si>
    <t>N02BE01 - PARACETAMOL</t>
  </si>
  <si>
    <t>N05CD08 - MIDAZOLAM</t>
  </si>
  <si>
    <t>R03AC02 - SALBUTAMOL</t>
  </si>
  <si>
    <t>R03AK06 - SALMETEROL A FLUTIKASON</t>
  </si>
  <si>
    <t>J01DH51 - IMIPENEM A CILASTATIN</t>
  </si>
  <si>
    <t>J01CR05 - PIPERACILIN A  INHIBITOR BETA-LAKTAMASY</t>
  </si>
  <si>
    <t>C01CA03 - NOREPINEFRIN</t>
  </si>
  <si>
    <t>V06XX - POTRAVINY PRO ZVLÁŠTNÍ LÉKAŘSKÉ ÚČELY (PZLÚ) (ČESKÁ ATC SKUP</t>
  </si>
  <si>
    <t>J01DD01</t>
  </si>
  <si>
    <t>201030</t>
  </si>
  <si>
    <t>SEFOTAK</t>
  </si>
  <si>
    <t>1G INJ/INF PLV SOL 1</t>
  </si>
  <si>
    <t>A02BC01</t>
  </si>
  <si>
    <t>31739</t>
  </si>
  <si>
    <t>HELICID 40 INF</t>
  </si>
  <si>
    <t>40MG INF PLV SOL 1</t>
  </si>
  <si>
    <t>C01CA03</t>
  </si>
  <si>
    <t>536</t>
  </si>
  <si>
    <t>NORADRENALIN LÉČIVA</t>
  </si>
  <si>
    <t>1MG/ML INF CNC SOL 5X1ML</t>
  </si>
  <si>
    <t>C05BA01</t>
  </si>
  <si>
    <t>3575</t>
  </si>
  <si>
    <t>HEPAROID LÉČIVA</t>
  </si>
  <si>
    <t>2MG/G CRM 30G</t>
  </si>
  <si>
    <t>J01CR05</t>
  </si>
  <si>
    <t>113453</t>
  </si>
  <si>
    <t>PIPERACILLIN/TAZOBACTAM KABI</t>
  </si>
  <si>
    <t>4G/0,5G INF PLV SOL 10</t>
  </si>
  <si>
    <t>J01DH02</t>
  </si>
  <si>
    <t>173750</t>
  </si>
  <si>
    <t>J01DH51</t>
  </si>
  <si>
    <t>227475</t>
  </si>
  <si>
    <t>J01XA01</t>
  </si>
  <si>
    <t>166265</t>
  </si>
  <si>
    <t>VANCOMYCIN MYLAN</t>
  </si>
  <si>
    <t>500MG INF PLV SOL 1</t>
  </si>
  <si>
    <t>J01XD01</t>
  </si>
  <si>
    <t>224407</t>
  </si>
  <si>
    <t>5MG/ML INF SOL 10X100ML I</t>
  </si>
  <si>
    <t>J02AC01</t>
  </si>
  <si>
    <t>164401</t>
  </si>
  <si>
    <t>FLUCONAZOL KABI</t>
  </si>
  <si>
    <t>2MG/ML INF SOL 10X100ML</t>
  </si>
  <si>
    <t>N01BB10</t>
  </si>
  <si>
    <t>197125</t>
  </si>
  <si>
    <t>LEVOBUPIVACAINE KABI</t>
  </si>
  <si>
    <t>5MG/ML INJ/INF SOL 5X10ML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</si>
  <si>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</si>
  <si>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</si>
  <si>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</si>
  <si>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</si>
  <si>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</si>
  <si>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</si>
  <si>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</si>
  <si>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</si>
  <si>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R03AC02</t>
  </si>
  <si>
    <t>231956</t>
  </si>
  <si>
    <t>31934</t>
  </si>
  <si>
    <t>R03AK06</t>
  </si>
  <si>
    <t>237704</t>
  </si>
  <si>
    <t>V06XX</t>
  </si>
  <si>
    <t>217270</t>
  </si>
  <si>
    <t>217277</t>
  </si>
  <si>
    <t>33218</t>
  </si>
  <si>
    <t>NUTRITON</t>
  </si>
  <si>
    <t>POR SOL 1X135G</t>
  </si>
  <si>
    <t>33399</t>
  </si>
  <si>
    <t>33403</t>
  </si>
  <si>
    <t>33938</t>
  </si>
  <si>
    <t>Přehled plnění pozitivního listu - spotřeba léčivých přípravků - orientační přehled</t>
  </si>
  <si>
    <t>09 - NOVO: Novorozenecké oddělení</t>
  </si>
  <si>
    <t>0912 - NOVO: lůžkové oddělení 16B + 16D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</si>
  <si>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</si>
  <si>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</si>
  <si>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</si>
  <si>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</si>
  <si>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</si>
  <si>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</si>
  <si>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</si>
  <si>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</si>
  <si>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</si>
  <si>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</si>
  <si>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</si>
  <si>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</si>
  <si>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</si>
  <si>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Bahúlová Michaela</t>
  </si>
  <si>
    <t>Bezděková Veronika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</si>
  <si>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</si>
  <si>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</si>
  <si>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</si>
  <si>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</si>
  <si>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</si>
  <si>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</si>
  <si>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</si>
  <si>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Pospíšil Lukáš</t>
  </si>
  <si>
    <t>Šuláková Soňa</t>
  </si>
  <si>
    <t>Wita Martin</t>
  </si>
  <si>
    <t>ALOPURINOL</t>
  </si>
  <si>
    <t>1631</t>
  </si>
  <si>
    <t>PURINOL</t>
  </si>
  <si>
    <t>100MG TBL NOB 100</t>
  </si>
  <si>
    <t>ATORVASTATIN</t>
  </si>
  <si>
    <t>93015</t>
  </si>
  <si>
    <t>SORTIS</t>
  </si>
  <si>
    <t>10MG TBL FLM 100</t>
  </si>
  <si>
    <t>93018</t>
  </si>
  <si>
    <t>20MG TBL FLM 100</t>
  </si>
  <si>
    <t>AZATHIOPRIN</t>
  </si>
  <si>
    <t>199645</t>
  </si>
  <si>
    <t>IMURAN</t>
  </si>
  <si>
    <t>25MG TBL FLM 100</t>
  </si>
  <si>
    <t>AZITHROMYCIN</t>
  </si>
  <si>
    <t>45010</t>
  </si>
  <si>
    <t>AZITROMYCIN SANDOZ</t>
  </si>
  <si>
    <t>500MG TBL FLM 3</t>
  </si>
  <si>
    <t>CETIRIZIN</t>
  </si>
  <si>
    <t>99600</t>
  </si>
  <si>
    <t>ZODAC</t>
  </si>
  <si>
    <t>10MG TBL FLM 90</t>
  </si>
  <si>
    <t>ERYTHROMYCIN, KOMBINACE</t>
  </si>
  <si>
    <t>173198</t>
  </si>
  <si>
    <t>ZINERYT</t>
  </si>
  <si>
    <t>40MG/ML+12MG/ML DRM PLQ SOL 1+1X70ML</t>
  </si>
  <si>
    <t>FINASTERID</t>
  </si>
  <si>
    <t>207506</t>
  </si>
  <si>
    <t>FINANORM</t>
  </si>
  <si>
    <t>5MG TBL FLM 100 I</t>
  </si>
  <si>
    <t>CHOLEKALCIFEROL</t>
  </si>
  <si>
    <t>12023</t>
  </si>
  <si>
    <t>KETOPROFEN</t>
  </si>
  <si>
    <t>16287</t>
  </si>
  <si>
    <t>FASTUM</t>
  </si>
  <si>
    <t>25MG/G GEL 100G</t>
  </si>
  <si>
    <t>KODEIN</t>
  </si>
  <si>
    <t>56993</t>
  </si>
  <si>
    <t>CODEIN SLOVAKOFARMA</t>
  </si>
  <si>
    <t>30MG TBL NOB 10</t>
  </si>
  <si>
    <t>KYSELINA ACETYLSALICYLOVÁ</t>
  </si>
  <si>
    <t>188850</t>
  </si>
  <si>
    <t>STACYL</t>
  </si>
  <si>
    <t>100MG TBL ENT 100</t>
  </si>
  <si>
    <t>LEVOCETIRIZIN</t>
  </si>
  <si>
    <t>124346</t>
  </si>
  <si>
    <t>CEZERA</t>
  </si>
  <si>
    <t>5MG TBL FLM 90 I</t>
  </si>
  <si>
    <t>NORETHISTERON</t>
  </si>
  <si>
    <t>216963</t>
  </si>
  <si>
    <t>NORETHISTERON ZENTIVA</t>
  </si>
  <si>
    <t>5MG TBL NOB 45</t>
  </si>
  <si>
    <t>PARACETAMOL, KOMBINACE KROMĚ PSYCHOLEPTIK</t>
  </si>
  <si>
    <t>30229</t>
  </si>
  <si>
    <t>PARALEN PLUS</t>
  </si>
  <si>
    <t>325MG/30MG/15MG TBL FLM 24</t>
  </si>
  <si>
    <t>TAMSULOSIN</t>
  </si>
  <si>
    <t>14498</t>
  </si>
  <si>
    <t>OMNIC TOCAS</t>
  </si>
  <si>
    <t>0,4MG TBL PRO 100</t>
  </si>
  <si>
    <t>URAPIDIL</t>
  </si>
  <si>
    <t>215478</t>
  </si>
  <si>
    <t>EBRANTIL RETARD</t>
  </si>
  <si>
    <t>60MG CPS PRO 50</t>
  </si>
  <si>
    <t>VÁPNÍK, KOMBINACE S VITAMINEM D A/NEBO JINÝMI LÉČIVY</t>
  </si>
  <si>
    <t>164888</t>
  </si>
  <si>
    <t>CALTRATE D3</t>
  </si>
  <si>
    <t>600MG/400IU TBL FLM 90</t>
  </si>
  <si>
    <t>MOČOVINA</t>
  </si>
  <si>
    <t>16462</t>
  </si>
  <si>
    <t>EXCIPIAL U LIPOLOTIO</t>
  </si>
  <si>
    <t>40MG/ML DRM EML 200ML</t>
  </si>
  <si>
    <t>Jiná</t>
  </si>
  <si>
    <t>*2030</t>
  </si>
  <si>
    <t>Jiný</t>
  </si>
  <si>
    <t>1012</t>
  </si>
  <si>
    <t>*2006</t>
  </si>
  <si>
    <t>*2018</t>
  </si>
  <si>
    <t>AMOXICILIN</t>
  </si>
  <si>
    <t>66366</t>
  </si>
  <si>
    <t>OSPAMOX</t>
  </si>
  <si>
    <t>250MG/5ML POR PLV SUS 60ML</t>
  </si>
  <si>
    <t>CEFUROXIM</t>
  </si>
  <si>
    <t>42845</t>
  </si>
  <si>
    <t>ZINNAT</t>
  </si>
  <si>
    <t>125MG POR GRA SUS 50ML</t>
  </si>
  <si>
    <t>18523</t>
  </si>
  <si>
    <t>XORIMAX</t>
  </si>
  <si>
    <t>250MG TBL FLM 10</t>
  </si>
  <si>
    <t>ERDOSTEIN</t>
  </si>
  <si>
    <t>92757</t>
  </si>
  <si>
    <t>ERDOMED</t>
  </si>
  <si>
    <t>300MG CPS DUR 10</t>
  </si>
  <si>
    <t>FENOBARBITAL</t>
  </si>
  <si>
    <t>68578</t>
  </si>
  <si>
    <t>PHENAEMALETTEN</t>
  </si>
  <si>
    <t>15MG TBL NOB 50 I</t>
  </si>
  <si>
    <t>FYTOMENADION</t>
  </si>
  <si>
    <t>720</t>
  </si>
  <si>
    <t>HYDROKORTISON A ANTIBIOTIKA</t>
  </si>
  <si>
    <t>61980</t>
  </si>
  <si>
    <t>PIMAFUCORT</t>
  </si>
  <si>
    <t>10MG/G+10MG/G+3,5MG/G UNG 15G</t>
  </si>
  <si>
    <t>243240</t>
  </si>
  <si>
    <t>KLARITHROMYCIN</t>
  </si>
  <si>
    <t>216196</t>
  </si>
  <si>
    <t>250MG TBL FLM 14</t>
  </si>
  <si>
    <t>KOMPLEX ŽELEZA S ISOMALTOSOU</t>
  </si>
  <si>
    <t>16595</t>
  </si>
  <si>
    <t>50MG/ML POR GTT SOL 1X30ML</t>
  </si>
  <si>
    <t>LEVETIRACETAM</t>
  </si>
  <si>
    <t>25853</t>
  </si>
  <si>
    <t>KEPPRA</t>
  </si>
  <si>
    <t>100MG/ML POR SOL 300ML+STŘ 10ML</t>
  </si>
  <si>
    <t>METOPROLOL</t>
  </si>
  <si>
    <t>46980</t>
  </si>
  <si>
    <t>BETALOC SR</t>
  </si>
  <si>
    <t>200MG TBL PRO 100</t>
  </si>
  <si>
    <t>PITOFENON A ANALGETIKA</t>
  </si>
  <si>
    <t>176954</t>
  </si>
  <si>
    <t>ALGIFEN NEO</t>
  </si>
  <si>
    <t>500MG/ML+5MG/ML POR GTT SOL 1X50ML</t>
  </si>
  <si>
    <t>TOBRAMYCIN</t>
  </si>
  <si>
    <t>86264</t>
  </si>
  <si>
    <t>3MG/ML OPH GTT SOL 1X5ML</t>
  </si>
  <si>
    <t>225175</t>
  </si>
  <si>
    <t>TRAMADOL A PARACETAMOL</t>
  </si>
  <si>
    <t>197863</t>
  </si>
  <si>
    <t>PALGOTAL</t>
  </si>
  <si>
    <t>75MG/650MG TBL FLM 30</t>
  </si>
  <si>
    <t>POTRAVINY PRO ZVLÁŠTNÍ LÉKAŘSKÉ ÚČELY (PZLÚ) (ČESKÁ ATC SKUP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</si>
  <si>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</si>
  <si>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</si>
  <si>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</si>
  <si>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</si>
  <si>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</si>
  <si>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</si>
  <si>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</si>
  <si>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</si>
  <si>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217124</t>
  </si>
  <si>
    <t>217191</t>
  </si>
  <si>
    <t>FORTINI PRO DĚTI S VLÁKNINOU, JAHODOVÁ PŘÍCHUŤ</t>
  </si>
  <si>
    <t>POR SOL 4X200ML</t>
  </si>
  <si>
    <t>217195</t>
  </si>
  <si>
    <t>217192</t>
  </si>
  <si>
    <t>FORTINI PRO DĚTI S VLÁKNINOU, VANILKOVÁ PŘÍCHUŤ</t>
  </si>
  <si>
    <t>217193</t>
  </si>
  <si>
    <t>FORTINI PRO DĚTI S VLÁKNINOU, BANÁNOVÁ PŘÍCHUŤ</t>
  </si>
  <si>
    <t>217194</t>
  </si>
  <si>
    <t>FORTINI PRO DĚTI S VLÁKNINOU, ČOKOLÁDOVÁ PŘÍCHUŤ</t>
  </si>
  <si>
    <t>*2060</t>
  </si>
  <si>
    <t>*3006</t>
  </si>
  <si>
    <t>*4117</t>
  </si>
  <si>
    <t>*4112</t>
  </si>
  <si>
    <t>4000003</t>
  </si>
  <si>
    <t>ORTÉZA KRANIÁLNÍ REMODELAČNÍ INDIV. ZHOTOVENÁ</t>
  </si>
  <si>
    <t>DĚTI DO 1 ROKU VČETNĚ</t>
  </si>
  <si>
    <t>DEXAMETHASON A ANTIINFEKTIVA</t>
  </si>
  <si>
    <t>225168</t>
  </si>
  <si>
    <t>MAXITROL</t>
  </si>
  <si>
    <t>OPH GTT SUS 1X5ML</t>
  </si>
  <si>
    <t>DIOSMIN, KOMBINACE</t>
  </si>
  <si>
    <t>132908</t>
  </si>
  <si>
    <t>DETRALEX</t>
  </si>
  <si>
    <t>500MG TBL FLM 120</t>
  </si>
  <si>
    <t>103788</t>
  </si>
  <si>
    <t>JINÁ ANTIBIOTIKA PRO LOKÁLNÍ APLIKACI</t>
  </si>
  <si>
    <t>1066</t>
  </si>
  <si>
    <t>250IU/G+5,2MG/G UNG 10G</t>
  </si>
  <si>
    <t>KLONAZEPAM</t>
  </si>
  <si>
    <t>85256</t>
  </si>
  <si>
    <t>RIVOTRIL</t>
  </si>
  <si>
    <t>2,5MG/ML POR GTT SOL 1X10ML</t>
  </si>
  <si>
    <t>KLOTRIMAZOL</t>
  </si>
  <si>
    <t>132903</t>
  </si>
  <si>
    <t>224964</t>
  </si>
  <si>
    <t>KOMBINACE RŮZNÝCH ANTIBIOTIK</t>
  </si>
  <si>
    <t>1076</t>
  </si>
  <si>
    <t>OPH UNG 5G</t>
  </si>
  <si>
    <t>KYSELINA TRANEXAMOVÁ</t>
  </si>
  <si>
    <t>42613</t>
  </si>
  <si>
    <t>EXACYL</t>
  </si>
  <si>
    <t>500MG TBL FLM 20</t>
  </si>
  <si>
    <t>MEFENOXALON</t>
  </si>
  <si>
    <t>85656</t>
  </si>
  <si>
    <t>DORSIFLEX</t>
  </si>
  <si>
    <t>200MG TBL NOB 30</t>
  </si>
  <si>
    <t>MĚKKÝ PARAFIN A TUKOVÉ PRODUKTY</t>
  </si>
  <si>
    <t>100273</t>
  </si>
  <si>
    <t>LIPOBASE</t>
  </si>
  <si>
    <t>CRM 100G</t>
  </si>
  <si>
    <t>MOMETASON</t>
  </si>
  <si>
    <t>192521</t>
  </si>
  <si>
    <t>NASONEX</t>
  </si>
  <si>
    <t>50MCG/DÁV NAS SPR SUS 140DÁV</t>
  </si>
  <si>
    <t>OLOPATADIN</t>
  </si>
  <si>
    <t>27557</t>
  </si>
  <si>
    <t>OPATANOL</t>
  </si>
  <si>
    <t>1MG/ML OPH GTT SOL 1X5ML</t>
  </si>
  <si>
    <t>ROZPOUŠTĚDLA A ŘEDIDLA, VČETNĚ IRIGAČNÍCH ROZTOKŮ</t>
  </si>
  <si>
    <t>56926</t>
  </si>
  <si>
    <t>100% PAR LQF 20X10ML AMP LDPE</t>
  </si>
  <si>
    <t>SALBUTAMOL</t>
  </si>
  <si>
    <t>SÍRAN ŽELEZNATÝ A KYSELINA LISTOVÁ</t>
  </si>
  <si>
    <t>92195</t>
  </si>
  <si>
    <t>TARDYFERON-FOL</t>
  </si>
  <si>
    <t>247,25MG/0,35MG TBL RET 100</t>
  </si>
  <si>
    <t>SODNÁ SŮL METAMIZOLU</t>
  </si>
  <si>
    <t>55823</t>
  </si>
  <si>
    <t>NOVALGIN</t>
  </si>
  <si>
    <t>ZOLPIDEM</t>
  </si>
  <si>
    <t>233366</t>
  </si>
  <si>
    <t>ZOLPIDEM MYLAN</t>
  </si>
  <si>
    <t>10MG TBL FLM 50</t>
  </si>
  <si>
    <t>SALMETEROL A FLUTIKASON</t>
  </si>
  <si>
    <t>107826</t>
  </si>
  <si>
    <t>AMOXICILIN A  INHIBITOR BETA-LAKTAMASY</t>
  </si>
  <si>
    <t>5951</t>
  </si>
  <si>
    <t>AMOKSIKLAV 1 G</t>
  </si>
  <si>
    <t>875MG/125MG TBL FLM 14</t>
  </si>
  <si>
    <t>33837</t>
  </si>
  <si>
    <t>33839</t>
  </si>
  <si>
    <t>33840</t>
  </si>
  <si>
    <t>33838</t>
  </si>
  <si>
    <t>141922</t>
  </si>
  <si>
    <t>NESTLÉ ALTHÉRA</t>
  </si>
  <si>
    <t>POR SOL 450G</t>
  </si>
  <si>
    <t>999999</t>
  </si>
  <si>
    <t>93316</t>
  </si>
  <si>
    <t>KONCENTRÁTOR KYSLÍKU SESAM III (J)</t>
  </si>
  <si>
    <t>60,00 KČ/DEN/PŮJČ.</t>
  </si>
  <si>
    <t>5007685</t>
  </si>
  <si>
    <t>SIMPLYGO</t>
  </si>
  <si>
    <t>MOBILNÍ KONCENTRÁTOR KYSLÍKU</t>
  </si>
  <si>
    <t>5007684</t>
  </si>
  <si>
    <t>EVERFLO</t>
  </si>
  <si>
    <t>KONCENTRÁTOR KYSLÍKU</t>
  </si>
  <si>
    <t>5009746</t>
  </si>
  <si>
    <t>MEPILEX LITE</t>
  </si>
  <si>
    <t>6X8,5 CM, 5 KS, TENKÉ ABSORPČNÍ PĚNOVÉ KRYTÍ SE SILIKONOVOU VRSTVOU SAFETAC</t>
  </si>
  <si>
    <t>DIAZEPAM</t>
  </si>
  <si>
    <t>69417</t>
  </si>
  <si>
    <t>DIAZEPAM DESITIN RECTAL TUBE</t>
  </si>
  <si>
    <t>5MG RCT SOL 5X2,5ML</t>
  </si>
  <si>
    <t>47033</t>
  </si>
  <si>
    <t>35MG/ML POR PLV SUS 100ML</t>
  </si>
  <si>
    <t>56992</t>
  </si>
  <si>
    <t>15MG TBL NOB 10</t>
  </si>
  <si>
    <t>85142</t>
  </si>
  <si>
    <t>XYZAL</t>
  </si>
  <si>
    <t>5MG TBL FLM 90</t>
  </si>
  <si>
    <t>OFLOXACIN</t>
  </si>
  <si>
    <t>56675</t>
  </si>
  <si>
    <t>58380</t>
  </si>
  <si>
    <t>VENTOLIN</t>
  </si>
  <si>
    <t>5MG/ML INH SOL 1X20ML</t>
  </si>
  <si>
    <t>217267</t>
  </si>
  <si>
    <t>FORTINI COMPACT MULTI FIBRE S PŘÍCHUTÍ JAHODOVOU</t>
  </si>
  <si>
    <t>POR SOL 4X125ML</t>
  </si>
  <si>
    <t>217281</t>
  </si>
  <si>
    <t>NUTRILON 1 NENATAL POST DISCHARGE</t>
  </si>
  <si>
    <t>POR PLV SOL 1X400G</t>
  </si>
  <si>
    <t>86760</t>
  </si>
  <si>
    <t>11279</t>
  </si>
  <si>
    <t>81460</t>
  </si>
  <si>
    <t>5004824</t>
  </si>
  <si>
    <t>PRONTOSAN WOUND IRRIGATION SOLUTION</t>
  </si>
  <si>
    <t>ROZTOK NA AKTIVNÍ ODSTRANĚNÍ BIOFILMU, 350ML</t>
  </si>
  <si>
    <t>5000163</t>
  </si>
  <si>
    <t>NÁPLAST HYPOALERGENNÍ CURAPOR STERILNÍ</t>
  </si>
  <si>
    <t>8X10CM,SAMOLEPÍCÍ,S POLŠTÁŘKEM,50KS</t>
  </si>
  <si>
    <t>5009364</t>
  </si>
  <si>
    <t>OCTENILIN WOUND GEL</t>
  </si>
  <si>
    <t>GEL NA RÁNY, 250 ML</t>
  </si>
  <si>
    <t>5010733</t>
  </si>
  <si>
    <t>CÉVKA ODSÁVACÍ PVC WELLSPRING</t>
  </si>
  <si>
    <t>VELIKOST 10F,S KONEKTOREM,DÉLKA 30 CM, PRO DUPV, 500KS</t>
  </si>
  <si>
    <t>5006778</t>
  </si>
  <si>
    <t>ODSTRAŇOVAČ PODLOŽKY CONVACARE</t>
  </si>
  <si>
    <t>UBROUSKY, 100 KS</t>
  </si>
  <si>
    <t>5000761</t>
  </si>
  <si>
    <t>SÁČEK URINÁLNÍ SU 20 V2</t>
  </si>
  <si>
    <t>2000 ML, DOLNÍ VÝPUST-KŘÍŽOVÁ, 1 KUS, Č.VÝROBKU V616702</t>
  </si>
  <si>
    <t>5007715</t>
  </si>
  <si>
    <t>KOMPRESY NESTERILNÍ</t>
  </si>
  <si>
    <t>7,5X7,5CM,4 VRSTVY,NETKANÝ TEXTIL,100KS</t>
  </si>
  <si>
    <t>5000203</t>
  </si>
  <si>
    <t>KRYTÍ ALUMINIZOVANÉ METALLINE</t>
  </si>
  <si>
    <t>8X10CM,10KS</t>
  </si>
  <si>
    <t>5004819</t>
  </si>
  <si>
    <t>PRONTODERM SOLUTION</t>
  </si>
  <si>
    <t>ROZTOK NA OŠETŘENÍ KŮŽE A SLIZNIC, 500ML</t>
  </si>
  <si>
    <t>81418</t>
  </si>
  <si>
    <t>82012</t>
  </si>
  <si>
    <t>ACIKLOVIR</t>
  </si>
  <si>
    <t>13703</t>
  </si>
  <si>
    <t>ZOVIRAX</t>
  </si>
  <si>
    <t>200MG TBL NOB 25</t>
  </si>
  <si>
    <t>ANALGETIKA A ANESTETIKA, KOMBINACE</t>
  </si>
  <si>
    <t>107143</t>
  </si>
  <si>
    <t>OTIPAX</t>
  </si>
  <si>
    <t>40MG/G+10MG/G AUR GTT SOL 16G</t>
  </si>
  <si>
    <t>BILASTIN</t>
  </si>
  <si>
    <t>148675</t>
  </si>
  <si>
    <t>XADOS</t>
  </si>
  <si>
    <t>20MG TBL NOB 50</t>
  </si>
  <si>
    <t>ENALAPRIL</t>
  </si>
  <si>
    <t>45273</t>
  </si>
  <si>
    <t>ENAP</t>
  </si>
  <si>
    <t>5MG TBL NOB 30</t>
  </si>
  <si>
    <t>HYDROKORTISON-BUTYRÁT</t>
  </si>
  <si>
    <t>218233</t>
  </si>
  <si>
    <t>LOCOID CRELO 0,1%</t>
  </si>
  <si>
    <t>1MG/G DRM EML 1X30G</t>
  </si>
  <si>
    <t>201970</t>
  </si>
  <si>
    <t>PAMYCON</t>
  </si>
  <si>
    <t>33000IU/2500IU DRM PLV SOL 1</t>
  </si>
  <si>
    <t>216199</t>
  </si>
  <si>
    <t>500MG TBL FLM 14</t>
  </si>
  <si>
    <t>RŮZNÉ JINÉ KOMBINACE ŽELEZA</t>
  </si>
  <si>
    <t>119654</t>
  </si>
  <si>
    <t>SORBIFER DURULES</t>
  </si>
  <si>
    <t>320MG/60MG TBL RET 100</t>
  </si>
  <si>
    <t>SULFAMETHOXAZOL A TRIMETHOPRIM</t>
  </si>
  <si>
    <t>6264</t>
  </si>
  <si>
    <t>SUMETROLIM</t>
  </si>
  <si>
    <t>400MG/80MG TBL NOB 20</t>
  </si>
  <si>
    <t>DEKVALINIUM</t>
  </si>
  <si>
    <t>215975</t>
  </si>
  <si>
    <t>NAXYL</t>
  </si>
  <si>
    <t>10MG VAG TBL NOB 6</t>
  </si>
  <si>
    <t>99366</t>
  </si>
  <si>
    <t>AMOKSIKLAV 457 MG/5 ML</t>
  </si>
  <si>
    <t>400MG/5ML+57MG/5ML POR PLV SUS 70ML</t>
  </si>
  <si>
    <t>217141</t>
  </si>
  <si>
    <t>RESOURCE JUNIOR FIBRE VANILKA</t>
  </si>
  <si>
    <t>217144</t>
  </si>
  <si>
    <t>RESOURCE JUNIOR FIBRE JAHODA</t>
  </si>
  <si>
    <t>33507</t>
  </si>
  <si>
    <t>RESOURCE 2.0 FIBRE NEUTRÁLNÍ PŘÍCHUŤ</t>
  </si>
  <si>
    <t>33505</t>
  </si>
  <si>
    <t>RESOURCE 2.0 FIBRE MERUŇKOVÁ PŘÍCHUŤ</t>
  </si>
  <si>
    <t>33508</t>
  </si>
  <si>
    <t>RESOURCE 2.0 FIBRE PŘÍCHUŤ LESNÍ OVOCE</t>
  </si>
  <si>
    <t>33506</t>
  </si>
  <si>
    <t>RESOURCE 2.0 FIBRE VANILKOVÁ PŘÍCHUŤ</t>
  </si>
  <si>
    <t>5006602</t>
  </si>
  <si>
    <t>INHALÁTOR ULTRAZVUKOVÝ AIR PROJET PLUS</t>
  </si>
  <si>
    <t>S PŘÍSLUŠENSTVÍM</t>
  </si>
  <si>
    <t>MUPIROCIN</t>
  </si>
  <si>
    <t>90778</t>
  </si>
  <si>
    <t>BACTROBAN</t>
  </si>
  <si>
    <t>20MG/G UNG 15G</t>
  </si>
  <si>
    <t>DIENOGEST A ETHINYLESTRADIOL</t>
  </si>
  <si>
    <t>132749</t>
  </si>
  <si>
    <t>JEANINE</t>
  </si>
  <si>
    <t>2MG/0,03MG TBL OBD 3X21</t>
  </si>
  <si>
    <t>SODNÁ SŮL LEVOTHYROXINU</t>
  </si>
  <si>
    <t>172044</t>
  </si>
  <si>
    <t>LETROX</t>
  </si>
  <si>
    <t>150MCG TBL NOB 100</t>
  </si>
  <si>
    <t>*2001</t>
  </si>
  <si>
    <t>ALPRAZOLAM</t>
  </si>
  <si>
    <t>6618</t>
  </si>
  <si>
    <t>NEUROL</t>
  </si>
  <si>
    <t>0,5MG TBL NOB 30</t>
  </si>
  <si>
    <t>CYPROHEPTADIN</t>
  </si>
  <si>
    <t>11286</t>
  </si>
  <si>
    <t>PERITOL</t>
  </si>
  <si>
    <t>4MG TBL NOB 20</t>
  </si>
  <si>
    <t>DESLORATADIN</t>
  </si>
  <si>
    <t>178675</t>
  </si>
  <si>
    <t>JOVESTO</t>
  </si>
  <si>
    <t>230426</t>
  </si>
  <si>
    <t>CHLORID DRASELNÝ</t>
  </si>
  <si>
    <t>17189</t>
  </si>
  <si>
    <t>KALIUM CHLORATUM BIOMEDICA</t>
  </si>
  <si>
    <t>500MG TBL ENT 100</t>
  </si>
  <si>
    <t>PANTOPRAZOL</t>
  </si>
  <si>
    <t>160379</t>
  </si>
  <si>
    <t>PANTOMYL</t>
  </si>
  <si>
    <t>40MG TBL ENT 100</t>
  </si>
  <si>
    <t>PREDNISON</t>
  </si>
  <si>
    <t>2963</t>
  </si>
  <si>
    <t>PREDNISON LÉČIVA</t>
  </si>
  <si>
    <t>20MG TBL NOB 20</t>
  </si>
  <si>
    <t>5009832</t>
  </si>
  <si>
    <t>PODLOŽKY MOLINEA PLUS 60X90</t>
  </si>
  <si>
    <t>60X90, 1700ML, 30KS</t>
  </si>
  <si>
    <t>FORMOTEROL</t>
  </si>
  <si>
    <t>184319</t>
  </si>
  <si>
    <t>ATIMOS</t>
  </si>
  <si>
    <t>12MCG/DÁV INH SOL PSS 100DÁV</t>
  </si>
  <si>
    <t>MONTELUKAST</t>
  </si>
  <si>
    <t>202808</t>
  </si>
  <si>
    <t>SINGULAIR 10</t>
  </si>
  <si>
    <t>10MG TBL FLM 98</t>
  </si>
  <si>
    <t>*4116</t>
  </si>
  <si>
    <t>*7004</t>
  </si>
  <si>
    <t>153973</t>
  </si>
  <si>
    <t>AZITROMYCIN MYLAN</t>
  </si>
  <si>
    <t>178682</t>
  </si>
  <si>
    <t>5MG TBL FLM 30 I</t>
  </si>
  <si>
    <t>AMLODIPIN</t>
  </si>
  <si>
    <t>15378</t>
  </si>
  <si>
    <t>AGEN</t>
  </si>
  <si>
    <t>5MG TBL NOB 90</t>
  </si>
  <si>
    <t>148309</t>
  </si>
  <si>
    <t>TULIP</t>
  </si>
  <si>
    <t>40MG TBL FLM 90</t>
  </si>
  <si>
    <t>GLIMEPIRID</t>
  </si>
  <si>
    <t>163077</t>
  </si>
  <si>
    <t>AMARYL</t>
  </si>
  <si>
    <t>2MG TBL NOB 30</t>
  </si>
  <si>
    <t>KLOPIDOGREL</t>
  </si>
  <si>
    <t>149483</t>
  </si>
  <si>
    <t>ZYLLT</t>
  </si>
  <si>
    <t>75MG TBL FLM 56</t>
  </si>
  <si>
    <t>LIRAGLUTID</t>
  </si>
  <si>
    <t>149308</t>
  </si>
  <si>
    <t>VICTOZA</t>
  </si>
  <si>
    <t>6MG/ML INJ SOL 2X3ML</t>
  </si>
  <si>
    <t>203097</t>
  </si>
  <si>
    <t>875MG/125MG TBL FLM 21</t>
  </si>
  <si>
    <t>SEMAGLUTID</t>
  </si>
  <si>
    <t>223053</t>
  </si>
  <si>
    <t>OZEMPIC</t>
  </si>
  <si>
    <t>0,5MG INJ SOL 1X1,5ML+4J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</si>
  <si>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</si>
  <si>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</si>
  <si>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</si>
  <si>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</si>
  <si>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G04CB01 - FINASTERID</t>
  </si>
  <si>
    <t>C10AA05 - ATORVASTATIN</t>
  </si>
  <si>
    <t>G04CA02 - TAMSULOSIN</t>
  </si>
  <si>
    <t>C07AB02 - METOPROLOL</t>
  </si>
  <si>
    <t>A02BC02 - PANTOPRAZOL</t>
  </si>
  <si>
    <t>J01FA10 - AZITHROMYCIN</t>
  </si>
  <si>
    <t>M04AA01 - ALOPURINOL</t>
  </si>
  <si>
    <t>R06AE07 - CETIRIZIN</t>
  </si>
  <si>
    <t>A10BB12 - GLIMEPIRID</t>
  </si>
  <si>
    <t>C08CA01 - AMLODIPIN</t>
  </si>
  <si>
    <t>B01AC04 - KLOPIDOGREL</t>
  </si>
  <si>
    <t>J01DC02 - CEFUROXIM</t>
  </si>
  <si>
    <t>N05CF02 - ZOLPIDEM</t>
  </si>
  <si>
    <t>D01AC01 - KLOTRIMAZOL</t>
  </si>
  <si>
    <t>R06AX27 - DESLORATADIN</t>
  </si>
  <si>
    <t>A10BJ02 - LIRAGLUTID</t>
  </si>
  <si>
    <t>J01CR02 - AMOXICILIN A  INHIBITOR BETA-LAKTAMASY</t>
  </si>
  <si>
    <t>H03AA01 - SODNÁ SŮL LEVOTHYROXINU</t>
  </si>
  <si>
    <t>N02BB02 - SODNÁ SŮL METAMIZOLU</t>
  </si>
  <si>
    <t>N05BA12 - ALPRAZOLAM</t>
  </si>
  <si>
    <t>L04AX01 - AZATHIOPRIN</t>
  </si>
  <si>
    <t>A02BC02</t>
  </si>
  <si>
    <t>N05BA12</t>
  </si>
  <si>
    <t>R06AX27</t>
  </si>
  <si>
    <t>C10AA05</t>
  </si>
  <si>
    <t>G04CA02</t>
  </si>
  <si>
    <t>G04CB01</t>
  </si>
  <si>
    <t>J01FA10</t>
  </si>
  <si>
    <t>L04AX01</t>
  </si>
  <si>
    <t>M04AA01</t>
  </si>
  <si>
    <t>R06AE07</t>
  </si>
  <si>
    <t>C07AB02</t>
  </si>
  <si>
    <t>J01DC02</t>
  </si>
  <si>
    <t>H03AA01</t>
  </si>
  <si>
    <t>A10BB12</t>
  </si>
  <si>
    <t>B01AC04</t>
  </si>
  <si>
    <t>C08CA01</t>
  </si>
  <si>
    <t>A10BJ02</t>
  </si>
  <si>
    <t>D01AC01</t>
  </si>
  <si>
    <t>J01CR02</t>
  </si>
  <si>
    <t>N02BB02</t>
  </si>
  <si>
    <t>N05CF02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</si>
  <si>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</si>
  <si>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</si>
  <si>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</si>
  <si>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</si>
  <si>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</si>
  <si>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</si>
  <si>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</si>
  <si>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</si>
  <si>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</si>
  <si>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</si>
  <si>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</si>
  <si>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</si>
  <si>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</si>
  <si>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</si>
  <si>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</si>
  <si>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DG379</t>
  </si>
  <si>
    <t>Doprava 21%</t>
  </si>
  <si>
    <t>DE022</t>
  </si>
  <si>
    <t>GlukĂłzovĂˇ membrĂˇnovĂˇ souprava</t>
  </si>
  <si>
    <t>Glukózová membránová souprava</t>
  </si>
  <si>
    <t>DG388</t>
  </si>
  <si>
    <t>JĂˇtrovĂ˝ bujon (10ml)- ĹˇroubovacĂ­ uzĂˇvÄ›r</t>
  </si>
  <si>
    <t>Játrový bujon (10ml)- šroubovací uzávěr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</si>
  <si>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</si>
  <si>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</si>
  <si>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</si>
  <si>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</si>
  <si>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</si>
  <si>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</si>
  <si>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</si>
  <si>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</si>
  <si>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KALIBRAČNÍ ROZTOK 1  S1820 (ABL 825)</t>
  </si>
  <si>
    <t>KALIBRAČNÍ ROZTOK 2  S1830 (ABL 825)</t>
  </si>
  <si>
    <t>DD305</t>
  </si>
  <si>
    <t>KARTICKY TEST.SCREENING 45X70 á 100 ks</t>
  </si>
  <si>
    <t>KARTICKY TEST.SCREENING 45X70 Ăˇ 100 ks</t>
  </si>
  <si>
    <t>DD309</t>
  </si>
  <si>
    <t>LaktĂˇtovĂˇ membrĂˇnovĂˇ souprava</t>
  </si>
  <si>
    <t>Laktátová membránová souprava</t>
  </si>
  <si>
    <t>DC959</t>
  </si>
  <si>
    <t>MEMBRĂNOVĂ SOUPRAVA  Na+</t>
  </si>
  <si>
    <t>DD268</t>
  </si>
  <si>
    <t>MEMBRĂNOVĂ SOUPRAVA Ca</t>
  </si>
  <si>
    <t>DD269</t>
  </si>
  <si>
    <t>MEMBRĂNOVĂ SOUPRAVA Cl</t>
  </si>
  <si>
    <t>DD267</t>
  </si>
  <si>
    <t>MEMBRÁNOVÁ SOUPRAVA K+</t>
  </si>
  <si>
    <t>MEMBRĂNOVĂ SOUPRAVA K+</t>
  </si>
  <si>
    <t>DB942</t>
  </si>
  <si>
    <t>MEMBRÁNOVÁ SOUPRAVA pCO2</t>
  </si>
  <si>
    <t>DD076</t>
  </si>
  <si>
    <t>MEMBRÁNOVÁ SOUPRAVA pO2</t>
  </si>
  <si>
    <t>MEMBRĂNOVĂ SOUPRAVA pO2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</si>
  <si>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</si>
  <si>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</si>
  <si>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</si>
  <si>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</si>
  <si>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</si>
  <si>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</si>
  <si>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</si>
  <si>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</si>
  <si>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DF169</t>
  </si>
  <si>
    <t>PROPLACHOVACĂŤ ROZTOK 600 ml S4980 (ABL 825)</t>
  </si>
  <si>
    <t>PROPLACHOVACÍ ROZTOK 600 ml S4980 (ABL 825)</t>
  </si>
  <si>
    <t>DH263</t>
  </si>
  <si>
    <t>Termo papĂ­r (8ks)</t>
  </si>
  <si>
    <t>Termo papír (8ks)</t>
  </si>
  <si>
    <t>DC634</t>
  </si>
  <si>
    <t>THB KALIBRAÄŚNĂŤ ROZTOK,S7770</t>
  </si>
  <si>
    <t>THB KALIBRAČNÍ ROZTOK,S7770</t>
  </si>
  <si>
    <t>DG191</t>
  </si>
  <si>
    <t>UNIV.INDIK.PAPIRKY pH 0-12</t>
  </si>
  <si>
    <t>DA376</t>
  </si>
  <si>
    <t>ZachycovaÄŤe krevnĂ­ch sraĹľenin, Clot Catchers ,250</t>
  </si>
  <si>
    <t>Zachycovače krevních sraženin, Clot Catchers ,250</t>
  </si>
  <si>
    <t>50115050</t>
  </si>
  <si>
    <t>obvazový materiál (Z502)</t>
  </si>
  <si>
    <t>ZL410</t>
  </si>
  <si>
    <t>Krytí gelové Hemagel 100 g A2681147</t>
  </si>
  <si>
    <t>ZA570</t>
  </si>
  <si>
    <t>Krytí transparentní tegaderm 4,4 cm x 4,4 cm bal. á 100 ks 1622W náhrada ZQ115 - povoleno pouze pro NOVO</t>
  </si>
  <si>
    <t>ZB404</t>
  </si>
  <si>
    <t>NĂˇplast cosmos 8 cm x 1 m 5403353</t>
  </si>
  <si>
    <t>ZI558</t>
  </si>
  <si>
    <t>NĂˇplast curapor   7 x   5 cm 32912  (22120,  nĂˇhrada za cosmopor )</t>
  </si>
  <si>
    <t>ZF225</t>
  </si>
  <si>
    <t>NĂˇplast derma plast sensitive hypoalergennĂ­ bal. Ăˇ 250 ks 5353811</t>
  </si>
  <si>
    <t>ZN366</t>
  </si>
  <si>
    <t>NĂˇplast poinjekÄŤnĂ­ elastickĂˇ tkanĂˇ jednotl. baleno 19 mm x 72 mm P-CURE1972ELAST</t>
  </si>
  <si>
    <t>ZA318</t>
  </si>
  <si>
    <t>NĂˇplast transpore 1,25 cm x 9,14 m 1527-0</t>
  </si>
  <si>
    <t>Náplast derma plast sensitive hypoalergenní bal. á 250 ks 5353811</t>
  </si>
  <si>
    <t>Náplast transpore 1,25 cm x 9,14 m 1527-0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</si>
  <si>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</si>
  <si>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</si>
  <si>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</si>
  <si>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</si>
  <si>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</si>
  <si>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</si>
  <si>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ZK522</t>
  </si>
  <si>
    <t>Tampon sterilnĂ­ z buniÄŤitĂ© vaty / 20 ks karton Ăˇ 9600 ks 1230216120</t>
  </si>
  <si>
    <t>Tampon sterilní z buničité vaty / 20 ks karton á 9600 ks 1230216120</t>
  </si>
  <si>
    <t>ZA467</t>
  </si>
  <si>
    <t>TyÄŤinka vatovĂˇ nesterilnĂ­ 15 cm bal. Ăˇ 100 ks 9679369</t>
  </si>
  <si>
    <t>Tyčinka vatová nesterilní 15 cm bal. á 100 ks 9679369</t>
  </si>
  <si>
    <t>ZA446</t>
  </si>
  <si>
    <t>Vata buniÄŤitĂˇ pĹ™Ă­Ĺ™ezy 20 x 30 cm 1230200129</t>
  </si>
  <si>
    <t>Vata buničitá přířezy 20 x 30 cm 1230200129</t>
  </si>
  <si>
    <t>ZM000</t>
  </si>
  <si>
    <t>Vata obvazovĂˇ sklĂˇdanĂˇ 50 g 1102323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</si>
  <si>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</si>
  <si>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</si>
  <si>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</si>
  <si>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</si>
  <si>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</si>
  <si>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</si>
  <si>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ZD662</t>
  </si>
  <si>
    <t>CĂ©vka odsĂˇvacĂ­ CH8 s pĹ™eruĹˇovaÄŤem sĂˇnĂ­, dĂ©lka 60 cm,  bal. Ăˇ 50 ks ZAR-CO-A08-60</t>
  </si>
  <si>
    <t>Cévka CN-01, bal.á 40 ks, 646959</t>
  </si>
  <si>
    <t>Čidlo saturační masimo jednorázové pro novorozence bal. á 20 ks RD SET Neo 4003 -  n. 15-8-0000057</t>
  </si>
  <si>
    <t>ZS058</t>
  </si>
  <si>
    <t>DrĹľĂˇk oxymetru Masimo Radical 7 â€“ horizontĂˇlnĂ­ uchycovacĂ­ deska 30583</t>
  </si>
  <si>
    <t>ZB675</t>
  </si>
  <si>
    <t>Elektroda EKG pro novorozence bal. á 150 ks 19.000.00.916</t>
  </si>
  <si>
    <t>ZD892</t>
  </si>
  <si>
    <t>Filtr akustickĂ˝ echo screen bal. Ăˇ 5 ks 1770</t>
  </si>
  <si>
    <t>ZA737</t>
  </si>
  <si>
    <t>Filtr mini spike modrĂ˝ 4550234</t>
  </si>
  <si>
    <t>Filtr mini spike modrý 4550234</t>
  </si>
  <si>
    <t>ZC837</t>
  </si>
  <si>
    <t>Fonendoskop neonatĂˇlnĂ­ dvoustrannĂ˝ modrĂ˝ P00202</t>
  </si>
  <si>
    <t>Fonendoskop neonatální dvoustranný modrý P00202</t>
  </si>
  <si>
    <t>ZA744</t>
  </si>
  <si>
    <t>Kanyla neoflon 24G žlutá BDC391350</t>
  </si>
  <si>
    <t>ZB898</t>
  </si>
  <si>
    <t>KlobouÄŤek kojĂ­cĂ­ kontaktnĂ­ vel. S 16 mm K200.1628</t>
  </si>
  <si>
    <t>ZM221</t>
  </si>
  <si>
    <t>Klobouček kojící kontaktní Tulips M bal. á 10 párů 63.00.15</t>
  </si>
  <si>
    <t>ZS194</t>
  </si>
  <si>
    <t>Koncovka uĹˇnĂ­ EROSCAN k analyzĂˇtoru otoakustickĂ˝ch emisĂ­ Interacoustics OtoRead Screaning, 3-6 mm, ĹľlutĂˇ, jednorĂˇzovĂˇ, bal. Ăˇ 100 ks 8013006</t>
  </si>
  <si>
    <t>ZS195</t>
  </si>
  <si>
    <t>Koncovka uĹˇnĂ­ EROSCAN k analyzĂˇtoru otoakustickĂ˝ch emisĂ­ Interacoustics OtoRead Screaning, 4 mm, ÄŤervenĂˇ, jednorĂˇzovĂˇ, bal. Ăˇ 100 ks 8002035</t>
  </si>
  <si>
    <t>ZS192</t>
  </si>
  <si>
    <t>Koncovka uĹˇnĂ­ Sanibel k analyzĂˇtoru otoakustickĂ˝ch emisĂ­ Interacoustics OtoRead Screaning, 3-5 mm, ÄŤervenĂˇ, jednorĂˇzovĂˇ, bal. Ăˇ 100 ks 8012964</t>
  </si>
  <si>
    <t>ZS193</t>
  </si>
  <si>
    <t>Koncovka uĹˇnĂ­ Sanibel k analyzĂˇtoru otoakustickĂ˝ch emisĂ­ Interacoustics OtoRead Screaning, 4-7 mm, modrĂˇ, jednorĂˇzovĂˇ, bal. Ăˇ 100 ks 8012966</t>
  </si>
  <si>
    <t>ZR946</t>
  </si>
  <si>
    <t>Lanceta bezpeÄŤnostnĂ­ Sarstedt MINI vel. 28G/hloubka vpichu 1,6 mm, bal. Ăˇ 200 ks modrĂˇ 85.1015</t>
  </si>
  <si>
    <t>ZR947</t>
  </si>
  <si>
    <t>Lanceta bezpeÄŤnostnĂ­ Sarstedt NORMAL vel. 21G/ hloubka vpichu 1,8 mm, bal. Ăˇ 200 ks zelenĂˇ 85.1016</t>
  </si>
  <si>
    <t>ZN691</t>
  </si>
  <si>
    <t>Lanceta bezpeÄŤnostnĂ­ Solace zelenĂˇ  21G/2,2 mm bal. Ăˇ 100 ks NT-PA21-100 - nahrazuje ZR947</t>
  </si>
  <si>
    <t>ZN692</t>
  </si>
  <si>
    <t>Lanceta Solace modrĂˇ bezpeÄŤnostnĂ­ 26G/1,8 mm bal. Ăˇ 100 ks NT-PA26-100</t>
  </si>
  <si>
    <t>Lanceta Solace zelená bezpečnostní 21G/2,2 mm bal. á 100 ks NT-PA21-100</t>
  </si>
  <si>
    <t>Lanceta Solace zelenĂˇ bezpeÄŤnostnĂ­ 21G/2,2 mm bal. Ăˇ 100 ks NT-PA21-100</t>
  </si>
  <si>
    <t>ZN206</t>
  </si>
  <si>
    <t>Lopatka ĂşstnĂ­ dĹ™evÄ›nĂˇ lĂ©kaĹ™skĂˇ sterilnĂ­ 150 x 17 mm bal. Ăˇ 5 x 100 ks 4002/SG/CS/L</t>
  </si>
  <si>
    <t>Lopatka ústní dřevěná lékařská sterilní 150 x 17 mm bal. á 5 x 100 ks 4002/SG/CS/L</t>
  </si>
  <si>
    <t>ZF159</t>
  </si>
  <si>
    <t>NĂˇdoba na kontaminovanĂ˝ odpad 1 l 15-0002</t>
  </si>
  <si>
    <t>ZD784</t>
  </si>
  <si>
    <t>NĂˇstavec uĹˇnĂ­ echoscreen 4,0 mm modrĂ˝ bal. Ăˇ 10 ks 1908</t>
  </si>
  <si>
    <t>ZO776</t>
  </si>
  <si>
    <t>NĂˇstavec uĹˇnĂ­ echoscreen Tree Tip ĹľlutĂ˝ bal. Ăˇ 10 ks 1918</t>
  </si>
  <si>
    <t>Nádoba na kontaminovaný odpad 1 l 15-0002</t>
  </si>
  <si>
    <t>ZO777</t>
  </si>
  <si>
    <t>Nástroj čistící echoscreen bal. á 10 ks 1040</t>
  </si>
  <si>
    <t>ZB439</t>
  </si>
  <si>
    <t>OdstraĹovaÄŤ nĂˇplastĂ­ Convacare Ăˇ 100 ks 0011279 37443</t>
  </si>
  <si>
    <t>Odstraňovač náplastí Convacare á 100 ks 0011279 37443</t>
  </si>
  <si>
    <t>ZC722</t>
  </si>
  <si>
    <t>PĂˇska fixaÄŤnĂ­ bal. Ăˇ 12 ks LNOP 1053</t>
  </si>
  <si>
    <t>PĂˇska fixaÄŤnĂ­ k saturaÄŤnĂ­mu ÄŤidlu Masimu NEO bal. Ăˇ 12 ks LNOP 1053</t>
  </si>
  <si>
    <t>ZP509</t>
  </si>
  <si>
    <t>Pinzeta UH sterilnĂ­ I0600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</si>
  <si>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</si>
  <si>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</si>
  <si>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</si>
  <si>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</si>
  <si>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Popisovač na kůži sterilní, chirurgický, BLAYCO RQ-01, 13 cm, s jedním hrotem, gen. violeť + PVC pravítko 15 cm TCH02</t>
  </si>
  <si>
    <t>ZL688</t>
  </si>
  <si>
    <t>ProuĹľky diagnostickĂ© Accu-Check Inform II Strip 50 EU1 Ăˇ 50 ks 05942861041</t>
  </si>
  <si>
    <t>Proužky Accu-Check Inform II Strip 50 EU1 á 50 ks 05942861041</t>
  </si>
  <si>
    <t>ZS076</t>
  </si>
  <si>
    <t>RezervoĂˇr k AMBU vakĹŻm, 600 ml P05368</t>
  </si>
  <si>
    <t>ZL689</t>
  </si>
  <si>
    <t>Roztok Accu-Check Performa Int´l Controls 1+2 level 04861736001</t>
  </si>
  <si>
    <t>Roztok Accu-Check Performa IntÂ´l Controls 1+2 level 04861736001</t>
  </si>
  <si>
    <t>ZA400</t>
  </si>
  <si>
    <t>SĂˇÄŤek jĂ­macĂ­ dÄ›tskĂ˝ sterilnĂ­ bal. Ăˇ 10 ks 4425030</t>
  </si>
  <si>
    <t>Sáček jímací dětský sterilní bal. á 10 ks 4425030</t>
  </si>
  <si>
    <t>ZF672</t>
  </si>
  <si>
    <t>Set resuscitaÄŤnĂ­ neonatĂˇlnĂ­ 1,2 m s variabilnĂ­m PEEP 6431000</t>
  </si>
  <si>
    <t>Set resuscitační neonatální 1,2 m s variabilním PEEP 6431000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</si>
  <si>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</si>
  <si>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</si>
  <si>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</si>
  <si>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</si>
  <si>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10 ml L Inject Solo 4606108V - nahrazuje ZR397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</si>
  <si>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</si>
  <si>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</si>
  <si>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</si>
  <si>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</si>
  <si>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StĹ™Ă­kaÄŤka injekÄŤnĂ­ 2-dĂ­lnĂˇ 2 ml L Inject Solo 4606027V - nahrazuje ZR395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</si>
  <si>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</si>
  <si>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</si>
  <si>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</si>
  <si>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</si>
  <si>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</si>
  <si>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StĹ™Ă­kaÄŤka injekÄŤnĂ­ 2-dĂ­lnĂˇ 20 ml L Inject Solo 4606205V - povoleno pouze pro NOVO</t>
  </si>
  <si>
    <t>StĹ™Ă­kaÄŤka injekÄŤnĂ­ 2-dĂ­lnĂˇ 20 ml L Inject Solo 4606205V - povoleno pouze pro NOVOROZENECKĂ‰ ODD.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</si>
  <si>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</si>
  <si>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</si>
  <si>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</si>
  <si>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</si>
  <si>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StĹ™Ă­kaÄŤka injekÄŤnĂ­ 2-dĂ­lnĂˇ 5 ml L Inject Solo4606051V - nahrazuje ZR396</t>
  </si>
  <si>
    <t>ZA746</t>
  </si>
  <si>
    <t>StĹ™Ă­kaÄŤka injekÄŤnĂ­ 3-dĂ­lnĂˇ 1 ml L tuberculin Omnifix Solo 9161406V</t>
  </si>
  <si>
    <t>StĹ™Ă­kaÄŤka injekÄŤnĂ­ 3-dĂ­lnĂˇ 1 ml L tuberculin Omnifix Solo 9161406V - nahrazeno ZS016</t>
  </si>
  <si>
    <t>ZS016</t>
  </si>
  <si>
    <t>StĹ™Ă­kaÄŤka injekÄŤnĂ­ 3-dĂ­lnĂˇ, 1 ml, L, tuberculin, centrickĂˇ ĹˇpiÄŤka, bezzbytkovĂˇ, bal. Ăˇ 100 ks</t>
  </si>
  <si>
    <t>Stříkačka injekční 2-dílná 10 ml L Inject Solo 4606108V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</si>
  <si>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</si>
  <si>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</si>
  <si>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</si>
  <si>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Stříkačka injekční 3-dílná 1 ml L tuberculin Omnifix Solo 9161406V</t>
  </si>
  <si>
    <t>ZB384</t>
  </si>
  <si>
    <t>Stříkačka injekční 3-dílná 20 ml LL Omnifix Solo se závitem bal. á 100 ks 4617207V</t>
  </si>
  <si>
    <t>ZH286</t>
  </si>
  <si>
    <t>TeplomÄ›r digitĂˇlnĂ­ s ohebnĂ˝m hrotem Thermoval Kids flex - vodÄ›odolnĂ˝, nĂˇrazuvzdornĂ˝ (91925) 9250532</t>
  </si>
  <si>
    <t>Teploměr digitální s ohebným hrotem Thermoval Kids flex - voděodolný, nárazuvzdorný (91925) 9250532</t>
  </si>
  <si>
    <t>ZS191</t>
  </si>
  <si>
    <t>TrubiÄŤka sondy uĹˇnĂ­ k analyzĂˇtoru otoakustickĂ˝ch emisĂ­ Interacoustics OtoRead Screaning, 3 x 10 mm, jednorĂˇzovĂˇ, bal. Ăˇ 100 ks 8104159</t>
  </si>
  <si>
    <t>ZQ486</t>
  </si>
  <si>
    <t>TyÄŤinka vatovĂˇ sterilnĂ­ 14 cm po jednotlivÄ› balenĂˇ velkĂˇ 1 bal/100 ks 4791911</t>
  </si>
  <si>
    <t>Tyčinka vatová sterilní 14 cm po jednotlivě balená velká 1 bal/100 ks 4791911</t>
  </si>
  <si>
    <t>ZI931</t>
  </si>
  <si>
    <t>UzĂˇvÄ›r dezinfekÄŤnĂ­ k bezjehlovĂ©mu vstupu se 70% IPA  bal. 250 ks NCF-004</t>
  </si>
  <si>
    <t>ZM517</t>
  </si>
  <si>
    <t>Ventil vÄŤetnÄ› 6 bĂ­lĂ˝ch membrĂˇn K800.0727</t>
  </si>
  <si>
    <t>ZK799</t>
  </si>
  <si>
    <t>ZĂˇtka combi ÄŤervenĂˇ 4495101</t>
  </si>
  <si>
    <t>Zátka combi červená 4495101</t>
  </si>
  <si>
    <t>ZB755</t>
  </si>
  <si>
    <t>Zkumavka 1,0 ml K3 edta fialová 454034</t>
  </si>
  <si>
    <t>Zkumavka 1,0 ml K3 edta fialovĂˇ 454034</t>
  </si>
  <si>
    <t>ZP077</t>
  </si>
  <si>
    <t>Zkumavka 15 ml PP 101/16,5 mm bĂ­lĂ˝ ĹˇroubovĂ˝ uzĂˇvÄ›r sterilnĂ­ jednotlivÄ› balenĂˇ, tekutĂ˝ materiĂˇl na bakteriolog. vyĹˇetĹ™enĂ­ 10362/MO/SG/CS</t>
  </si>
  <si>
    <t>Zkumavka 15 ml PP 101/16,5 mm bílý šroubový uzávěr sterilní jednotlivě balená, tekutý materiál na bakteriolog. vyšetření 10362/MO/SG/CS</t>
  </si>
  <si>
    <t>ZB760</t>
  </si>
  <si>
    <t>Zkumavka ÄŤervenĂˇ 3 ml 454095</t>
  </si>
  <si>
    <t>ZI182</t>
  </si>
  <si>
    <t>Zkumavka moÄŤovĂˇ + aplikĂˇtor s chem.stabilizĂˇtorem UriSwab ĹľlutĂˇ 802CE.A</t>
  </si>
  <si>
    <t>ZB985</t>
  </si>
  <si>
    <t>Zkumavka moÄŤovĂˇ urin-monovette s pĂ­stem 10 ml sterilnĂ­ bal. Ăˇ 100 ks 10.252.020</t>
  </si>
  <si>
    <t>Zkumavka močová + aplikátor s chem.stabilizátorem UriSwab žlutá 802CE.A</t>
  </si>
  <si>
    <t>ZA743</t>
  </si>
  <si>
    <t>Zkumavka odbÄ›rovĂˇ 0,5 ml tapval fialovĂˇ (Aquisel) 11170</t>
  </si>
  <si>
    <t>ZA888</t>
  </si>
  <si>
    <t>Zkumavka odbÄ›rovĂˇ s gelem tapval bĂ­lĂˇ (Aquisel) 19860</t>
  </si>
  <si>
    <t>Zkumavka odběrová 0,5 ml tapval fialová (Aquisel) 11170</t>
  </si>
  <si>
    <t>Zkumavka odběrová s gelem tapval bílá (Aquisel) 19860</t>
  </si>
  <si>
    <t>ZI179</t>
  </si>
  <si>
    <t>Zkumavka s mediem+ flovakovanĂ˝ tampon eSwab rĹŻĹľovĂ˝ (nos,krk,vagina,koneÄŤnĂ­k,rĂˇny,fekĂˇlnĂ­ vzo) 490CE.A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</si>
  <si>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</si>
  <si>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</si>
  <si>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50115065</t>
  </si>
  <si>
    <t>ZPr - vpichovací materiál (Z530)</t>
  </si>
  <si>
    <t>ZA999</t>
  </si>
  <si>
    <t>Jehla injekÄŤnĂ­ 0,5 x 16 mm oranĹľovĂˇ 4657853</t>
  </si>
  <si>
    <t>ZA834</t>
  </si>
  <si>
    <t>Jehla injekÄŤnĂ­ 0,7 x 40 mm ÄŤernĂˇ 4660021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</si>
  <si>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</si>
  <si>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</si>
  <si>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</si>
  <si>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</si>
  <si>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</si>
  <si>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</si>
  <si>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Jehla injekční 0,7 x 40 mm černá 4660021</t>
  </si>
  <si>
    <t>Jehla injekční 0,9 x 25 mm žlutá á 100 ks 4657500</t>
  </si>
  <si>
    <t>Jehla injekční 0,9 x 40 mm žlutá 4657519</t>
  </si>
  <si>
    <t>50115067</t>
  </si>
  <si>
    <t>ZPr - rukavice (Z532)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</si>
  <si>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</si>
  <si>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</si>
  <si>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</si>
  <si>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</si>
  <si>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Rukavice operační latex bez pudru sterilní  PF ansell gammex vel. 6,5 330048065</t>
  </si>
  <si>
    <t>Rukavice operační latex bez pudru sterilní  PF ansell gammex vel. 7,0 330048070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</si>
  <si>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</si>
  <si>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</si>
  <si>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</si>
  <si>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</si>
  <si>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ZO256</t>
  </si>
  <si>
    <t>Rukavice vyĹˇetĹ™ovacĂ­ nitril bez pudru nesterilnĂ­ sempercare Soft rĹŻĹľovĂ© bal. Ăˇ 200 ks vel. M 34432 - pouze pro novorozence</t>
  </si>
  <si>
    <t>ZO255</t>
  </si>
  <si>
    <t>Rukavice vyĹˇetĹ™ovacĂ­ nitril sempercare bez pudru Soft rĹŻĹľovĂ© bal. Ăˇ 200 ks vel. S 34431 - pouze pro novorozence</t>
  </si>
  <si>
    <t>Rukavice vyšetřovací nitril basic bez pudru modré L bal. á 200 ks 44752</t>
  </si>
  <si>
    <t>Rukavice vyšetřovací nitril basic bez pudru modré M bal. á 200 ks 44751</t>
  </si>
  <si>
    <t>Rukavice vyšetřovací nitril bez pudru nesterilní sempercare Soft růžové bal. á 200 ks vel. M 34432 - pouze pro novorozence</t>
  </si>
  <si>
    <t>ZO257</t>
  </si>
  <si>
    <t>Rukavice vyšetřovací nitril sempercare bez pudru Soft růžové bal. á 200 ks vel. L 34433 - pouze pro novorozence</t>
  </si>
  <si>
    <t>Rukavice vyšetřovací nitril sempercare bez pudru Soft růžové bal. á 200 ks vel. S 34431 - pouze pro novorozence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</si>
  <si>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</si>
  <si>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</si>
  <si>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</si>
  <si>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</si>
  <si>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</si>
  <si>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</si>
  <si>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</si>
  <si>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</si>
  <si>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</si>
  <si>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</si>
  <si>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DG395</t>
  </si>
  <si>
    <t>DiagnostickĂˇ souprava AB0 set monoklonĂˇlnĂ­ na 30</t>
  </si>
  <si>
    <t>MEMBRÁNOVÁ SOUPRAVA  Na+</t>
  </si>
  <si>
    <t>MEMBRÁNOVÁ SOUPRAVA Ca</t>
  </si>
  <si>
    <t>MEMBRÁNOVÁ SOUPRAVA Cl</t>
  </si>
  <si>
    <t>MEMBRĂNOVĂ SOUPRAVA pCO2</t>
  </si>
  <si>
    <t>50115030</t>
  </si>
  <si>
    <t>ZPr. - ostatní (testy) - COVID19 (Z556)</t>
  </si>
  <si>
    <t>ZS149</t>
  </si>
  <si>
    <t>Sada testovacĂ­ Disposable Virus Specimen Collection Tube VS202012S</t>
  </si>
  <si>
    <t>ZO123</t>
  </si>
  <si>
    <t>Fixace nosnĂ­ch katetrĹŻ nasofix niko M â€“ I dÄ›tskĂ˝ bal. Ăˇ 100 ks 49-625M-I</t>
  </si>
  <si>
    <t>Fixace nosních katetrů nasofix niko M – I dětský bal. á 100 ks 49-625M-I</t>
  </si>
  <si>
    <t>ZA602</t>
  </si>
  <si>
    <t>Kompresa gĂˇza 5,0 x 5,0 cm/2 ks sterilnĂ­ karton Ăˇ 1000 ks 26001</t>
  </si>
  <si>
    <t>ZC845</t>
  </si>
  <si>
    <t>Kompresa NT 10 x 20 cm/5 ks sterilnĂ­ 26621</t>
  </si>
  <si>
    <t>Kompresa NT 10 x 20 cm/5 ks sterilní 26621</t>
  </si>
  <si>
    <t>ZA516</t>
  </si>
  <si>
    <t>Kompresa NT 7,5 x 7,5 cm/10 ks sterilkompres sterilnĂ­ karton Ăˇ 1000 ks 1325020266</t>
  </si>
  <si>
    <t>Kompresa NT 7,5 x 7,5 cm/10 ks sterilkompres sterilní karton á 1000 ks 1325020266</t>
  </si>
  <si>
    <t>ZK087</t>
  </si>
  <si>
    <t>KrĂ©m cavilon ochrannĂ˝ bariĂ©rovĂ˝ Ăˇ 28 g bal. Ăˇ 12 ks 3391E</t>
  </si>
  <si>
    <t>ZA485</t>
  </si>
  <si>
    <t>KrytĂ­ bioclusive 10 x 12 cm bal. Ăˇ 10 ks BIP1012 SYS (2463)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</si>
  <si>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</si>
  <si>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</si>
  <si>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</si>
  <si>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</si>
  <si>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</si>
  <si>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ZA627</t>
  </si>
  <si>
    <t>KrytĂ­ granuflex extra thin 5 x 10 cm Ăˇ 10 ks 0021661 187959</t>
  </si>
  <si>
    <t>ZK405</t>
  </si>
  <si>
    <t>KrytĂ­ hemostatickĂ© gelitaspon standard 80 x 50 mm x 10 mm bal. Ăˇ 10 ks A2107861</t>
  </si>
  <si>
    <t>ZA798</t>
  </si>
  <si>
    <t>KrytĂ­ hemostatickĂ© traumacel P 2g ks bal. Ăˇ 5 ks zĂˇsyp 10120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</si>
  <si>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</si>
  <si>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</si>
  <si>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</si>
  <si>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</si>
  <si>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</si>
  <si>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</si>
  <si>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ZE748</t>
  </si>
  <si>
    <t>KrytĂ­ melgisorb Ag alginĂˇtovĂ© absorpÄŤnĂ­ 10 x 10 cm bal. Ăˇ 10 ks 256105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</si>
  <si>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</si>
  <si>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</si>
  <si>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</si>
  <si>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</si>
  <si>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</si>
  <si>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</si>
  <si>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ZQ965</t>
  </si>
  <si>
    <t>KrytĂ­ octenilin gel na rĂˇny 20 ml 121602</t>
  </si>
  <si>
    <t>ZQ966</t>
  </si>
  <si>
    <t>KrytĂ­ octenilin roztok oplachovĂ˝ na rĂˇny 350 ml 121701</t>
  </si>
  <si>
    <t>ZK404</t>
  </si>
  <si>
    <t>KrytĂ­ prontosan roztok 350 ml 400416</t>
  </si>
  <si>
    <t>ZN816</t>
  </si>
  <si>
    <t>KrytĂ­ roztok k vĂ˝plachu a ÄŤiĹˇtÄ›nĂ­ ran ActiMaris Sensitiv 300 ml 3098093</t>
  </si>
  <si>
    <t>ZR242</t>
  </si>
  <si>
    <t>KrytĂ­ Tegaderm DIAMOND I.V. (4,4 cm Ă— 4,4 cm)bal. Ăˇ 100 ks 1674 - povoleno pouze pro NOVO</t>
  </si>
  <si>
    <t>ZP131</t>
  </si>
  <si>
    <t>KrytĂ­ tegaderm i.v. advanced 3,8 cm x 4,5 cm bal. Ăˇ 100 ks 1680 (nĂˇhrada ZG829) - povoleno pouze pro NOVO</t>
  </si>
  <si>
    <t>ZQ115</t>
  </si>
  <si>
    <t>KrytĂ­ transparentnĂ­ Protectfilm 4,4 cm x 4,4 cm (nĂˇhrada za tegaderm) P4545PRFS</t>
  </si>
  <si>
    <t>KrytĂ­ transparentnĂ­ tegaderm 4,4 cm x 4,4 cm bal. Ăˇ 100 ks 1622W nĂˇhrada ZQ115 - povoleno pouze pro NOVO</t>
  </si>
  <si>
    <t>Krytí bioclusive 10 x 12 cm bal. á 10 ks BIP1012 SYS (2463)</t>
  </si>
  <si>
    <t>Krytí granuflex extra thin 5 x 10 cm á 10 ks 0021661 187959</t>
  </si>
  <si>
    <t>Krytí hemostatické gelitaspon standard 80 x 50 mm x 10 mm bal. á 10 ks A2107861</t>
  </si>
  <si>
    <t>Krytí hydrogelové nu-gel 25 g bal. á 6 ks MNG425</t>
  </si>
  <si>
    <t>Krytí inadine nepřilnavé 5,0 x 5,0 cm 1/10 SYS01481EE</t>
  </si>
  <si>
    <t>Krytí mastný tyl grassolind 7,5 x 10 cm bal. á 10 ks 499313</t>
  </si>
  <si>
    <t>Krytí melgisorb Ag alginátové absorpční 10 x 10 cm bal. á 10 ks 256105</t>
  </si>
  <si>
    <t>Krytí mepilex lite 10 x 10 cm bal. á 5 ks 284100-01</t>
  </si>
  <si>
    <t>Krytí mepilex lite 6 x  8,5 cm bal. á 5 ks 284000-01</t>
  </si>
  <si>
    <t>Krytí mepitel one 8 x 10 cm  bal. á 5 ks 289200-00</t>
  </si>
  <si>
    <t>Krytí roztok k výplachu a čištění ran ActiMaris Sensitiv 300 ml 3098093</t>
  </si>
  <si>
    <t>Krytí tegaderm i.v. advanced 3,8 cm x 4,5 cm bal. á 100 ks 1680 (náhrada ZG829) - povoleno pouze pro NOVO</t>
  </si>
  <si>
    <t>ZR241</t>
  </si>
  <si>
    <t>Krytí tegaderm i.v. advanced 5,0 cm x 5,7 cm bal. á 100 ks 1682  - povoleno pouze pro NOVO</t>
  </si>
  <si>
    <t>ZI599</t>
  </si>
  <si>
    <t>NĂˇplast curapor 10 x   8 cm 32913 ( 22121,  nĂˇhrada za cosmopor )</t>
  </si>
  <si>
    <t>ZS188</t>
  </si>
  <si>
    <t>NĂˇplast Medipore H, 2,5cm x 9,14m, bĂ­lĂˇ, hypoalergennĂ­, vodÄ›odolnĂˇ, bal. Ăˇ 24 ks 2861</t>
  </si>
  <si>
    <t>ZN101</t>
  </si>
  <si>
    <t>NĂˇplast Neo Smile k mÄ›Ĺ™enĂ­ teploty v inkubĂˇtoru GIRAFFE bal. Ăˇ 150 ks N731</t>
  </si>
  <si>
    <t>ZA450</t>
  </si>
  <si>
    <t>NĂˇplast omniplast 1,25 cm x 9,1 m bal. Ăˇ 24 ks 9004520</t>
  </si>
  <si>
    <t>ZA451</t>
  </si>
  <si>
    <t>NĂˇplast omniplast 5,0 cm x 9,2 m 9004540 (900429)</t>
  </si>
  <si>
    <t>ZN100</t>
  </si>
  <si>
    <t>NĂˇplast reflexnĂ­ k mÄ›Ĺ™enĂ­ teploty v inkubĂˇtoru GIRAFFE Ăˇ 50 ks 0203-1980-300</t>
  </si>
  <si>
    <t>ZL668</t>
  </si>
  <si>
    <t>NĂˇplast silikon tape 2,5 cm x 5 m bal. Ăˇ 12 ks 2770-1</t>
  </si>
  <si>
    <t>ZF351</t>
  </si>
  <si>
    <t>NĂˇplast transpore bĂ­lĂˇ 1,25 cm x 9,14 m bal. Ăˇ 24 ks 1534-0</t>
  </si>
  <si>
    <t>Náplast curapor   7 x   5 cm 32912  (22120,  náhrada za cosmopor )</t>
  </si>
  <si>
    <t>Náplast curapor 10 x   8 cm 32913 ( 22121,  náhrada za cosmopor )</t>
  </si>
  <si>
    <t>Náplast reflexní k měření teploty v inkubátoru GIRAFFE á 50 ks 0203-1980-300</t>
  </si>
  <si>
    <t>Náplast transpore bílá 1,25 cm x 9,14 m bal. á 24 ks 1534-0</t>
  </si>
  <si>
    <t>ZA415</t>
  </si>
  <si>
    <t>Obinadlo idealast-haft 6 cm x 10 m 931114</t>
  </si>
  <si>
    <t>ZQ114</t>
  </si>
  <si>
    <t>Steh náplasťový pevný Pharmastrip 4 mm x 76mm 1 obálka á 8 stehů bal. á 100 obálek (náhrada za steri-strip) P-PHST476</t>
  </si>
  <si>
    <t>ZA441</t>
  </si>
  <si>
    <t>Steh náplasťový Steri-strip 6 x 38 mm bal. á 50 ks R1542</t>
  </si>
  <si>
    <t>ZA615</t>
  </si>
  <si>
    <t>Tampón cavilon 1 ml bal. á 25 ks 3343E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</si>
  <si>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</si>
  <si>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</si>
  <si>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</si>
  <si>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ZA593</t>
  </si>
  <si>
    <t>Tampon sterilnĂ­ stĂˇÄŤenĂ˝ 20 x 20 cm / 5 ks 28003+</t>
  </si>
  <si>
    <t>Tampon sterilní stáčený 20 x 20 cm / 5 ks 28003+</t>
  </si>
  <si>
    <t>ZA630</t>
  </si>
  <si>
    <t>Tampon sterilní stáčený 9 x 9 cm / 5 ks karton á 650 ks 1230110421</t>
  </si>
  <si>
    <t>ZM769</t>
  </si>
  <si>
    <t>Ubrousky cavilon pro pĂ©ÄŤi pĹ™i inkontinenci 8 ubrouskĹŻ 20 x 30 cm bal. Ăˇ 96 ks 9274 DH888843488</t>
  </si>
  <si>
    <t>Ubrousky cavilon pro péči při inkontinenci 8 ubrousků 20 x 30 cm bal. á 96 ks 9274 DH888843488</t>
  </si>
  <si>
    <t>ZR778</t>
  </si>
  <si>
    <t>AdaptĂ©r ĂşhlovĂ˝ k ventilĂˇtoru Fabian Acutronic VBM vnitĹ™nĂ­ prĹŻm. 15 mm, vnÄ›jĹˇĂ­ prĹŻm. 22 mm/vnitĹ™nĂ­ prĹŻm. 22 mm, PC, jednorĂˇzovĂ˝, bal. Ăˇ 10 ks 60-13-000</t>
  </si>
  <si>
    <t>ZC683</t>
  </si>
  <si>
    <t>Ambuvak pro děti silikonový - sólo P00114 - AKCE 1290 Kč bez DPH do konce března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</si>
  <si>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</si>
  <si>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</si>
  <si>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ZD282</t>
  </si>
  <si>
    <t>AplikĂˇtor nasĂˇlnĂ­ infant bal. Ăˇ 25 ks MI1300</t>
  </si>
  <si>
    <t>ZD281</t>
  </si>
  <si>
    <t>AplikĂˇtor nasĂˇlnĂ­ infant intermediate Ăˇ 25 ks MI1300B</t>
  </si>
  <si>
    <t>ZD283</t>
  </si>
  <si>
    <t>AplikĂˇtor nasĂˇlnĂ­ neonatal bal. Ăˇ 25 ks MN1100B</t>
  </si>
  <si>
    <t>ZD284</t>
  </si>
  <si>
    <t>AplikĂˇtor nasĂˇlnĂ­ premature bal. Ăˇ 25 MN1100A</t>
  </si>
  <si>
    <t>ZR315</t>
  </si>
  <si>
    <t>ÄŚepiÄŤka neonatĂˇlnĂ­ k plicnĂ­m ventilĂˇtorĹŻm DrĂ¤ger Babylog VN 500, vel. L s ÄŤelnĂ­ podloĹľkou a 2 fixaÄŤnĂ­mi pĂˇsky zelenĂˇ 170161022</t>
  </si>
  <si>
    <t>ZR314</t>
  </si>
  <si>
    <t>ÄŚepiÄŤka neonatĂˇlnĂ­ k plicnĂ­m ventilĂˇtorĹŻm DrĂ¤ger Babylog VN 500, vel. M s ÄŤelnĂ­ podloĹľkou a 2 fixaÄŤnĂ­mi pĂˇsky ÄŤervenĂˇ 170161021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</si>
  <si>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</si>
  <si>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</si>
  <si>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</si>
  <si>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</si>
  <si>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ZR312</t>
  </si>
  <si>
    <t>ÄŚepiÄŤka neonatĂˇlnĂ­ k plicnĂ­m ventilĂˇtorĹŻm DrĂ¤ger Babylog VN 500, vel. XS s ÄŤelnĂ­ podloĹľkou a 2 fixaÄŤnĂ­mi pĂˇsky rĹŻĹľovĂˇ 170161019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</si>
  <si>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</si>
  <si>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</si>
  <si>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</si>
  <si>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</si>
  <si>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ZE623</t>
  </si>
  <si>
    <t>CĂ©vka odsĂˇvacĂ­ CH6 s pĹ™eruĹˇovaÄŤem sĂˇnĂ­ bal. Ăˇ 80 ks GCR1021-6</t>
  </si>
  <si>
    <t>Cévka odsávací CH8 s přerušovačem sání, délka 60 cm,  bal. á 50 ks ZAR-CO-A08-60</t>
  </si>
  <si>
    <t>ZA675</t>
  </si>
  <si>
    <t>Cévka pupeční CP-01 GAM646958</t>
  </si>
  <si>
    <t>ZA210</t>
  </si>
  <si>
    <t>Cévka vyživovací CV-01 GAMV686415 (GAM646957)</t>
  </si>
  <si>
    <t>Čepička neonatální k plicním ventilátorům Dräger Babylog VN 500, vel. L s čelní podložkou a 2 fixačními pásky zelená 170161022</t>
  </si>
  <si>
    <t>Čepička neonatální k plicním ventilátorům Dräger Babylog VN 500, vel. M s čelní podložkou a 2 fixačními pásky červená 170161021</t>
  </si>
  <si>
    <t>Čepička neonatální k plicním ventilátorům Dräger Babylog VN 500, vel. S s čelní podložkou a 2 fixačními pásky žlutá 170161020</t>
  </si>
  <si>
    <t>Čepička neonatální k plicním ventilátorům Dräger Babylog VN 500, vel. XL s čelní podložkou a 2 fixačními pásky sv.modrá 170161023</t>
  </si>
  <si>
    <t>Čepička neonatální k plicním ventilátorům Dräger Babylog VN 500, vel. XS s čelní podložkou a 2 fixačními pásky růžová 170161019</t>
  </si>
  <si>
    <t>Čidlo saturační masimo jednorázové pro novorozence k monitoru Mindray bal. á 20 ks 2329LHL</t>
  </si>
  <si>
    <t>Čidlo teplotní jednorázové bal. á 10 ks 2074817-001</t>
  </si>
  <si>
    <t>ZI683</t>
  </si>
  <si>
    <t>DrĂˇtek mĂ­chacĂ­ Ăˇ 500 ks 110009</t>
  </si>
  <si>
    <t>Drátek míchací á 500 ks 110009</t>
  </si>
  <si>
    <t>ZD271</t>
  </si>
  <si>
    <t>DrĹľĂˇk lĂˇhve flovac-plast 100 11-5121 (300 970-010-210)</t>
  </si>
  <si>
    <t>ZR510</t>
  </si>
  <si>
    <t>DrĹľĂˇk ramp infuznĂ­ch Vygon bal. Ăˇ 3 ks 870.01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</si>
  <si>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</si>
  <si>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</si>
  <si>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</si>
  <si>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</si>
  <si>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</si>
  <si>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</si>
  <si>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Dudlík červený 1-rychlostní s ochranným krytem novorozenci bal. á 180 ks 37589</t>
  </si>
  <si>
    <t>Dudlík modrý 3-rychlostní s ochranným krytem novorozenci a starší bal. á 180 ks 37587</t>
  </si>
  <si>
    <t>Dudlík růžový 3-rychlostní s ochranným krytem předčasně narozené děti bal. á 180 ks 37585</t>
  </si>
  <si>
    <t>ZA980</t>
  </si>
  <si>
    <t>Elektroda EEG subdermalnĂ­ needle PRO-E3 bal. Ăˇ 30 ks 62056</t>
  </si>
  <si>
    <t>Elektroda EEG subdermalní needle PRO-E3 bal. á 30 ks 62056</t>
  </si>
  <si>
    <t>ZQ401</t>
  </si>
  <si>
    <t>Gel lubrikaÄŤnĂ­ Optitube sĂˇÄŤek Ăˇ 5 g bal. Ăˇ 150 ks OMS1120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</si>
  <si>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</si>
  <si>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</si>
  <si>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ZB908</t>
  </si>
  <si>
    <t>HadiÄŤka spojovacĂ­ ĹľlutĂˇ 1 mm x 1500 mm pro svÄ›tlocitlivĂ© lĂ©ky bal. Ăˇ 20 ks 1100 1150ND</t>
  </si>
  <si>
    <t>ZB338</t>
  </si>
  <si>
    <t>HadiÄŤka spojovacĂ­ tlakovĂˇ biocath 1,0 mm x 200 cm PB 3120 M</t>
  </si>
  <si>
    <t>HadiÄŤka spojovacĂ­ tlakovĂˇ biocath PE/PVC, dĂ©lka 200 cm, prĹŻmÄ›r 1 x 2,5 mm, tlak 40 bar/580 psi, LUER LOCK male/female s rotaÄŤnĂ­ maticĂ­, bal. Ăˇ 40 ks PB 3120 M</t>
  </si>
  <si>
    <t>ZB668</t>
  </si>
  <si>
    <t>HadiÄŤka spojovacĂ­ tlakovĂˇ biocath PE/PVC, dĂ©lka 50 cm, prĹŻmÄ›r 1 x 2,5 mm, tlak 40 bar/580 psi, LUER LOCK male/female s rotaÄŤnĂ­ maticĂ­, bal. Ăˇ 40 ks PB 3105 M</t>
  </si>
  <si>
    <t>HadiÄŤka spojovacĂ­ tlakovĂˇ biocath pr. 1,0 mm x   50 cm Ăˇ 40 ks PB 3105 M</t>
  </si>
  <si>
    <t>ZR240</t>
  </si>
  <si>
    <t>Hadice ventilaÄŤnĂ­ VentStar Helix Dual Heated (N) vÄŤ komory pro Babylog VN 500 MP02650</t>
  </si>
  <si>
    <t>Hadice ventilační VentStar Helix Dual Heated (N) vč komory pro Babylog VN 500 MP02650</t>
  </si>
  <si>
    <t>Hadička propojovací vrapovaná k propojení okruhu plicních ventilátorů Dräger Babylog VN 500 s maskami a nostrilkami, prům. 10 mm,  sterilní,  bal. á 5 ks 170163408</t>
  </si>
  <si>
    <t>ZQ250</t>
  </si>
  <si>
    <t>Hadička spojovací HS 1,8 x 450 mm UNIV DEPH free 2201 045ND</t>
  </si>
  <si>
    <t>Hadička spojovací tlaková biocath 1,0 mm x 200 cm PB 3120 M</t>
  </si>
  <si>
    <t>Hadička spojovací žlutá 1 mm x 1500 mm pro světlocitlivé léky bal. á 20 ks 1100 1150ND</t>
  </si>
  <si>
    <t>ZR319</t>
  </si>
  <si>
    <t>HlavovĂ˝ pĂˇs neonatĂˇlnĂ­ k plicnĂ­m ventilĂˇtorĹŻm DrĂ¤ger Babylog VN 500, maxi, s ÄŤelnĂ­ opÄ›rou a 2 fix pĂˇsky 36-48 cm 170161042</t>
  </si>
  <si>
    <t>ZR317</t>
  </si>
  <si>
    <t>HlavovĂ˝ pĂˇs neonatĂˇlnĂ­ k plicnĂ­m ventilĂˇtorĹŻm DrĂ¤ger Babylog VN 500, mikro s ÄŤelnĂ­ opÄ›rou a 2 fix pĂˇsky 20-28 cm 170161040</t>
  </si>
  <si>
    <t>ZR318</t>
  </si>
  <si>
    <t>HlavovĂ˝ pĂˇs neonatĂˇlnĂ­ k plicnĂ­m ventilĂˇtorĹŻm DrĂ¤ger Babylog VN 500, mini, s ÄŤelnĂ­ opÄ›rou a 2 fix pĂˇsky 28-36 cm 170161041</t>
  </si>
  <si>
    <t>Hlavový pás neonatální k plicním ventilátorům Dräger Babylog VN 500, maxi, s čelní opěrou a 2 fix pásky 36-48 cm 170161042</t>
  </si>
  <si>
    <t>Hlavový pás neonatální k plicním ventilátorům Dräger Babylog VN 500, mikro s čelní opěrou a 2 fix pásky 20-28 cm 170161040</t>
  </si>
  <si>
    <t>Hlavový pás neonatální k plicním ventilátorům Dräger Babylog VN 500, mini, s čelní opěrou a 2 fix pásky 28-36 cm 170161041</t>
  </si>
  <si>
    <t>ZC703</t>
  </si>
  <si>
    <t>Jehelec mathieu 170 mm P01238</t>
  </si>
  <si>
    <t>ZQ076</t>
  </si>
  <si>
    <t>Jehelec neurochirurgickĂ˝ 130 mm 397132170021</t>
  </si>
  <si>
    <t>Jehelec neurochirurgický 130 mm 397132170021</t>
  </si>
  <si>
    <t>ZN156</t>
  </si>
  <si>
    <t>Kanyla ET 2,0 bez manĹľety bal. Ăˇ 10 ks 100/111/020</t>
  </si>
  <si>
    <t>ZB428</t>
  </si>
  <si>
    <t>Kanyla ET 2,5 bez manĹľety bal. Ăˇ 10 ks 9325E</t>
  </si>
  <si>
    <t>Kanyla ET 2,5 bez manžety bal. á 10 ks 9325E</t>
  </si>
  <si>
    <t>Kanyla neoflon 24G ĹľlutĂˇ BDC391350</t>
  </si>
  <si>
    <t>ZB199</t>
  </si>
  <si>
    <t>Kanyla neoflon 26G fialová BDC391349</t>
  </si>
  <si>
    <t>Kanyla neoflon 26G fialovĂˇ BDC391349</t>
  </si>
  <si>
    <t>ZI681</t>
  </si>
  <si>
    <t>KapilĂˇra heparin litnĂ˝ 140 ul / 2,35 x 90 mm UH bal. Ăˇ 100 ks 102090</t>
  </si>
  <si>
    <t>Kapilára heparin litný 140 ul / 2,35 x 90 mm UH bal. á 100 ks 102090</t>
  </si>
  <si>
    <t>ZI736</t>
  </si>
  <si>
    <t>Karta kalibraÄŤnĂ­ LiDCO Rapid Smartcard k hemodynamickĂ©mu monitoru LIDCO, bal. Ăˇ 5 ks Li10507</t>
  </si>
  <si>
    <t>ZC805</t>
  </si>
  <si>
    <t>Katetr moÄŤovĂ˝ foley Folysil  CH 6 pediatrickĂ˝ rovnĂ˝ balonek 1,5 ml AA6106</t>
  </si>
  <si>
    <t>Katetr moÄŤovĂ˝ foley Folysil  CH 6 pediatrickĂ˝ rovnĂ˝ balonek 1,5 ml bal. Ăˇ 5 ks AA6106</t>
  </si>
  <si>
    <t>ZK884</t>
  </si>
  <si>
    <t>Kohout trojcestnĂ˝ discofix modrĂ˝ 4095111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</si>
  <si>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</si>
  <si>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</si>
  <si>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</si>
  <si>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</si>
  <si>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bezjehlovĂ˝ bionecteur Ăˇ 50 ks 896.03 povoleno pouze pro HOK, DK a NOVO</t>
  </si>
  <si>
    <t>Konektor bezjehlovĂ˝ bionecteur Ăˇ 50 ks 896.03 povoleno pouze pro HOK, DK a NOVOR</t>
  </si>
  <si>
    <t>ZE784</t>
  </si>
  <si>
    <t>Konektor bezjehlovĂ˝ pro ĹľilnĂ­ i arteriĂˇlnĂ­ linky smartsite modrĂ˝ 2000E7D</t>
  </si>
  <si>
    <t>Konektor bezjehlovĂ˝ pro ĹľilnĂ­ i arteriĂˇlnĂ­ linky smartsite modrĂ˝ 2000E7D - firma jiĹľ nedodĂˇvĂˇ</t>
  </si>
  <si>
    <t>ZB299</t>
  </si>
  <si>
    <t>Konektor bezjehlovĂ˝ safeflow s prodl.hadiÄŤkou, bal.Ăˇ 100 ks, 4097154</t>
  </si>
  <si>
    <t>Konektor bezjehlový bionecteur á 50 ks 896.03 povoleno pouze pro HOK, DK a NOVOR</t>
  </si>
  <si>
    <t>Konektor bezjehlový safeflow s prodl.hadičkou, bal.á 100 ks, 4097154</t>
  </si>
  <si>
    <t>ZB503</t>
  </si>
  <si>
    <t>Konektor pĹ™Ă­mĂ˝ 22 M-22 M 1960</t>
  </si>
  <si>
    <t>ZQ783</t>
  </si>
  <si>
    <t>Konektor Upgrade kit pro hadičky vzduchové Philips M1596B k propojení s manžetami TK Philips M186xC, M187xC, bal. á 10 ks 989803167521</t>
  </si>
  <si>
    <t>ZD903</t>
  </si>
  <si>
    <t>Kontejner+ lopatka 30 ml nesterilnĂ­ FLME25133</t>
  </si>
  <si>
    <t>ZE799</t>
  </si>
  <si>
    <t>Kyveta k mÄ›Ĺ™enĂ­ COâ‚‚, k ventilĂˇtoru DrĂ¤ger, dÄ›tskĂˇ, jednorĂˇzovĂˇ  (P), bal. Ăˇ 10 ks MP01063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</si>
  <si>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</si>
  <si>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</si>
  <si>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</si>
  <si>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</si>
  <si>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</si>
  <si>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</si>
  <si>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ZB103</t>
  </si>
  <si>
    <t>LĂˇhev k odsĂˇvaÄŤce flovac 2l hadice 1,8 m 000-036-021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</si>
  <si>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</si>
  <si>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</si>
  <si>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</si>
  <si>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</si>
  <si>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</si>
  <si>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</si>
  <si>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Láhev k odsávačce flovac 1l hadice 1,8 m á 45 ks 000-036-020</t>
  </si>
  <si>
    <t>Láhev kojenecká jednorázová se šroub.víčkem 130 ml multipack bal. á 50 ks 14001</t>
  </si>
  <si>
    <t>Láhev kojenecká jednorázová se šroub.víčkem 250 ml multipack bal. á 50 ks 14002</t>
  </si>
  <si>
    <t>Láhev kojenecká jednorázová se šroub.víčkem 250 ml multipack bal. á 50 ks 14002 (objednávat 2 bal. - 100 ks)</t>
  </si>
  <si>
    <t>Láhev kojenecká jednorázová se šroub.víčkem 50 ml multipack bal. á 50 ks 14000</t>
  </si>
  <si>
    <t>Lanceta Solace modrá bezpečnostní 26G/1,8 mm bal. á 100 ks NT-PA26-100</t>
  </si>
  <si>
    <t>ZQ782</t>
  </si>
  <si>
    <t>Manžeta TK k monitoru Philips neonatální jednorázová, vinyl, vel. 1, obvod 3,1 - 5,7 cm, bal. á 10 ks M1866B-10</t>
  </si>
  <si>
    <t>ZI119</t>
  </si>
  <si>
    <t>Manžeta TK novorozenecká č. 2 M1868B  (dřív.kč.M1868A se již nevyrábí)</t>
  </si>
  <si>
    <t>ZC134</t>
  </si>
  <si>
    <t>Manžeta TK novorozenecká č. 3 M1870B + konektor (M1870A se již nevyrábí)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</si>
  <si>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</si>
  <si>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</si>
  <si>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</si>
  <si>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</si>
  <si>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</si>
  <si>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</si>
  <si>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</si>
  <si>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</si>
  <si>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Maska neonatální nosní nCPAP, k plicním ventilátorům Dräger Babylog VN 500, vel. L, sterilní, bal. á 5 ks 17016104</t>
  </si>
  <si>
    <t>Maska neonatální nosní nCPAP, k plicním ventilátorům Dräger Babylog VN 500, vel. M, sterilní, bal. á 5 ks 170161013</t>
  </si>
  <si>
    <t>ZP278</t>
  </si>
  <si>
    <t>Maska resuscitaÄŤnĂ­ neonatĂˇlnĂ­ ClearFlex economy vel. 00 resterilizovatelnĂˇ 8848006</t>
  </si>
  <si>
    <t>NĂˇstroj ÄŤistĂ­cĂ­ echoscreen bal. Ăˇ 10 ks 1040</t>
  </si>
  <si>
    <t>ZR323</t>
  </si>
  <si>
    <t>Nostrila neonatĂˇlnĂ­ k plicnĂ­m ventilĂˇtorĹŻm DrĂ¤ger Babylog VN 500, vel. L, sterilnĂ­, bal. Ăˇ 5 ks 170161003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</si>
  <si>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</si>
  <si>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</si>
  <si>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</si>
  <si>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</si>
  <si>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</si>
  <si>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</si>
  <si>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Nostrila neonatální k plicním ventilátorům Dräger Babylog VN 500, vel. L, sterilní, bal. á 5 ks 170161003</t>
  </si>
  <si>
    <t>Nostrila neonatální k plicním ventilátorům Dräger Babylog VN 500, vel. M, sterilní, bal. á 5 ks 170161002</t>
  </si>
  <si>
    <t>Nostrila neonatální k plicním ventilátorům Dräger Babylog VN 500, vel. S, sterilní, bal. á 5 ks 170161001</t>
  </si>
  <si>
    <t>Nostrila neonatální k plicním ventilátorům Dräger Babylog VN 500, vel. XS, sterilní, bal. á 5 ks 170161006</t>
  </si>
  <si>
    <t>ZS184</t>
  </si>
  <si>
    <t>Obal ochrannĂ˝ na transluminaÄŤnĂ­ svÄ›tlo Venoscope, 120 x 225 mm, vÄŤetnÄ› ubrousku, jednorĂˇzovĂ˝, bal. Ăˇ 200 ks (obal+ubrousek) N15200</t>
  </si>
  <si>
    <t>ZR304</t>
  </si>
  <si>
    <t>PĂˇska tejpovacĂ­  KIRA - Sports Tape pro novorozence hypoalergennĂ­ 100% bavlna 5 cm x 5 m barva bĂ­lĂˇ 8099456705010</t>
  </si>
  <si>
    <t>Páska fixační bal. á 12 ks LNOP 1053</t>
  </si>
  <si>
    <t>Páska tejpovací  KIRA - Sports Tape pro novorozence hypoalergenní 100% bavlna 5 cm x 5 m barva bílá 8099456705010</t>
  </si>
  <si>
    <t>ZQ141</t>
  </si>
  <si>
    <t>PeĂˇn svorka na cĂ©vy rovnĂˇ 160 mm TK-BC 060-16</t>
  </si>
  <si>
    <t>ZF912</t>
  </si>
  <si>
    <t>Pinzeta chirurgickĂˇ rovnĂˇ 1 x 2 zuby jemnĂˇ 145 mm B397114920027</t>
  </si>
  <si>
    <t>Pinzeta UH sterilní I0600</t>
  </si>
  <si>
    <t>ZR238</t>
  </si>
  <si>
    <t>PlĂ­ce testovacĂ­ pro Babylog VN bal. Ăˇ 10 ks MP02425</t>
  </si>
  <si>
    <t>Plíce testovací pro Babylog VN 5008409742</t>
  </si>
  <si>
    <t>ZB501</t>
  </si>
  <si>
    <t>PĹ™eruĹˇovaÄŤ sĂˇnĂ­ fingertip sterilnĂ­ bal. Ăˇ 100 ks 07.031.00.000</t>
  </si>
  <si>
    <t>ZR349</t>
  </si>
  <si>
    <t>PodloĹľka ÄŤelnĂ­ polstrovanĂˇ se silikonovĂ˝m gelem k plicnĂ­m ventilĂˇtorĹŻm DrĂ¤ger Babylog VN 500, bal. Ăˇ 5 ks 170161018</t>
  </si>
  <si>
    <t>ZR779</t>
  </si>
  <si>
    <t>PodloĹľka k hypotermii Pecotherm Neo TEC COM (Disposable Aqua Wrap), PUR, transparemtnĂ­, 620mm x 420mm, 300-350 ml, 220 g, jednorĂˇzovĂˇ, bal. Ăˇ 3 ks TC-MATT-DISP</t>
  </si>
  <si>
    <t>Přerušovač sání fingertip sterilní bal. á 100 ks 07.031.00.000</t>
  </si>
  <si>
    <t>ZR509</t>
  </si>
  <si>
    <t>Rampa 2 kohouty  infuznĂ­ Vygon bal. Ăˇ 25 ks 5827.92</t>
  </si>
  <si>
    <t>ZA691</t>
  </si>
  <si>
    <t>Rampa 3 kohouty discofix 16600C/4085434/</t>
  </si>
  <si>
    <t>ZB301</t>
  </si>
  <si>
    <t>Rampa 5 kohoutĹŻ bez PVC lipidorezistentnĂ­ bal. Ăˇ 20 ks RP 5000 M</t>
  </si>
  <si>
    <t>Rampa 5 kohoutů bez PVC lipidorezistentní bal. á 20 ks RP 5000 M</t>
  </si>
  <si>
    <t>ZB360</t>
  </si>
  <si>
    <t>Rourka rektĂˇlnĂ­ CH12 dĂ©lka 12 cm sterilnĂ­ bal. Ăˇ 20 ks 646699</t>
  </si>
  <si>
    <t>Rourka rektální CH12 délka 12 cm sterilní bal. á 20 ks 646699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</si>
  <si>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</si>
  <si>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</si>
  <si>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</si>
  <si>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</si>
  <si>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Sáček močový lepící dětský bez vypouštěcího ventilu 76.38042.000</t>
  </si>
  <si>
    <t>ZA775</t>
  </si>
  <si>
    <t>Sáček močový lepicí dětský pro novoroz. 80 x 220 mm d744988 - nahrazen ZK456</t>
  </si>
  <si>
    <t>Sáček močový s hodinovou diurézou curity 200 ml, 2000 ml, hadička 150 cm 6502</t>
  </si>
  <si>
    <t>ZM753</t>
  </si>
  <si>
    <t>Sada Infant Flow LP nCPAP aolikĂˇtor. okruh, komora zvlhÄŤovaÄŤe s automatickĂ˝m plnÄ›nĂ­m bal. Ăˇ 10 ks 7772011AK</t>
  </si>
  <si>
    <t>Sada Infant Flow LP nCPAP aolikátor. okruh, komora zvlhčovače s automatickým plněním bal. á 10 ks 7772011AK</t>
  </si>
  <si>
    <t>ZN771</t>
  </si>
  <si>
    <t>Sada k pĹ™Ă­stroji NO-A pro pediatrickĂ© pouĹľitĂ­ 10002076</t>
  </si>
  <si>
    <t>Sada k přístroji NO-A pro pediatrické použití 10002076</t>
  </si>
  <si>
    <t>ZI035</t>
  </si>
  <si>
    <t>SaviÄŤka nĂˇhradnĂ­ kulatĂˇ k ĹˇidĂ­tkĹŻm Flora kytiÄŤka 100N</t>
  </si>
  <si>
    <t>Savička náhradní kulatá k šidítkům Flora kytička 100N</t>
  </si>
  <si>
    <t>ZS183</t>
  </si>
  <si>
    <t>Sensor dĂ˝chacĂ­ Graseby Capsule pro externĂ­ trigger k ventilĂˇtoru EVE Neo Stephan, dĂ©lka 1,5m, bal. Ăˇ 50 ks 103560103</t>
  </si>
  <si>
    <t>ZS182</t>
  </si>
  <si>
    <t>Sensor Flow neonatĂˇlnĂ­ PNT-B  k ventilĂˇtoru EVE Neo Stephan, dĂ©lka 200 cm, 0 aĹľ +/- 12 l/min, pro opakovanĂ© pouĹľitĂ­, bal. Ăˇ 1 ks 107061129</t>
  </si>
  <si>
    <t>ZS077</t>
  </si>
  <si>
    <t>Senzor k mÄ›Ĺ™enĂ­ cerebrĂˇlnĂ­ a somatickĂ© oxymetrie somasenzor INVOS S100 pro novorozence bal. Ăˇ 10 ks SNN/CNN</t>
  </si>
  <si>
    <t>ZL525</t>
  </si>
  <si>
    <t>Senzor k mÄ›Ĺ™enĂ­ cerebrĂˇlnĂ­ oxymetrie somasensor INVOS pro dospÄ›lĂ© bal. Ăˇ 10 ks SAFB- SM</t>
  </si>
  <si>
    <t>ZM692</t>
  </si>
  <si>
    <t>Senzor pro kontinuĂˇlnĂ­ monitoraci glykemie Enlite bal. Ăˇ 5 ks MMT-7008A</t>
  </si>
  <si>
    <t>ZR471</t>
  </si>
  <si>
    <t>Skalpel jednorĂˇzovĂ˝ prazisa sterilnĂ­ vel. ÄŤepelky 11 bal. Ăˇ 10 ks 11.000.00.511</t>
  </si>
  <si>
    <t>ZN890</t>
  </si>
  <si>
    <t>Sonda pro enterĂˇlnĂ­ vĂ˝Ĺľivu graduovanĂˇ 4F /40 cm PVC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</si>
  <si>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</si>
  <si>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</si>
  <si>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</si>
  <si>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</si>
  <si>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Sonda pro enterální výživu graduovaná 4F /40 cm PVC 310.04</t>
  </si>
  <si>
    <t>Sonda pro enterální výživu graduovaná 5F /40 cm PVC 310.05</t>
  </si>
  <si>
    <t>Sonda pro enterální výživu graduovaná 6F /40 cm PVC 310.06</t>
  </si>
  <si>
    <t>ZJ356</t>
  </si>
  <si>
    <t>Sonda žaludeční CH10 1200 mm s RTG linkou bal. á 50 ks 412010</t>
  </si>
  <si>
    <t>ZJ703</t>
  </si>
  <si>
    <t>Sonda žaludeční CH8 1200mm s RTG linkou bal. á 50 ks 412008</t>
  </si>
  <si>
    <t>ZB543</t>
  </si>
  <si>
    <t>Souprava odbÄ›rovĂˇ tracheĂˇlnĂ­ na odbÄ›r sekretu G05206</t>
  </si>
  <si>
    <t>Souprava odběrová tracheální na odběr sekretu G05206</t>
  </si>
  <si>
    <t>ZD293</t>
  </si>
  <si>
    <t>Spojka heimlich na napoj. pediatr. drĂ©nĹŻ bal. Ăˇ 50 ks 800.01</t>
  </si>
  <si>
    <t>ZG724</t>
  </si>
  <si>
    <t>Spojka proplachovacĂ­ urologickĂˇ bal. Ăˇ 50 ks LCF</t>
  </si>
  <si>
    <t>ZB488</t>
  </si>
  <si>
    <t>Sprej cavilon 28 ml bal. á 12 ks 3346E</t>
  </si>
  <si>
    <t>Sprej cavilon 28 ml bal. Ăˇ 12 ks 3346E</t>
  </si>
  <si>
    <t>Sprej cavilon 28 ml bal. Ăˇ 12 ks 3346E - dlouhodobĂ˝ vĂ˝padek</t>
  </si>
  <si>
    <t>StĹ™Ă­kaÄŤka injekÄŤnĂ­ 2-dĂ­lnĂˇ 2 ml L Inject Solo 4606027V  - povoleno pouze pro NOVOROZENECKĂ‰ ODD.</t>
  </si>
  <si>
    <t>StĹ™Ă­kaÄŤka injekÄŤnĂ­ 2-dĂ­lnĂˇ 2 ml L Inject Solo 4606027V - povoleno pouze pro KNM</t>
  </si>
  <si>
    <t>StĹ™Ă­kaÄŤka injekÄŤnĂ­ 2-dĂ­lnĂˇ 2 ml L Inject Solo 4606027V - povoleno pouze PRO NOVOROZENECKĂ‰ oddÄ›lenĂ­ a KNM</t>
  </si>
  <si>
    <t>ZB798</t>
  </si>
  <si>
    <t>StĹ™Ă­kaÄŤka injekÄŤnĂ­ 2-dĂ­lnĂˇ 20 ml LL Inject Solo 4606736V</t>
  </si>
  <si>
    <t>ZH168</t>
  </si>
  <si>
    <t>StĹ™Ă­kaÄŤka injekÄŤnĂ­ 3-dĂ­lnĂˇ 1 ml L tuberculin s jehlou KD-JECT III 26G x 1/2" 0,45 x 12 mm 831786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</si>
  <si>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</si>
  <si>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</si>
  <si>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</si>
  <si>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</si>
  <si>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</si>
  <si>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</si>
  <si>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StĹ™Ă­kaÄŤka injekÄŤnĂ­ 3-dĂ­lnĂˇ, 1 ml, L, tuberculin bez jehly, centrickĂˇ ĹˇpiÄŤka, bezzbytkovĂˇ, bal. Ăˇ 100 ks</t>
  </si>
  <si>
    <t>ZN854</t>
  </si>
  <si>
    <t>StĹ™Ă­kaÄŤka injekÄŤnĂ­ arteriĂˇlnĂ­ 3 ml bez jehly s heparinem bal. Ăˇ 100 ks safePICO Aspirator 956-622</t>
  </si>
  <si>
    <t>ZO543</t>
  </si>
  <si>
    <t>StĹ™Ă­kaÄŤka injekÄŤnĂ­ pĹ™edplnÄ›nĂˇ 0,9% NaCl 10 ml BD PosiFlush SP EMA bal. Ăˇ 30 ks 306585</t>
  </si>
  <si>
    <t>ZA754</t>
  </si>
  <si>
    <t>Stříkačka injekční 3-dílná 10 ml LL Omnifix Solo se závitem 4617100V</t>
  </si>
  <si>
    <t>Stříkačka injekční 3-dílná 5 ml LL Omnifix Solo se závitem 4617053V</t>
  </si>
  <si>
    <t>Stříkačka injekční 3-dílná 50 ml LL Omnifix Solo 4617509F</t>
  </si>
  <si>
    <t>Stříkačka injekční arteriální 3 ml bez jehly s heparinem bal. á 100 ks safePICO Aspirator 956-622</t>
  </si>
  <si>
    <t>Stříkačka injekční předplněná 0,9% NaCl 10 ml BD PosiFlush SP EMA bal. á 30 ks 306585</t>
  </si>
  <si>
    <t>ZA964</t>
  </si>
  <si>
    <t>Stříkačka janett 3-dílná 60 ml sterilní vyplachovací 050ML3CZ-CEW (MRG564)</t>
  </si>
  <si>
    <t>ZD492</t>
  </si>
  <si>
    <t>SvÄ›rka drĹľĂˇku flovac-plast 100 11-5122 (230-500)</t>
  </si>
  <si>
    <t>ZC847</t>
  </si>
  <si>
    <t>SystĂ©m odsĂˇvacĂ­ uzavĹ™enĂ˝ TC CH5  neo / pedi Y adaptĂ©r 30,5 cm 195-5</t>
  </si>
  <si>
    <t>ZB095</t>
  </si>
  <si>
    <t>SystĂ©m odsĂˇvacĂ­ uzavĹ™enĂ˝ TC CH6 neo / pedi 30,5 cm ,bal.Ăˇ 10 ks, 196-5</t>
  </si>
  <si>
    <t>SystĂ©m odsĂˇvacĂ­ uzavĹ™enĂ˝ TC CH6 neo / pedi 30,5 cm bal. Ăˇ 10 ks 196-5</t>
  </si>
  <si>
    <t>ZB195</t>
  </si>
  <si>
    <t>SystĂ©m odsĂˇvacĂ­ uzavĹ™enĂ˝ TC CH8 neo / pedi 30,5 cm 198-5</t>
  </si>
  <si>
    <t>ZB228</t>
  </si>
  <si>
    <t>Systém hrudní drenáže Pleur-evac bal. á 6 ks pro děti A-6020-08LF</t>
  </si>
  <si>
    <t>Systém odsávací uzavřený TC CH8 neo / pedi 30,5 cm 198-5</t>
  </si>
  <si>
    <t>Šidítko dětské Flora 03 kytička bal. á 30 ks 1001</t>
  </si>
  <si>
    <t>Šidítko pro nezralé novorozence do 30.týdne čiré Wee Thumbie – Aqua 1046741</t>
  </si>
  <si>
    <t>ZE783</t>
  </si>
  <si>
    <t>Trn na vak jednosmÄ›rnĂ˝ 2309E</t>
  </si>
  <si>
    <t>ZD147</t>
  </si>
  <si>
    <t>Trokar hrudnĂ­ 8F 8 cm pro novor.s kon.hrotem, RTG kontrastnĂ­ bal. Ăˇ 15 ks 625.08</t>
  </si>
  <si>
    <t>Trokar hrudní 8F 8 cm pro novor.s kon.hrotem, RTG kontrastní bal. á 15 ks 625.08</t>
  </si>
  <si>
    <t>ZR290</t>
  </si>
  <si>
    <t>TyÄŤinka vatovĂˇ zvlhÄŤujĂ­cĂ­ na hygienu dutiny ĂşstnĂ­ 10 cm dlouhĂˇ bal. Ăˇ 75 ks 32.000.00.020</t>
  </si>
  <si>
    <t>ZP357</t>
  </si>
  <si>
    <t>Tyčinka vatová zvlhčující glycerín + citron bal. á 75 ks FTL-LS-15 - firma již nedodává</t>
  </si>
  <si>
    <t>Tyčinka vatová zvlhčující na hygienu dutiny ústní 10 cm dlouhá bal. á 75 ks 32.000.00.020</t>
  </si>
  <si>
    <t>ZA812</t>
  </si>
  <si>
    <t>UzĂˇvÄ›r do katetrĹŻ 4435001</t>
  </si>
  <si>
    <t>Uzávěr dezinfekční k bezjehlovému vstupu se 70% IPA  bal. 250 ks NCF-004</t>
  </si>
  <si>
    <t>ZD477</t>
  </si>
  <si>
    <t>Vak dĂ˝chacĂ­ 1000 ml zdrsnÄ›nĂ˝ ĹˇedĂ˝ V00142</t>
  </si>
  <si>
    <t>ZF442</t>
  </si>
  <si>
    <t>Vak dĂ˝chacĂ­ 2000 ml 2820</t>
  </si>
  <si>
    <t>ZR239</t>
  </si>
  <si>
    <t>Ventil  exp.  pro Babylog VN 500, sterilizovatelný 8415270</t>
  </si>
  <si>
    <t>ZS181</t>
  </si>
  <si>
    <t>Ventil expiraÄŤnĂ­ neonatĂˇlnĂ­ EVE k ventilĂˇtoru EVE Neo Stephan, distĂˇlnĂ­, jednorĂˇzovĂ˝, bal. Ăˇ 6 ks 107061081</t>
  </si>
  <si>
    <t>Ventil včetně 6 bílých membrán K800.0727</t>
  </si>
  <si>
    <t>ZB620</t>
  </si>
  <si>
    <t>Víko kompaktní odsávací s poj.ventilem bal. á 3 ks P01102</t>
  </si>
  <si>
    <t>ZB452</t>
  </si>
  <si>
    <t>Víko kompletní kompaktní podtl. odsáv. P00341</t>
  </si>
  <si>
    <t>ZF940</t>
  </si>
  <si>
    <t>Vzduchovod nosnĂ­ 3,5 mm bal. Ăˇ 10 ks 321035</t>
  </si>
  <si>
    <t>ZF939</t>
  </si>
  <si>
    <t>Vzduchovod nosnĂ­ 4,0 mm bal. Ăˇ 10 ks 321040</t>
  </si>
  <si>
    <t>Vzduchovod nosní 3,5 mm bal. á 10 ks 321035</t>
  </si>
  <si>
    <t>ZI682</t>
  </si>
  <si>
    <t>ZĂˇtka ke kapilĂˇĹ™e Ăˇ 500 ks (8153) 110180</t>
  </si>
  <si>
    <t>Zátka ke kapiláře á 500 ks (8153) 110180</t>
  </si>
  <si>
    <t>Zkumavka červená 3 ml 454095</t>
  </si>
  <si>
    <t>ZB763</t>
  </si>
  <si>
    <t>Zkumavka červená 9 ml 455092</t>
  </si>
  <si>
    <t>ZB773</t>
  </si>
  <si>
    <t>Zkumavka ĹˇedĂˇ-glykemie 454085</t>
  </si>
  <si>
    <t>ZO939</t>
  </si>
  <si>
    <t>Zkumavka liquor PP 10 ml 15,3 x 92 ml ĹˇroubovacĂ­ vĂ­ÄŤko sterilnĂ­ s popisem bal.Ăˇ 100 ks 62.610.018</t>
  </si>
  <si>
    <t>Zkumavka liquor PP 10 ml 15,3 x 92 ml šroubovací víčko sterilní s popisem bal.á 100 ks 62.610.018</t>
  </si>
  <si>
    <t>Zkumavka močová urin-monovette s pístem 10 ml sterilní bal. á 100 ks 10.252.020</t>
  </si>
  <si>
    <t>ZB533</t>
  </si>
  <si>
    <t>Zkumavka na kovy 6 ml 456080</t>
  </si>
  <si>
    <t>ZB336</t>
  </si>
  <si>
    <t>Zkumavka odbÄ›rovĂˇ 1 ml tapval koagulace modrĂˇ bal. Ăˇ 50 ks (Aquisel) 13060</t>
  </si>
  <si>
    <t>Zkumavka odbÄ›rovĂˇ 1 ml tapval modrĂˇ bal. Ăˇ 50 ks (Aquisel) 13060</t>
  </si>
  <si>
    <t>Zkumavka odběrová 1 ml tapval modrá bal. á 50 ks (Aquisel) 13060</t>
  </si>
  <si>
    <t>ZI180</t>
  </si>
  <si>
    <t>Zkumavka s mediem+ flovakovanĂ˝ tampon eSwab minitip oranĹľovĂ˝ (oko,ucho,krk,nos,dutiny,urogenitĂˇlnĂ­ tra) 491CE.A</t>
  </si>
  <si>
    <t>Zkumavka šedá-glykemie 454085</t>
  </si>
  <si>
    <t>ZB776</t>
  </si>
  <si>
    <t>Zkumavka zelená 3 ml 454082</t>
  </si>
  <si>
    <t>Zkumavka zelenĂˇ 3 ml 454082</t>
  </si>
  <si>
    <t>50115063</t>
  </si>
  <si>
    <t>ZPr - vaky, sety (Z528)</t>
  </si>
  <si>
    <t>ZA716</t>
  </si>
  <si>
    <t>Set infuznĂ­ intrafix air bez PVC 180 cm 4063002</t>
  </si>
  <si>
    <t>Set infuzní intrafix air bez PVC 180 cm 4063002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</si>
  <si>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</si>
  <si>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</si>
  <si>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</si>
  <si>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50115064</t>
  </si>
  <si>
    <t>ZPr - šicí materiál (Z529)</t>
  </si>
  <si>
    <t>ZA878</t>
  </si>
  <si>
    <t>Ĺ itĂ­ ethilon bl 4-0 bal. Ăˇ 12 ks (W319) 662G</t>
  </si>
  <si>
    <t>Šití ethilon bl 4-0 bal. á 12 ks (W319) 662G</t>
  </si>
  <si>
    <t>ZC305</t>
  </si>
  <si>
    <t>Jehla injekÄŤnĂ­ 0,4 x 20 mm ĹˇedĂˇ 4657705</t>
  </si>
  <si>
    <t>ZA835</t>
  </si>
  <si>
    <t>Jehla injekÄŤnĂ­ 0,6 x 25 mm modrĂˇ 4657667</t>
  </si>
  <si>
    <t>Jehla injekční 0,5 x 16 mm oranžová 4657853</t>
  </si>
  <si>
    <t>Jehla injekční 1,2 x 40 mm růžová 4665120</t>
  </si>
  <si>
    <t>ZA925</t>
  </si>
  <si>
    <t>Jehla spinĂˇlnĂ­ spinocan 22 G x 40 mm ÄŤernĂˇ bal. Ăˇ 25 ks 4507401-13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</si>
  <si>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</si>
  <si>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</si>
  <si>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</si>
  <si>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</si>
  <si>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</si>
  <si>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</si>
  <si>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</si>
  <si>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</si>
  <si>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</si>
  <si>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ZP949</t>
  </si>
  <si>
    <t>Rukavice vyĹˇetĹ™ovacĂ­ nitril basic bez pudru modrĂ© XL bal. Ăˇ 170 ks 44753</t>
  </si>
  <si>
    <t>Rukavice vyĹˇetĹ™ovacĂ­ nitril sempercare bez pudru Soft rĹŻĹľovĂ© bal. Ăˇ 200 ks vel. L 34433 - pouze pro novorozence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</si>
  <si>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</si>
  <si>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</si>
  <si>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</si>
  <si>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</si>
  <si>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</si>
  <si>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1270.03</t>
  </si>
  <si>
    <t>Katetr pupeÄŤnĂ­ jednocestnĂ˝ 3,5 Fr x 40 cm bal. Ăˇ 8 ks 1270.03</t>
  </si>
  <si>
    <t>ZP085</t>
  </si>
  <si>
    <t>Katetr pupeÄŤnĂ­ jednocestnĂ˝ 4,0 Fr x 40 cm 1270.04</t>
  </si>
  <si>
    <t>ZP086</t>
  </si>
  <si>
    <t>Katetr pupeÄŤnĂ­ jednocestnĂ˝ 5,0 Fr x 40 cm 1270.05</t>
  </si>
  <si>
    <t>Katetr pupeční dvoucestný 1272.14</t>
  </si>
  <si>
    <t>Katetr pupeční jednocestný 3,5 Fr x 40 cm 1270.03</t>
  </si>
  <si>
    <t>ZN982</t>
  </si>
  <si>
    <t>Mikrokatetr dvoucestný Nutriline 2F 24G/ 30 cm se zaváděcím drátem (neonatál. k parent. výživě PUR) 1252.230</t>
  </si>
  <si>
    <t>ZC618</t>
  </si>
  <si>
    <t>Mikrokatetr jednocestnĂ˝ premicath 1F 28G/20 cm neonatĂˇl. k parent. vĂ˝ĹľivÄ› PUR 1261.203</t>
  </si>
  <si>
    <t>Mikrokatetr jednocestný premicath 1F 28G/20 cm neonatál. k parent. výživě PUR 1261.203</t>
  </si>
  <si>
    <t>50115079</t>
  </si>
  <si>
    <t>ZPr - internzivní péče (Z542)</t>
  </si>
  <si>
    <t>ZR675</t>
  </si>
  <si>
    <t>AdaptĂ©r T-kus pro pĹ™ipojenĂ­ mikronebulizĂˇtoru Aerogen Solo do okruhu nebo na komoru komory aktivnĂ­hozvlhÄŤovaÄŤe, pro dospÄ›lĂ© P07074</t>
  </si>
  <si>
    <t>ZM999</t>
  </si>
  <si>
    <t>Adaptér HFO autoklávovatelný k ventilátoru Fabian 7209</t>
  </si>
  <si>
    <t>ZM997</t>
  </si>
  <si>
    <t>Blok vĂ˝dechovĂ˝ autoklĂˇvovatelnĂ˝ k ventilĂˇtoru Fabian 7360</t>
  </si>
  <si>
    <t>Blok výdechový autoklávovatelný k ventilátoru Fabian 7360</t>
  </si>
  <si>
    <t>ZN183</t>
  </si>
  <si>
    <t>DrĹľĂˇk injekÄŤnĂ­ch stĹ™Ă­kaÄŤek do inkubĂˇtoru 5905</t>
  </si>
  <si>
    <t>ZC905</t>
  </si>
  <si>
    <t>Hadice silikon 7 x 11,0 x 2,00 mm á 10 m pro drenáž těl.dutin KVS60-070110</t>
  </si>
  <si>
    <t>Hadice silikon 7 x 11,0 x 2,00 mm Ăˇ 10 m pro drenĂˇĹľ tÄ›l.dutin KVS60-070110</t>
  </si>
  <si>
    <t>ZK465</t>
  </si>
  <si>
    <t>Hadička spojovací propojovací ventilátor/zvlhčovač jednorázová k ventilátoru Fabian bal. á 10 ks 270.520</t>
  </si>
  <si>
    <t>ZN608</t>
  </si>
  <si>
    <t>KlobouÄŤek intranasĂˇlnĂ­ bez stĹ™Ă­kaÄŤky bal. Ăˇ 25 ks MAD 300</t>
  </si>
  <si>
    <t>ZI235</t>
  </si>
  <si>
    <t>Komora pro zvlhčovače jednorázová k ventilátoru Fabian bal. á 10 ks 500.300 (500380)</t>
  </si>
  <si>
    <t>ZR674</t>
  </si>
  <si>
    <t>MikronebulizĂˇtor Aerogen Solo, pro podĂˇvĂˇnĂ­ lĂ©kĹŻ formou aerosolu, vibraÄŤnĂ­,  jednorĂˇzovĂ˝  P07070</t>
  </si>
  <si>
    <t>ZQ043</t>
  </si>
  <si>
    <t>Okruh dĂ˝chacĂ­ jednorĂˇzovĂ˝ BTS1181A vyhĹ™. okruh 120 cm AIRcon, HFO k ventilĂˇtoru Fabian bal. Ăˇ 10 ks 270.754</t>
  </si>
  <si>
    <t>ZR311</t>
  </si>
  <si>
    <t>Okruh dĂ˝chacĂ­ nevyhĹ™Ă­vanĂ˝  BTS100, pro pro  transportnĂ­ ventilĂˇtor  Fabian nCPAP Evolution 120 cm, jednorĂˇzovĂ˝, bal. Ăˇ 10 ks 270.330</t>
  </si>
  <si>
    <t>ZN141</t>
  </si>
  <si>
    <t>Okruh dĂ˝chacĂ­ vyhĹ™Ă­vanĂ˝ s pĹ™Ă­vodnĂ­ hadicĂ­ komorou nĂ­zkoprĹŻtokovou zvlhÄŤovacĂ­ patronou Vapotherm pro rozsah prĹŻtoku 2-8 l/min. bal. Ăˇ 5 ks PF-DPC-Low</t>
  </si>
  <si>
    <t>Okruh dýchací jednorázový BTS1181A vyhř. okruh 120 cm AIRcon, HFO k ventilátoru Fabian bal. á 10 ks 270.754</t>
  </si>
  <si>
    <t>Okruh dýchací nevyhřívaný  BTS100, pro pro  transportní ventilátor  Fabian nCPAP Evolution 120 cm, jednorázový, bal. á 10 ks 270.330</t>
  </si>
  <si>
    <t>Okruh dýchací vyhřívaný s přívodní hadicí komorou nízkoprůtokovou zvlhčovací patronou Vapotherm pro rozsah průtoku 2-8 l/min. bal. á 5 ks PF-DPC-Low</t>
  </si>
  <si>
    <t>ZP783</t>
  </si>
  <si>
    <t>PĹ™evodnĂ­k tlakovĂ˝ arteriĂˇlnĂ­ 158 cm jednokomorovĂ˝ 2 ml 1 linka pediatrickĂ˝ uzavĹ™enĂ˝ systĂ©m Argon Safedraw P set bal. Ăˇ 5 ks ARG:688600</t>
  </si>
  <si>
    <t>ZD478</t>
  </si>
  <si>
    <t>Převodník tlakový arteriální 90 cm jednokom. pediatrický 1 linka bal. á 20 ks T432105A</t>
  </si>
  <si>
    <t>ZM993</t>
  </si>
  <si>
    <t>Senzor prĹŻtokovĂ˝ novorozeneckĂ˝ autoklĂˇvovatelnĂ˝ k ventilĂˇtoru Fabian 1031</t>
  </si>
  <si>
    <t>Senzor průtokový novorozenecký autoklávovatelný k ventilátoru Fabian 1031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</si>
  <si>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</si>
  <si>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</si>
  <si>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</si>
  <si>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</si>
  <si>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</si>
  <si>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</si>
  <si>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</si>
  <si>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</si>
  <si>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</si>
  <si>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</si>
  <si>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</si>
  <si>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</si>
  <si>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</si>
  <si>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</si>
  <si>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</si>
  <si>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</si>
  <si>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</si>
  <si>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</si>
  <si>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</si>
  <si>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</si>
  <si>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</si>
  <si>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</si>
  <si>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</si>
  <si>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</si>
  <si>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</si>
  <si>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</si>
  <si>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Gromská Zuzana</t>
  </si>
  <si>
    <t>Vránová Ivana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</si>
  <si>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</si>
  <si>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</si>
  <si>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</si>
  <si>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</si>
  <si>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</si>
  <si>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</si>
  <si>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</si>
  <si>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</si>
  <si>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</si>
  <si>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SYNAGIS</t>
  </si>
  <si>
    <t>2</t>
  </si>
  <si>
    <t>0007957</t>
  </si>
  <si>
    <t>Erytrocyty deleukotizované</t>
  </si>
  <si>
    <t>0407942</t>
  </si>
  <si>
    <t>Příplatek za ozáření</t>
  </si>
  <si>
    <t>V</t>
  </si>
  <si>
    <t>09111</t>
  </si>
  <si>
    <t>ODBĚR KAPILÁRNÍ KRVE</t>
  </si>
  <si>
    <t>09117</t>
  </si>
  <si>
    <t>ODBĚR KRVE ZE ŽÍLY U DÍTĚTĚ DO 10 LET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</si>
  <si>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</si>
  <si>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</si>
  <si>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</si>
  <si>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</si>
  <si>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</si>
  <si>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</si>
  <si>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</si>
  <si>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</si>
  <si>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</si>
  <si>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</si>
  <si>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</si>
  <si>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</si>
  <si>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</si>
  <si>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</si>
  <si>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</si>
  <si>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</si>
  <si>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</si>
  <si>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</si>
  <si>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</si>
  <si>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</si>
  <si>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</si>
  <si>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</si>
  <si>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02210</t>
  </si>
  <si>
    <t>ODBĚR PRO NOVOROZENECKÝ SCREENING NEBO RESCREENING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</si>
  <si>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</si>
  <si>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</si>
  <si>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DK: Dětská klinika</t>
  </si>
  <si>
    <t>3F4</t>
  </si>
  <si>
    <t>0026039</t>
  </si>
  <si>
    <t>0072973</t>
  </si>
  <si>
    <t>0083487</t>
  </si>
  <si>
    <t>MERONEM</t>
  </si>
  <si>
    <t>0096413</t>
  </si>
  <si>
    <t>0096414</t>
  </si>
  <si>
    <t>GENTAMICIN LEK</t>
  </si>
  <si>
    <t>0156258</t>
  </si>
  <si>
    <t>VANCOMYCIN KABI</t>
  </si>
  <si>
    <t>0201030</t>
  </si>
  <si>
    <t>0064835</t>
  </si>
  <si>
    <t>AXETINE</t>
  </si>
  <si>
    <t>0166265</t>
  </si>
  <si>
    <t>0201958</t>
  </si>
  <si>
    <t>0007955</t>
  </si>
  <si>
    <t>0107959</t>
  </si>
  <si>
    <t>Trombocyty z aferézy deleukotizované</t>
  </si>
  <si>
    <t>3</t>
  </si>
  <si>
    <t>0029784</t>
  </si>
  <si>
    <t>SOUPRAVA K SUPRAPUBICKÉ DRENÁŽI 4441036</t>
  </si>
  <si>
    <t>0056344</t>
  </si>
  <si>
    <t>SADA PUNKČNÍ SUPRAPUBICKÁ - EASYCYST, 170718..1707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</si>
  <si>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</si>
  <si>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</si>
  <si>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</si>
  <si>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</si>
  <si>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</si>
  <si>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</si>
  <si>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56133</t>
  </si>
  <si>
    <t>VENTRIKULOSTOMIE III. - STOOCKEY- SCARFF</t>
  </si>
  <si>
    <t>56169</t>
  </si>
  <si>
    <t>VENTRIKULOSKOPIE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</si>
  <si>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</si>
  <si>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</si>
  <si>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</si>
  <si>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</si>
  <si>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</si>
  <si>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(DRG) PORODNÍ VÁHA NOVOROZENCE OD 2000 DO 2499 GRA</t>
  </si>
  <si>
    <t>34455</t>
  </si>
  <si>
    <t>(DRG) PORODNÍ VÁHA NOVOROZENCE NAD 2499 GRAMŮ</t>
  </si>
  <si>
    <t>09135</t>
  </si>
  <si>
    <t>UZ VYŠETŘENÍ POUZE JEDNOHO ORGÁNU V NĚKOLIKA ROVIN</t>
  </si>
  <si>
    <t>99999</t>
  </si>
  <si>
    <t>Nespecifikovany vykon</t>
  </si>
  <si>
    <t>66031</t>
  </si>
  <si>
    <t>PREVENTIVNÍ VYŠETŘENÍ KYČELNÍCH KLOUBŮ U KOJENCE</t>
  </si>
  <si>
    <t>34453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</si>
  <si>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</si>
  <si>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</si>
  <si>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</si>
  <si>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</si>
  <si>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</si>
  <si>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</si>
  <si>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</si>
  <si>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56167</t>
  </si>
  <si>
    <t>VENTRIKULÁRNÍ PUNKCE</t>
  </si>
  <si>
    <t>91905</t>
  </si>
  <si>
    <t>(DRG) GESTAČNÍ STÁŘÍ NOVOROZENCE OD 37. TÝDNE + 0.</t>
  </si>
  <si>
    <t>34046</t>
  </si>
  <si>
    <t>SCREENING VROZENÉ KATARAKTY</t>
  </si>
  <si>
    <t>91904</t>
  </si>
  <si>
    <t>(DRG) GESTAČNÍ STÁŘÍ NOVOROZENCE OD 34. TÝDNE + 0.</t>
  </si>
  <si>
    <t>91901</t>
  </si>
  <si>
    <t>(DRG) GESTAČNÍ STÁŘÍ NOVOROZENCE OD 25. TÝDNE + 0.</t>
  </si>
  <si>
    <t>91902</t>
  </si>
  <si>
    <t>(DRG) GESTAČNÍ STÁŘÍ NOVOROZENCE OD 28. TÝDNE + 0.</t>
  </si>
  <si>
    <t>91711</t>
  </si>
  <si>
    <t>(DRG) ENDOSKOPICKÁ VENTRIKULOCISTERNOSTOMIE</t>
  </si>
  <si>
    <t>3T4</t>
  </si>
  <si>
    <t>0005114</t>
  </si>
  <si>
    <t>TARGOCID</t>
  </si>
  <si>
    <t>0011592</t>
  </si>
  <si>
    <t>METRONIDAZOL B. BRAUN</t>
  </si>
  <si>
    <t>0016600</t>
  </si>
  <si>
    <t>UNASYN</t>
  </si>
  <si>
    <t>0042144</t>
  </si>
  <si>
    <t>HUMAN ALBUMIN GRIFOLS 20%</t>
  </si>
  <si>
    <t>0065989</t>
  </si>
  <si>
    <t>MYCOMAX</t>
  </si>
  <si>
    <t>0066020</t>
  </si>
  <si>
    <t>0072972</t>
  </si>
  <si>
    <t>AMOKSIKLAV 1,2 G</t>
  </si>
  <si>
    <t>0087226</t>
  </si>
  <si>
    <t>0092206</t>
  </si>
  <si>
    <t>0092289</t>
  </si>
  <si>
    <t>EDICIN</t>
  </si>
  <si>
    <t>0131654</t>
  </si>
  <si>
    <t>CEFTAZIDIM KABI</t>
  </si>
  <si>
    <t>0137499</t>
  </si>
  <si>
    <t>0142077</t>
  </si>
  <si>
    <t>TIENAM</t>
  </si>
  <si>
    <t>0164401</t>
  </si>
  <si>
    <t>0129056</t>
  </si>
  <si>
    <t>0141836</t>
  </si>
  <si>
    <t>AMIKACIN B. BRAUN</t>
  </si>
  <si>
    <t>0113453</t>
  </si>
  <si>
    <t>0183817</t>
  </si>
  <si>
    <t>ARCHIFAR</t>
  </si>
  <si>
    <t>0025670</t>
  </si>
  <si>
    <t>INOMAX</t>
  </si>
  <si>
    <t>0173748</t>
  </si>
  <si>
    <t>0107960</t>
  </si>
  <si>
    <t>0207921</t>
  </si>
  <si>
    <t>Plazma čerstvá zmrazená</t>
  </si>
  <si>
    <t>0012996</t>
  </si>
  <si>
    <t>ZÁSOBNÍK PRO STAPLER LIN. S NOŽEM - TCR,TVR,TRT 55</t>
  </si>
  <si>
    <t>0012999</t>
  </si>
  <si>
    <t>STAPLER LINEÁRNÍ S NOŽEM - TCT55; TLC55 (S PZT 001</t>
  </si>
  <si>
    <t>0068197</t>
  </si>
  <si>
    <t>SYSTÉM HYDROCEPHALNÍ DRENÁŽNÍ</t>
  </si>
  <si>
    <t>0069598</t>
  </si>
  <si>
    <t>SYSTÉM HYDROCEPHALNÍ-SHUNT;PRO-GAV-PEDIATR.,SADA,V</t>
  </si>
  <si>
    <t>0055779</t>
  </si>
  <si>
    <t>KATETR BROVIAC JEDNOLUMENOVÝ ZAVÁDĚCÍ SET 0600520</t>
  </si>
  <si>
    <t>00671</t>
  </si>
  <si>
    <t>OD TYPU 71 - PRO NEMOCNICE TYPU 3, (KATEGORIE 6) -</t>
  </si>
  <si>
    <t>00675</t>
  </si>
  <si>
    <t>OD TYPU 75 - PRO NEMOCNICE TYPU 3, (KATEGORIE 6) -</t>
  </si>
  <si>
    <t>51353</t>
  </si>
  <si>
    <t>PUNKCE, ODSÁTÍ TENKÉHO STŘEVA, MANIPULACE SE STŘEV</t>
  </si>
  <si>
    <t>56163</t>
  </si>
  <si>
    <t>ZEVNÍ KOMOROVÁ DRENÁŽ NEBO ZAVEDENÍ ČIDLA NA MĚŘEN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</si>
  <si>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</si>
  <si>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</si>
  <si>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</si>
  <si>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</si>
  <si>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</si>
  <si>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(DRG) PORODNÍ VÁHA NOVOROZENCE POD 750 GRAMŮ</t>
  </si>
  <si>
    <t>90906</t>
  </si>
  <si>
    <t>90903</t>
  </si>
  <si>
    <t>90904</t>
  </si>
  <si>
    <t>00678</t>
  </si>
  <si>
    <t>OD TYPU 78 - PRO NEMOCNICE TYPU 3, (KATEGORIE 6) -</t>
  </si>
  <si>
    <t>51367</t>
  </si>
  <si>
    <t>APENDEKTOMIE NEBO OPERAČNÍ DRENÁŽ PERIAPENDIKULÁRN</t>
  </si>
  <si>
    <t>00672</t>
  </si>
  <si>
    <t>OD TYPU 72 - PRO NEMOCNICE TYPU 3, (KATEGORIE 6) -</t>
  </si>
  <si>
    <t>34452</t>
  </si>
  <si>
    <t>(DRG) PORODNÍ VÁHA NOVOROZENCE OD 1000 DO 1499 GRA</t>
  </si>
  <si>
    <t>34451</t>
  </si>
  <si>
    <t>(DRG) PORODNÍ VÁHA NOVOROZENCE OD 750 DO 999 GRAMŮ</t>
  </si>
  <si>
    <t>56125</t>
  </si>
  <si>
    <t>OPERAČNÍ REVIZE NEBO ZAVEDENÍ DRENÁŽE MOZKOMÍŠNÍHO</t>
  </si>
  <si>
    <t>52221</t>
  </si>
  <si>
    <t>ATRESIE TENKÉHO STŘEVA VČETNĚ DUODENA U NOVOROZENC</t>
  </si>
  <si>
    <t>90955</t>
  </si>
  <si>
    <t>(DRG) VENTILAČNÍ PODPORA U NOVOROZENCŮ</t>
  </si>
  <si>
    <t>34320</t>
  </si>
  <si>
    <t>SELEKTIVNÍ PLICNÍ VAZODILATACE POMOCÍ OXIDU DUSNAT</t>
  </si>
  <si>
    <t>91903</t>
  </si>
  <si>
    <t>(DRG) GESTAČNÍ STÁŘÍ NOVOROZENCE OD 31. TÝDNE + 0.</t>
  </si>
  <si>
    <t>91900</t>
  </si>
  <si>
    <t>(DRG) GESTAČNÍ STÁŘÍ NOVOROZENCE DO 24. TÝDNE + 6.</t>
  </si>
  <si>
    <t>34045</t>
  </si>
  <si>
    <t>CELOTĚLOVÁ HYPOTERMIE NOVOROZENCE</t>
  </si>
  <si>
    <t>5F1</t>
  </si>
  <si>
    <t>32510</t>
  </si>
  <si>
    <t>ZAVEDENÍ DLOUHODOBÉ KANYLACE CENTRÁLNÍHO ŽILNÍHO S</t>
  </si>
  <si>
    <t>51623</t>
  </si>
  <si>
    <t>POUŽITÍ ULTRAZVUKOVÉHO SKALPELU</t>
  </si>
  <si>
    <t>51386</t>
  </si>
  <si>
    <t>SUTURA EV. EXCIZE A SUTURA LÉZE STĚNY ŽALUDKU NEBO</t>
  </si>
  <si>
    <t>51355</t>
  </si>
  <si>
    <t>DVOJ - A VÍCENÁSOBNÁ RESEKCE A (NEBO) ANASTOMÓZA T</t>
  </si>
  <si>
    <t>51361</t>
  </si>
  <si>
    <t>KOLEKTOMIE SUBTOTÁLNÍ S ILEOSTOMIÍ A UZÁVĚREM REKT</t>
  </si>
  <si>
    <t>52231</t>
  </si>
  <si>
    <t>OPERACE OMFALOKÉLY NEBO GASTROSCHÍZY</t>
  </si>
  <si>
    <t>52239</t>
  </si>
  <si>
    <t>KOREKCE VYSOKÉ ANOREKTÁLNÍ MALFORMACE</t>
  </si>
  <si>
    <t>606</t>
  </si>
  <si>
    <t>66021</t>
  </si>
  <si>
    <t>KOMPLEXNÍ VYŠETŘENÍ ORTOPEDEM</t>
  </si>
  <si>
    <t>702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</si>
  <si>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</si>
  <si>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</si>
  <si>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</si>
  <si>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</si>
  <si>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</si>
  <si>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00090</t>
  </si>
  <si>
    <t xml:space="preserve">DLOUHODOBÁ MECHANICKÁ VENTILACE &gt; 1008 HODIN (43-75 DNÍ)                                            </t>
  </si>
  <si>
    <t>03351</t>
  </si>
  <si>
    <t xml:space="preserve">JINÉ PORUCHY UŠÍ, NOSU, ÚST A HRDLA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</si>
  <si>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</si>
  <si>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</si>
  <si>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</si>
  <si>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</si>
  <si>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</si>
  <si>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</si>
  <si>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</si>
  <si>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</si>
  <si>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</si>
  <si>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</si>
  <si>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</si>
  <si>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</si>
  <si>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</si>
  <si>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15632</t>
  </si>
  <si>
    <t xml:space="preserve">NOVOROZENEC, VÁHA PŘI PORODU &lt;=1000G, BEZ ZÁKLADNÍHO VÝKONU S                                       </t>
  </si>
  <si>
    <t>15633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</si>
  <si>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</si>
  <si>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</si>
  <si>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</si>
  <si>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</si>
  <si>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</si>
  <si>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15662</t>
  </si>
  <si>
    <t xml:space="preserve">NOVOROZENEC, VÁHA PŘI PORODU 1500-1999G, SE ZÁKLADNÍM VÝKONEM                                       </t>
  </si>
  <si>
    <t>15663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</si>
  <si>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</si>
  <si>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</si>
  <si>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</si>
  <si>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</si>
  <si>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</si>
  <si>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</si>
  <si>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</si>
  <si>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</si>
  <si>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</si>
  <si>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</si>
  <si>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</si>
  <si>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</si>
  <si>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</si>
  <si>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</si>
  <si>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</si>
  <si>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</si>
  <si>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</si>
  <si>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</si>
  <si>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</si>
  <si>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</si>
  <si>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</si>
  <si>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</si>
  <si>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</si>
  <si>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</si>
  <si>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</si>
  <si>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</si>
  <si>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</si>
  <si>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</si>
  <si>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</si>
  <si>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</si>
  <si>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16342</t>
  </si>
  <si>
    <t xml:space="preserve">JINÉ PORUCHY KRVE A KRVETVORNÝCH ORGÁNŮ S CC                               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</si>
  <si>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</si>
  <si>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</si>
  <si>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</si>
  <si>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</si>
  <si>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</si>
  <si>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</si>
  <si>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</si>
  <si>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</si>
  <si>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</si>
  <si>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</si>
  <si>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</si>
  <si>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</si>
  <si>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</si>
  <si>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</si>
  <si>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</si>
  <si>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</si>
  <si>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</si>
  <si>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</si>
  <si>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802</t>
  </si>
  <si>
    <t>82036</t>
  </si>
  <si>
    <t>AMPLIFIKACE EXTRAHUMÁNNÍHO GENOMU METODOU MULTIPLE</t>
  </si>
  <si>
    <t>82034</t>
  </si>
  <si>
    <t>IZOLACE DNA PRO VYŠETŘENÍ EXTRAHUMÁNNÍHO GENOMU</t>
  </si>
  <si>
    <t>28</t>
  </si>
  <si>
    <t>816</t>
  </si>
  <si>
    <t>94181</t>
  </si>
  <si>
    <t>ZHOTOVENÍ KARYOTYPU Z JEDNÉ MITÓZY</t>
  </si>
  <si>
    <t>94115</t>
  </si>
  <si>
    <t>IN SITU HYBRIDIZACE LIDSKÉ DNA SE ZNAČENOU SONDOU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</si>
  <si>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</si>
  <si>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</si>
  <si>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</si>
  <si>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</si>
  <si>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</si>
  <si>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</si>
  <si>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</si>
  <si>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</si>
  <si>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</si>
  <si>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</si>
  <si>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</si>
  <si>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</si>
  <si>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</si>
  <si>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</si>
  <si>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</si>
  <si>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</si>
  <si>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</si>
  <si>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</si>
  <si>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</si>
  <si>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</si>
  <si>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</si>
  <si>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</si>
  <si>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</si>
  <si>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</si>
  <si>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</si>
  <si>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</si>
  <si>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</si>
  <si>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</si>
  <si>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</si>
  <si>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</si>
  <si>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</si>
  <si>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</si>
  <si>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</si>
  <si>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</si>
  <si>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</si>
  <si>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</si>
  <si>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</si>
  <si>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</si>
  <si>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</si>
  <si>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</si>
  <si>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</si>
  <si>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</si>
  <si>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</si>
  <si>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</si>
  <si>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</si>
  <si>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</si>
  <si>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</si>
  <si>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</si>
  <si>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</si>
  <si>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</si>
  <si>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</si>
  <si>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</si>
  <si>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</si>
  <si>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</si>
  <si>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</si>
  <si>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</si>
  <si>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</si>
  <si>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</si>
  <si>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</si>
  <si>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</si>
  <si>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</si>
  <si>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</si>
  <si>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</si>
  <si>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</si>
  <si>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</si>
  <si>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</si>
  <si>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</si>
  <si>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</si>
  <si>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</si>
  <si>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</si>
  <si>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81337</t>
  </si>
  <si>
    <t>A L T</t>
  </si>
  <si>
    <t>81341</t>
  </si>
  <si>
    <t>AMONIAK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</si>
  <si>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</si>
  <si>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</si>
  <si>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</si>
  <si>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</si>
  <si>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</si>
  <si>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</si>
  <si>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</si>
  <si>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</si>
  <si>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</si>
  <si>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</si>
  <si>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</si>
  <si>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</si>
  <si>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</si>
  <si>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</si>
  <si>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</si>
  <si>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</si>
  <si>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81481</t>
  </si>
  <si>
    <t>AMYLÁZA PANKREATICKÁ</t>
  </si>
  <si>
    <t>81521</t>
  </si>
  <si>
    <t>LAKTÁT (KYSELINA MLÉČNÁ)</t>
  </si>
  <si>
    <t>81527</t>
  </si>
  <si>
    <t>CHOLESTEROL LDL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</si>
  <si>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</si>
  <si>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</si>
  <si>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</si>
  <si>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</si>
  <si>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</si>
  <si>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</si>
  <si>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</si>
  <si>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</si>
  <si>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</si>
  <si>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</si>
  <si>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</si>
  <si>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</si>
  <si>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</si>
  <si>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</si>
  <si>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</si>
  <si>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</si>
  <si>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</si>
  <si>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</si>
  <si>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</si>
  <si>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</si>
  <si>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</si>
  <si>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</si>
  <si>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</si>
  <si>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</si>
  <si>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</si>
  <si>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</si>
  <si>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</si>
  <si>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</si>
  <si>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</si>
  <si>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</si>
  <si>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</si>
  <si>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</si>
  <si>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</si>
  <si>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</si>
  <si>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</si>
  <si>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</si>
  <si>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</si>
  <si>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</si>
  <si>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</si>
  <si>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</si>
  <si>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</si>
  <si>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</si>
  <si>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</si>
  <si>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</si>
  <si>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</si>
  <si>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</si>
  <si>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</si>
  <si>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</si>
  <si>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</si>
  <si>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</si>
  <si>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</si>
  <si>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</si>
  <si>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</si>
  <si>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</si>
  <si>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</si>
  <si>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</si>
  <si>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</si>
  <si>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</si>
  <si>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</si>
  <si>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</si>
  <si>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</si>
  <si>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</si>
  <si>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</si>
  <si>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</si>
  <si>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</si>
  <si>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</si>
  <si>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</si>
  <si>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</si>
  <si>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</si>
  <si>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</si>
  <si>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</si>
  <si>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</si>
  <si>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</si>
  <si>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</si>
  <si>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81523</t>
  </si>
  <si>
    <t>KYSELINA MOČOVÁ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</si>
  <si>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</si>
  <si>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</si>
  <si>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</si>
  <si>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</si>
  <si>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</si>
  <si>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</si>
  <si>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</si>
  <si>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</si>
  <si>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</si>
  <si>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</si>
  <si>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</si>
  <si>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</si>
  <si>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</si>
  <si>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</si>
  <si>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</si>
  <si>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</si>
  <si>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</si>
  <si>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</si>
  <si>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</si>
  <si>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</si>
  <si>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</si>
  <si>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</si>
  <si>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</si>
  <si>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</si>
  <si>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</si>
  <si>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</si>
  <si>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</si>
  <si>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</si>
  <si>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91129</t>
  </si>
  <si>
    <t>STANOVENÍ IgG</t>
  </si>
  <si>
    <t>81703</t>
  </si>
  <si>
    <t>CYSTATIN C</t>
  </si>
  <si>
    <t>81139</t>
  </si>
  <si>
    <t>VÁPNÍK CELKOVÝ STATIM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</si>
  <si>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</si>
  <si>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</si>
  <si>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</si>
  <si>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</si>
  <si>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</si>
  <si>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</si>
  <si>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</si>
  <si>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</si>
  <si>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</si>
  <si>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</si>
  <si>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</si>
  <si>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</si>
  <si>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</si>
  <si>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</si>
  <si>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</si>
  <si>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</si>
  <si>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</si>
  <si>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</si>
  <si>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</si>
  <si>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</si>
  <si>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</si>
  <si>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</si>
  <si>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</si>
  <si>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</si>
  <si>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</si>
  <si>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</si>
  <si>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</si>
  <si>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</si>
  <si>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</si>
  <si>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</si>
  <si>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</si>
  <si>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</si>
  <si>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</si>
  <si>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</si>
  <si>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</si>
  <si>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</si>
  <si>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</si>
  <si>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</si>
  <si>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</si>
  <si>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</si>
  <si>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</si>
  <si>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</si>
  <si>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</si>
  <si>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</si>
  <si>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81165</t>
  </si>
  <si>
    <t>KREATINKINÁZA (CK) STATIM</t>
  </si>
  <si>
    <t>81749</t>
  </si>
  <si>
    <t>81389</t>
  </si>
  <si>
    <t>DEHYDROEPIANDROSTERON SULFÁT (DHEA-S)</t>
  </si>
  <si>
    <t>91169</t>
  </si>
  <si>
    <t>STANOVENÍ LEHKÝCH ŘETĚZCŮ LAMBDA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</si>
  <si>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</si>
  <si>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</si>
  <si>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</si>
  <si>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</si>
  <si>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</si>
  <si>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</si>
  <si>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</si>
  <si>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</si>
  <si>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</si>
  <si>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</si>
  <si>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</si>
  <si>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</si>
  <si>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93139</t>
  </si>
  <si>
    <t>ADRENOKORTIKOTROPIN (ACTH)</t>
  </si>
  <si>
    <t>81373</t>
  </si>
  <si>
    <t>KYSELINA CITRONOVÁ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</si>
  <si>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</si>
  <si>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</si>
  <si>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</si>
  <si>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</si>
  <si>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</si>
  <si>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</si>
  <si>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</si>
  <si>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</si>
  <si>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</si>
  <si>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</si>
  <si>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</si>
  <si>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</si>
  <si>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</si>
  <si>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</si>
  <si>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</si>
  <si>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</si>
  <si>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</si>
  <si>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</si>
  <si>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</si>
  <si>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</si>
  <si>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</si>
  <si>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</si>
  <si>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</si>
  <si>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</si>
  <si>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</si>
  <si>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</si>
  <si>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</si>
  <si>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</si>
  <si>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0045123</t>
  </si>
  <si>
    <t>0065978</t>
  </si>
  <si>
    <t>DOTAREM</t>
  </si>
  <si>
    <t>0077019</t>
  </si>
  <si>
    <t>ULTRAVIST 370</t>
  </si>
  <si>
    <t>0093626</t>
  </si>
  <si>
    <t>0151208</t>
  </si>
  <si>
    <t>0224709</t>
  </si>
  <si>
    <t>0224696</t>
  </si>
  <si>
    <t>ULTRAVIST 300</t>
  </si>
  <si>
    <t>0224708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</si>
  <si>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</si>
  <si>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</si>
  <si>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</si>
  <si>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</si>
  <si>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</si>
  <si>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</si>
  <si>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</si>
  <si>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</si>
  <si>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</si>
  <si>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</si>
  <si>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</si>
  <si>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</si>
  <si>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</si>
  <si>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</si>
  <si>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</si>
  <si>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</si>
  <si>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</si>
  <si>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</si>
  <si>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</si>
  <si>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</si>
  <si>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</si>
  <si>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</si>
  <si>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</si>
  <si>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</si>
  <si>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</si>
  <si>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</si>
  <si>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</si>
  <si>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</si>
  <si>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</si>
  <si>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</si>
  <si>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</si>
  <si>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</si>
  <si>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</si>
  <si>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</si>
  <si>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</si>
  <si>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</si>
  <si>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</si>
  <si>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</si>
  <si>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</si>
  <si>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</si>
  <si>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</si>
  <si>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</si>
  <si>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</si>
  <si>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</si>
  <si>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</si>
  <si>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</si>
  <si>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</si>
  <si>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</si>
  <si>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</si>
  <si>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</si>
  <si>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</si>
  <si>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</si>
  <si>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89611</t>
  </si>
  <si>
    <t>CT VYŠETŘENÍ HLAVY NEBO TĚLA NATIVNÍ A KONTRASTNÍ</t>
  </si>
  <si>
    <t>89155</t>
  </si>
  <si>
    <t>RTG VYŠETŘENÍ TLUSTÉHO STŘEVA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</si>
  <si>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</si>
  <si>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</si>
  <si>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</si>
  <si>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</si>
  <si>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</si>
  <si>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</si>
  <si>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</si>
  <si>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</si>
  <si>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</si>
  <si>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</si>
  <si>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</si>
  <si>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</si>
  <si>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</si>
  <si>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</si>
  <si>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</si>
  <si>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</si>
  <si>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</si>
  <si>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</si>
  <si>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</si>
  <si>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</si>
  <si>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</si>
  <si>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</si>
  <si>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</si>
  <si>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</si>
  <si>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</si>
  <si>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</si>
  <si>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</si>
  <si>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</si>
  <si>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</si>
  <si>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</si>
  <si>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</si>
  <si>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</si>
  <si>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</si>
  <si>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</si>
  <si>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</si>
  <si>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</si>
  <si>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</si>
  <si>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</si>
  <si>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</si>
  <si>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</si>
  <si>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</si>
  <si>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</si>
  <si>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</si>
  <si>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</si>
  <si>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</si>
  <si>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</si>
  <si>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</si>
  <si>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</si>
  <si>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</si>
  <si>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</si>
  <si>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</si>
  <si>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</si>
  <si>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</si>
  <si>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</si>
  <si>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</si>
  <si>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</si>
  <si>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</si>
  <si>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</si>
  <si>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</si>
  <si>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</si>
  <si>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</si>
  <si>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</si>
  <si>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</si>
  <si>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</si>
  <si>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</si>
  <si>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</si>
  <si>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</si>
  <si>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</si>
  <si>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</si>
  <si>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</si>
  <si>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</si>
  <si>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</si>
  <si>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</si>
  <si>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</si>
  <si>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</si>
  <si>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</si>
  <si>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</si>
  <si>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</si>
  <si>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</si>
  <si>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</si>
  <si>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</si>
  <si>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KONZULTACE K MIKROBIOLOGICKÉMU, PARAZITOLOGICKÉMU,</t>
  </si>
  <si>
    <t>82011</t>
  </si>
  <si>
    <t>ZÁKLADNÍ KULTIVAČNÍ VYŠETŘENÍ KLINICKÉHO MATERIÁLU</t>
  </si>
  <si>
    <t>82027</t>
  </si>
  <si>
    <t>VYŠETŘENÍ ANAEROBNÍ METODOU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</si>
  <si>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</si>
  <si>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</si>
  <si>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</si>
  <si>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</si>
  <si>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</si>
  <si>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</si>
  <si>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</si>
  <si>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</si>
  <si>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</si>
  <si>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</si>
  <si>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</si>
  <si>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</si>
  <si>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</si>
  <si>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</si>
  <si>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</si>
  <si>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</si>
  <si>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</si>
  <si>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</si>
  <si>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</si>
  <si>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</si>
  <si>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</si>
  <si>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</si>
  <si>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</si>
  <si>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</si>
  <si>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</si>
  <si>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</si>
  <si>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</si>
  <si>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</si>
  <si>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</si>
  <si>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</si>
  <si>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</si>
  <si>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</si>
  <si>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</si>
  <si>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</si>
  <si>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</si>
  <si>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</si>
  <si>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</si>
  <si>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</si>
  <si>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82129</t>
  </si>
  <si>
    <t xml:space="preserve">PŘÍMÁ IDENTIFIKACE BAKTERIÁLNÍHO NEBO MYKOTICKÉHO 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</si>
  <si>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</si>
  <si>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</si>
  <si>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</si>
  <si>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</si>
  <si>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</si>
  <si>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</si>
  <si>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</si>
  <si>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</si>
  <si>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</si>
  <si>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</si>
  <si>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</si>
  <si>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</si>
  <si>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</si>
  <si>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</si>
  <si>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</si>
  <si>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94191</t>
  </si>
  <si>
    <t>FOTOGRAFIE GELU</t>
  </si>
  <si>
    <t>22321</t>
  </si>
  <si>
    <t>URČENÍ SPECIFITY TROMBOCYTÁRNÍ PROTILÁTKY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</si>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</sst>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9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0" fillId="0" borderId="0" xfId="1" applyFont="1"/>
    <xf numFmtId="0" fontId="67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1" xfId="53" applyNumberFormat="1" applyFont="1" applyFill="1" applyBorder="1" applyAlignment="1">
      <alignment horizontal="left"/>
    </xf>
    <xf numFmtId="164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8" xfId="0" applyFont="1" applyFill="1" applyBorder="1"/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7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39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39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38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80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4" xfId="0" applyFont="1" applyFill="1" applyBorder="1"/>
    <xf numFmtId="0" fontId="34" fillId="0" borderId="145" xfId="0" applyFont="1" applyFill="1" applyBorder="1"/>
    <xf numFmtId="0" fontId="34" fillId="0" borderId="145" xfId="0" applyFont="1" applyFill="1" applyBorder="1" applyAlignment="1">
      <alignment horizontal="right"/>
    </xf>
    <xf numFmtId="0" fontId="34" fillId="0" borderId="145" xfId="0" applyFont="1" applyFill="1" applyBorder="1" applyAlignment="1">
      <alignment horizontal="left"/>
    </xf>
    <xf numFmtId="164" fontId="34" fillId="0" borderId="145" xfId="0" applyNumberFormat="1" applyFont="1" applyFill="1" applyBorder="1"/>
    <xf numFmtId="165" fontId="34" fillId="0" borderId="145" xfId="0" applyNumberFormat="1" applyFont="1" applyFill="1" applyBorder="1"/>
    <xf numFmtId="9" fontId="34" fillId="0" borderId="145" xfId="0" applyNumberFormat="1" applyFont="1" applyFill="1" applyBorder="1"/>
    <xf numFmtId="9" fontId="34" fillId="0" borderId="146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45" xfId="0" applyNumberFormat="1" applyFont="1" applyFill="1" applyBorder="1"/>
    <xf numFmtId="3" fontId="34" fillId="0" borderId="146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3" fontId="34" fillId="0" borderId="151" xfId="0" applyNumberFormat="1" applyFont="1" applyFill="1" applyBorder="1"/>
    <xf numFmtId="9" fontId="34" fillId="0" borderId="151" xfId="0" applyNumberFormat="1" applyFont="1" applyFill="1" applyBorder="1"/>
    <xf numFmtId="3" fontId="34" fillId="0" borderId="152" xfId="0" applyNumberFormat="1" applyFont="1" applyFill="1" applyBorder="1"/>
    <xf numFmtId="0" fontId="41" fillId="0" borderId="27" xfId="0" applyFont="1" applyFill="1" applyBorder="1"/>
    <xf numFmtId="0" fontId="41" fillId="0" borderId="144" xfId="0" applyFont="1" applyFill="1" applyBorder="1"/>
    <xf numFmtId="0" fontId="41" fillId="0" borderId="150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45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47" xfId="0" applyFont="1" applyBorder="1" applyAlignment="1">
      <alignment horizontal="left" indent="1"/>
    </xf>
    <xf numFmtId="169" fontId="0" fillId="0" borderId="145" xfId="0" applyNumberFormat="1" applyBorder="1"/>
    <xf numFmtId="9" fontId="0" fillId="0" borderId="145" xfId="0" applyNumberFormat="1" applyBorder="1"/>
    <xf numFmtId="9" fontId="0" fillId="0" borderId="146" xfId="0" applyNumberFormat="1" applyBorder="1"/>
    <xf numFmtId="0" fontId="66" fillId="0" borderId="144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45" xfId="0" applyNumberFormat="1" applyFont="1" applyFill="1" applyBorder="1"/>
    <xf numFmtId="169" fontId="34" fillId="0" borderId="146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70" fillId="0" borderId="155" xfId="0" applyNumberFormat="1" applyFont="1" applyBorder="1" applyAlignment="1">
      <alignment horizontal="right"/>
    </xf>
    <xf numFmtId="166" fontId="70" fillId="0" borderId="155" xfId="0" applyNumberFormat="1" applyFont="1" applyBorder="1" applyAlignment="1">
      <alignment horizontal="right"/>
    </xf>
    <xf numFmtId="166" fontId="71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3" fontId="5" fillId="0" borderId="155" xfId="0" applyNumberFormat="1" applyFont="1" applyBorder="1"/>
    <xf numFmtId="166" fontId="70" fillId="0" borderId="156" xfId="0" applyNumberFormat="1" applyFont="1" applyBorder="1" applyAlignment="1">
      <alignment horizontal="right"/>
    </xf>
    <xf numFmtId="3" fontId="70" fillId="0" borderId="155" xfId="0" applyNumberFormat="1" applyFont="1" applyBorder="1"/>
    <xf numFmtId="166" fontId="70" fillId="0" borderId="155" xfId="0" applyNumberFormat="1" applyFont="1" applyBorder="1"/>
    <xf numFmtId="166" fontId="70" fillId="0" borderId="156" xfId="0" applyNumberFormat="1" applyFont="1" applyBorder="1"/>
    <xf numFmtId="166" fontId="70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0" fontId="5" fillId="0" borderId="155" xfId="0" applyFont="1" applyBorder="1"/>
    <xf numFmtId="166" fontId="34" fillId="0" borderId="19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49" fontId="3" fillId="0" borderId="157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70" fillId="0" borderId="55" xfId="0" applyNumberFormat="1" applyFont="1" applyBorder="1" applyAlignment="1">
      <alignment horizontal="right"/>
    </xf>
    <xf numFmtId="166" fontId="70" fillId="0" borderId="55" xfId="0" applyNumberFormat="1" applyFont="1" applyBorder="1" applyAlignment="1">
      <alignment horizontal="right"/>
    </xf>
    <xf numFmtId="166" fontId="71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70" fillId="0" borderId="158" xfId="0" applyNumberFormat="1" applyFont="1" applyBorder="1"/>
    <xf numFmtId="166" fontId="70" fillId="0" borderId="158" xfId="0" applyNumberFormat="1" applyFont="1" applyBorder="1"/>
    <xf numFmtId="166" fontId="70" fillId="0" borderId="159" xfId="0" applyNumberFormat="1" applyFont="1" applyBorder="1"/>
    <xf numFmtId="3" fontId="34" fillId="0" borderId="158" xfId="0" applyNumberFormat="1" applyFont="1" applyBorder="1" applyAlignment="1">
      <alignment horizontal="right"/>
    </xf>
    <xf numFmtId="166" fontId="5" fillId="0" borderId="158" xfId="0" applyNumberFormat="1" applyFont="1" applyBorder="1" applyAlignment="1">
      <alignment horizontal="right"/>
    </xf>
    <xf numFmtId="166" fontId="5" fillId="0" borderId="159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0" fontId="5" fillId="0" borderId="158" xfId="0" applyFont="1" applyBorder="1"/>
    <xf numFmtId="3" fontId="5" fillId="0" borderId="158" xfId="0" applyNumberFormat="1" applyFont="1" applyBorder="1"/>
    <xf numFmtId="3" fontId="5" fillId="0" borderId="56" xfId="0" applyNumberFormat="1" applyFont="1" applyBorder="1"/>
    <xf numFmtId="3" fontId="5" fillId="0" borderId="156" xfId="0" applyNumberFormat="1" applyFont="1" applyBorder="1"/>
    <xf numFmtId="3" fontId="5" fillId="0" borderId="19" xfId="0" applyNumberFormat="1" applyFont="1" applyBorder="1"/>
    <xf numFmtId="3" fontId="5" fillId="0" borderId="159" xfId="0" applyNumberFormat="1" applyFont="1" applyBorder="1"/>
    <xf numFmtId="3" fontId="11" fillId="0" borderId="157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55" xfId="0" applyNumberFormat="1" applyFont="1" applyBorder="1"/>
    <xf numFmtId="9" fontId="34" fillId="0" borderId="0" xfId="0" applyNumberFormat="1" applyFont="1" applyBorder="1"/>
    <xf numFmtId="3" fontId="34" fillId="0" borderId="154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61" xfId="0" applyNumberFormat="1" applyFont="1" applyBorder="1"/>
    <xf numFmtId="3" fontId="34" fillId="0" borderId="158" xfId="0" applyNumberFormat="1" applyFont="1" applyBorder="1"/>
    <xf numFmtId="9" fontId="34" fillId="0" borderId="158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44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62" xfId="76" applyFont="1" applyFill="1" applyBorder="1"/>
    <xf numFmtId="0" fontId="31" fillId="0" borderId="163" xfId="76" applyFont="1" applyFill="1" applyBorder="1"/>
    <xf numFmtId="0" fontId="33" fillId="2" borderId="151" xfId="76" applyNumberFormat="1" applyFont="1" applyFill="1" applyBorder="1" applyAlignment="1">
      <alignment horizontal="left"/>
    </xf>
    <xf numFmtId="0" fontId="33" fillId="2" borderId="164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44" xfId="76" applyNumberFormat="1" applyFont="1" applyFill="1" applyBorder="1"/>
    <xf numFmtId="3" fontId="31" fillId="0" borderId="145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62" xfId="76" applyNumberFormat="1" applyFont="1" applyFill="1" applyBorder="1"/>
    <xf numFmtId="9" fontId="31" fillId="0" borderId="163" xfId="76" applyNumberFormat="1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52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46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0.54005721798944306</c:v>
                </c:pt>
                <c:pt idx="1">
                  <c:v>0.4444210289261607</c:v>
                </c:pt>
                <c:pt idx="2">
                  <c:v>0.6132436249743114</c:v>
                </c:pt>
                <c:pt idx="3">
                  <c:v>0.62216320742004794</c:v>
                </c:pt>
                <c:pt idx="4">
                  <c:v>0.62683888446491642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0.9848993288590604</c:v>
                </c:pt>
                <c:pt idx="1">
                  <c:v>0.99315381104518485</c:v>
                </c:pt>
                <c:pt idx="2">
                  <c:v>0.89171974522292996</c:v>
                </c:pt>
                <c:pt idx="3">
                  <c:v>0.87835008375209378</c:v>
                </c:pt>
                <c:pt idx="4">
                  <c:v>0.860577698886558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116" tableBorderDxfId="115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3" totalsRowShown="0">
  <autoFilter ref="C3:S7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705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966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1424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1425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1468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2354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2375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2383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2426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2427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2605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2677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3224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84C6E5E4-0BE8-42AF-9F0F-968620397C2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966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705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74.8</v>
      </c>
      <c r="G3" s="47">
        <f>SUBTOTAL(9,G6:G1048576)</f>
        <v>15823.955</v>
      </c>
      <c r="H3" s="48">
        <f>IF(M3=0,0,G3/M3)</f>
        <v>0.47542994549575562</v>
      </c>
      <c r="I3" s="47">
        <f>SUBTOTAL(9,I6:I1048576)</f>
        <v>65.8</v>
      </c>
      <c r="J3" s="47">
        <f>SUBTOTAL(9,J6:J1048576)</f>
        <v>17459.508000000002</v>
      </c>
      <c r="K3" s="48">
        <f>IF(M3=0,0,J3/M3)</f>
        <v>0.52457005450424432</v>
      </c>
      <c r="L3" s="47">
        <f>SUBTOTAL(9,L6:L1048576)</f>
        <v>140.6</v>
      </c>
      <c r="M3" s="49">
        <f>SUBTOTAL(9,M6:M1048576)</f>
        <v>33283.463000000003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4" t="s">
        <v>161</v>
      </c>
      <c r="B5" s="762" t="s">
        <v>162</v>
      </c>
      <c r="C5" s="762" t="s">
        <v>89</v>
      </c>
      <c r="D5" s="762" t="s">
        <v>163</v>
      </c>
      <c r="E5" s="76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723" t="s">
        <v>583</v>
      </c>
      <c r="B6" s="724" t="s">
        <v>905</v>
      </c>
      <c r="C6" s="724" t="s">
        <v>906</v>
      </c>
      <c r="D6" s="724" t="s">
        <v>907</v>
      </c>
      <c r="E6" s="724" t="s">
        <v>908</v>
      </c>
      <c r="F6" s="728">
        <v>30</v>
      </c>
      <c r="G6" s="728">
        <v>1002</v>
      </c>
      <c r="H6" s="748">
        <v>1</v>
      </c>
      <c r="I6" s="728"/>
      <c r="J6" s="728"/>
      <c r="K6" s="748">
        <v>0</v>
      </c>
      <c r="L6" s="728">
        <v>30</v>
      </c>
      <c r="M6" s="729">
        <v>1002</v>
      </c>
    </row>
    <row r="7" spans="1:13" ht="14.45" customHeight="1" x14ac:dyDescent="0.2">
      <c r="A7" s="730" t="s">
        <v>594</v>
      </c>
      <c r="B7" s="731" t="s">
        <v>909</v>
      </c>
      <c r="C7" s="731" t="s">
        <v>910</v>
      </c>
      <c r="D7" s="731" t="s">
        <v>911</v>
      </c>
      <c r="E7" s="731" t="s">
        <v>912</v>
      </c>
      <c r="F7" s="735">
        <v>19</v>
      </c>
      <c r="G7" s="735">
        <v>1367.11</v>
      </c>
      <c r="H7" s="749">
        <v>1</v>
      </c>
      <c r="I7" s="735"/>
      <c r="J7" s="735"/>
      <c r="K7" s="749">
        <v>0</v>
      </c>
      <c r="L7" s="735">
        <v>19</v>
      </c>
      <c r="M7" s="736">
        <v>1367.11</v>
      </c>
    </row>
    <row r="8" spans="1:13" ht="14.45" customHeight="1" x14ac:dyDescent="0.2">
      <c r="A8" s="730" t="s">
        <v>594</v>
      </c>
      <c r="B8" s="731" t="s">
        <v>913</v>
      </c>
      <c r="C8" s="731" t="s">
        <v>914</v>
      </c>
      <c r="D8" s="731" t="s">
        <v>915</v>
      </c>
      <c r="E8" s="731" t="s">
        <v>916</v>
      </c>
      <c r="F8" s="735"/>
      <c r="G8" s="735"/>
      <c r="H8" s="749">
        <v>0</v>
      </c>
      <c r="I8" s="735">
        <v>1</v>
      </c>
      <c r="J8" s="735">
        <v>49.32</v>
      </c>
      <c r="K8" s="749">
        <v>1</v>
      </c>
      <c r="L8" s="735">
        <v>1</v>
      </c>
      <c r="M8" s="736">
        <v>49.32</v>
      </c>
    </row>
    <row r="9" spans="1:13" ht="14.45" customHeight="1" x14ac:dyDescent="0.2">
      <c r="A9" s="730" t="s">
        <v>594</v>
      </c>
      <c r="B9" s="731" t="s">
        <v>917</v>
      </c>
      <c r="C9" s="731" t="s">
        <v>918</v>
      </c>
      <c r="D9" s="731" t="s">
        <v>919</v>
      </c>
      <c r="E9" s="731" t="s">
        <v>920</v>
      </c>
      <c r="F9" s="735">
        <v>3</v>
      </c>
      <c r="G9" s="735">
        <v>222.43999999999997</v>
      </c>
      <c r="H9" s="749">
        <v>1</v>
      </c>
      <c r="I9" s="735"/>
      <c r="J9" s="735"/>
      <c r="K9" s="749">
        <v>0</v>
      </c>
      <c r="L9" s="735">
        <v>3</v>
      </c>
      <c r="M9" s="736">
        <v>222.43999999999997</v>
      </c>
    </row>
    <row r="10" spans="1:13" ht="14.45" customHeight="1" x14ac:dyDescent="0.2">
      <c r="A10" s="730" t="s">
        <v>594</v>
      </c>
      <c r="B10" s="731" t="s">
        <v>921</v>
      </c>
      <c r="C10" s="731" t="s">
        <v>922</v>
      </c>
      <c r="D10" s="731" t="s">
        <v>923</v>
      </c>
      <c r="E10" s="731" t="s">
        <v>924</v>
      </c>
      <c r="F10" s="735"/>
      <c r="G10" s="735"/>
      <c r="H10" s="749">
        <v>0</v>
      </c>
      <c r="I10" s="735">
        <v>1</v>
      </c>
      <c r="J10" s="735">
        <v>2124.7799999999997</v>
      </c>
      <c r="K10" s="749">
        <v>1</v>
      </c>
      <c r="L10" s="735">
        <v>1</v>
      </c>
      <c r="M10" s="736">
        <v>2124.7799999999997</v>
      </c>
    </row>
    <row r="11" spans="1:13" ht="14.45" customHeight="1" x14ac:dyDescent="0.2">
      <c r="A11" s="730" t="s">
        <v>594</v>
      </c>
      <c r="B11" s="731" t="s">
        <v>905</v>
      </c>
      <c r="C11" s="731" t="s">
        <v>906</v>
      </c>
      <c r="D11" s="731" t="s">
        <v>907</v>
      </c>
      <c r="E11" s="731" t="s">
        <v>908</v>
      </c>
      <c r="F11" s="735">
        <v>8</v>
      </c>
      <c r="G11" s="735">
        <v>267.2</v>
      </c>
      <c r="H11" s="749">
        <v>1</v>
      </c>
      <c r="I11" s="735"/>
      <c r="J11" s="735"/>
      <c r="K11" s="749">
        <v>0</v>
      </c>
      <c r="L11" s="735">
        <v>8</v>
      </c>
      <c r="M11" s="736">
        <v>267.2</v>
      </c>
    </row>
    <row r="12" spans="1:13" ht="14.45" customHeight="1" x14ac:dyDescent="0.2">
      <c r="A12" s="730" t="s">
        <v>594</v>
      </c>
      <c r="B12" s="731" t="s">
        <v>925</v>
      </c>
      <c r="C12" s="731" t="s">
        <v>926</v>
      </c>
      <c r="D12" s="731" t="s">
        <v>869</v>
      </c>
      <c r="E12" s="731" t="s">
        <v>870</v>
      </c>
      <c r="F12" s="735"/>
      <c r="G12" s="735"/>
      <c r="H12" s="749">
        <v>0</v>
      </c>
      <c r="I12" s="735">
        <v>7</v>
      </c>
      <c r="J12" s="735">
        <v>5775.5599999999995</v>
      </c>
      <c r="K12" s="749">
        <v>1</v>
      </c>
      <c r="L12" s="735">
        <v>7</v>
      </c>
      <c r="M12" s="736">
        <v>5775.5599999999995</v>
      </c>
    </row>
    <row r="13" spans="1:13" ht="14.45" customHeight="1" x14ac:dyDescent="0.2">
      <c r="A13" s="730" t="s">
        <v>594</v>
      </c>
      <c r="B13" s="731" t="s">
        <v>927</v>
      </c>
      <c r="C13" s="731" t="s">
        <v>928</v>
      </c>
      <c r="D13" s="731" t="s">
        <v>730</v>
      </c>
      <c r="E13" s="731" t="s">
        <v>731</v>
      </c>
      <c r="F13" s="735">
        <v>2</v>
      </c>
      <c r="G13" s="735">
        <v>2571.3570000000004</v>
      </c>
      <c r="H13" s="749">
        <v>1</v>
      </c>
      <c r="I13" s="735"/>
      <c r="J13" s="735"/>
      <c r="K13" s="749">
        <v>0</v>
      </c>
      <c r="L13" s="735">
        <v>2</v>
      </c>
      <c r="M13" s="736">
        <v>2571.3570000000004</v>
      </c>
    </row>
    <row r="14" spans="1:13" ht="14.45" customHeight="1" x14ac:dyDescent="0.2">
      <c r="A14" s="730" t="s">
        <v>594</v>
      </c>
      <c r="B14" s="731" t="s">
        <v>929</v>
      </c>
      <c r="C14" s="731" t="s">
        <v>930</v>
      </c>
      <c r="D14" s="731" t="s">
        <v>931</v>
      </c>
      <c r="E14" s="731" t="s">
        <v>932</v>
      </c>
      <c r="F14" s="735"/>
      <c r="G14" s="735"/>
      <c r="H14" s="749">
        <v>0</v>
      </c>
      <c r="I14" s="735">
        <v>30</v>
      </c>
      <c r="J14" s="735">
        <v>1001.6999999999998</v>
      </c>
      <c r="K14" s="749">
        <v>1</v>
      </c>
      <c r="L14" s="735">
        <v>30</v>
      </c>
      <c r="M14" s="736">
        <v>1001.6999999999998</v>
      </c>
    </row>
    <row r="15" spans="1:13" ht="14.45" customHeight="1" x14ac:dyDescent="0.2">
      <c r="A15" s="730" t="s">
        <v>594</v>
      </c>
      <c r="B15" s="731" t="s">
        <v>933</v>
      </c>
      <c r="C15" s="731" t="s">
        <v>934</v>
      </c>
      <c r="D15" s="731" t="s">
        <v>871</v>
      </c>
      <c r="E15" s="731" t="s">
        <v>935</v>
      </c>
      <c r="F15" s="735">
        <v>0.8</v>
      </c>
      <c r="G15" s="735">
        <v>150.768</v>
      </c>
      <c r="H15" s="749">
        <v>1</v>
      </c>
      <c r="I15" s="735"/>
      <c r="J15" s="735"/>
      <c r="K15" s="749">
        <v>0</v>
      </c>
      <c r="L15" s="735">
        <v>0.8</v>
      </c>
      <c r="M15" s="736">
        <v>150.768</v>
      </c>
    </row>
    <row r="16" spans="1:13" ht="14.45" customHeight="1" x14ac:dyDescent="0.2">
      <c r="A16" s="730" t="s">
        <v>594</v>
      </c>
      <c r="B16" s="731" t="s">
        <v>936</v>
      </c>
      <c r="C16" s="731" t="s">
        <v>937</v>
      </c>
      <c r="D16" s="731" t="s">
        <v>938</v>
      </c>
      <c r="E16" s="731" t="s">
        <v>939</v>
      </c>
      <c r="F16" s="735"/>
      <c r="G16" s="735"/>
      <c r="H16" s="749">
        <v>0</v>
      </c>
      <c r="I16" s="735">
        <v>2.8</v>
      </c>
      <c r="J16" s="735">
        <v>893.2</v>
      </c>
      <c r="K16" s="749">
        <v>1</v>
      </c>
      <c r="L16" s="735">
        <v>2.8</v>
      </c>
      <c r="M16" s="736">
        <v>893.2</v>
      </c>
    </row>
    <row r="17" spans="1:13" ht="14.45" customHeight="1" x14ac:dyDescent="0.2">
      <c r="A17" s="730" t="s">
        <v>594</v>
      </c>
      <c r="B17" s="731" t="s">
        <v>940</v>
      </c>
      <c r="C17" s="731" t="s">
        <v>941</v>
      </c>
      <c r="D17" s="731" t="s">
        <v>942</v>
      </c>
      <c r="E17" s="731" t="s">
        <v>943</v>
      </c>
      <c r="F17" s="735"/>
      <c r="G17" s="735"/>
      <c r="H17" s="749">
        <v>0</v>
      </c>
      <c r="I17" s="735">
        <v>3</v>
      </c>
      <c r="J17" s="735">
        <v>330</v>
      </c>
      <c r="K17" s="749">
        <v>1</v>
      </c>
      <c r="L17" s="735">
        <v>3</v>
      </c>
      <c r="M17" s="736">
        <v>330</v>
      </c>
    </row>
    <row r="18" spans="1:13" ht="14.45" customHeight="1" x14ac:dyDescent="0.2">
      <c r="A18" s="730" t="s">
        <v>594</v>
      </c>
      <c r="B18" s="731" t="s">
        <v>944</v>
      </c>
      <c r="C18" s="731" t="s">
        <v>945</v>
      </c>
      <c r="D18" s="731" t="s">
        <v>946</v>
      </c>
      <c r="E18" s="731" t="s">
        <v>947</v>
      </c>
      <c r="F18" s="735"/>
      <c r="G18" s="735"/>
      <c r="H18" s="749">
        <v>0</v>
      </c>
      <c r="I18" s="735">
        <v>4</v>
      </c>
      <c r="J18" s="735">
        <v>1039.808</v>
      </c>
      <c r="K18" s="749">
        <v>1</v>
      </c>
      <c r="L18" s="735">
        <v>4</v>
      </c>
      <c r="M18" s="736">
        <v>1039.808</v>
      </c>
    </row>
    <row r="19" spans="1:13" ht="14.45" customHeight="1" x14ac:dyDescent="0.2">
      <c r="A19" s="730" t="s">
        <v>594</v>
      </c>
      <c r="B19" s="731" t="s">
        <v>948</v>
      </c>
      <c r="C19" s="731" t="s">
        <v>949</v>
      </c>
      <c r="D19" s="731" t="s">
        <v>950</v>
      </c>
      <c r="E19" s="731" t="s">
        <v>951</v>
      </c>
      <c r="F19" s="735"/>
      <c r="G19" s="735"/>
      <c r="H19" s="749">
        <v>0</v>
      </c>
      <c r="I19" s="735">
        <v>1</v>
      </c>
      <c r="J19" s="735">
        <v>67.39</v>
      </c>
      <c r="K19" s="749">
        <v>1</v>
      </c>
      <c r="L19" s="735">
        <v>1</v>
      </c>
      <c r="M19" s="736">
        <v>67.39</v>
      </c>
    </row>
    <row r="20" spans="1:13" ht="14.45" customHeight="1" x14ac:dyDescent="0.2">
      <c r="A20" s="730" t="s">
        <v>594</v>
      </c>
      <c r="B20" s="731" t="s">
        <v>952</v>
      </c>
      <c r="C20" s="731" t="s">
        <v>953</v>
      </c>
      <c r="D20" s="731" t="s">
        <v>824</v>
      </c>
      <c r="E20" s="731" t="s">
        <v>825</v>
      </c>
      <c r="F20" s="735">
        <v>3</v>
      </c>
      <c r="G20" s="735">
        <v>149.79</v>
      </c>
      <c r="H20" s="749">
        <v>1</v>
      </c>
      <c r="I20" s="735"/>
      <c r="J20" s="735"/>
      <c r="K20" s="749">
        <v>0</v>
      </c>
      <c r="L20" s="735">
        <v>3</v>
      </c>
      <c r="M20" s="736">
        <v>149.79</v>
      </c>
    </row>
    <row r="21" spans="1:13" ht="14.45" customHeight="1" x14ac:dyDescent="0.2">
      <c r="A21" s="730" t="s">
        <v>594</v>
      </c>
      <c r="B21" s="731" t="s">
        <v>952</v>
      </c>
      <c r="C21" s="731" t="s">
        <v>954</v>
      </c>
      <c r="D21" s="731" t="s">
        <v>824</v>
      </c>
      <c r="E21" s="731" t="s">
        <v>825</v>
      </c>
      <c r="F21" s="735"/>
      <c r="G21" s="735"/>
      <c r="H21" s="749">
        <v>0</v>
      </c>
      <c r="I21" s="735">
        <v>1</v>
      </c>
      <c r="J21" s="735">
        <v>49.759999999999991</v>
      </c>
      <c r="K21" s="749">
        <v>1</v>
      </c>
      <c r="L21" s="735">
        <v>1</v>
      </c>
      <c r="M21" s="736">
        <v>49.759999999999991</v>
      </c>
    </row>
    <row r="22" spans="1:13" ht="14.45" customHeight="1" x14ac:dyDescent="0.2">
      <c r="A22" s="730" t="s">
        <v>594</v>
      </c>
      <c r="B22" s="731" t="s">
        <v>955</v>
      </c>
      <c r="C22" s="731" t="s">
        <v>956</v>
      </c>
      <c r="D22" s="731" t="s">
        <v>811</v>
      </c>
      <c r="E22" s="731" t="s">
        <v>812</v>
      </c>
      <c r="F22" s="735">
        <v>2</v>
      </c>
      <c r="G22" s="735">
        <v>867.95000000000016</v>
      </c>
      <c r="H22" s="749">
        <v>1</v>
      </c>
      <c r="I22" s="735"/>
      <c r="J22" s="735"/>
      <c r="K22" s="749">
        <v>0</v>
      </c>
      <c r="L22" s="735">
        <v>2</v>
      </c>
      <c r="M22" s="736">
        <v>867.95000000000016</v>
      </c>
    </row>
    <row r="23" spans="1:13" ht="14.45" customHeight="1" x14ac:dyDescent="0.2">
      <c r="A23" s="730" t="s">
        <v>594</v>
      </c>
      <c r="B23" s="731" t="s">
        <v>957</v>
      </c>
      <c r="C23" s="731" t="s">
        <v>958</v>
      </c>
      <c r="D23" s="731" t="s">
        <v>845</v>
      </c>
      <c r="E23" s="731" t="s">
        <v>846</v>
      </c>
      <c r="F23" s="735">
        <v>2</v>
      </c>
      <c r="G23" s="735">
        <v>6504.28</v>
      </c>
      <c r="H23" s="749">
        <v>1</v>
      </c>
      <c r="I23" s="735"/>
      <c r="J23" s="735"/>
      <c r="K23" s="749">
        <v>0</v>
      </c>
      <c r="L23" s="735">
        <v>2</v>
      </c>
      <c r="M23" s="736">
        <v>6504.28</v>
      </c>
    </row>
    <row r="24" spans="1:13" ht="14.45" customHeight="1" x14ac:dyDescent="0.2">
      <c r="A24" s="730" t="s">
        <v>594</v>
      </c>
      <c r="B24" s="731" t="s">
        <v>957</v>
      </c>
      <c r="C24" s="731" t="s">
        <v>959</v>
      </c>
      <c r="D24" s="731" t="s">
        <v>734</v>
      </c>
      <c r="E24" s="731" t="s">
        <v>735</v>
      </c>
      <c r="F24" s="735">
        <v>1</v>
      </c>
      <c r="G24" s="735">
        <v>1933.07</v>
      </c>
      <c r="H24" s="749">
        <v>1</v>
      </c>
      <c r="I24" s="735"/>
      <c r="J24" s="735"/>
      <c r="K24" s="749">
        <v>0</v>
      </c>
      <c r="L24" s="735">
        <v>1</v>
      </c>
      <c r="M24" s="736">
        <v>1933.07</v>
      </c>
    </row>
    <row r="25" spans="1:13" ht="14.45" customHeight="1" x14ac:dyDescent="0.2">
      <c r="A25" s="730" t="s">
        <v>594</v>
      </c>
      <c r="B25" s="731" t="s">
        <v>957</v>
      </c>
      <c r="C25" s="731" t="s">
        <v>960</v>
      </c>
      <c r="D25" s="731" t="s">
        <v>961</v>
      </c>
      <c r="E25" s="731" t="s">
        <v>962</v>
      </c>
      <c r="F25" s="735">
        <v>3</v>
      </c>
      <c r="G25" s="735">
        <v>566.74</v>
      </c>
      <c r="H25" s="749">
        <v>1</v>
      </c>
      <c r="I25" s="735"/>
      <c r="J25" s="735"/>
      <c r="K25" s="749">
        <v>0</v>
      </c>
      <c r="L25" s="735">
        <v>3</v>
      </c>
      <c r="M25" s="736">
        <v>566.74</v>
      </c>
    </row>
    <row r="26" spans="1:13" ht="14.45" customHeight="1" x14ac:dyDescent="0.2">
      <c r="A26" s="730" t="s">
        <v>594</v>
      </c>
      <c r="B26" s="731" t="s">
        <v>957</v>
      </c>
      <c r="C26" s="731" t="s">
        <v>963</v>
      </c>
      <c r="D26" s="731" t="s">
        <v>851</v>
      </c>
      <c r="E26" s="731" t="s">
        <v>852</v>
      </c>
      <c r="F26" s="735"/>
      <c r="G26" s="735"/>
      <c r="H26" s="749">
        <v>0</v>
      </c>
      <c r="I26" s="735">
        <v>14</v>
      </c>
      <c r="J26" s="735">
        <v>4284.7000000000007</v>
      </c>
      <c r="K26" s="749">
        <v>1</v>
      </c>
      <c r="L26" s="735">
        <v>14</v>
      </c>
      <c r="M26" s="736">
        <v>4284.7000000000007</v>
      </c>
    </row>
    <row r="27" spans="1:13" ht="14.45" customHeight="1" x14ac:dyDescent="0.2">
      <c r="A27" s="730" t="s">
        <v>594</v>
      </c>
      <c r="B27" s="731" t="s">
        <v>957</v>
      </c>
      <c r="C27" s="731" t="s">
        <v>964</v>
      </c>
      <c r="D27" s="731" t="s">
        <v>856</v>
      </c>
      <c r="E27" s="731" t="s">
        <v>852</v>
      </c>
      <c r="F27" s="735">
        <v>1</v>
      </c>
      <c r="G27" s="735">
        <v>221.25</v>
      </c>
      <c r="H27" s="749">
        <v>1</v>
      </c>
      <c r="I27" s="735"/>
      <c r="J27" s="735"/>
      <c r="K27" s="749">
        <v>0</v>
      </c>
      <c r="L27" s="735">
        <v>1</v>
      </c>
      <c r="M27" s="736">
        <v>221.25</v>
      </c>
    </row>
    <row r="28" spans="1:13" ht="14.45" customHeight="1" thickBot="1" x14ac:dyDescent="0.25">
      <c r="A28" s="737" t="s">
        <v>594</v>
      </c>
      <c r="B28" s="738" t="s">
        <v>957</v>
      </c>
      <c r="C28" s="738" t="s">
        <v>965</v>
      </c>
      <c r="D28" s="738" t="s">
        <v>734</v>
      </c>
      <c r="E28" s="738" t="s">
        <v>735</v>
      </c>
      <c r="F28" s="742"/>
      <c r="G28" s="742"/>
      <c r="H28" s="750">
        <v>0</v>
      </c>
      <c r="I28" s="742">
        <v>1</v>
      </c>
      <c r="J28" s="742">
        <v>1843.29</v>
      </c>
      <c r="K28" s="750">
        <v>1</v>
      </c>
      <c r="L28" s="742">
        <v>1</v>
      </c>
      <c r="M28" s="743">
        <v>1843.29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CEEE49F5-9BD7-4AA8-AC61-3EDCDB059D8E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705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879</v>
      </c>
      <c r="C3" s="396">
        <f>SUM(C6:C1048576)</f>
        <v>326</v>
      </c>
      <c r="D3" s="396">
        <f>SUM(D6:D1048576)</f>
        <v>51</v>
      </c>
      <c r="E3" s="397">
        <f>SUM(E6:E1048576)</f>
        <v>4</v>
      </c>
      <c r="F3" s="394">
        <f>IF(SUM($B3:$E3)=0,"",B3/SUM($B3:$E3))</f>
        <v>0.69761904761904758</v>
      </c>
      <c r="G3" s="392">
        <f t="shared" ref="G3:I3" si="0">IF(SUM($B3:$E3)=0,"",C3/SUM($B3:$E3))</f>
        <v>0.25873015873015875</v>
      </c>
      <c r="H3" s="392">
        <f t="shared" si="0"/>
        <v>4.0476190476190478E-2</v>
      </c>
      <c r="I3" s="393">
        <f t="shared" si="0"/>
        <v>3.1746031746031746E-3</v>
      </c>
      <c r="J3" s="396">
        <f>SUM(J6:J1048576)</f>
        <v>157</v>
      </c>
      <c r="K3" s="396">
        <f>SUM(K6:K1048576)</f>
        <v>232</v>
      </c>
      <c r="L3" s="396">
        <f>SUM(L6:L1048576)</f>
        <v>51</v>
      </c>
      <c r="M3" s="397">
        <f>SUM(M6:M1048576)</f>
        <v>2</v>
      </c>
      <c r="N3" s="394">
        <f>IF(SUM($J3:$M3)=0,"",J3/SUM($J3:$M3))</f>
        <v>0.35520361990950228</v>
      </c>
      <c r="O3" s="392">
        <f t="shared" ref="O3:Q3" si="1">IF(SUM($J3:$M3)=0,"",K3/SUM($J3:$M3))</f>
        <v>0.52488687782805432</v>
      </c>
      <c r="P3" s="392">
        <f t="shared" si="1"/>
        <v>0.11538461538461539</v>
      </c>
      <c r="Q3" s="393">
        <f t="shared" si="1"/>
        <v>4.5248868778280547E-3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5" t="s">
        <v>242</v>
      </c>
      <c r="B5" s="766" t="s">
        <v>244</v>
      </c>
      <c r="C5" s="766" t="s">
        <v>245</v>
      </c>
      <c r="D5" s="766" t="s">
        <v>246</v>
      </c>
      <c r="E5" s="767" t="s">
        <v>247</v>
      </c>
      <c r="F5" s="768" t="s">
        <v>244</v>
      </c>
      <c r="G5" s="769" t="s">
        <v>245</v>
      </c>
      <c r="H5" s="769" t="s">
        <v>246</v>
      </c>
      <c r="I5" s="770" t="s">
        <v>247</v>
      </c>
      <c r="J5" s="766" t="s">
        <v>244</v>
      </c>
      <c r="K5" s="766" t="s">
        <v>245</v>
      </c>
      <c r="L5" s="766" t="s">
        <v>246</v>
      </c>
      <c r="M5" s="767" t="s">
        <v>247</v>
      </c>
      <c r="N5" s="768" t="s">
        <v>244</v>
      </c>
      <c r="O5" s="769" t="s">
        <v>245</v>
      </c>
      <c r="P5" s="769" t="s">
        <v>246</v>
      </c>
      <c r="Q5" s="770" t="s">
        <v>247</v>
      </c>
    </row>
    <row r="6" spans="1:17" ht="14.45" customHeight="1" x14ac:dyDescent="0.2">
      <c r="A6" s="774" t="s">
        <v>967</v>
      </c>
      <c r="B6" s="780"/>
      <c r="C6" s="728"/>
      <c r="D6" s="728"/>
      <c r="E6" s="729"/>
      <c r="F6" s="777"/>
      <c r="G6" s="748"/>
      <c r="H6" s="748"/>
      <c r="I6" s="783"/>
      <c r="J6" s="780"/>
      <c r="K6" s="728"/>
      <c r="L6" s="728"/>
      <c r="M6" s="729"/>
      <c r="N6" s="777"/>
      <c r="O6" s="748"/>
      <c r="P6" s="748"/>
      <c r="Q6" s="771"/>
    </row>
    <row r="7" spans="1:17" ht="14.45" customHeight="1" x14ac:dyDescent="0.2">
      <c r="A7" s="775" t="s">
        <v>888</v>
      </c>
      <c r="B7" s="781">
        <v>285</v>
      </c>
      <c r="C7" s="735">
        <v>19</v>
      </c>
      <c r="D7" s="735">
        <v>5</v>
      </c>
      <c r="E7" s="736"/>
      <c r="F7" s="778">
        <v>0.92233009708737868</v>
      </c>
      <c r="G7" s="749">
        <v>6.1488673139158574E-2</v>
      </c>
      <c r="H7" s="749">
        <v>1.6181229773462782E-2</v>
      </c>
      <c r="I7" s="784">
        <v>0</v>
      </c>
      <c r="J7" s="781">
        <v>70</v>
      </c>
      <c r="K7" s="735">
        <v>12</v>
      </c>
      <c r="L7" s="735">
        <v>5</v>
      </c>
      <c r="M7" s="736"/>
      <c r="N7" s="778">
        <v>0.8045977011494253</v>
      </c>
      <c r="O7" s="749">
        <v>0.13793103448275862</v>
      </c>
      <c r="P7" s="749">
        <v>5.7471264367816091E-2</v>
      </c>
      <c r="Q7" s="772">
        <v>0</v>
      </c>
    </row>
    <row r="8" spans="1:17" ht="14.45" customHeight="1" x14ac:dyDescent="0.2">
      <c r="A8" s="775" t="s">
        <v>968</v>
      </c>
      <c r="B8" s="781"/>
      <c r="C8" s="735"/>
      <c r="D8" s="735">
        <v>4</v>
      </c>
      <c r="E8" s="736"/>
      <c r="F8" s="778">
        <v>0</v>
      </c>
      <c r="G8" s="749">
        <v>0</v>
      </c>
      <c r="H8" s="749">
        <v>1</v>
      </c>
      <c r="I8" s="784">
        <v>0</v>
      </c>
      <c r="J8" s="781"/>
      <c r="K8" s="735"/>
      <c r="L8" s="735">
        <v>4</v>
      </c>
      <c r="M8" s="736"/>
      <c r="N8" s="778">
        <v>0</v>
      </c>
      <c r="O8" s="749">
        <v>0</v>
      </c>
      <c r="P8" s="749">
        <v>1</v>
      </c>
      <c r="Q8" s="772">
        <v>0</v>
      </c>
    </row>
    <row r="9" spans="1:17" ht="14.45" customHeight="1" x14ac:dyDescent="0.2">
      <c r="A9" s="775" t="s">
        <v>887</v>
      </c>
      <c r="B9" s="781">
        <v>594</v>
      </c>
      <c r="C9" s="735">
        <v>307</v>
      </c>
      <c r="D9" s="735">
        <v>42</v>
      </c>
      <c r="E9" s="736"/>
      <c r="F9" s="778">
        <v>0.62990455991516436</v>
      </c>
      <c r="G9" s="749">
        <v>0.32555673382820782</v>
      </c>
      <c r="H9" s="749">
        <v>4.4538706256627786E-2</v>
      </c>
      <c r="I9" s="784">
        <v>0</v>
      </c>
      <c r="J9" s="781">
        <v>87</v>
      </c>
      <c r="K9" s="735">
        <v>220</v>
      </c>
      <c r="L9" s="735">
        <v>42</v>
      </c>
      <c r="M9" s="736"/>
      <c r="N9" s="778">
        <v>0.24928366762177651</v>
      </c>
      <c r="O9" s="749">
        <v>0.63037249283667618</v>
      </c>
      <c r="P9" s="749">
        <v>0.12034383954154727</v>
      </c>
      <c r="Q9" s="772">
        <v>0</v>
      </c>
    </row>
    <row r="10" spans="1:17" ht="14.45" customHeight="1" thickBot="1" x14ac:dyDescent="0.25">
      <c r="A10" s="776" t="s">
        <v>969</v>
      </c>
      <c r="B10" s="782"/>
      <c r="C10" s="742"/>
      <c r="D10" s="742"/>
      <c r="E10" s="743">
        <v>4</v>
      </c>
      <c r="F10" s="779">
        <v>0</v>
      </c>
      <c r="G10" s="750">
        <v>0</v>
      </c>
      <c r="H10" s="750">
        <v>0</v>
      </c>
      <c r="I10" s="785">
        <v>1</v>
      </c>
      <c r="J10" s="782"/>
      <c r="K10" s="742"/>
      <c r="L10" s="742"/>
      <c r="M10" s="743">
        <v>2</v>
      </c>
      <c r="N10" s="779">
        <v>0</v>
      </c>
      <c r="O10" s="750">
        <v>0</v>
      </c>
      <c r="P10" s="750">
        <v>0</v>
      </c>
      <c r="Q10" s="773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8B5122CD-7838-4E5A-BF87-19BD5923371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705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2">
        <v>9</v>
      </c>
      <c r="B5" s="713" t="s">
        <v>970</v>
      </c>
      <c r="C5" s="716">
        <v>432288.80999999994</v>
      </c>
      <c r="D5" s="716">
        <v>366</v>
      </c>
      <c r="E5" s="716">
        <v>248726.46</v>
      </c>
      <c r="F5" s="786">
        <v>0.57537103493379815</v>
      </c>
      <c r="G5" s="716">
        <v>189</v>
      </c>
      <c r="H5" s="786">
        <v>0.51639344262295084</v>
      </c>
      <c r="I5" s="716">
        <v>183562.35</v>
      </c>
      <c r="J5" s="786">
        <v>0.42462896506620201</v>
      </c>
      <c r="K5" s="716">
        <v>177</v>
      </c>
      <c r="L5" s="786">
        <v>0.48360655737704916</v>
      </c>
      <c r="M5" s="716" t="s">
        <v>73</v>
      </c>
      <c r="N5" s="270"/>
    </row>
    <row r="6" spans="1:14" ht="14.45" customHeight="1" x14ac:dyDescent="0.2">
      <c r="A6" s="712">
        <v>9</v>
      </c>
      <c r="B6" s="713" t="s">
        <v>971</v>
      </c>
      <c r="C6" s="716">
        <v>409345.83999999997</v>
      </c>
      <c r="D6" s="716">
        <v>304.5</v>
      </c>
      <c r="E6" s="716">
        <v>236127.02</v>
      </c>
      <c r="F6" s="786">
        <v>0.57683991609637464</v>
      </c>
      <c r="G6" s="716">
        <v>157.5</v>
      </c>
      <c r="H6" s="786">
        <v>0.51724137931034486</v>
      </c>
      <c r="I6" s="716">
        <v>173218.82</v>
      </c>
      <c r="J6" s="786">
        <v>0.42316008390362542</v>
      </c>
      <c r="K6" s="716">
        <v>147</v>
      </c>
      <c r="L6" s="786">
        <v>0.48275862068965519</v>
      </c>
      <c r="M6" s="716" t="s">
        <v>1</v>
      </c>
      <c r="N6" s="270"/>
    </row>
    <row r="7" spans="1:14" ht="14.45" customHeight="1" x14ac:dyDescent="0.2">
      <c r="A7" s="712">
        <v>9</v>
      </c>
      <c r="B7" s="713" t="s">
        <v>972</v>
      </c>
      <c r="C7" s="716">
        <v>36.54</v>
      </c>
      <c r="D7" s="716">
        <v>20.5</v>
      </c>
      <c r="E7" s="716">
        <v>36.54</v>
      </c>
      <c r="F7" s="786">
        <v>1</v>
      </c>
      <c r="G7" s="716">
        <v>18.5</v>
      </c>
      <c r="H7" s="786">
        <v>0.90243902439024393</v>
      </c>
      <c r="I7" s="716">
        <v>0</v>
      </c>
      <c r="J7" s="786">
        <v>0</v>
      </c>
      <c r="K7" s="716">
        <v>2</v>
      </c>
      <c r="L7" s="786">
        <v>9.7560975609756101E-2</v>
      </c>
      <c r="M7" s="716" t="s">
        <v>1</v>
      </c>
      <c r="N7" s="270"/>
    </row>
    <row r="8" spans="1:14" ht="14.45" customHeight="1" x14ac:dyDescent="0.2">
      <c r="A8" s="712">
        <v>9</v>
      </c>
      <c r="B8" s="713" t="s">
        <v>973</v>
      </c>
      <c r="C8" s="716">
        <v>22906.43</v>
      </c>
      <c r="D8" s="716">
        <v>41</v>
      </c>
      <c r="E8" s="716">
        <v>12562.9</v>
      </c>
      <c r="F8" s="786">
        <v>0.54844425779137118</v>
      </c>
      <c r="G8" s="716">
        <v>13</v>
      </c>
      <c r="H8" s="786">
        <v>0.31707317073170732</v>
      </c>
      <c r="I8" s="716">
        <v>10343.529999999999</v>
      </c>
      <c r="J8" s="786">
        <v>0.45155574220862871</v>
      </c>
      <c r="K8" s="716">
        <v>28</v>
      </c>
      <c r="L8" s="786">
        <v>0.68292682926829273</v>
      </c>
      <c r="M8" s="716" t="s">
        <v>1</v>
      </c>
      <c r="N8" s="270"/>
    </row>
    <row r="9" spans="1:14" ht="14.45" customHeight="1" x14ac:dyDescent="0.2">
      <c r="A9" s="712" t="s">
        <v>974</v>
      </c>
      <c r="B9" s="713" t="s">
        <v>3</v>
      </c>
      <c r="C9" s="716">
        <v>432288.80999999994</v>
      </c>
      <c r="D9" s="716">
        <v>366</v>
      </c>
      <c r="E9" s="716">
        <v>248726.46</v>
      </c>
      <c r="F9" s="786">
        <v>0.57537103493379815</v>
      </c>
      <c r="G9" s="716">
        <v>189</v>
      </c>
      <c r="H9" s="786">
        <v>0.51639344262295084</v>
      </c>
      <c r="I9" s="716">
        <v>183562.35</v>
      </c>
      <c r="J9" s="786">
        <v>0.42462896506620201</v>
      </c>
      <c r="K9" s="716">
        <v>177</v>
      </c>
      <c r="L9" s="786">
        <v>0.48360655737704916</v>
      </c>
      <c r="M9" s="716" t="s">
        <v>582</v>
      </c>
      <c r="N9" s="270"/>
    </row>
    <row r="11" spans="1:14" ht="14.45" customHeight="1" x14ac:dyDescent="0.2">
      <c r="A11" s="712">
        <v>9</v>
      </c>
      <c r="B11" s="713" t="s">
        <v>970</v>
      </c>
      <c r="C11" s="716" t="s">
        <v>329</v>
      </c>
      <c r="D11" s="716" t="s">
        <v>329</v>
      </c>
      <c r="E11" s="716" t="s">
        <v>329</v>
      </c>
      <c r="F11" s="786" t="s">
        <v>329</v>
      </c>
      <c r="G11" s="716" t="s">
        <v>329</v>
      </c>
      <c r="H11" s="786" t="s">
        <v>329</v>
      </c>
      <c r="I11" s="716" t="s">
        <v>329</v>
      </c>
      <c r="J11" s="786" t="s">
        <v>329</v>
      </c>
      <c r="K11" s="716" t="s">
        <v>329</v>
      </c>
      <c r="L11" s="786" t="s">
        <v>329</v>
      </c>
      <c r="M11" s="716" t="s">
        <v>73</v>
      </c>
      <c r="N11" s="270"/>
    </row>
    <row r="12" spans="1:14" ht="14.45" customHeight="1" x14ac:dyDescent="0.2">
      <c r="A12" s="712" t="s">
        <v>975</v>
      </c>
      <c r="B12" s="713" t="s">
        <v>971</v>
      </c>
      <c r="C12" s="716">
        <v>589.62</v>
      </c>
      <c r="D12" s="716">
        <v>1</v>
      </c>
      <c r="E12" s="716" t="s">
        <v>329</v>
      </c>
      <c r="F12" s="786">
        <v>0</v>
      </c>
      <c r="G12" s="716" t="s">
        <v>329</v>
      </c>
      <c r="H12" s="786">
        <v>0</v>
      </c>
      <c r="I12" s="716">
        <v>589.62</v>
      </c>
      <c r="J12" s="786">
        <v>1</v>
      </c>
      <c r="K12" s="716">
        <v>1</v>
      </c>
      <c r="L12" s="786">
        <v>1</v>
      </c>
      <c r="M12" s="716" t="s">
        <v>1</v>
      </c>
      <c r="N12" s="270"/>
    </row>
    <row r="13" spans="1:14" ht="14.45" customHeight="1" x14ac:dyDescent="0.2">
      <c r="A13" s="712" t="s">
        <v>975</v>
      </c>
      <c r="B13" s="713" t="s">
        <v>976</v>
      </c>
      <c r="C13" s="716">
        <v>589.62</v>
      </c>
      <c r="D13" s="716">
        <v>1</v>
      </c>
      <c r="E13" s="716" t="s">
        <v>329</v>
      </c>
      <c r="F13" s="786">
        <v>0</v>
      </c>
      <c r="G13" s="716" t="s">
        <v>329</v>
      </c>
      <c r="H13" s="786">
        <v>0</v>
      </c>
      <c r="I13" s="716">
        <v>589.62</v>
      </c>
      <c r="J13" s="786">
        <v>1</v>
      </c>
      <c r="K13" s="716">
        <v>1</v>
      </c>
      <c r="L13" s="786">
        <v>1</v>
      </c>
      <c r="M13" s="716" t="s">
        <v>586</v>
      </c>
      <c r="N13" s="270"/>
    </row>
    <row r="14" spans="1:14" ht="14.45" customHeight="1" x14ac:dyDescent="0.2">
      <c r="A14" s="712" t="s">
        <v>329</v>
      </c>
      <c r="B14" s="713" t="s">
        <v>329</v>
      </c>
      <c r="C14" s="716" t="s">
        <v>329</v>
      </c>
      <c r="D14" s="716" t="s">
        <v>329</v>
      </c>
      <c r="E14" s="716" t="s">
        <v>329</v>
      </c>
      <c r="F14" s="786" t="s">
        <v>329</v>
      </c>
      <c r="G14" s="716" t="s">
        <v>329</v>
      </c>
      <c r="H14" s="786" t="s">
        <v>329</v>
      </c>
      <c r="I14" s="716" t="s">
        <v>329</v>
      </c>
      <c r="J14" s="786" t="s">
        <v>329</v>
      </c>
      <c r="K14" s="716" t="s">
        <v>329</v>
      </c>
      <c r="L14" s="786" t="s">
        <v>329</v>
      </c>
      <c r="M14" s="716" t="s">
        <v>587</v>
      </c>
      <c r="N14" s="270"/>
    </row>
    <row r="15" spans="1:14" ht="14.45" customHeight="1" x14ac:dyDescent="0.2">
      <c r="A15" s="712" t="s">
        <v>977</v>
      </c>
      <c r="B15" s="713" t="s">
        <v>971</v>
      </c>
      <c r="C15" s="716">
        <v>408756.22</v>
      </c>
      <c r="D15" s="716">
        <v>303.5</v>
      </c>
      <c r="E15" s="716">
        <v>236127.02</v>
      </c>
      <c r="F15" s="786">
        <v>0.57767199236748012</v>
      </c>
      <c r="G15" s="716">
        <v>157.5</v>
      </c>
      <c r="H15" s="786">
        <v>0.51894563426688634</v>
      </c>
      <c r="I15" s="716">
        <v>172629.2</v>
      </c>
      <c r="J15" s="786">
        <v>0.42232800763251999</v>
      </c>
      <c r="K15" s="716">
        <v>146</v>
      </c>
      <c r="L15" s="786">
        <v>0.48105436573311366</v>
      </c>
      <c r="M15" s="716" t="s">
        <v>1</v>
      </c>
      <c r="N15" s="270"/>
    </row>
    <row r="16" spans="1:14" ht="14.45" customHeight="1" x14ac:dyDescent="0.2">
      <c r="A16" s="712" t="s">
        <v>977</v>
      </c>
      <c r="B16" s="713" t="s">
        <v>972</v>
      </c>
      <c r="C16" s="716">
        <v>36.54</v>
      </c>
      <c r="D16" s="716">
        <v>20.5</v>
      </c>
      <c r="E16" s="716">
        <v>36.54</v>
      </c>
      <c r="F16" s="786">
        <v>1</v>
      </c>
      <c r="G16" s="716">
        <v>18.5</v>
      </c>
      <c r="H16" s="786">
        <v>0.90243902439024393</v>
      </c>
      <c r="I16" s="716">
        <v>0</v>
      </c>
      <c r="J16" s="786">
        <v>0</v>
      </c>
      <c r="K16" s="716">
        <v>2</v>
      </c>
      <c r="L16" s="786">
        <v>9.7560975609756101E-2</v>
      </c>
      <c r="M16" s="716" t="s">
        <v>1</v>
      </c>
      <c r="N16" s="270"/>
    </row>
    <row r="17" spans="1:14" ht="14.45" customHeight="1" x14ac:dyDescent="0.2">
      <c r="A17" s="712" t="s">
        <v>977</v>
      </c>
      <c r="B17" s="713" t="s">
        <v>973</v>
      </c>
      <c r="C17" s="716">
        <v>22906.43</v>
      </c>
      <c r="D17" s="716">
        <v>41</v>
      </c>
      <c r="E17" s="716">
        <v>12562.9</v>
      </c>
      <c r="F17" s="786">
        <v>0.54844425779137118</v>
      </c>
      <c r="G17" s="716">
        <v>13</v>
      </c>
      <c r="H17" s="786">
        <v>0.31707317073170732</v>
      </c>
      <c r="I17" s="716">
        <v>10343.529999999999</v>
      </c>
      <c r="J17" s="786">
        <v>0.45155574220862871</v>
      </c>
      <c r="K17" s="716">
        <v>28</v>
      </c>
      <c r="L17" s="786">
        <v>0.68292682926829273</v>
      </c>
      <c r="M17" s="716" t="s">
        <v>1</v>
      </c>
      <c r="N17" s="270"/>
    </row>
    <row r="18" spans="1:14" ht="14.45" customHeight="1" x14ac:dyDescent="0.2">
      <c r="A18" s="712" t="s">
        <v>977</v>
      </c>
      <c r="B18" s="713" t="s">
        <v>978</v>
      </c>
      <c r="C18" s="716">
        <v>431699.18999999994</v>
      </c>
      <c r="D18" s="716">
        <v>365</v>
      </c>
      <c r="E18" s="716">
        <v>248726.46</v>
      </c>
      <c r="F18" s="786">
        <v>0.57615688368560525</v>
      </c>
      <c r="G18" s="716">
        <v>189</v>
      </c>
      <c r="H18" s="786">
        <v>0.51780821917808217</v>
      </c>
      <c r="I18" s="716">
        <v>182972.73</v>
      </c>
      <c r="J18" s="786">
        <v>0.42384311631439481</v>
      </c>
      <c r="K18" s="716">
        <v>176</v>
      </c>
      <c r="L18" s="786">
        <v>0.48219178082191783</v>
      </c>
      <c r="M18" s="716" t="s">
        <v>586</v>
      </c>
      <c r="N18" s="270"/>
    </row>
    <row r="19" spans="1:14" ht="14.45" customHeight="1" x14ac:dyDescent="0.2">
      <c r="A19" s="712" t="s">
        <v>329</v>
      </c>
      <c r="B19" s="713" t="s">
        <v>329</v>
      </c>
      <c r="C19" s="716" t="s">
        <v>329</v>
      </c>
      <c r="D19" s="716" t="s">
        <v>329</v>
      </c>
      <c r="E19" s="716" t="s">
        <v>329</v>
      </c>
      <c r="F19" s="786" t="s">
        <v>329</v>
      </c>
      <c r="G19" s="716" t="s">
        <v>329</v>
      </c>
      <c r="H19" s="786" t="s">
        <v>329</v>
      </c>
      <c r="I19" s="716" t="s">
        <v>329</v>
      </c>
      <c r="J19" s="786" t="s">
        <v>329</v>
      </c>
      <c r="K19" s="716" t="s">
        <v>329</v>
      </c>
      <c r="L19" s="786" t="s">
        <v>329</v>
      </c>
      <c r="M19" s="716" t="s">
        <v>587</v>
      </c>
      <c r="N19" s="270"/>
    </row>
    <row r="20" spans="1:14" ht="14.45" customHeight="1" x14ac:dyDescent="0.2">
      <c r="A20" s="712" t="s">
        <v>974</v>
      </c>
      <c r="B20" s="713" t="s">
        <v>979</v>
      </c>
      <c r="C20" s="716">
        <v>432288.80999999994</v>
      </c>
      <c r="D20" s="716">
        <v>366</v>
      </c>
      <c r="E20" s="716">
        <v>248726.46</v>
      </c>
      <c r="F20" s="786">
        <v>0.57537103493379815</v>
      </c>
      <c r="G20" s="716">
        <v>189</v>
      </c>
      <c r="H20" s="786">
        <v>0.51639344262295084</v>
      </c>
      <c r="I20" s="716">
        <v>183562.35</v>
      </c>
      <c r="J20" s="786">
        <v>0.42462896506620201</v>
      </c>
      <c r="K20" s="716">
        <v>177</v>
      </c>
      <c r="L20" s="786">
        <v>0.48360655737704916</v>
      </c>
      <c r="M20" s="716" t="s">
        <v>582</v>
      </c>
      <c r="N20" s="270"/>
    </row>
    <row r="21" spans="1:14" ht="14.45" customHeight="1" x14ac:dyDescent="0.2">
      <c r="A21" s="787" t="s">
        <v>295</v>
      </c>
    </row>
    <row r="22" spans="1:14" ht="14.45" customHeight="1" x14ac:dyDescent="0.2">
      <c r="A22" s="788" t="s">
        <v>980</v>
      </c>
    </row>
    <row r="23" spans="1:14" ht="14.45" customHeight="1" x14ac:dyDescent="0.2">
      <c r="A23" s="787" t="s">
        <v>981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12143F3B-817A-4470-9D51-5C6BA1ACD21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705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5" t="s">
        <v>166</v>
      </c>
      <c r="B4" s="766" t="s">
        <v>19</v>
      </c>
      <c r="C4" s="792"/>
      <c r="D4" s="766" t="s">
        <v>20</v>
      </c>
      <c r="E4" s="792"/>
      <c r="F4" s="766" t="s">
        <v>19</v>
      </c>
      <c r="G4" s="769" t="s">
        <v>2</v>
      </c>
      <c r="H4" s="766" t="s">
        <v>20</v>
      </c>
      <c r="I4" s="769" t="s">
        <v>2</v>
      </c>
      <c r="J4" s="766" t="s">
        <v>19</v>
      </c>
      <c r="K4" s="769" t="s">
        <v>2</v>
      </c>
      <c r="L4" s="766" t="s">
        <v>20</v>
      </c>
      <c r="M4" s="770" t="s">
        <v>2</v>
      </c>
    </row>
    <row r="5" spans="1:13" ht="14.45" customHeight="1" x14ac:dyDescent="0.2">
      <c r="A5" s="789" t="s">
        <v>982</v>
      </c>
      <c r="B5" s="780">
        <v>36189.509999999995</v>
      </c>
      <c r="C5" s="724">
        <v>1</v>
      </c>
      <c r="D5" s="793">
        <v>28</v>
      </c>
      <c r="E5" s="796" t="s">
        <v>982</v>
      </c>
      <c r="F5" s="780">
        <v>18561.229999999996</v>
      </c>
      <c r="G5" s="748">
        <v>0.51288978491281034</v>
      </c>
      <c r="H5" s="728">
        <v>16</v>
      </c>
      <c r="I5" s="771">
        <v>0.5714285714285714</v>
      </c>
      <c r="J5" s="799">
        <v>17628.28</v>
      </c>
      <c r="K5" s="748">
        <v>0.48711021508718966</v>
      </c>
      <c r="L5" s="728">
        <v>12</v>
      </c>
      <c r="M5" s="771">
        <v>0.42857142857142855</v>
      </c>
    </row>
    <row r="6" spans="1:13" ht="14.45" customHeight="1" x14ac:dyDescent="0.2">
      <c r="A6" s="790" t="s">
        <v>983</v>
      </c>
      <c r="B6" s="781">
        <v>49.04</v>
      </c>
      <c r="C6" s="731">
        <v>1</v>
      </c>
      <c r="D6" s="794">
        <v>1</v>
      </c>
      <c r="E6" s="797" t="s">
        <v>983</v>
      </c>
      <c r="F6" s="781">
        <v>49.04</v>
      </c>
      <c r="G6" s="749">
        <v>1</v>
      </c>
      <c r="H6" s="735">
        <v>1</v>
      </c>
      <c r="I6" s="772">
        <v>1</v>
      </c>
      <c r="J6" s="800"/>
      <c r="K6" s="749">
        <v>0</v>
      </c>
      <c r="L6" s="735"/>
      <c r="M6" s="772">
        <v>0</v>
      </c>
    </row>
    <row r="7" spans="1:13" ht="14.45" customHeight="1" x14ac:dyDescent="0.2">
      <c r="A7" s="790" t="s">
        <v>984</v>
      </c>
      <c r="B7" s="781">
        <v>2488.2500000000005</v>
      </c>
      <c r="C7" s="731">
        <v>1</v>
      </c>
      <c r="D7" s="794">
        <v>14</v>
      </c>
      <c r="E7" s="797" t="s">
        <v>984</v>
      </c>
      <c r="F7" s="781">
        <v>176.32</v>
      </c>
      <c r="G7" s="749">
        <v>7.0861046920526458E-2</v>
      </c>
      <c r="H7" s="735">
        <v>2</v>
      </c>
      <c r="I7" s="772">
        <v>0.14285714285714285</v>
      </c>
      <c r="J7" s="800">
        <v>2311.9300000000003</v>
      </c>
      <c r="K7" s="749">
        <v>0.92913895307947347</v>
      </c>
      <c r="L7" s="735">
        <v>12</v>
      </c>
      <c r="M7" s="772">
        <v>0.8571428571428571</v>
      </c>
    </row>
    <row r="8" spans="1:13" ht="14.45" customHeight="1" x14ac:dyDescent="0.2">
      <c r="A8" s="790" t="s">
        <v>985</v>
      </c>
      <c r="B8" s="781">
        <v>4356.9100000000008</v>
      </c>
      <c r="C8" s="731">
        <v>1</v>
      </c>
      <c r="D8" s="794">
        <v>22</v>
      </c>
      <c r="E8" s="797" t="s">
        <v>985</v>
      </c>
      <c r="F8" s="781">
        <v>3196.3400000000006</v>
      </c>
      <c r="G8" s="749">
        <v>0.73362543637578004</v>
      </c>
      <c r="H8" s="735">
        <v>17</v>
      </c>
      <c r="I8" s="772">
        <v>0.77272727272727271</v>
      </c>
      <c r="J8" s="800">
        <v>1160.5700000000002</v>
      </c>
      <c r="K8" s="749">
        <v>0.26637456362421991</v>
      </c>
      <c r="L8" s="735">
        <v>5</v>
      </c>
      <c r="M8" s="772">
        <v>0.22727272727272727</v>
      </c>
    </row>
    <row r="9" spans="1:13" ht="14.45" customHeight="1" x14ac:dyDescent="0.2">
      <c r="A9" s="790" t="s">
        <v>986</v>
      </c>
      <c r="B9" s="781">
        <v>140041.48000000001</v>
      </c>
      <c r="C9" s="731">
        <v>1</v>
      </c>
      <c r="D9" s="794">
        <v>75</v>
      </c>
      <c r="E9" s="797" t="s">
        <v>986</v>
      </c>
      <c r="F9" s="781">
        <v>81834.600000000006</v>
      </c>
      <c r="G9" s="749">
        <v>0.58435971970590428</v>
      </c>
      <c r="H9" s="735">
        <v>39</v>
      </c>
      <c r="I9" s="772">
        <v>0.52</v>
      </c>
      <c r="J9" s="800">
        <v>58206.880000000012</v>
      </c>
      <c r="K9" s="749">
        <v>0.41564028029409578</v>
      </c>
      <c r="L9" s="735">
        <v>36</v>
      </c>
      <c r="M9" s="772">
        <v>0.48</v>
      </c>
    </row>
    <row r="10" spans="1:13" ht="14.45" customHeight="1" x14ac:dyDescent="0.2">
      <c r="A10" s="790" t="s">
        <v>987</v>
      </c>
      <c r="B10" s="781">
        <v>4949.3600000000006</v>
      </c>
      <c r="C10" s="731">
        <v>1</v>
      </c>
      <c r="D10" s="794">
        <v>15</v>
      </c>
      <c r="E10" s="797" t="s">
        <v>987</v>
      </c>
      <c r="F10" s="781">
        <v>2849.15</v>
      </c>
      <c r="G10" s="749">
        <v>0.57566028739069286</v>
      </c>
      <c r="H10" s="735">
        <v>10</v>
      </c>
      <c r="I10" s="772">
        <v>0.66666666666666663</v>
      </c>
      <c r="J10" s="800">
        <v>2100.21</v>
      </c>
      <c r="K10" s="749">
        <v>0.42433971260930703</v>
      </c>
      <c r="L10" s="735">
        <v>5</v>
      </c>
      <c r="M10" s="772">
        <v>0.33333333333333331</v>
      </c>
    </row>
    <row r="11" spans="1:13" ht="14.45" customHeight="1" x14ac:dyDescent="0.2">
      <c r="A11" s="790" t="s">
        <v>988</v>
      </c>
      <c r="B11" s="781">
        <v>33285.770000000004</v>
      </c>
      <c r="C11" s="731">
        <v>1</v>
      </c>
      <c r="D11" s="794">
        <v>9</v>
      </c>
      <c r="E11" s="797" t="s">
        <v>988</v>
      </c>
      <c r="F11" s="781">
        <v>33285.770000000004</v>
      </c>
      <c r="G11" s="749">
        <v>1</v>
      </c>
      <c r="H11" s="735">
        <v>9</v>
      </c>
      <c r="I11" s="772">
        <v>1</v>
      </c>
      <c r="J11" s="800"/>
      <c r="K11" s="749">
        <v>0</v>
      </c>
      <c r="L11" s="735"/>
      <c r="M11" s="772">
        <v>0</v>
      </c>
    </row>
    <row r="12" spans="1:13" ht="14.45" customHeight="1" x14ac:dyDescent="0.2">
      <c r="A12" s="790" t="s">
        <v>989</v>
      </c>
      <c r="B12" s="781">
        <v>2115.1000000000004</v>
      </c>
      <c r="C12" s="731">
        <v>1</v>
      </c>
      <c r="D12" s="794">
        <v>5</v>
      </c>
      <c r="E12" s="797" t="s">
        <v>989</v>
      </c>
      <c r="F12" s="781">
        <v>1983.8600000000001</v>
      </c>
      <c r="G12" s="749">
        <v>0.93795092430617932</v>
      </c>
      <c r="H12" s="735">
        <v>4</v>
      </c>
      <c r="I12" s="772">
        <v>0.8</v>
      </c>
      <c r="J12" s="800">
        <v>131.24</v>
      </c>
      <c r="K12" s="749">
        <v>6.2049075693820614E-2</v>
      </c>
      <c r="L12" s="735">
        <v>1</v>
      </c>
      <c r="M12" s="772">
        <v>0.2</v>
      </c>
    </row>
    <row r="13" spans="1:13" ht="14.45" customHeight="1" x14ac:dyDescent="0.2">
      <c r="A13" s="790" t="s">
        <v>990</v>
      </c>
      <c r="B13" s="781">
        <v>112778.48000000004</v>
      </c>
      <c r="C13" s="731">
        <v>1</v>
      </c>
      <c r="D13" s="794">
        <v>89</v>
      </c>
      <c r="E13" s="797" t="s">
        <v>990</v>
      </c>
      <c r="F13" s="781">
        <v>74604.360000000015</v>
      </c>
      <c r="G13" s="749">
        <v>0.66151237363723991</v>
      </c>
      <c r="H13" s="735">
        <v>44</v>
      </c>
      <c r="I13" s="772">
        <v>0.4943820224719101</v>
      </c>
      <c r="J13" s="800">
        <v>38174.120000000017</v>
      </c>
      <c r="K13" s="749">
        <v>0.33848762636276003</v>
      </c>
      <c r="L13" s="735">
        <v>45</v>
      </c>
      <c r="M13" s="772">
        <v>0.5056179775280899</v>
      </c>
    </row>
    <row r="14" spans="1:13" ht="14.45" customHeight="1" x14ac:dyDescent="0.2">
      <c r="A14" s="790" t="s">
        <v>991</v>
      </c>
      <c r="B14" s="781">
        <v>36.54</v>
      </c>
      <c r="C14" s="731">
        <v>1</v>
      </c>
      <c r="D14" s="794">
        <v>1</v>
      </c>
      <c r="E14" s="797" t="s">
        <v>991</v>
      </c>
      <c r="F14" s="781"/>
      <c r="G14" s="749">
        <v>0</v>
      </c>
      <c r="H14" s="735"/>
      <c r="I14" s="772">
        <v>0</v>
      </c>
      <c r="J14" s="800">
        <v>36.54</v>
      </c>
      <c r="K14" s="749">
        <v>1</v>
      </c>
      <c r="L14" s="735">
        <v>1</v>
      </c>
      <c r="M14" s="772">
        <v>1</v>
      </c>
    </row>
    <row r="15" spans="1:13" ht="14.45" customHeight="1" x14ac:dyDescent="0.2">
      <c r="A15" s="790" t="s">
        <v>992</v>
      </c>
      <c r="B15" s="781">
        <v>15512.76</v>
      </c>
      <c r="C15" s="731">
        <v>1</v>
      </c>
      <c r="D15" s="794">
        <v>29</v>
      </c>
      <c r="E15" s="797" t="s">
        <v>992</v>
      </c>
      <c r="F15" s="781">
        <v>9536.14</v>
      </c>
      <c r="G15" s="749">
        <v>0.61472877811556415</v>
      </c>
      <c r="H15" s="735">
        <v>14</v>
      </c>
      <c r="I15" s="772">
        <v>0.48275862068965519</v>
      </c>
      <c r="J15" s="800">
        <v>5976.6200000000008</v>
      </c>
      <c r="K15" s="749">
        <v>0.3852712218844358</v>
      </c>
      <c r="L15" s="735">
        <v>15</v>
      </c>
      <c r="M15" s="772">
        <v>0.51724137931034486</v>
      </c>
    </row>
    <row r="16" spans="1:13" ht="14.45" customHeight="1" thickBot="1" x14ac:dyDescent="0.25">
      <c r="A16" s="791" t="s">
        <v>993</v>
      </c>
      <c r="B16" s="782">
        <v>80485.61</v>
      </c>
      <c r="C16" s="738">
        <v>1</v>
      </c>
      <c r="D16" s="795">
        <v>78</v>
      </c>
      <c r="E16" s="798" t="s">
        <v>993</v>
      </c>
      <c r="F16" s="782">
        <v>22649.65</v>
      </c>
      <c r="G16" s="750">
        <v>0.2814124164555627</v>
      </c>
      <c r="H16" s="742">
        <v>33</v>
      </c>
      <c r="I16" s="773">
        <v>0.42307692307692307</v>
      </c>
      <c r="J16" s="801">
        <v>57835.96</v>
      </c>
      <c r="K16" s="750">
        <v>0.7185875835444373</v>
      </c>
      <c r="L16" s="742">
        <v>45</v>
      </c>
      <c r="M16" s="773">
        <v>0.57692307692307687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03FBDA9-1B9B-40E9-B756-F50ADDBBD0D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2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1424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705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432288.80999999982</v>
      </c>
      <c r="N3" s="70">
        <f>SUBTOTAL(9,N7:N1048576)</f>
        <v>2042</v>
      </c>
      <c r="O3" s="70">
        <f>SUBTOTAL(9,O7:O1048576)</f>
        <v>366</v>
      </c>
      <c r="P3" s="70">
        <f>SUBTOTAL(9,P7:P1048576)</f>
        <v>248726.46000000008</v>
      </c>
      <c r="Q3" s="71">
        <f>IF(M3=0,0,P3/M3)</f>
        <v>0.57537103493379849</v>
      </c>
      <c r="R3" s="70">
        <f>SUBTOTAL(9,R7:R1048576)</f>
        <v>1378</v>
      </c>
      <c r="S3" s="71">
        <f>IF(N3=0,0,R3/N3)</f>
        <v>0.67482859941234086</v>
      </c>
      <c r="T3" s="70">
        <f>SUBTOTAL(9,T7:T1048576)</f>
        <v>189</v>
      </c>
      <c r="U3" s="72">
        <f>IF(O3=0,0,T3/O3)</f>
        <v>0.51639344262295084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2" t="s">
        <v>23</v>
      </c>
      <c r="B6" s="803" t="s">
        <v>5</v>
      </c>
      <c r="C6" s="802" t="s">
        <v>24</v>
      </c>
      <c r="D6" s="803" t="s">
        <v>6</v>
      </c>
      <c r="E6" s="803" t="s">
        <v>192</v>
      </c>
      <c r="F6" s="803" t="s">
        <v>25</v>
      </c>
      <c r="G6" s="803" t="s">
        <v>26</v>
      </c>
      <c r="H6" s="803" t="s">
        <v>8</v>
      </c>
      <c r="I6" s="803" t="s">
        <v>10</v>
      </c>
      <c r="J6" s="803" t="s">
        <v>11</v>
      </c>
      <c r="K6" s="803" t="s">
        <v>12</v>
      </c>
      <c r="L6" s="803" t="s">
        <v>27</v>
      </c>
      <c r="M6" s="804" t="s">
        <v>14</v>
      </c>
      <c r="N6" s="805" t="s">
        <v>28</v>
      </c>
      <c r="O6" s="805" t="s">
        <v>28</v>
      </c>
      <c r="P6" s="805" t="s">
        <v>14</v>
      </c>
      <c r="Q6" s="805" t="s">
        <v>2</v>
      </c>
      <c r="R6" s="805" t="s">
        <v>28</v>
      </c>
      <c r="S6" s="805" t="s">
        <v>2</v>
      </c>
      <c r="T6" s="805" t="s">
        <v>28</v>
      </c>
      <c r="U6" s="806" t="s">
        <v>2</v>
      </c>
    </row>
    <row r="7" spans="1:21" ht="14.45" customHeight="1" x14ac:dyDescent="0.2">
      <c r="A7" s="807">
        <v>9</v>
      </c>
      <c r="B7" s="808" t="s">
        <v>970</v>
      </c>
      <c r="C7" s="808" t="s">
        <v>977</v>
      </c>
      <c r="D7" s="809" t="s">
        <v>1422</v>
      </c>
      <c r="E7" s="810" t="s">
        <v>985</v>
      </c>
      <c r="F7" s="808" t="s">
        <v>971</v>
      </c>
      <c r="G7" s="808" t="s">
        <v>994</v>
      </c>
      <c r="H7" s="808" t="s">
        <v>329</v>
      </c>
      <c r="I7" s="808" t="s">
        <v>995</v>
      </c>
      <c r="J7" s="808" t="s">
        <v>996</v>
      </c>
      <c r="K7" s="808" t="s">
        <v>997</v>
      </c>
      <c r="L7" s="811">
        <v>72.55</v>
      </c>
      <c r="M7" s="811">
        <v>72.55</v>
      </c>
      <c r="N7" s="808">
        <v>1</v>
      </c>
      <c r="O7" s="812">
        <v>0.5</v>
      </c>
      <c r="P7" s="811"/>
      <c r="Q7" s="813">
        <v>0</v>
      </c>
      <c r="R7" s="808"/>
      <c r="S7" s="813">
        <v>0</v>
      </c>
      <c r="T7" s="812"/>
      <c r="U7" s="231">
        <v>0</v>
      </c>
    </row>
    <row r="8" spans="1:21" ht="14.45" customHeight="1" x14ac:dyDescent="0.2">
      <c r="A8" s="814">
        <v>9</v>
      </c>
      <c r="B8" s="815" t="s">
        <v>970</v>
      </c>
      <c r="C8" s="815" t="s">
        <v>977</v>
      </c>
      <c r="D8" s="816" t="s">
        <v>1422</v>
      </c>
      <c r="E8" s="817" t="s">
        <v>985</v>
      </c>
      <c r="F8" s="815" t="s">
        <v>971</v>
      </c>
      <c r="G8" s="815" t="s">
        <v>998</v>
      </c>
      <c r="H8" s="815" t="s">
        <v>329</v>
      </c>
      <c r="I8" s="815" t="s">
        <v>999</v>
      </c>
      <c r="J8" s="815" t="s">
        <v>1000</v>
      </c>
      <c r="K8" s="815" t="s">
        <v>1001</v>
      </c>
      <c r="L8" s="818">
        <v>155.30000000000001</v>
      </c>
      <c r="M8" s="818">
        <v>155.30000000000001</v>
      </c>
      <c r="N8" s="815">
        <v>1</v>
      </c>
      <c r="O8" s="819">
        <v>0.5</v>
      </c>
      <c r="P8" s="818"/>
      <c r="Q8" s="820">
        <v>0</v>
      </c>
      <c r="R8" s="815"/>
      <c r="S8" s="820">
        <v>0</v>
      </c>
      <c r="T8" s="819"/>
      <c r="U8" s="821">
        <v>0</v>
      </c>
    </row>
    <row r="9" spans="1:21" ht="14.45" customHeight="1" x14ac:dyDescent="0.2">
      <c r="A9" s="814">
        <v>9</v>
      </c>
      <c r="B9" s="815" t="s">
        <v>970</v>
      </c>
      <c r="C9" s="815" t="s">
        <v>977</v>
      </c>
      <c r="D9" s="816" t="s">
        <v>1422</v>
      </c>
      <c r="E9" s="817" t="s">
        <v>985</v>
      </c>
      <c r="F9" s="815" t="s">
        <v>971</v>
      </c>
      <c r="G9" s="815" t="s">
        <v>998</v>
      </c>
      <c r="H9" s="815" t="s">
        <v>329</v>
      </c>
      <c r="I9" s="815" t="s">
        <v>1002</v>
      </c>
      <c r="J9" s="815" t="s">
        <v>1000</v>
      </c>
      <c r="K9" s="815" t="s">
        <v>1003</v>
      </c>
      <c r="L9" s="818">
        <v>310.58999999999997</v>
      </c>
      <c r="M9" s="818">
        <v>310.58999999999997</v>
      </c>
      <c r="N9" s="815">
        <v>1</v>
      </c>
      <c r="O9" s="819">
        <v>1</v>
      </c>
      <c r="P9" s="818">
        <v>310.58999999999997</v>
      </c>
      <c r="Q9" s="820">
        <v>1</v>
      </c>
      <c r="R9" s="815">
        <v>1</v>
      </c>
      <c r="S9" s="820">
        <v>1</v>
      </c>
      <c r="T9" s="819">
        <v>1</v>
      </c>
      <c r="U9" s="821">
        <v>1</v>
      </c>
    </row>
    <row r="10" spans="1:21" ht="14.45" customHeight="1" x14ac:dyDescent="0.2">
      <c r="A10" s="814">
        <v>9</v>
      </c>
      <c r="B10" s="815" t="s">
        <v>970</v>
      </c>
      <c r="C10" s="815" t="s">
        <v>977</v>
      </c>
      <c r="D10" s="816" t="s">
        <v>1422</v>
      </c>
      <c r="E10" s="817" t="s">
        <v>985</v>
      </c>
      <c r="F10" s="815" t="s">
        <v>971</v>
      </c>
      <c r="G10" s="815" t="s">
        <v>1004</v>
      </c>
      <c r="H10" s="815" t="s">
        <v>769</v>
      </c>
      <c r="I10" s="815" t="s">
        <v>1005</v>
      </c>
      <c r="J10" s="815" t="s">
        <v>1006</v>
      </c>
      <c r="K10" s="815" t="s">
        <v>1007</v>
      </c>
      <c r="L10" s="818">
        <v>184.65</v>
      </c>
      <c r="M10" s="818">
        <v>184.65</v>
      </c>
      <c r="N10" s="815">
        <v>1</v>
      </c>
      <c r="O10" s="819">
        <v>0.5</v>
      </c>
      <c r="P10" s="818"/>
      <c r="Q10" s="820">
        <v>0</v>
      </c>
      <c r="R10" s="815"/>
      <c r="S10" s="820">
        <v>0</v>
      </c>
      <c r="T10" s="819"/>
      <c r="U10" s="821">
        <v>0</v>
      </c>
    </row>
    <row r="11" spans="1:21" ht="14.45" customHeight="1" x14ac:dyDescent="0.2">
      <c r="A11" s="814">
        <v>9</v>
      </c>
      <c r="B11" s="815" t="s">
        <v>970</v>
      </c>
      <c r="C11" s="815" t="s">
        <v>977</v>
      </c>
      <c r="D11" s="816" t="s">
        <v>1422</v>
      </c>
      <c r="E11" s="817" t="s">
        <v>985</v>
      </c>
      <c r="F11" s="815" t="s">
        <v>971</v>
      </c>
      <c r="G11" s="815" t="s">
        <v>1008</v>
      </c>
      <c r="H11" s="815" t="s">
        <v>769</v>
      </c>
      <c r="I11" s="815" t="s">
        <v>1009</v>
      </c>
      <c r="J11" s="815" t="s">
        <v>1010</v>
      </c>
      <c r="K11" s="815" t="s">
        <v>1011</v>
      </c>
      <c r="L11" s="818">
        <v>119.7</v>
      </c>
      <c r="M11" s="818">
        <v>239.4</v>
      </c>
      <c r="N11" s="815">
        <v>2</v>
      </c>
      <c r="O11" s="819">
        <v>1.5</v>
      </c>
      <c r="P11" s="818">
        <v>239.4</v>
      </c>
      <c r="Q11" s="820">
        <v>1</v>
      </c>
      <c r="R11" s="815">
        <v>2</v>
      </c>
      <c r="S11" s="820">
        <v>1</v>
      </c>
      <c r="T11" s="819">
        <v>1.5</v>
      </c>
      <c r="U11" s="821">
        <v>1</v>
      </c>
    </row>
    <row r="12" spans="1:21" ht="14.45" customHeight="1" x14ac:dyDescent="0.2">
      <c r="A12" s="814">
        <v>9</v>
      </c>
      <c r="B12" s="815" t="s">
        <v>970</v>
      </c>
      <c r="C12" s="815" t="s">
        <v>977</v>
      </c>
      <c r="D12" s="816" t="s">
        <v>1422</v>
      </c>
      <c r="E12" s="817" t="s">
        <v>985</v>
      </c>
      <c r="F12" s="815" t="s">
        <v>971</v>
      </c>
      <c r="G12" s="815" t="s">
        <v>1012</v>
      </c>
      <c r="H12" s="815" t="s">
        <v>769</v>
      </c>
      <c r="I12" s="815" t="s">
        <v>1013</v>
      </c>
      <c r="J12" s="815" t="s">
        <v>1014</v>
      </c>
      <c r="K12" s="815" t="s">
        <v>1015</v>
      </c>
      <c r="L12" s="818">
        <v>176.32</v>
      </c>
      <c r="M12" s="818">
        <v>352.64</v>
      </c>
      <c r="N12" s="815">
        <v>2</v>
      </c>
      <c r="O12" s="819">
        <v>2</v>
      </c>
      <c r="P12" s="818"/>
      <c r="Q12" s="820">
        <v>0</v>
      </c>
      <c r="R12" s="815"/>
      <c r="S12" s="820">
        <v>0</v>
      </c>
      <c r="T12" s="819"/>
      <c r="U12" s="821">
        <v>0</v>
      </c>
    </row>
    <row r="13" spans="1:21" ht="14.45" customHeight="1" x14ac:dyDescent="0.2">
      <c r="A13" s="814">
        <v>9</v>
      </c>
      <c r="B13" s="815" t="s">
        <v>970</v>
      </c>
      <c r="C13" s="815" t="s">
        <v>977</v>
      </c>
      <c r="D13" s="816" t="s">
        <v>1422</v>
      </c>
      <c r="E13" s="817" t="s">
        <v>985</v>
      </c>
      <c r="F13" s="815" t="s">
        <v>971</v>
      </c>
      <c r="G13" s="815" t="s">
        <v>1016</v>
      </c>
      <c r="H13" s="815" t="s">
        <v>329</v>
      </c>
      <c r="I13" s="815" t="s">
        <v>1017</v>
      </c>
      <c r="J13" s="815" t="s">
        <v>1018</v>
      </c>
      <c r="K13" s="815" t="s">
        <v>1019</v>
      </c>
      <c r="L13" s="818">
        <v>422.19</v>
      </c>
      <c r="M13" s="818">
        <v>422.19</v>
      </c>
      <c r="N13" s="815">
        <v>1</v>
      </c>
      <c r="O13" s="819">
        <v>1</v>
      </c>
      <c r="P13" s="818">
        <v>422.19</v>
      </c>
      <c r="Q13" s="820">
        <v>1</v>
      </c>
      <c r="R13" s="815">
        <v>1</v>
      </c>
      <c r="S13" s="820">
        <v>1</v>
      </c>
      <c r="T13" s="819">
        <v>1</v>
      </c>
      <c r="U13" s="821">
        <v>1</v>
      </c>
    </row>
    <row r="14" spans="1:21" ht="14.45" customHeight="1" x14ac:dyDescent="0.2">
      <c r="A14" s="814">
        <v>9</v>
      </c>
      <c r="B14" s="815" t="s">
        <v>970</v>
      </c>
      <c r="C14" s="815" t="s">
        <v>977</v>
      </c>
      <c r="D14" s="816" t="s">
        <v>1422</v>
      </c>
      <c r="E14" s="817" t="s">
        <v>985</v>
      </c>
      <c r="F14" s="815" t="s">
        <v>971</v>
      </c>
      <c r="G14" s="815" t="s">
        <v>1020</v>
      </c>
      <c r="H14" s="815" t="s">
        <v>329</v>
      </c>
      <c r="I14" s="815" t="s">
        <v>1021</v>
      </c>
      <c r="J14" s="815" t="s">
        <v>1022</v>
      </c>
      <c r="K14" s="815" t="s">
        <v>1023</v>
      </c>
      <c r="L14" s="818">
        <v>679.54</v>
      </c>
      <c r="M14" s="818">
        <v>679.54</v>
      </c>
      <c r="N14" s="815">
        <v>1</v>
      </c>
      <c r="O14" s="819">
        <v>1</v>
      </c>
      <c r="P14" s="818">
        <v>679.54</v>
      </c>
      <c r="Q14" s="820">
        <v>1</v>
      </c>
      <c r="R14" s="815">
        <v>1</v>
      </c>
      <c r="S14" s="820">
        <v>1</v>
      </c>
      <c r="T14" s="819">
        <v>1</v>
      </c>
      <c r="U14" s="821">
        <v>1</v>
      </c>
    </row>
    <row r="15" spans="1:21" ht="14.45" customHeight="1" x14ac:dyDescent="0.2">
      <c r="A15" s="814">
        <v>9</v>
      </c>
      <c r="B15" s="815" t="s">
        <v>970</v>
      </c>
      <c r="C15" s="815" t="s">
        <v>977</v>
      </c>
      <c r="D15" s="816" t="s">
        <v>1422</v>
      </c>
      <c r="E15" s="817" t="s">
        <v>985</v>
      </c>
      <c r="F15" s="815" t="s">
        <v>971</v>
      </c>
      <c r="G15" s="815" t="s">
        <v>1024</v>
      </c>
      <c r="H15" s="815" t="s">
        <v>329</v>
      </c>
      <c r="I15" s="815" t="s">
        <v>1025</v>
      </c>
      <c r="J15" s="815" t="s">
        <v>650</v>
      </c>
      <c r="K15" s="815" t="s">
        <v>651</v>
      </c>
      <c r="L15" s="818">
        <v>94.7</v>
      </c>
      <c r="M15" s="818">
        <v>189.4</v>
      </c>
      <c r="N15" s="815">
        <v>2</v>
      </c>
      <c r="O15" s="819">
        <v>1</v>
      </c>
      <c r="P15" s="818">
        <v>189.4</v>
      </c>
      <c r="Q15" s="820">
        <v>1</v>
      </c>
      <c r="R15" s="815">
        <v>2</v>
      </c>
      <c r="S15" s="820">
        <v>1</v>
      </c>
      <c r="T15" s="819">
        <v>1</v>
      </c>
      <c r="U15" s="821">
        <v>1</v>
      </c>
    </row>
    <row r="16" spans="1:21" ht="14.45" customHeight="1" x14ac:dyDescent="0.2">
      <c r="A16" s="814">
        <v>9</v>
      </c>
      <c r="B16" s="815" t="s">
        <v>970</v>
      </c>
      <c r="C16" s="815" t="s">
        <v>977</v>
      </c>
      <c r="D16" s="816" t="s">
        <v>1422</v>
      </c>
      <c r="E16" s="817" t="s">
        <v>985</v>
      </c>
      <c r="F16" s="815" t="s">
        <v>971</v>
      </c>
      <c r="G16" s="815" t="s">
        <v>1026</v>
      </c>
      <c r="H16" s="815" t="s">
        <v>329</v>
      </c>
      <c r="I16" s="815" t="s">
        <v>1027</v>
      </c>
      <c r="J16" s="815" t="s">
        <v>1028</v>
      </c>
      <c r="K16" s="815" t="s">
        <v>1029</v>
      </c>
      <c r="L16" s="818">
        <v>76.180000000000007</v>
      </c>
      <c r="M16" s="818">
        <v>76.180000000000007</v>
      </c>
      <c r="N16" s="815">
        <v>1</v>
      </c>
      <c r="O16" s="819">
        <v>1</v>
      </c>
      <c r="P16" s="818">
        <v>76.180000000000007</v>
      </c>
      <c r="Q16" s="820">
        <v>1</v>
      </c>
      <c r="R16" s="815">
        <v>1</v>
      </c>
      <c r="S16" s="820">
        <v>1</v>
      </c>
      <c r="T16" s="819">
        <v>1</v>
      </c>
      <c r="U16" s="821">
        <v>1</v>
      </c>
    </row>
    <row r="17" spans="1:21" ht="14.45" customHeight="1" x14ac:dyDescent="0.2">
      <c r="A17" s="814">
        <v>9</v>
      </c>
      <c r="B17" s="815" t="s">
        <v>970</v>
      </c>
      <c r="C17" s="815" t="s">
        <v>977</v>
      </c>
      <c r="D17" s="816" t="s">
        <v>1422</v>
      </c>
      <c r="E17" s="817" t="s">
        <v>985</v>
      </c>
      <c r="F17" s="815" t="s">
        <v>971</v>
      </c>
      <c r="G17" s="815" t="s">
        <v>1030</v>
      </c>
      <c r="H17" s="815" t="s">
        <v>329</v>
      </c>
      <c r="I17" s="815" t="s">
        <v>1031</v>
      </c>
      <c r="J17" s="815" t="s">
        <v>1032</v>
      </c>
      <c r="K17" s="815" t="s">
        <v>1033</v>
      </c>
      <c r="L17" s="818">
        <v>73.989999999999995</v>
      </c>
      <c r="M17" s="818">
        <v>73.989999999999995</v>
      </c>
      <c r="N17" s="815">
        <v>1</v>
      </c>
      <c r="O17" s="819">
        <v>0.5</v>
      </c>
      <c r="P17" s="818">
        <v>73.989999999999995</v>
      </c>
      <c r="Q17" s="820">
        <v>1</v>
      </c>
      <c r="R17" s="815">
        <v>1</v>
      </c>
      <c r="S17" s="820">
        <v>1</v>
      </c>
      <c r="T17" s="819">
        <v>0.5</v>
      </c>
      <c r="U17" s="821">
        <v>1</v>
      </c>
    </row>
    <row r="18" spans="1:21" ht="14.45" customHeight="1" x14ac:dyDescent="0.2">
      <c r="A18" s="814">
        <v>9</v>
      </c>
      <c r="B18" s="815" t="s">
        <v>970</v>
      </c>
      <c r="C18" s="815" t="s">
        <v>977</v>
      </c>
      <c r="D18" s="816" t="s">
        <v>1422</v>
      </c>
      <c r="E18" s="817" t="s">
        <v>985</v>
      </c>
      <c r="F18" s="815" t="s">
        <v>971</v>
      </c>
      <c r="G18" s="815" t="s">
        <v>1034</v>
      </c>
      <c r="H18" s="815" t="s">
        <v>329</v>
      </c>
      <c r="I18" s="815" t="s">
        <v>1035</v>
      </c>
      <c r="J18" s="815" t="s">
        <v>1036</v>
      </c>
      <c r="K18" s="815" t="s">
        <v>1037</v>
      </c>
      <c r="L18" s="818">
        <v>52.75</v>
      </c>
      <c r="M18" s="818">
        <v>52.75</v>
      </c>
      <c r="N18" s="815">
        <v>1</v>
      </c>
      <c r="O18" s="819">
        <v>0.5</v>
      </c>
      <c r="P18" s="818"/>
      <c r="Q18" s="820">
        <v>0</v>
      </c>
      <c r="R18" s="815"/>
      <c r="S18" s="820">
        <v>0</v>
      </c>
      <c r="T18" s="819"/>
      <c r="U18" s="821">
        <v>0</v>
      </c>
    </row>
    <row r="19" spans="1:21" ht="14.45" customHeight="1" x14ac:dyDescent="0.2">
      <c r="A19" s="814">
        <v>9</v>
      </c>
      <c r="B19" s="815" t="s">
        <v>970</v>
      </c>
      <c r="C19" s="815" t="s">
        <v>977</v>
      </c>
      <c r="D19" s="816" t="s">
        <v>1422</v>
      </c>
      <c r="E19" s="817" t="s">
        <v>985</v>
      </c>
      <c r="F19" s="815" t="s">
        <v>971</v>
      </c>
      <c r="G19" s="815" t="s">
        <v>1038</v>
      </c>
      <c r="H19" s="815" t="s">
        <v>329</v>
      </c>
      <c r="I19" s="815" t="s">
        <v>1039</v>
      </c>
      <c r="J19" s="815" t="s">
        <v>1040</v>
      </c>
      <c r="K19" s="815" t="s">
        <v>1041</v>
      </c>
      <c r="L19" s="818">
        <v>176.32</v>
      </c>
      <c r="M19" s="818">
        <v>176.32</v>
      </c>
      <c r="N19" s="815">
        <v>1</v>
      </c>
      <c r="O19" s="819">
        <v>1</v>
      </c>
      <c r="P19" s="818">
        <v>176.32</v>
      </c>
      <c r="Q19" s="820">
        <v>1</v>
      </c>
      <c r="R19" s="815">
        <v>1</v>
      </c>
      <c r="S19" s="820">
        <v>1</v>
      </c>
      <c r="T19" s="819">
        <v>1</v>
      </c>
      <c r="U19" s="821">
        <v>1</v>
      </c>
    </row>
    <row r="20" spans="1:21" ht="14.45" customHeight="1" x14ac:dyDescent="0.2">
      <c r="A20" s="814">
        <v>9</v>
      </c>
      <c r="B20" s="815" t="s">
        <v>970</v>
      </c>
      <c r="C20" s="815" t="s">
        <v>977</v>
      </c>
      <c r="D20" s="816" t="s">
        <v>1422</v>
      </c>
      <c r="E20" s="817" t="s">
        <v>985</v>
      </c>
      <c r="F20" s="815" t="s">
        <v>971</v>
      </c>
      <c r="G20" s="815" t="s">
        <v>1042</v>
      </c>
      <c r="H20" s="815" t="s">
        <v>329</v>
      </c>
      <c r="I20" s="815" t="s">
        <v>1043</v>
      </c>
      <c r="J20" s="815" t="s">
        <v>1044</v>
      </c>
      <c r="K20" s="815" t="s">
        <v>1045</v>
      </c>
      <c r="L20" s="818">
        <v>73.010000000000005</v>
      </c>
      <c r="M20" s="818">
        <v>73.010000000000005</v>
      </c>
      <c r="N20" s="815">
        <v>1</v>
      </c>
      <c r="O20" s="819">
        <v>1</v>
      </c>
      <c r="P20" s="818">
        <v>73.010000000000005</v>
      </c>
      <c r="Q20" s="820">
        <v>1</v>
      </c>
      <c r="R20" s="815">
        <v>1</v>
      </c>
      <c r="S20" s="820">
        <v>1</v>
      </c>
      <c r="T20" s="819">
        <v>1</v>
      </c>
      <c r="U20" s="821">
        <v>1</v>
      </c>
    </row>
    <row r="21" spans="1:21" ht="14.45" customHeight="1" x14ac:dyDescent="0.2">
      <c r="A21" s="814">
        <v>9</v>
      </c>
      <c r="B21" s="815" t="s">
        <v>970</v>
      </c>
      <c r="C21" s="815" t="s">
        <v>977</v>
      </c>
      <c r="D21" s="816" t="s">
        <v>1422</v>
      </c>
      <c r="E21" s="817" t="s">
        <v>985</v>
      </c>
      <c r="F21" s="815" t="s">
        <v>971</v>
      </c>
      <c r="G21" s="815" t="s">
        <v>1046</v>
      </c>
      <c r="H21" s="815" t="s">
        <v>329</v>
      </c>
      <c r="I21" s="815" t="s">
        <v>1047</v>
      </c>
      <c r="J21" s="815" t="s">
        <v>1048</v>
      </c>
      <c r="K21" s="815" t="s">
        <v>1049</v>
      </c>
      <c r="L21" s="818">
        <v>0</v>
      </c>
      <c r="M21" s="818">
        <v>0</v>
      </c>
      <c r="N21" s="815">
        <v>1</v>
      </c>
      <c r="O21" s="819">
        <v>1</v>
      </c>
      <c r="P21" s="818">
        <v>0</v>
      </c>
      <c r="Q21" s="820"/>
      <c r="R21" s="815">
        <v>1</v>
      </c>
      <c r="S21" s="820">
        <v>1</v>
      </c>
      <c r="T21" s="819">
        <v>1</v>
      </c>
      <c r="U21" s="821">
        <v>1</v>
      </c>
    </row>
    <row r="22" spans="1:21" ht="14.45" customHeight="1" x14ac:dyDescent="0.2">
      <c r="A22" s="814">
        <v>9</v>
      </c>
      <c r="B22" s="815" t="s">
        <v>970</v>
      </c>
      <c r="C22" s="815" t="s">
        <v>977</v>
      </c>
      <c r="D22" s="816" t="s">
        <v>1422</v>
      </c>
      <c r="E22" s="817" t="s">
        <v>985</v>
      </c>
      <c r="F22" s="815" t="s">
        <v>971</v>
      </c>
      <c r="G22" s="815" t="s">
        <v>1050</v>
      </c>
      <c r="H22" s="815" t="s">
        <v>329</v>
      </c>
      <c r="I22" s="815" t="s">
        <v>1051</v>
      </c>
      <c r="J22" s="815" t="s">
        <v>1052</v>
      </c>
      <c r="K22" s="815" t="s">
        <v>1053</v>
      </c>
      <c r="L22" s="818">
        <v>333.68</v>
      </c>
      <c r="M22" s="818">
        <v>333.68</v>
      </c>
      <c r="N22" s="815">
        <v>1</v>
      </c>
      <c r="O22" s="819">
        <v>1</v>
      </c>
      <c r="P22" s="818">
        <v>333.68</v>
      </c>
      <c r="Q22" s="820">
        <v>1</v>
      </c>
      <c r="R22" s="815">
        <v>1</v>
      </c>
      <c r="S22" s="820">
        <v>1</v>
      </c>
      <c r="T22" s="819">
        <v>1</v>
      </c>
      <c r="U22" s="821">
        <v>1</v>
      </c>
    </row>
    <row r="23" spans="1:21" ht="14.45" customHeight="1" x14ac:dyDescent="0.2">
      <c r="A23" s="814">
        <v>9</v>
      </c>
      <c r="B23" s="815" t="s">
        <v>970</v>
      </c>
      <c r="C23" s="815" t="s">
        <v>977</v>
      </c>
      <c r="D23" s="816" t="s">
        <v>1422</v>
      </c>
      <c r="E23" s="817" t="s">
        <v>985</v>
      </c>
      <c r="F23" s="815" t="s">
        <v>971</v>
      </c>
      <c r="G23" s="815" t="s">
        <v>1054</v>
      </c>
      <c r="H23" s="815" t="s">
        <v>329</v>
      </c>
      <c r="I23" s="815" t="s">
        <v>1055</v>
      </c>
      <c r="J23" s="815" t="s">
        <v>1056</v>
      </c>
      <c r="K23" s="815" t="s">
        <v>1057</v>
      </c>
      <c r="L23" s="818">
        <v>87.87</v>
      </c>
      <c r="M23" s="818">
        <v>263.61</v>
      </c>
      <c r="N23" s="815">
        <v>3</v>
      </c>
      <c r="O23" s="819">
        <v>0.5</v>
      </c>
      <c r="P23" s="818"/>
      <c r="Q23" s="820">
        <v>0</v>
      </c>
      <c r="R23" s="815"/>
      <c r="S23" s="820">
        <v>0</v>
      </c>
      <c r="T23" s="819"/>
      <c r="U23" s="821">
        <v>0</v>
      </c>
    </row>
    <row r="24" spans="1:21" ht="14.45" customHeight="1" x14ac:dyDescent="0.2">
      <c r="A24" s="814">
        <v>9</v>
      </c>
      <c r="B24" s="815" t="s">
        <v>970</v>
      </c>
      <c r="C24" s="815" t="s">
        <v>977</v>
      </c>
      <c r="D24" s="816" t="s">
        <v>1422</v>
      </c>
      <c r="E24" s="817" t="s">
        <v>985</v>
      </c>
      <c r="F24" s="815" t="s">
        <v>971</v>
      </c>
      <c r="G24" s="815" t="s">
        <v>1058</v>
      </c>
      <c r="H24" s="815" t="s">
        <v>329</v>
      </c>
      <c r="I24" s="815" t="s">
        <v>1059</v>
      </c>
      <c r="J24" s="815" t="s">
        <v>1060</v>
      </c>
      <c r="K24" s="815" t="s">
        <v>1061</v>
      </c>
      <c r="L24" s="818">
        <v>311.02</v>
      </c>
      <c r="M24" s="818">
        <v>622.04</v>
      </c>
      <c r="N24" s="815">
        <v>2</v>
      </c>
      <c r="O24" s="819">
        <v>1</v>
      </c>
      <c r="P24" s="818">
        <v>622.04</v>
      </c>
      <c r="Q24" s="820">
        <v>1</v>
      </c>
      <c r="R24" s="815">
        <v>2</v>
      </c>
      <c r="S24" s="820">
        <v>1</v>
      </c>
      <c r="T24" s="819">
        <v>1</v>
      </c>
      <c r="U24" s="821">
        <v>1</v>
      </c>
    </row>
    <row r="25" spans="1:21" ht="14.45" customHeight="1" x14ac:dyDescent="0.2">
      <c r="A25" s="814">
        <v>9</v>
      </c>
      <c r="B25" s="815" t="s">
        <v>970</v>
      </c>
      <c r="C25" s="815" t="s">
        <v>977</v>
      </c>
      <c r="D25" s="816" t="s">
        <v>1422</v>
      </c>
      <c r="E25" s="817" t="s">
        <v>985</v>
      </c>
      <c r="F25" s="815" t="s">
        <v>971</v>
      </c>
      <c r="G25" s="815" t="s">
        <v>1062</v>
      </c>
      <c r="H25" s="815" t="s">
        <v>329</v>
      </c>
      <c r="I25" s="815" t="s">
        <v>1063</v>
      </c>
      <c r="J25" s="815" t="s">
        <v>1064</v>
      </c>
      <c r="K25" s="815" t="s">
        <v>1065</v>
      </c>
      <c r="L25" s="818">
        <v>79.069999999999993</v>
      </c>
      <c r="M25" s="818">
        <v>79.069999999999993</v>
      </c>
      <c r="N25" s="815">
        <v>1</v>
      </c>
      <c r="O25" s="819">
        <v>0.5</v>
      </c>
      <c r="P25" s="818"/>
      <c r="Q25" s="820">
        <v>0</v>
      </c>
      <c r="R25" s="815"/>
      <c r="S25" s="820">
        <v>0</v>
      </c>
      <c r="T25" s="819"/>
      <c r="U25" s="821">
        <v>0</v>
      </c>
    </row>
    <row r="26" spans="1:21" ht="14.45" customHeight="1" x14ac:dyDescent="0.2">
      <c r="A26" s="814">
        <v>9</v>
      </c>
      <c r="B26" s="815" t="s">
        <v>970</v>
      </c>
      <c r="C26" s="815" t="s">
        <v>977</v>
      </c>
      <c r="D26" s="816" t="s">
        <v>1422</v>
      </c>
      <c r="E26" s="817" t="s">
        <v>985</v>
      </c>
      <c r="F26" s="815" t="s">
        <v>972</v>
      </c>
      <c r="G26" s="815" t="s">
        <v>1066</v>
      </c>
      <c r="H26" s="815" t="s">
        <v>329</v>
      </c>
      <c r="I26" s="815" t="s">
        <v>1067</v>
      </c>
      <c r="J26" s="815" t="s">
        <v>1068</v>
      </c>
      <c r="K26" s="815"/>
      <c r="L26" s="818">
        <v>0</v>
      </c>
      <c r="M26" s="818">
        <v>0</v>
      </c>
      <c r="N26" s="815">
        <v>1</v>
      </c>
      <c r="O26" s="819">
        <v>1</v>
      </c>
      <c r="P26" s="818">
        <v>0</v>
      </c>
      <c r="Q26" s="820"/>
      <c r="R26" s="815">
        <v>1</v>
      </c>
      <c r="S26" s="820">
        <v>1</v>
      </c>
      <c r="T26" s="819">
        <v>1</v>
      </c>
      <c r="U26" s="821">
        <v>1</v>
      </c>
    </row>
    <row r="27" spans="1:21" ht="14.45" customHeight="1" x14ac:dyDescent="0.2">
      <c r="A27" s="814">
        <v>9</v>
      </c>
      <c r="B27" s="815" t="s">
        <v>970</v>
      </c>
      <c r="C27" s="815" t="s">
        <v>977</v>
      </c>
      <c r="D27" s="816" t="s">
        <v>1422</v>
      </c>
      <c r="E27" s="817" t="s">
        <v>985</v>
      </c>
      <c r="F27" s="815" t="s">
        <v>972</v>
      </c>
      <c r="G27" s="815" t="s">
        <v>1066</v>
      </c>
      <c r="H27" s="815" t="s">
        <v>329</v>
      </c>
      <c r="I27" s="815" t="s">
        <v>1069</v>
      </c>
      <c r="J27" s="815" t="s">
        <v>1068</v>
      </c>
      <c r="K27" s="815"/>
      <c r="L27" s="818">
        <v>0</v>
      </c>
      <c r="M27" s="818">
        <v>0</v>
      </c>
      <c r="N27" s="815">
        <v>1</v>
      </c>
      <c r="O27" s="819">
        <v>1</v>
      </c>
      <c r="P27" s="818">
        <v>0</v>
      </c>
      <c r="Q27" s="820"/>
      <c r="R27" s="815">
        <v>1</v>
      </c>
      <c r="S27" s="820">
        <v>1</v>
      </c>
      <c r="T27" s="819">
        <v>1</v>
      </c>
      <c r="U27" s="821">
        <v>1</v>
      </c>
    </row>
    <row r="28" spans="1:21" ht="14.45" customHeight="1" x14ac:dyDescent="0.2">
      <c r="A28" s="814">
        <v>9</v>
      </c>
      <c r="B28" s="815" t="s">
        <v>970</v>
      </c>
      <c r="C28" s="815" t="s">
        <v>977</v>
      </c>
      <c r="D28" s="816" t="s">
        <v>1422</v>
      </c>
      <c r="E28" s="817" t="s">
        <v>985</v>
      </c>
      <c r="F28" s="815" t="s">
        <v>972</v>
      </c>
      <c r="G28" s="815" t="s">
        <v>1066</v>
      </c>
      <c r="H28" s="815" t="s">
        <v>329</v>
      </c>
      <c r="I28" s="815" t="s">
        <v>1070</v>
      </c>
      <c r="J28" s="815" t="s">
        <v>1068</v>
      </c>
      <c r="K28" s="815"/>
      <c r="L28" s="818">
        <v>0</v>
      </c>
      <c r="M28" s="818">
        <v>0</v>
      </c>
      <c r="N28" s="815">
        <v>1</v>
      </c>
      <c r="O28" s="819">
        <v>1</v>
      </c>
      <c r="P28" s="818">
        <v>0</v>
      </c>
      <c r="Q28" s="820"/>
      <c r="R28" s="815">
        <v>1</v>
      </c>
      <c r="S28" s="820">
        <v>1</v>
      </c>
      <c r="T28" s="819">
        <v>1</v>
      </c>
      <c r="U28" s="821">
        <v>1</v>
      </c>
    </row>
    <row r="29" spans="1:21" ht="14.45" customHeight="1" x14ac:dyDescent="0.2">
      <c r="A29" s="814">
        <v>9</v>
      </c>
      <c r="B29" s="815" t="s">
        <v>970</v>
      </c>
      <c r="C29" s="815" t="s">
        <v>977</v>
      </c>
      <c r="D29" s="816" t="s">
        <v>1422</v>
      </c>
      <c r="E29" s="817" t="s">
        <v>985</v>
      </c>
      <c r="F29" s="815" t="s">
        <v>972</v>
      </c>
      <c r="G29" s="815" t="s">
        <v>1066</v>
      </c>
      <c r="H29" s="815" t="s">
        <v>329</v>
      </c>
      <c r="I29" s="815" t="s">
        <v>1071</v>
      </c>
      <c r="J29" s="815" t="s">
        <v>1068</v>
      </c>
      <c r="K29" s="815"/>
      <c r="L29" s="818">
        <v>0</v>
      </c>
      <c r="M29" s="818">
        <v>0</v>
      </c>
      <c r="N29" s="815">
        <v>2</v>
      </c>
      <c r="O29" s="819">
        <v>2</v>
      </c>
      <c r="P29" s="818">
        <v>0</v>
      </c>
      <c r="Q29" s="820"/>
      <c r="R29" s="815">
        <v>2</v>
      </c>
      <c r="S29" s="820">
        <v>1</v>
      </c>
      <c r="T29" s="819">
        <v>2</v>
      </c>
      <c r="U29" s="821">
        <v>1</v>
      </c>
    </row>
    <row r="30" spans="1:21" ht="14.45" customHeight="1" x14ac:dyDescent="0.2">
      <c r="A30" s="814">
        <v>9</v>
      </c>
      <c r="B30" s="815" t="s">
        <v>970</v>
      </c>
      <c r="C30" s="815" t="s">
        <v>977</v>
      </c>
      <c r="D30" s="816" t="s">
        <v>1422</v>
      </c>
      <c r="E30" s="817" t="s">
        <v>986</v>
      </c>
      <c r="F30" s="815" t="s">
        <v>971</v>
      </c>
      <c r="G30" s="815" t="s">
        <v>1072</v>
      </c>
      <c r="H30" s="815" t="s">
        <v>329</v>
      </c>
      <c r="I30" s="815" t="s">
        <v>1073</v>
      </c>
      <c r="J30" s="815" t="s">
        <v>1074</v>
      </c>
      <c r="K30" s="815" t="s">
        <v>1075</v>
      </c>
      <c r="L30" s="818">
        <v>17.72</v>
      </c>
      <c r="M30" s="818">
        <v>17.72</v>
      </c>
      <c r="N30" s="815">
        <v>1</v>
      </c>
      <c r="O30" s="819">
        <v>1</v>
      </c>
      <c r="P30" s="818"/>
      <c r="Q30" s="820">
        <v>0</v>
      </c>
      <c r="R30" s="815"/>
      <c r="S30" s="820">
        <v>0</v>
      </c>
      <c r="T30" s="819"/>
      <c r="U30" s="821">
        <v>0</v>
      </c>
    </row>
    <row r="31" spans="1:21" ht="14.45" customHeight="1" x14ac:dyDescent="0.2">
      <c r="A31" s="814">
        <v>9</v>
      </c>
      <c r="B31" s="815" t="s">
        <v>970</v>
      </c>
      <c r="C31" s="815" t="s">
        <v>977</v>
      </c>
      <c r="D31" s="816" t="s">
        <v>1422</v>
      </c>
      <c r="E31" s="817" t="s">
        <v>986</v>
      </c>
      <c r="F31" s="815" t="s">
        <v>971</v>
      </c>
      <c r="G31" s="815" t="s">
        <v>1076</v>
      </c>
      <c r="H31" s="815" t="s">
        <v>329</v>
      </c>
      <c r="I31" s="815" t="s">
        <v>1077</v>
      </c>
      <c r="J31" s="815" t="s">
        <v>1078</v>
      </c>
      <c r="K31" s="815" t="s">
        <v>1079</v>
      </c>
      <c r="L31" s="818">
        <v>24.01</v>
      </c>
      <c r="M31" s="818">
        <v>72.03</v>
      </c>
      <c r="N31" s="815">
        <v>3</v>
      </c>
      <c r="O31" s="819">
        <v>2</v>
      </c>
      <c r="P31" s="818">
        <v>48.02</v>
      </c>
      <c r="Q31" s="820">
        <v>0.66666666666666674</v>
      </c>
      <c r="R31" s="815">
        <v>2</v>
      </c>
      <c r="S31" s="820">
        <v>0.66666666666666663</v>
      </c>
      <c r="T31" s="819">
        <v>1</v>
      </c>
      <c r="U31" s="821">
        <v>0.5</v>
      </c>
    </row>
    <row r="32" spans="1:21" ht="14.45" customHeight="1" x14ac:dyDescent="0.2">
      <c r="A32" s="814">
        <v>9</v>
      </c>
      <c r="B32" s="815" t="s">
        <v>970</v>
      </c>
      <c r="C32" s="815" t="s">
        <v>977</v>
      </c>
      <c r="D32" s="816" t="s">
        <v>1422</v>
      </c>
      <c r="E32" s="817" t="s">
        <v>986</v>
      </c>
      <c r="F32" s="815" t="s">
        <v>971</v>
      </c>
      <c r="G32" s="815" t="s">
        <v>1076</v>
      </c>
      <c r="H32" s="815" t="s">
        <v>769</v>
      </c>
      <c r="I32" s="815" t="s">
        <v>1080</v>
      </c>
      <c r="J32" s="815" t="s">
        <v>1081</v>
      </c>
      <c r="K32" s="815" t="s">
        <v>1082</v>
      </c>
      <c r="L32" s="818">
        <v>48.01</v>
      </c>
      <c r="M32" s="818">
        <v>96.02</v>
      </c>
      <c r="N32" s="815">
        <v>2</v>
      </c>
      <c r="O32" s="819">
        <v>1</v>
      </c>
      <c r="P32" s="818">
        <v>96.02</v>
      </c>
      <c r="Q32" s="820">
        <v>1</v>
      </c>
      <c r="R32" s="815">
        <v>2</v>
      </c>
      <c r="S32" s="820">
        <v>1</v>
      </c>
      <c r="T32" s="819">
        <v>1</v>
      </c>
      <c r="U32" s="821">
        <v>1</v>
      </c>
    </row>
    <row r="33" spans="1:21" ht="14.45" customHeight="1" x14ac:dyDescent="0.2">
      <c r="A33" s="814">
        <v>9</v>
      </c>
      <c r="B33" s="815" t="s">
        <v>970</v>
      </c>
      <c r="C33" s="815" t="s">
        <v>977</v>
      </c>
      <c r="D33" s="816" t="s">
        <v>1422</v>
      </c>
      <c r="E33" s="817" t="s">
        <v>986</v>
      </c>
      <c r="F33" s="815" t="s">
        <v>971</v>
      </c>
      <c r="G33" s="815" t="s">
        <v>1083</v>
      </c>
      <c r="H33" s="815" t="s">
        <v>329</v>
      </c>
      <c r="I33" s="815" t="s">
        <v>1084</v>
      </c>
      <c r="J33" s="815" t="s">
        <v>1085</v>
      </c>
      <c r="K33" s="815" t="s">
        <v>1086</v>
      </c>
      <c r="L33" s="818">
        <v>79.58</v>
      </c>
      <c r="M33" s="818">
        <v>238.74</v>
      </c>
      <c r="N33" s="815">
        <v>3</v>
      </c>
      <c r="O33" s="819">
        <v>1</v>
      </c>
      <c r="P33" s="818">
        <v>238.74</v>
      </c>
      <c r="Q33" s="820">
        <v>1</v>
      </c>
      <c r="R33" s="815">
        <v>3</v>
      </c>
      <c r="S33" s="820">
        <v>1</v>
      </c>
      <c r="T33" s="819">
        <v>1</v>
      </c>
      <c r="U33" s="821">
        <v>1</v>
      </c>
    </row>
    <row r="34" spans="1:21" ht="14.45" customHeight="1" x14ac:dyDescent="0.2">
      <c r="A34" s="814">
        <v>9</v>
      </c>
      <c r="B34" s="815" t="s">
        <v>970</v>
      </c>
      <c r="C34" s="815" t="s">
        <v>977</v>
      </c>
      <c r="D34" s="816" t="s">
        <v>1422</v>
      </c>
      <c r="E34" s="817" t="s">
        <v>986</v>
      </c>
      <c r="F34" s="815" t="s">
        <v>971</v>
      </c>
      <c r="G34" s="815" t="s">
        <v>1087</v>
      </c>
      <c r="H34" s="815" t="s">
        <v>329</v>
      </c>
      <c r="I34" s="815" t="s">
        <v>1088</v>
      </c>
      <c r="J34" s="815" t="s">
        <v>1089</v>
      </c>
      <c r="K34" s="815" t="s">
        <v>1090</v>
      </c>
      <c r="L34" s="818">
        <v>19.89</v>
      </c>
      <c r="M34" s="818">
        <v>39.78</v>
      </c>
      <c r="N34" s="815">
        <v>2</v>
      </c>
      <c r="O34" s="819">
        <v>1</v>
      </c>
      <c r="P34" s="818">
        <v>39.78</v>
      </c>
      <c r="Q34" s="820">
        <v>1</v>
      </c>
      <c r="R34" s="815">
        <v>2</v>
      </c>
      <c r="S34" s="820">
        <v>1</v>
      </c>
      <c r="T34" s="819">
        <v>1</v>
      </c>
      <c r="U34" s="821">
        <v>1</v>
      </c>
    </row>
    <row r="35" spans="1:21" ht="14.45" customHeight="1" x14ac:dyDescent="0.2">
      <c r="A35" s="814">
        <v>9</v>
      </c>
      <c r="B35" s="815" t="s">
        <v>970</v>
      </c>
      <c r="C35" s="815" t="s">
        <v>977</v>
      </c>
      <c r="D35" s="816" t="s">
        <v>1422</v>
      </c>
      <c r="E35" s="817" t="s">
        <v>986</v>
      </c>
      <c r="F35" s="815" t="s">
        <v>971</v>
      </c>
      <c r="G35" s="815" t="s">
        <v>1091</v>
      </c>
      <c r="H35" s="815" t="s">
        <v>329</v>
      </c>
      <c r="I35" s="815" t="s">
        <v>1092</v>
      </c>
      <c r="J35" s="815" t="s">
        <v>625</v>
      </c>
      <c r="K35" s="815" t="s">
        <v>626</v>
      </c>
      <c r="L35" s="818">
        <v>105.63</v>
      </c>
      <c r="M35" s="818">
        <v>105.63</v>
      </c>
      <c r="N35" s="815">
        <v>1</v>
      </c>
      <c r="O35" s="819">
        <v>0.5</v>
      </c>
      <c r="P35" s="818">
        <v>105.63</v>
      </c>
      <c r="Q35" s="820">
        <v>1</v>
      </c>
      <c r="R35" s="815">
        <v>1</v>
      </c>
      <c r="S35" s="820">
        <v>1</v>
      </c>
      <c r="T35" s="819">
        <v>0.5</v>
      </c>
      <c r="U35" s="821">
        <v>1</v>
      </c>
    </row>
    <row r="36" spans="1:21" ht="14.45" customHeight="1" x14ac:dyDescent="0.2">
      <c r="A36" s="814">
        <v>9</v>
      </c>
      <c r="B36" s="815" t="s">
        <v>970</v>
      </c>
      <c r="C36" s="815" t="s">
        <v>977</v>
      </c>
      <c r="D36" s="816" t="s">
        <v>1422</v>
      </c>
      <c r="E36" s="817" t="s">
        <v>986</v>
      </c>
      <c r="F36" s="815" t="s">
        <v>971</v>
      </c>
      <c r="G36" s="815" t="s">
        <v>1093</v>
      </c>
      <c r="H36" s="815" t="s">
        <v>329</v>
      </c>
      <c r="I36" s="815" t="s">
        <v>1094</v>
      </c>
      <c r="J36" s="815" t="s">
        <v>1095</v>
      </c>
      <c r="K36" s="815" t="s">
        <v>1096</v>
      </c>
      <c r="L36" s="818">
        <v>0</v>
      </c>
      <c r="M36" s="818">
        <v>0</v>
      </c>
      <c r="N36" s="815">
        <v>1</v>
      </c>
      <c r="O36" s="819">
        <v>1</v>
      </c>
      <c r="P36" s="818">
        <v>0</v>
      </c>
      <c r="Q36" s="820"/>
      <c r="R36" s="815">
        <v>1</v>
      </c>
      <c r="S36" s="820">
        <v>1</v>
      </c>
      <c r="T36" s="819">
        <v>1</v>
      </c>
      <c r="U36" s="821">
        <v>1</v>
      </c>
    </row>
    <row r="37" spans="1:21" ht="14.45" customHeight="1" x14ac:dyDescent="0.2">
      <c r="A37" s="814">
        <v>9</v>
      </c>
      <c r="B37" s="815" t="s">
        <v>970</v>
      </c>
      <c r="C37" s="815" t="s">
        <v>977</v>
      </c>
      <c r="D37" s="816" t="s">
        <v>1422</v>
      </c>
      <c r="E37" s="817" t="s">
        <v>986</v>
      </c>
      <c r="F37" s="815" t="s">
        <v>971</v>
      </c>
      <c r="G37" s="815" t="s">
        <v>1024</v>
      </c>
      <c r="H37" s="815" t="s">
        <v>329</v>
      </c>
      <c r="I37" s="815" t="s">
        <v>1025</v>
      </c>
      <c r="J37" s="815" t="s">
        <v>650</v>
      </c>
      <c r="K37" s="815" t="s">
        <v>651</v>
      </c>
      <c r="L37" s="818">
        <v>94.7</v>
      </c>
      <c r="M37" s="818">
        <v>378.8</v>
      </c>
      <c r="N37" s="815">
        <v>4</v>
      </c>
      <c r="O37" s="819">
        <v>3.5</v>
      </c>
      <c r="P37" s="818">
        <v>189.4</v>
      </c>
      <c r="Q37" s="820">
        <v>0.5</v>
      </c>
      <c r="R37" s="815">
        <v>2</v>
      </c>
      <c r="S37" s="820">
        <v>0.5</v>
      </c>
      <c r="T37" s="819">
        <v>1.5</v>
      </c>
      <c r="U37" s="821">
        <v>0.42857142857142855</v>
      </c>
    </row>
    <row r="38" spans="1:21" ht="14.45" customHeight="1" x14ac:dyDescent="0.2">
      <c r="A38" s="814">
        <v>9</v>
      </c>
      <c r="B38" s="815" t="s">
        <v>970</v>
      </c>
      <c r="C38" s="815" t="s">
        <v>977</v>
      </c>
      <c r="D38" s="816" t="s">
        <v>1422</v>
      </c>
      <c r="E38" s="817" t="s">
        <v>986</v>
      </c>
      <c r="F38" s="815" t="s">
        <v>971</v>
      </c>
      <c r="G38" s="815" t="s">
        <v>1024</v>
      </c>
      <c r="H38" s="815" t="s">
        <v>329</v>
      </c>
      <c r="I38" s="815" t="s">
        <v>1097</v>
      </c>
      <c r="J38" s="815" t="s">
        <v>650</v>
      </c>
      <c r="K38" s="815" t="s">
        <v>651</v>
      </c>
      <c r="L38" s="818">
        <v>94.7</v>
      </c>
      <c r="M38" s="818">
        <v>94.7</v>
      </c>
      <c r="N38" s="815">
        <v>1</v>
      </c>
      <c r="O38" s="819">
        <v>1</v>
      </c>
      <c r="P38" s="818"/>
      <c r="Q38" s="820">
        <v>0</v>
      </c>
      <c r="R38" s="815"/>
      <c r="S38" s="820">
        <v>0</v>
      </c>
      <c r="T38" s="819"/>
      <c r="U38" s="821">
        <v>0</v>
      </c>
    </row>
    <row r="39" spans="1:21" ht="14.45" customHeight="1" x14ac:dyDescent="0.2">
      <c r="A39" s="814">
        <v>9</v>
      </c>
      <c r="B39" s="815" t="s">
        <v>970</v>
      </c>
      <c r="C39" s="815" t="s">
        <v>977</v>
      </c>
      <c r="D39" s="816" t="s">
        <v>1422</v>
      </c>
      <c r="E39" s="817" t="s">
        <v>986</v>
      </c>
      <c r="F39" s="815" t="s">
        <v>971</v>
      </c>
      <c r="G39" s="815" t="s">
        <v>1098</v>
      </c>
      <c r="H39" s="815" t="s">
        <v>329</v>
      </c>
      <c r="I39" s="815" t="s">
        <v>1099</v>
      </c>
      <c r="J39" s="815" t="s">
        <v>867</v>
      </c>
      <c r="K39" s="815" t="s">
        <v>1100</v>
      </c>
      <c r="L39" s="818">
        <v>83.79</v>
      </c>
      <c r="M39" s="818">
        <v>83.79</v>
      </c>
      <c r="N39" s="815">
        <v>1</v>
      </c>
      <c r="O39" s="819">
        <v>1</v>
      </c>
      <c r="P39" s="818">
        <v>83.79</v>
      </c>
      <c r="Q39" s="820">
        <v>1</v>
      </c>
      <c r="R39" s="815">
        <v>1</v>
      </c>
      <c r="S39" s="820">
        <v>1</v>
      </c>
      <c r="T39" s="819">
        <v>1</v>
      </c>
      <c r="U39" s="821">
        <v>1</v>
      </c>
    </row>
    <row r="40" spans="1:21" ht="14.45" customHeight="1" x14ac:dyDescent="0.2">
      <c r="A40" s="814">
        <v>9</v>
      </c>
      <c r="B40" s="815" t="s">
        <v>970</v>
      </c>
      <c r="C40" s="815" t="s">
        <v>977</v>
      </c>
      <c r="D40" s="816" t="s">
        <v>1422</v>
      </c>
      <c r="E40" s="817" t="s">
        <v>986</v>
      </c>
      <c r="F40" s="815" t="s">
        <v>971</v>
      </c>
      <c r="G40" s="815" t="s">
        <v>1101</v>
      </c>
      <c r="H40" s="815" t="s">
        <v>329</v>
      </c>
      <c r="I40" s="815" t="s">
        <v>1102</v>
      </c>
      <c r="J40" s="815" t="s">
        <v>778</v>
      </c>
      <c r="K40" s="815" t="s">
        <v>1103</v>
      </c>
      <c r="L40" s="818">
        <v>36.54</v>
      </c>
      <c r="M40" s="818">
        <v>146.16</v>
      </c>
      <c r="N40" s="815">
        <v>4</v>
      </c>
      <c r="O40" s="819">
        <v>4</v>
      </c>
      <c r="P40" s="818"/>
      <c r="Q40" s="820">
        <v>0</v>
      </c>
      <c r="R40" s="815"/>
      <c r="S40" s="820">
        <v>0</v>
      </c>
      <c r="T40" s="819"/>
      <c r="U40" s="821">
        <v>0</v>
      </c>
    </row>
    <row r="41" spans="1:21" ht="14.45" customHeight="1" x14ac:dyDescent="0.2">
      <c r="A41" s="814">
        <v>9</v>
      </c>
      <c r="B41" s="815" t="s">
        <v>970</v>
      </c>
      <c r="C41" s="815" t="s">
        <v>977</v>
      </c>
      <c r="D41" s="816" t="s">
        <v>1422</v>
      </c>
      <c r="E41" s="817" t="s">
        <v>986</v>
      </c>
      <c r="F41" s="815" t="s">
        <v>971</v>
      </c>
      <c r="G41" s="815" t="s">
        <v>1104</v>
      </c>
      <c r="H41" s="815" t="s">
        <v>329</v>
      </c>
      <c r="I41" s="815" t="s">
        <v>1105</v>
      </c>
      <c r="J41" s="815" t="s">
        <v>1106</v>
      </c>
      <c r="K41" s="815" t="s">
        <v>1107</v>
      </c>
      <c r="L41" s="818">
        <v>546.12</v>
      </c>
      <c r="M41" s="818">
        <v>1092.24</v>
      </c>
      <c r="N41" s="815">
        <v>2</v>
      </c>
      <c r="O41" s="819">
        <v>1</v>
      </c>
      <c r="P41" s="818"/>
      <c r="Q41" s="820">
        <v>0</v>
      </c>
      <c r="R41" s="815"/>
      <c r="S41" s="820">
        <v>0</v>
      </c>
      <c r="T41" s="819"/>
      <c r="U41" s="821">
        <v>0</v>
      </c>
    </row>
    <row r="42" spans="1:21" ht="14.45" customHeight="1" x14ac:dyDescent="0.2">
      <c r="A42" s="814">
        <v>9</v>
      </c>
      <c r="B42" s="815" t="s">
        <v>970</v>
      </c>
      <c r="C42" s="815" t="s">
        <v>977</v>
      </c>
      <c r="D42" s="816" t="s">
        <v>1422</v>
      </c>
      <c r="E42" s="817" t="s">
        <v>986</v>
      </c>
      <c r="F42" s="815" t="s">
        <v>971</v>
      </c>
      <c r="G42" s="815" t="s">
        <v>1108</v>
      </c>
      <c r="H42" s="815" t="s">
        <v>329</v>
      </c>
      <c r="I42" s="815" t="s">
        <v>1109</v>
      </c>
      <c r="J42" s="815" t="s">
        <v>1110</v>
      </c>
      <c r="K42" s="815" t="s">
        <v>1111</v>
      </c>
      <c r="L42" s="818">
        <v>234.07</v>
      </c>
      <c r="M42" s="818">
        <v>234.07</v>
      </c>
      <c r="N42" s="815">
        <v>1</v>
      </c>
      <c r="O42" s="819">
        <v>0.5</v>
      </c>
      <c r="P42" s="818">
        <v>234.07</v>
      </c>
      <c r="Q42" s="820">
        <v>1</v>
      </c>
      <c r="R42" s="815">
        <v>1</v>
      </c>
      <c r="S42" s="820">
        <v>1</v>
      </c>
      <c r="T42" s="819">
        <v>0.5</v>
      </c>
      <c r="U42" s="821">
        <v>1</v>
      </c>
    </row>
    <row r="43" spans="1:21" ht="14.45" customHeight="1" x14ac:dyDescent="0.2">
      <c r="A43" s="814">
        <v>9</v>
      </c>
      <c r="B43" s="815" t="s">
        <v>970</v>
      </c>
      <c r="C43" s="815" t="s">
        <v>977</v>
      </c>
      <c r="D43" s="816" t="s">
        <v>1422</v>
      </c>
      <c r="E43" s="817" t="s">
        <v>986</v>
      </c>
      <c r="F43" s="815" t="s">
        <v>971</v>
      </c>
      <c r="G43" s="815" t="s">
        <v>1112</v>
      </c>
      <c r="H43" s="815" t="s">
        <v>329</v>
      </c>
      <c r="I43" s="815" t="s">
        <v>1113</v>
      </c>
      <c r="J43" s="815" t="s">
        <v>1114</v>
      </c>
      <c r="K43" s="815" t="s">
        <v>1115</v>
      </c>
      <c r="L43" s="818">
        <v>127.91</v>
      </c>
      <c r="M43" s="818">
        <v>127.91</v>
      </c>
      <c r="N43" s="815">
        <v>1</v>
      </c>
      <c r="O43" s="819">
        <v>1</v>
      </c>
      <c r="P43" s="818">
        <v>127.91</v>
      </c>
      <c r="Q43" s="820">
        <v>1</v>
      </c>
      <c r="R43" s="815">
        <v>1</v>
      </c>
      <c r="S43" s="820">
        <v>1</v>
      </c>
      <c r="T43" s="819">
        <v>1</v>
      </c>
      <c r="U43" s="821">
        <v>1</v>
      </c>
    </row>
    <row r="44" spans="1:21" ht="14.45" customHeight="1" x14ac:dyDescent="0.2">
      <c r="A44" s="814">
        <v>9</v>
      </c>
      <c r="B44" s="815" t="s">
        <v>970</v>
      </c>
      <c r="C44" s="815" t="s">
        <v>977</v>
      </c>
      <c r="D44" s="816" t="s">
        <v>1422</v>
      </c>
      <c r="E44" s="817" t="s">
        <v>986</v>
      </c>
      <c r="F44" s="815" t="s">
        <v>971</v>
      </c>
      <c r="G44" s="815" t="s">
        <v>1116</v>
      </c>
      <c r="H44" s="815" t="s">
        <v>329</v>
      </c>
      <c r="I44" s="815" t="s">
        <v>1117</v>
      </c>
      <c r="J44" s="815" t="s">
        <v>672</v>
      </c>
      <c r="K44" s="815" t="s">
        <v>1118</v>
      </c>
      <c r="L44" s="818">
        <v>61.97</v>
      </c>
      <c r="M44" s="818">
        <v>61.97</v>
      </c>
      <c r="N44" s="815">
        <v>1</v>
      </c>
      <c r="O44" s="819">
        <v>1</v>
      </c>
      <c r="P44" s="818"/>
      <c r="Q44" s="820">
        <v>0</v>
      </c>
      <c r="R44" s="815"/>
      <c r="S44" s="820">
        <v>0</v>
      </c>
      <c r="T44" s="819"/>
      <c r="U44" s="821">
        <v>0</v>
      </c>
    </row>
    <row r="45" spans="1:21" ht="14.45" customHeight="1" x14ac:dyDescent="0.2">
      <c r="A45" s="814">
        <v>9</v>
      </c>
      <c r="B45" s="815" t="s">
        <v>970</v>
      </c>
      <c r="C45" s="815" t="s">
        <v>977</v>
      </c>
      <c r="D45" s="816" t="s">
        <v>1422</v>
      </c>
      <c r="E45" s="817" t="s">
        <v>986</v>
      </c>
      <c r="F45" s="815" t="s">
        <v>971</v>
      </c>
      <c r="G45" s="815" t="s">
        <v>1116</v>
      </c>
      <c r="H45" s="815" t="s">
        <v>329</v>
      </c>
      <c r="I45" s="815" t="s">
        <v>1119</v>
      </c>
      <c r="J45" s="815" t="s">
        <v>672</v>
      </c>
      <c r="K45" s="815" t="s">
        <v>1118</v>
      </c>
      <c r="L45" s="818">
        <v>61.97</v>
      </c>
      <c r="M45" s="818">
        <v>61.97</v>
      </c>
      <c r="N45" s="815">
        <v>1</v>
      </c>
      <c r="O45" s="819">
        <v>1</v>
      </c>
      <c r="P45" s="818">
        <v>61.97</v>
      </c>
      <c r="Q45" s="820">
        <v>1</v>
      </c>
      <c r="R45" s="815">
        <v>1</v>
      </c>
      <c r="S45" s="820">
        <v>1</v>
      </c>
      <c r="T45" s="819">
        <v>1</v>
      </c>
      <c r="U45" s="821">
        <v>1</v>
      </c>
    </row>
    <row r="46" spans="1:21" ht="14.45" customHeight="1" x14ac:dyDescent="0.2">
      <c r="A46" s="814">
        <v>9</v>
      </c>
      <c r="B46" s="815" t="s">
        <v>970</v>
      </c>
      <c r="C46" s="815" t="s">
        <v>977</v>
      </c>
      <c r="D46" s="816" t="s">
        <v>1422</v>
      </c>
      <c r="E46" s="817" t="s">
        <v>986</v>
      </c>
      <c r="F46" s="815" t="s">
        <v>971</v>
      </c>
      <c r="G46" s="815" t="s">
        <v>1120</v>
      </c>
      <c r="H46" s="815" t="s">
        <v>329</v>
      </c>
      <c r="I46" s="815" t="s">
        <v>1121</v>
      </c>
      <c r="J46" s="815" t="s">
        <v>1122</v>
      </c>
      <c r="K46" s="815" t="s">
        <v>1123</v>
      </c>
      <c r="L46" s="818">
        <v>99.94</v>
      </c>
      <c r="M46" s="818">
        <v>99.94</v>
      </c>
      <c r="N46" s="815">
        <v>1</v>
      </c>
      <c r="O46" s="819">
        <v>0.5</v>
      </c>
      <c r="P46" s="818">
        <v>99.94</v>
      </c>
      <c r="Q46" s="820">
        <v>1</v>
      </c>
      <c r="R46" s="815">
        <v>1</v>
      </c>
      <c r="S46" s="820">
        <v>1</v>
      </c>
      <c r="T46" s="819">
        <v>0.5</v>
      </c>
      <c r="U46" s="821">
        <v>1</v>
      </c>
    </row>
    <row r="47" spans="1:21" ht="14.45" customHeight="1" x14ac:dyDescent="0.2">
      <c r="A47" s="814">
        <v>9</v>
      </c>
      <c r="B47" s="815" t="s">
        <v>970</v>
      </c>
      <c r="C47" s="815" t="s">
        <v>977</v>
      </c>
      <c r="D47" s="816" t="s">
        <v>1422</v>
      </c>
      <c r="E47" s="817" t="s">
        <v>986</v>
      </c>
      <c r="F47" s="815" t="s">
        <v>971</v>
      </c>
      <c r="G47" s="815" t="s">
        <v>1124</v>
      </c>
      <c r="H47" s="815" t="s">
        <v>769</v>
      </c>
      <c r="I47" s="815" t="s">
        <v>1125</v>
      </c>
      <c r="J47" s="815" t="s">
        <v>1126</v>
      </c>
      <c r="K47" s="815" t="s">
        <v>1127</v>
      </c>
      <c r="L47" s="818">
        <v>72.27</v>
      </c>
      <c r="M47" s="818">
        <v>12141.359999999999</v>
      </c>
      <c r="N47" s="815">
        <v>168</v>
      </c>
      <c r="O47" s="819">
        <v>2</v>
      </c>
      <c r="P47" s="818">
        <v>10406.879999999999</v>
      </c>
      <c r="Q47" s="820">
        <v>0.85714285714285721</v>
      </c>
      <c r="R47" s="815">
        <v>144</v>
      </c>
      <c r="S47" s="820">
        <v>0.8571428571428571</v>
      </c>
      <c r="T47" s="819">
        <v>1</v>
      </c>
      <c r="U47" s="821">
        <v>0.5</v>
      </c>
    </row>
    <row r="48" spans="1:21" ht="14.45" customHeight="1" x14ac:dyDescent="0.2">
      <c r="A48" s="814">
        <v>9</v>
      </c>
      <c r="B48" s="815" t="s">
        <v>970</v>
      </c>
      <c r="C48" s="815" t="s">
        <v>977</v>
      </c>
      <c r="D48" s="816" t="s">
        <v>1422</v>
      </c>
      <c r="E48" s="817" t="s">
        <v>986</v>
      </c>
      <c r="F48" s="815" t="s">
        <v>971</v>
      </c>
      <c r="G48" s="815" t="s">
        <v>1124</v>
      </c>
      <c r="H48" s="815" t="s">
        <v>769</v>
      </c>
      <c r="I48" s="815" t="s">
        <v>1128</v>
      </c>
      <c r="J48" s="815" t="s">
        <v>1129</v>
      </c>
      <c r="K48" s="815" t="s">
        <v>1130</v>
      </c>
      <c r="L48" s="818">
        <v>135.54</v>
      </c>
      <c r="M48" s="818">
        <v>1626.48</v>
      </c>
      <c r="N48" s="815">
        <v>12</v>
      </c>
      <c r="O48" s="819">
        <v>2</v>
      </c>
      <c r="P48" s="818">
        <v>1626.48</v>
      </c>
      <c r="Q48" s="820">
        <v>1</v>
      </c>
      <c r="R48" s="815">
        <v>12</v>
      </c>
      <c r="S48" s="820">
        <v>1</v>
      </c>
      <c r="T48" s="819">
        <v>2</v>
      </c>
      <c r="U48" s="821">
        <v>1</v>
      </c>
    </row>
    <row r="49" spans="1:21" ht="14.45" customHeight="1" x14ac:dyDescent="0.2">
      <c r="A49" s="814">
        <v>9</v>
      </c>
      <c r="B49" s="815" t="s">
        <v>970</v>
      </c>
      <c r="C49" s="815" t="s">
        <v>977</v>
      </c>
      <c r="D49" s="816" t="s">
        <v>1422</v>
      </c>
      <c r="E49" s="817" t="s">
        <v>986</v>
      </c>
      <c r="F49" s="815" t="s">
        <v>971</v>
      </c>
      <c r="G49" s="815" t="s">
        <v>1124</v>
      </c>
      <c r="H49" s="815" t="s">
        <v>769</v>
      </c>
      <c r="I49" s="815" t="s">
        <v>1131</v>
      </c>
      <c r="J49" s="815" t="s">
        <v>1132</v>
      </c>
      <c r="K49" s="815" t="s">
        <v>1130</v>
      </c>
      <c r="L49" s="818">
        <v>135.54</v>
      </c>
      <c r="M49" s="818">
        <v>1626.48</v>
      </c>
      <c r="N49" s="815">
        <v>12</v>
      </c>
      <c r="O49" s="819">
        <v>1</v>
      </c>
      <c r="P49" s="818">
        <v>1626.48</v>
      </c>
      <c r="Q49" s="820">
        <v>1</v>
      </c>
      <c r="R49" s="815">
        <v>12</v>
      </c>
      <c r="S49" s="820">
        <v>1</v>
      </c>
      <c r="T49" s="819">
        <v>1</v>
      </c>
      <c r="U49" s="821">
        <v>1</v>
      </c>
    </row>
    <row r="50" spans="1:21" ht="14.45" customHeight="1" x14ac:dyDescent="0.2">
      <c r="A50" s="814">
        <v>9</v>
      </c>
      <c r="B50" s="815" t="s">
        <v>970</v>
      </c>
      <c r="C50" s="815" t="s">
        <v>977</v>
      </c>
      <c r="D50" s="816" t="s">
        <v>1422</v>
      </c>
      <c r="E50" s="817" t="s">
        <v>986</v>
      </c>
      <c r="F50" s="815" t="s">
        <v>971</v>
      </c>
      <c r="G50" s="815" t="s">
        <v>1124</v>
      </c>
      <c r="H50" s="815" t="s">
        <v>329</v>
      </c>
      <c r="I50" s="815" t="s">
        <v>964</v>
      </c>
      <c r="J50" s="815" t="s">
        <v>856</v>
      </c>
      <c r="K50" s="815" t="s">
        <v>852</v>
      </c>
      <c r="L50" s="818">
        <v>294.81</v>
      </c>
      <c r="M50" s="818">
        <v>2653.29</v>
      </c>
      <c r="N50" s="815">
        <v>9</v>
      </c>
      <c r="O50" s="819">
        <v>3</v>
      </c>
      <c r="P50" s="818"/>
      <c r="Q50" s="820">
        <v>0</v>
      </c>
      <c r="R50" s="815"/>
      <c r="S50" s="820">
        <v>0</v>
      </c>
      <c r="T50" s="819"/>
      <c r="U50" s="821">
        <v>0</v>
      </c>
    </row>
    <row r="51" spans="1:21" ht="14.45" customHeight="1" x14ac:dyDescent="0.2">
      <c r="A51" s="814">
        <v>9</v>
      </c>
      <c r="B51" s="815" t="s">
        <v>970</v>
      </c>
      <c r="C51" s="815" t="s">
        <v>977</v>
      </c>
      <c r="D51" s="816" t="s">
        <v>1422</v>
      </c>
      <c r="E51" s="817" t="s">
        <v>986</v>
      </c>
      <c r="F51" s="815" t="s">
        <v>971</v>
      </c>
      <c r="G51" s="815" t="s">
        <v>1124</v>
      </c>
      <c r="H51" s="815" t="s">
        <v>769</v>
      </c>
      <c r="I51" s="815" t="s">
        <v>965</v>
      </c>
      <c r="J51" s="815" t="s">
        <v>734</v>
      </c>
      <c r="K51" s="815" t="s">
        <v>735</v>
      </c>
      <c r="L51" s="818">
        <v>2635.97</v>
      </c>
      <c r="M51" s="818">
        <v>65899.25</v>
      </c>
      <c r="N51" s="815">
        <v>25</v>
      </c>
      <c r="O51" s="819">
        <v>5</v>
      </c>
      <c r="P51" s="818">
        <v>50083.429999999993</v>
      </c>
      <c r="Q51" s="820">
        <v>0.7599999999999999</v>
      </c>
      <c r="R51" s="815">
        <v>19</v>
      </c>
      <c r="S51" s="820">
        <v>0.76</v>
      </c>
      <c r="T51" s="819">
        <v>4</v>
      </c>
      <c r="U51" s="821">
        <v>0.8</v>
      </c>
    </row>
    <row r="52" spans="1:21" ht="14.45" customHeight="1" x14ac:dyDescent="0.2">
      <c r="A52" s="814">
        <v>9</v>
      </c>
      <c r="B52" s="815" t="s">
        <v>970</v>
      </c>
      <c r="C52" s="815" t="s">
        <v>977</v>
      </c>
      <c r="D52" s="816" t="s">
        <v>1422</v>
      </c>
      <c r="E52" s="817" t="s">
        <v>986</v>
      </c>
      <c r="F52" s="815" t="s">
        <v>971</v>
      </c>
      <c r="G52" s="815" t="s">
        <v>1124</v>
      </c>
      <c r="H52" s="815" t="s">
        <v>329</v>
      </c>
      <c r="I52" s="815" t="s">
        <v>1133</v>
      </c>
      <c r="J52" s="815" t="s">
        <v>732</v>
      </c>
      <c r="K52" s="815" t="s">
        <v>733</v>
      </c>
      <c r="L52" s="818">
        <v>2844.97</v>
      </c>
      <c r="M52" s="818">
        <v>2844.97</v>
      </c>
      <c r="N52" s="815">
        <v>1</v>
      </c>
      <c r="O52" s="819">
        <v>1</v>
      </c>
      <c r="P52" s="818"/>
      <c r="Q52" s="820">
        <v>0</v>
      </c>
      <c r="R52" s="815"/>
      <c r="S52" s="820">
        <v>0</v>
      </c>
      <c r="T52" s="819"/>
      <c r="U52" s="821">
        <v>0</v>
      </c>
    </row>
    <row r="53" spans="1:21" ht="14.45" customHeight="1" x14ac:dyDescent="0.2">
      <c r="A53" s="814">
        <v>9</v>
      </c>
      <c r="B53" s="815" t="s">
        <v>970</v>
      </c>
      <c r="C53" s="815" t="s">
        <v>977</v>
      </c>
      <c r="D53" s="816" t="s">
        <v>1422</v>
      </c>
      <c r="E53" s="817" t="s">
        <v>986</v>
      </c>
      <c r="F53" s="815" t="s">
        <v>971</v>
      </c>
      <c r="G53" s="815" t="s">
        <v>1124</v>
      </c>
      <c r="H53" s="815" t="s">
        <v>329</v>
      </c>
      <c r="I53" s="815" t="s">
        <v>1134</v>
      </c>
      <c r="J53" s="815" t="s">
        <v>1135</v>
      </c>
      <c r="K53" s="815" t="s">
        <v>1136</v>
      </c>
      <c r="L53" s="818">
        <v>289.07</v>
      </c>
      <c r="M53" s="818">
        <v>8961.17</v>
      </c>
      <c r="N53" s="815">
        <v>31</v>
      </c>
      <c r="O53" s="819">
        <v>7</v>
      </c>
      <c r="P53" s="818">
        <v>3757.91</v>
      </c>
      <c r="Q53" s="820">
        <v>0.41935483870967738</v>
      </c>
      <c r="R53" s="815">
        <v>13</v>
      </c>
      <c r="S53" s="820">
        <v>0.41935483870967744</v>
      </c>
      <c r="T53" s="819">
        <v>3</v>
      </c>
      <c r="U53" s="821">
        <v>0.42857142857142855</v>
      </c>
    </row>
    <row r="54" spans="1:21" ht="14.45" customHeight="1" x14ac:dyDescent="0.2">
      <c r="A54" s="814">
        <v>9</v>
      </c>
      <c r="B54" s="815" t="s">
        <v>970</v>
      </c>
      <c r="C54" s="815" t="s">
        <v>977</v>
      </c>
      <c r="D54" s="816" t="s">
        <v>1422</v>
      </c>
      <c r="E54" s="817" t="s">
        <v>986</v>
      </c>
      <c r="F54" s="815" t="s">
        <v>971</v>
      </c>
      <c r="G54" s="815" t="s">
        <v>1124</v>
      </c>
      <c r="H54" s="815" t="s">
        <v>329</v>
      </c>
      <c r="I54" s="815" t="s">
        <v>1137</v>
      </c>
      <c r="J54" s="815" t="s">
        <v>1126</v>
      </c>
      <c r="K54" s="815" t="s">
        <v>1136</v>
      </c>
      <c r="L54" s="818">
        <v>289.07</v>
      </c>
      <c r="M54" s="818">
        <v>18500.480000000003</v>
      </c>
      <c r="N54" s="815">
        <v>64</v>
      </c>
      <c r="O54" s="819">
        <v>8.5</v>
      </c>
      <c r="P54" s="818">
        <v>2023.49</v>
      </c>
      <c r="Q54" s="820">
        <v>0.10937499999999999</v>
      </c>
      <c r="R54" s="815">
        <v>7</v>
      </c>
      <c r="S54" s="820">
        <v>0.109375</v>
      </c>
      <c r="T54" s="819">
        <v>2</v>
      </c>
      <c r="U54" s="821">
        <v>0.23529411764705882</v>
      </c>
    </row>
    <row r="55" spans="1:21" ht="14.45" customHeight="1" x14ac:dyDescent="0.2">
      <c r="A55" s="814">
        <v>9</v>
      </c>
      <c r="B55" s="815" t="s">
        <v>970</v>
      </c>
      <c r="C55" s="815" t="s">
        <v>977</v>
      </c>
      <c r="D55" s="816" t="s">
        <v>1422</v>
      </c>
      <c r="E55" s="817" t="s">
        <v>986</v>
      </c>
      <c r="F55" s="815" t="s">
        <v>971</v>
      </c>
      <c r="G55" s="815" t="s">
        <v>1124</v>
      </c>
      <c r="H55" s="815" t="s">
        <v>329</v>
      </c>
      <c r="I55" s="815" t="s">
        <v>1138</v>
      </c>
      <c r="J55" s="815" t="s">
        <v>1139</v>
      </c>
      <c r="K55" s="815" t="s">
        <v>1136</v>
      </c>
      <c r="L55" s="818">
        <v>289.07</v>
      </c>
      <c r="M55" s="818">
        <v>7226.75</v>
      </c>
      <c r="N55" s="815">
        <v>25</v>
      </c>
      <c r="O55" s="819">
        <v>5</v>
      </c>
      <c r="P55" s="818">
        <v>3757.91</v>
      </c>
      <c r="Q55" s="820">
        <v>0.52</v>
      </c>
      <c r="R55" s="815">
        <v>13</v>
      </c>
      <c r="S55" s="820">
        <v>0.52</v>
      </c>
      <c r="T55" s="819">
        <v>2.5</v>
      </c>
      <c r="U55" s="821">
        <v>0.5</v>
      </c>
    </row>
    <row r="56" spans="1:21" ht="14.45" customHeight="1" x14ac:dyDescent="0.2">
      <c r="A56" s="814">
        <v>9</v>
      </c>
      <c r="B56" s="815" t="s">
        <v>970</v>
      </c>
      <c r="C56" s="815" t="s">
        <v>977</v>
      </c>
      <c r="D56" s="816" t="s">
        <v>1422</v>
      </c>
      <c r="E56" s="817" t="s">
        <v>986</v>
      </c>
      <c r="F56" s="815" t="s">
        <v>971</v>
      </c>
      <c r="G56" s="815" t="s">
        <v>1124</v>
      </c>
      <c r="H56" s="815" t="s">
        <v>329</v>
      </c>
      <c r="I56" s="815" t="s">
        <v>1140</v>
      </c>
      <c r="J56" s="815" t="s">
        <v>1141</v>
      </c>
      <c r="K56" s="815" t="s">
        <v>1136</v>
      </c>
      <c r="L56" s="818">
        <v>289.07</v>
      </c>
      <c r="M56" s="818">
        <v>6937.68</v>
      </c>
      <c r="N56" s="815">
        <v>24</v>
      </c>
      <c r="O56" s="819">
        <v>4</v>
      </c>
      <c r="P56" s="818">
        <v>3757.91</v>
      </c>
      <c r="Q56" s="820">
        <v>0.54166666666666663</v>
      </c>
      <c r="R56" s="815">
        <v>13</v>
      </c>
      <c r="S56" s="820">
        <v>0.54166666666666663</v>
      </c>
      <c r="T56" s="819">
        <v>2.5</v>
      </c>
      <c r="U56" s="821">
        <v>0.625</v>
      </c>
    </row>
    <row r="57" spans="1:21" ht="14.45" customHeight="1" x14ac:dyDescent="0.2">
      <c r="A57" s="814">
        <v>9</v>
      </c>
      <c r="B57" s="815" t="s">
        <v>970</v>
      </c>
      <c r="C57" s="815" t="s">
        <v>977</v>
      </c>
      <c r="D57" s="816" t="s">
        <v>1422</v>
      </c>
      <c r="E57" s="817" t="s">
        <v>986</v>
      </c>
      <c r="F57" s="815" t="s">
        <v>971</v>
      </c>
      <c r="G57" s="815" t="s">
        <v>1124</v>
      </c>
      <c r="H57" s="815" t="s">
        <v>329</v>
      </c>
      <c r="I57" s="815" t="s">
        <v>1142</v>
      </c>
      <c r="J57" s="815" t="s">
        <v>1143</v>
      </c>
      <c r="K57" s="815" t="s">
        <v>1136</v>
      </c>
      <c r="L57" s="818">
        <v>289.07</v>
      </c>
      <c r="M57" s="818">
        <v>8672.1</v>
      </c>
      <c r="N57" s="815">
        <v>30</v>
      </c>
      <c r="O57" s="819">
        <v>6.5</v>
      </c>
      <c r="P57" s="818">
        <v>3468.84</v>
      </c>
      <c r="Q57" s="820">
        <v>0.4</v>
      </c>
      <c r="R57" s="815">
        <v>12</v>
      </c>
      <c r="S57" s="820">
        <v>0.4</v>
      </c>
      <c r="T57" s="819">
        <v>3</v>
      </c>
      <c r="U57" s="821">
        <v>0.46153846153846156</v>
      </c>
    </row>
    <row r="58" spans="1:21" ht="14.45" customHeight="1" x14ac:dyDescent="0.2">
      <c r="A58" s="814">
        <v>9</v>
      </c>
      <c r="B58" s="815" t="s">
        <v>970</v>
      </c>
      <c r="C58" s="815" t="s">
        <v>977</v>
      </c>
      <c r="D58" s="816" t="s">
        <v>1422</v>
      </c>
      <c r="E58" s="817" t="s">
        <v>986</v>
      </c>
      <c r="F58" s="815" t="s">
        <v>972</v>
      </c>
      <c r="G58" s="815" t="s">
        <v>1066</v>
      </c>
      <c r="H58" s="815" t="s">
        <v>329</v>
      </c>
      <c r="I58" s="815" t="s">
        <v>1144</v>
      </c>
      <c r="J58" s="815" t="s">
        <v>1068</v>
      </c>
      <c r="K58" s="815"/>
      <c r="L58" s="818">
        <v>0</v>
      </c>
      <c r="M58" s="818">
        <v>0</v>
      </c>
      <c r="N58" s="815">
        <v>1</v>
      </c>
      <c r="O58" s="819">
        <v>1</v>
      </c>
      <c r="P58" s="818">
        <v>0</v>
      </c>
      <c r="Q58" s="820"/>
      <c r="R58" s="815">
        <v>1</v>
      </c>
      <c r="S58" s="820">
        <v>1</v>
      </c>
      <c r="T58" s="819">
        <v>1</v>
      </c>
      <c r="U58" s="821">
        <v>1</v>
      </c>
    </row>
    <row r="59" spans="1:21" ht="14.45" customHeight="1" x14ac:dyDescent="0.2">
      <c r="A59" s="814">
        <v>9</v>
      </c>
      <c r="B59" s="815" t="s">
        <v>970</v>
      </c>
      <c r="C59" s="815" t="s">
        <v>977</v>
      </c>
      <c r="D59" s="816" t="s">
        <v>1422</v>
      </c>
      <c r="E59" s="817" t="s">
        <v>986</v>
      </c>
      <c r="F59" s="815" t="s">
        <v>972</v>
      </c>
      <c r="G59" s="815" t="s">
        <v>1066</v>
      </c>
      <c r="H59" s="815" t="s">
        <v>329</v>
      </c>
      <c r="I59" s="815" t="s">
        <v>1145</v>
      </c>
      <c r="J59" s="815" t="s">
        <v>1068</v>
      </c>
      <c r="K59" s="815"/>
      <c r="L59" s="818">
        <v>0</v>
      </c>
      <c r="M59" s="818">
        <v>0</v>
      </c>
      <c r="N59" s="815">
        <v>1</v>
      </c>
      <c r="O59" s="819">
        <v>1</v>
      </c>
      <c r="P59" s="818">
        <v>0</v>
      </c>
      <c r="Q59" s="820"/>
      <c r="R59" s="815">
        <v>1</v>
      </c>
      <c r="S59" s="820">
        <v>1</v>
      </c>
      <c r="T59" s="819">
        <v>1</v>
      </c>
      <c r="U59" s="821">
        <v>1</v>
      </c>
    </row>
    <row r="60" spans="1:21" ht="14.45" customHeight="1" x14ac:dyDescent="0.2">
      <c r="A60" s="814">
        <v>9</v>
      </c>
      <c r="B60" s="815" t="s">
        <v>970</v>
      </c>
      <c r="C60" s="815" t="s">
        <v>977</v>
      </c>
      <c r="D60" s="816" t="s">
        <v>1422</v>
      </c>
      <c r="E60" s="817" t="s">
        <v>986</v>
      </c>
      <c r="F60" s="815" t="s">
        <v>972</v>
      </c>
      <c r="G60" s="815" t="s">
        <v>1066</v>
      </c>
      <c r="H60" s="815" t="s">
        <v>329</v>
      </c>
      <c r="I60" s="815" t="s">
        <v>1146</v>
      </c>
      <c r="J60" s="815" t="s">
        <v>1068</v>
      </c>
      <c r="K60" s="815"/>
      <c r="L60" s="818">
        <v>0</v>
      </c>
      <c r="M60" s="818">
        <v>0</v>
      </c>
      <c r="N60" s="815">
        <v>4</v>
      </c>
      <c r="O60" s="819">
        <v>4</v>
      </c>
      <c r="P60" s="818">
        <v>0</v>
      </c>
      <c r="Q60" s="820"/>
      <c r="R60" s="815">
        <v>4</v>
      </c>
      <c r="S60" s="820">
        <v>1</v>
      </c>
      <c r="T60" s="819">
        <v>4</v>
      </c>
      <c r="U60" s="821">
        <v>1</v>
      </c>
    </row>
    <row r="61" spans="1:21" ht="14.45" customHeight="1" x14ac:dyDescent="0.2">
      <c r="A61" s="814">
        <v>9</v>
      </c>
      <c r="B61" s="815" t="s">
        <v>970</v>
      </c>
      <c r="C61" s="815" t="s">
        <v>977</v>
      </c>
      <c r="D61" s="816" t="s">
        <v>1422</v>
      </c>
      <c r="E61" s="817" t="s">
        <v>986</v>
      </c>
      <c r="F61" s="815" t="s">
        <v>972</v>
      </c>
      <c r="G61" s="815" t="s">
        <v>1066</v>
      </c>
      <c r="H61" s="815" t="s">
        <v>329</v>
      </c>
      <c r="I61" s="815" t="s">
        <v>1147</v>
      </c>
      <c r="J61" s="815" t="s">
        <v>1068</v>
      </c>
      <c r="K61" s="815"/>
      <c r="L61" s="818">
        <v>0</v>
      </c>
      <c r="M61" s="818">
        <v>0</v>
      </c>
      <c r="N61" s="815">
        <v>1</v>
      </c>
      <c r="O61" s="819">
        <v>1</v>
      </c>
      <c r="P61" s="818">
        <v>0</v>
      </c>
      <c r="Q61" s="820"/>
      <c r="R61" s="815">
        <v>1</v>
      </c>
      <c r="S61" s="820">
        <v>1</v>
      </c>
      <c r="T61" s="819">
        <v>1</v>
      </c>
      <c r="U61" s="821">
        <v>1</v>
      </c>
    </row>
    <row r="62" spans="1:21" ht="14.45" customHeight="1" x14ac:dyDescent="0.2">
      <c r="A62" s="814">
        <v>9</v>
      </c>
      <c r="B62" s="815" t="s">
        <v>970</v>
      </c>
      <c r="C62" s="815" t="s">
        <v>977</v>
      </c>
      <c r="D62" s="816" t="s">
        <v>1422</v>
      </c>
      <c r="E62" s="817" t="s">
        <v>986</v>
      </c>
      <c r="F62" s="815" t="s">
        <v>973</v>
      </c>
      <c r="G62" s="815" t="s">
        <v>1066</v>
      </c>
      <c r="H62" s="815" t="s">
        <v>329</v>
      </c>
      <c r="I62" s="815" t="s">
        <v>1148</v>
      </c>
      <c r="J62" s="815" t="s">
        <v>1149</v>
      </c>
      <c r="K62" s="815" t="s">
        <v>1150</v>
      </c>
      <c r="L62" s="818">
        <v>0</v>
      </c>
      <c r="M62" s="818">
        <v>0</v>
      </c>
      <c r="N62" s="815">
        <v>1</v>
      </c>
      <c r="O62" s="819">
        <v>1</v>
      </c>
      <c r="P62" s="818"/>
      <c r="Q62" s="820"/>
      <c r="R62" s="815"/>
      <c r="S62" s="820">
        <v>0</v>
      </c>
      <c r="T62" s="819"/>
      <c r="U62" s="821">
        <v>0</v>
      </c>
    </row>
    <row r="63" spans="1:21" ht="14.45" customHeight="1" x14ac:dyDescent="0.2">
      <c r="A63" s="814">
        <v>9</v>
      </c>
      <c r="B63" s="815" t="s">
        <v>970</v>
      </c>
      <c r="C63" s="815" t="s">
        <v>977</v>
      </c>
      <c r="D63" s="816" t="s">
        <v>1422</v>
      </c>
      <c r="E63" s="817" t="s">
        <v>990</v>
      </c>
      <c r="F63" s="815" t="s">
        <v>971</v>
      </c>
      <c r="G63" s="815" t="s">
        <v>1072</v>
      </c>
      <c r="H63" s="815" t="s">
        <v>329</v>
      </c>
      <c r="I63" s="815" t="s">
        <v>1073</v>
      </c>
      <c r="J63" s="815" t="s">
        <v>1074</v>
      </c>
      <c r="K63" s="815" t="s">
        <v>1075</v>
      </c>
      <c r="L63" s="818">
        <v>17.72</v>
      </c>
      <c r="M63" s="818">
        <v>17.72</v>
      </c>
      <c r="N63" s="815">
        <v>1</v>
      </c>
      <c r="O63" s="819">
        <v>1</v>
      </c>
      <c r="P63" s="818"/>
      <c r="Q63" s="820">
        <v>0</v>
      </c>
      <c r="R63" s="815"/>
      <c r="S63" s="820">
        <v>0</v>
      </c>
      <c r="T63" s="819"/>
      <c r="U63" s="821">
        <v>0</v>
      </c>
    </row>
    <row r="64" spans="1:21" ht="14.45" customHeight="1" x14ac:dyDescent="0.2">
      <c r="A64" s="814">
        <v>9</v>
      </c>
      <c r="B64" s="815" t="s">
        <v>970</v>
      </c>
      <c r="C64" s="815" t="s">
        <v>977</v>
      </c>
      <c r="D64" s="816" t="s">
        <v>1422</v>
      </c>
      <c r="E64" s="817" t="s">
        <v>990</v>
      </c>
      <c r="F64" s="815" t="s">
        <v>971</v>
      </c>
      <c r="G64" s="815" t="s">
        <v>1076</v>
      </c>
      <c r="H64" s="815" t="s">
        <v>769</v>
      </c>
      <c r="I64" s="815" t="s">
        <v>1080</v>
      </c>
      <c r="J64" s="815" t="s">
        <v>1081</v>
      </c>
      <c r="K64" s="815" t="s">
        <v>1082</v>
      </c>
      <c r="L64" s="818">
        <v>48.01</v>
      </c>
      <c r="M64" s="818">
        <v>144.03</v>
      </c>
      <c r="N64" s="815">
        <v>3</v>
      </c>
      <c r="O64" s="819">
        <v>1</v>
      </c>
      <c r="P64" s="818"/>
      <c r="Q64" s="820">
        <v>0</v>
      </c>
      <c r="R64" s="815"/>
      <c r="S64" s="820">
        <v>0</v>
      </c>
      <c r="T64" s="819"/>
      <c r="U64" s="821">
        <v>0</v>
      </c>
    </row>
    <row r="65" spans="1:21" ht="14.45" customHeight="1" x14ac:dyDescent="0.2">
      <c r="A65" s="814">
        <v>9</v>
      </c>
      <c r="B65" s="815" t="s">
        <v>970</v>
      </c>
      <c r="C65" s="815" t="s">
        <v>977</v>
      </c>
      <c r="D65" s="816" t="s">
        <v>1422</v>
      </c>
      <c r="E65" s="817" t="s">
        <v>990</v>
      </c>
      <c r="F65" s="815" t="s">
        <v>971</v>
      </c>
      <c r="G65" s="815" t="s">
        <v>1151</v>
      </c>
      <c r="H65" s="815" t="s">
        <v>329</v>
      </c>
      <c r="I65" s="815" t="s">
        <v>1152</v>
      </c>
      <c r="J65" s="815" t="s">
        <v>1153</v>
      </c>
      <c r="K65" s="815" t="s">
        <v>1154</v>
      </c>
      <c r="L65" s="818">
        <v>42.05</v>
      </c>
      <c r="M65" s="818">
        <v>42.05</v>
      </c>
      <c r="N65" s="815">
        <v>1</v>
      </c>
      <c r="O65" s="819">
        <v>1</v>
      </c>
      <c r="P65" s="818">
        <v>42.05</v>
      </c>
      <c r="Q65" s="820">
        <v>1</v>
      </c>
      <c r="R65" s="815">
        <v>1</v>
      </c>
      <c r="S65" s="820">
        <v>1</v>
      </c>
      <c r="T65" s="819">
        <v>1</v>
      </c>
      <c r="U65" s="821">
        <v>1</v>
      </c>
    </row>
    <row r="66" spans="1:21" ht="14.45" customHeight="1" x14ac:dyDescent="0.2">
      <c r="A66" s="814">
        <v>9</v>
      </c>
      <c r="B66" s="815" t="s">
        <v>970</v>
      </c>
      <c r="C66" s="815" t="s">
        <v>977</v>
      </c>
      <c r="D66" s="816" t="s">
        <v>1422</v>
      </c>
      <c r="E66" s="817" t="s">
        <v>990</v>
      </c>
      <c r="F66" s="815" t="s">
        <v>971</v>
      </c>
      <c r="G66" s="815" t="s">
        <v>1155</v>
      </c>
      <c r="H66" s="815" t="s">
        <v>329</v>
      </c>
      <c r="I66" s="815" t="s">
        <v>1156</v>
      </c>
      <c r="J66" s="815" t="s">
        <v>1157</v>
      </c>
      <c r="K66" s="815" t="s">
        <v>1158</v>
      </c>
      <c r="L66" s="818">
        <v>182.22</v>
      </c>
      <c r="M66" s="818">
        <v>182.22</v>
      </c>
      <c r="N66" s="815">
        <v>1</v>
      </c>
      <c r="O66" s="819">
        <v>1</v>
      </c>
      <c r="P66" s="818">
        <v>182.22</v>
      </c>
      <c r="Q66" s="820">
        <v>1</v>
      </c>
      <c r="R66" s="815">
        <v>1</v>
      </c>
      <c r="S66" s="820">
        <v>1</v>
      </c>
      <c r="T66" s="819">
        <v>1</v>
      </c>
      <c r="U66" s="821">
        <v>1</v>
      </c>
    </row>
    <row r="67" spans="1:21" ht="14.45" customHeight="1" x14ac:dyDescent="0.2">
      <c r="A67" s="814">
        <v>9</v>
      </c>
      <c r="B67" s="815" t="s">
        <v>970</v>
      </c>
      <c r="C67" s="815" t="s">
        <v>977</v>
      </c>
      <c r="D67" s="816" t="s">
        <v>1422</v>
      </c>
      <c r="E67" s="817" t="s">
        <v>990</v>
      </c>
      <c r="F67" s="815" t="s">
        <v>971</v>
      </c>
      <c r="G67" s="815" t="s">
        <v>1091</v>
      </c>
      <c r="H67" s="815" t="s">
        <v>329</v>
      </c>
      <c r="I67" s="815" t="s">
        <v>1092</v>
      </c>
      <c r="J67" s="815" t="s">
        <v>625</v>
      </c>
      <c r="K67" s="815" t="s">
        <v>626</v>
      </c>
      <c r="L67" s="818">
        <v>105.63</v>
      </c>
      <c r="M67" s="818">
        <v>528.15</v>
      </c>
      <c r="N67" s="815">
        <v>5</v>
      </c>
      <c r="O67" s="819">
        <v>3.5</v>
      </c>
      <c r="P67" s="818">
        <v>316.89</v>
      </c>
      <c r="Q67" s="820">
        <v>0.6</v>
      </c>
      <c r="R67" s="815">
        <v>3</v>
      </c>
      <c r="S67" s="820">
        <v>0.6</v>
      </c>
      <c r="T67" s="819">
        <v>2.5</v>
      </c>
      <c r="U67" s="821">
        <v>0.7142857142857143</v>
      </c>
    </row>
    <row r="68" spans="1:21" ht="14.45" customHeight="1" x14ac:dyDescent="0.2">
      <c r="A68" s="814">
        <v>9</v>
      </c>
      <c r="B68" s="815" t="s">
        <v>970</v>
      </c>
      <c r="C68" s="815" t="s">
        <v>977</v>
      </c>
      <c r="D68" s="816" t="s">
        <v>1422</v>
      </c>
      <c r="E68" s="817" t="s">
        <v>990</v>
      </c>
      <c r="F68" s="815" t="s">
        <v>971</v>
      </c>
      <c r="G68" s="815" t="s">
        <v>1024</v>
      </c>
      <c r="H68" s="815" t="s">
        <v>329</v>
      </c>
      <c r="I68" s="815" t="s">
        <v>1025</v>
      </c>
      <c r="J68" s="815" t="s">
        <v>650</v>
      </c>
      <c r="K68" s="815" t="s">
        <v>651</v>
      </c>
      <c r="L68" s="818">
        <v>94.7</v>
      </c>
      <c r="M68" s="818">
        <v>94.7</v>
      </c>
      <c r="N68" s="815">
        <v>1</v>
      </c>
      <c r="O68" s="819">
        <v>0.5</v>
      </c>
      <c r="P68" s="818">
        <v>94.7</v>
      </c>
      <c r="Q68" s="820">
        <v>1</v>
      </c>
      <c r="R68" s="815">
        <v>1</v>
      </c>
      <c r="S68" s="820">
        <v>1</v>
      </c>
      <c r="T68" s="819">
        <v>0.5</v>
      </c>
      <c r="U68" s="821">
        <v>1</v>
      </c>
    </row>
    <row r="69" spans="1:21" ht="14.45" customHeight="1" x14ac:dyDescent="0.2">
      <c r="A69" s="814">
        <v>9</v>
      </c>
      <c r="B69" s="815" t="s">
        <v>970</v>
      </c>
      <c r="C69" s="815" t="s">
        <v>977</v>
      </c>
      <c r="D69" s="816" t="s">
        <v>1422</v>
      </c>
      <c r="E69" s="817" t="s">
        <v>990</v>
      </c>
      <c r="F69" s="815" t="s">
        <v>971</v>
      </c>
      <c r="G69" s="815" t="s">
        <v>1024</v>
      </c>
      <c r="H69" s="815" t="s">
        <v>329</v>
      </c>
      <c r="I69" s="815" t="s">
        <v>1025</v>
      </c>
      <c r="J69" s="815" t="s">
        <v>650</v>
      </c>
      <c r="K69" s="815" t="s">
        <v>651</v>
      </c>
      <c r="L69" s="818">
        <v>49.04</v>
      </c>
      <c r="M69" s="818">
        <v>196.16</v>
      </c>
      <c r="N69" s="815">
        <v>4</v>
      </c>
      <c r="O69" s="819">
        <v>2</v>
      </c>
      <c r="P69" s="818">
        <v>98.08</v>
      </c>
      <c r="Q69" s="820">
        <v>0.5</v>
      </c>
      <c r="R69" s="815">
        <v>2</v>
      </c>
      <c r="S69" s="820">
        <v>0.5</v>
      </c>
      <c r="T69" s="819">
        <v>1</v>
      </c>
      <c r="U69" s="821">
        <v>0.5</v>
      </c>
    </row>
    <row r="70" spans="1:21" ht="14.45" customHeight="1" x14ac:dyDescent="0.2">
      <c r="A70" s="814">
        <v>9</v>
      </c>
      <c r="B70" s="815" t="s">
        <v>970</v>
      </c>
      <c r="C70" s="815" t="s">
        <v>977</v>
      </c>
      <c r="D70" s="816" t="s">
        <v>1422</v>
      </c>
      <c r="E70" s="817" t="s">
        <v>990</v>
      </c>
      <c r="F70" s="815" t="s">
        <v>971</v>
      </c>
      <c r="G70" s="815" t="s">
        <v>1024</v>
      </c>
      <c r="H70" s="815" t="s">
        <v>329</v>
      </c>
      <c r="I70" s="815" t="s">
        <v>1159</v>
      </c>
      <c r="J70" s="815" t="s">
        <v>650</v>
      </c>
      <c r="K70" s="815" t="s">
        <v>651</v>
      </c>
      <c r="L70" s="818">
        <v>94.7</v>
      </c>
      <c r="M70" s="818">
        <v>284.10000000000002</v>
      </c>
      <c r="N70" s="815">
        <v>3</v>
      </c>
      <c r="O70" s="819">
        <v>3</v>
      </c>
      <c r="P70" s="818">
        <v>189.4</v>
      </c>
      <c r="Q70" s="820">
        <v>0.66666666666666663</v>
      </c>
      <c r="R70" s="815">
        <v>2</v>
      </c>
      <c r="S70" s="820">
        <v>0.66666666666666663</v>
      </c>
      <c r="T70" s="819">
        <v>2</v>
      </c>
      <c r="U70" s="821">
        <v>0.66666666666666663</v>
      </c>
    </row>
    <row r="71" spans="1:21" ht="14.45" customHeight="1" x14ac:dyDescent="0.2">
      <c r="A71" s="814">
        <v>9</v>
      </c>
      <c r="B71" s="815" t="s">
        <v>970</v>
      </c>
      <c r="C71" s="815" t="s">
        <v>977</v>
      </c>
      <c r="D71" s="816" t="s">
        <v>1422</v>
      </c>
      <c r="E71" s="817" t="s">
        <v>990</v>
      </c>
      <c r="F71" s="815" t="s">
        <v>971</v>
      </c>
      <c r="G71" s="815" t="s">
        <v>1160</v>
      </c>
      <c r="H71" s="815" t="s">
        <v>329</v>
      </c>
      <c r="I71" s="815" t="s">
        <v>1161</v>
      </c>
      <c r="J71" s="815" t="s">
        <v>662</v>
      </c>
      <c r="K71" s="815" t="s">
        <v>1162</v>
      </c>
      <c r="L71" s="818">
        <v>42.14</v>
      </c>
      <c r="M71" s="818">
        <v>42.14</v>
      </c>
      <c r="N71" s="815">
        <v>1</v>
      </c>
      <c r="O71" s="819">
        <v>1</v>
      </c>
      <c r="P71" s="818"/>
      <c r="Q71" s="820">
        <v>0</v>
      </c>
      <c r="R71" s="815"/>
      <c r="S71" s="820">
        <v>0</v>
      </c>
      <c r="T71" s="819"/>
      <c r="U71" s="821">
        <v>0</v>
      </c>
    </row>
    <row r="72" spans="1:21" ht="14.45" customHeight="1" x14ac:dyDescent="0.2">
      <c r="A72" s="814">
        <v>9</v>
      </c>
      <c r="B72" s="815" t="s">
        <v>970</v>
      </c>
      <c r="C72" s="815" t="s">
        <v>977</v>
      </c>
      <c r="D72" s="816" t="s">
        <v>1422</v>
      </c>
      <c r="E72" s="817" t="s">
        <v>990</v>
      </c>
      <c r="F72" s="815" t="s">
        <v>971</v>
      </c>
      <c r="G72" s="815" t="s">
        <v>1163</v>
      </c>
      <c r="H72" s="815" t="s">
        <v>329</v>
      </c>
      <c r="I72" s="815" t="s">
        <v>1164</v>
      </c>
      <c r="J72" s="815" t="s">
        <v>1165</v>
      </c>
      <c r="K72" s="815" t="s">
        <v>1166</v>
      </c>
      <c r="L72" s="818">
        <v>16.079999999999998</v>
      </c>
      <c r="M72" s="818">
        <v>16.079999999999998</v>
      </c>
      <c r="N72" s="815">
        <v>1</v>
      </c>
      <c r="O72" s="819">
        <v>0.5</v>
      </c>
      <c r="P72" s="818">
        <v>16.079999999999998</v>
      </c>
      <c r="Q72" s="820">
        <v>1</v>
      </c>
      <c r="R72" s="815">
        <v>1</v>
      </c>
      <c r="S72" s="820">
        <v>1</v>
      </c>
      <c r="T72" s="819">
        <v>0.5</v>
      </c>
      <c r="U72" s="821">
        <v>1</v>
      </c>
    </row>
    <row r="73" spans="1:21" ht="14.45" customHeight="1" x14ac:dyDescent="0.2">
      <c r="A73" s="814">
        <v>9</v>
      </c>
      <c r="B73" s="815" t="s">
        <v>970</v>
      </c>
      <c r="C73" s="815" t="s">
        <v>977</v>
      </c>
      <c r="D73" s="816" t="s">
        <v>1422</v>
      </c>
      <c r="E73" s="817" t="s">
        <v>990</v>
      </c>
      <c r="F73" s="815" t="s">
        <v>971</v>
      </c>
      <c r="G73" s="815" t="s">
        <v>1167</v>
      </c>
      <c r="H73" s="815" t="s">
        <v>329</v>
      </c>
      <c r="I73" s="815" t="s">
        <v>1168</v>
      </c>
      <c r="J73" s="815" t="s">
        <v>619</v>
      </c>
      <c r="K73" s="815" t="s">
        <v>620</v>
      </c>
      <c r="L73" s="818">
        <v>0</v>
      </c>
      <c r="M73" s="818">
        <v>0</v>
      </c>
      <c r="N73" s="815">
        <v>1</v>
      </c>
      <c r="O73" s="819">
        <v>1</v>
      </c>
      <c r="P73" s="818"/>
      <c r="Q73" s="820"/>
      <c r="R73" s="815"/>
      <c r="S73" s="820">
        <v>0</v>
      </c>
      <c r="T73" s="819"/>
      <c r="U73" s="821">
        <v>0</v>
      </c>
    </row>
    <row r="74" spans="1:21" ht="14.45" customHeight="1" x14ac:dyDescent="0.2">
      <c r="A74" s="814">
        <v>9</v>
      </c>
      <c r="B74" s="815" t="s">
        <v>970</v>
      </c>
      <c r="C74" s="815" t="s">
        <v>977</v>
      </c>
      <c r="D74" s="816" t="s">
        <v>1422</v>
      </c>
      <c r="E74" s="817" t="s">
        <v>990</v>
      </c>
      <c r="F74" s="815" t="s">
        <v>971</v>
      </c>
      <c r="G74" s="815" t="s">
        <v>1167</v>
      </c>
      <c r="H74" s="815" t="s">
        <v>329</v>
      </c>
      <c r="I74" s="815" t="s">
        <v>1169</v>
      </c>
      <c r="J74" s="815" t="s">
        <v>619</v>
      </c>
      <c r="K74" s="815" t="s">
        <v>620</v>
      </c>
      <c r="L74" s="818">
        <v>0</v>
      </c>
      <c r="M74" s="818">
        <v>0</v>
      </c>
      <c r="N74" s="815">
        <v>2</v>
      </c>
      <c r="O74" s="819">
        <v>2</v>
      </c>
      <c r="P74" s="818">
        <v>0</v>
      </c>
      <c r="Q74" s="820"/>
      <c r="R74" s="815">
        <v>1</v>
      </c>
      <c r="S74" s="820">
        <v>0.5</v>
      </c>
      <c r="T74" s="819">
        <v>1</v>
      </c>
      <c r="U74" s="821">
        <v>0.5</v>
      </c>
    </row>
    <row r="75" spans="1:21" ht="14.45" customHeight="1" x14ac:dyDescent="0.2">
      <c r="A75" s="814">
        <v>9</v>
      </c>
      <c r="B75" s="815" t="s">
        <v>970</v>
      </c>
      <c r="C75" s="815" t="s">
        <v>977</v>
      </c>
      <c r="D75" s="816" t="s">
        <v>1422</v>
      </c>
      <c r="E75" s="817" t="s">
        <v>990</v>
      </c>
      <c r="F75" s="815" t="s">
        <v>971</v>
      </c>
      <c r="G75" s="815" t="s">
        <v>1170</v>
      </c>
      <c r="H75" s="815" t="s">
        <v>329</v>
      </c>
      <c r="I75" s="815" t="s">
        <v>1171</v>
      </c>
      <c r="J75" s="815" t="s">
        <v>873</v>
      </c>
      <c r="K75" s="815" t="s">
        <v>1172</v>
      </c>
      <c r="L75" s="818">
        <v>61.97</v>
      </c>
      <c r="M75" s="818">
        <v>61.97</v>
      </c>
      <c r="N75" s="815">
        <v>1</v>
      </c>
      <c r="O75" s="819">
        <v>1</v>
      </c>
      <c r="P75" s="818"/>
      <c r="Q75" s="820">
        <v>0</v>
      </c>
      <c r="R75" s="815"/>
      <c r="S75" s="820">
        <v>0</v>
      </c>
      <c r="T75" s="819"/>
      <c r="U75" s="821">
        <v>0</v>
      </c>
    </row>
    <row r="76" spans="1:21" ht="14.45" customHeight="1" x14ac:dyDescent="0.2">
      <c r="A76" s="814">
        <v>9</v>
      </c>
      <c r="B76" s="815" t="s">
        <v>970</v>
      </c>
      <c r="C76" s="815" t="s">
        <v>977</v>
      </c>
      <c r="D76" s="816" t="s">
        <v>1422</v>
      </c>
      <c r="E76" s="817" t="s">
        <v>990</v>
      </c>
      <c r="F76" s="815" t="s">
        <v>971</v>
      </c>
      <c r="G76" s="815" t="s">
        <v>1101</v>
      </c>
      <c r="H76" s="815" t="s">
        <v>329</v>
      </c>
      <c r="I76" s="815" t="s">
        <v>1102</v>
      </c>
      <c r="J76" s="815" t="s">
        <v>778</v>
      </c>
      <c r="K76" s="815" t="s">
        <v>1103</v>
      </c>
      <c r="L76" s="818">
        <v>36.54</v>
      </c>
      <c r="M76" s="818">
        <v>182.7</v>
      </c>
      <c r="N76" s="815">
        <v>5</v>
      </c>
      <c r="O76" s="819">
        <v>4.5</v>
      </c>
      <c r="P76" s="818">
        <v>109.62</v>
      </c>
      <c r="Q76" s="820">
        <v>0.60000000000000009</v>
      </c>
      <c r="R76" s="815">
        <v>3</v>
      </c>
      <c r="S76" s="820">
        <v>0.6</v>
      </c>
      <c r="T76" s="819">
        <v>2.5</v>
      </c>
      <c r="U76" s="821">
        <v>0.55555555555555558</v>
      </c>
    </row>
    <row r="77" spans="1:21" ht="14.45" customHeight="1" x14ac:dyDescent="0.2">
      <c r="A77" s="814">
        <v>9</v>
      </c>
      <c r="B77" s="815" t="s">
        <v>970</v>
      </c>
      <c r="C77" s="815" t="s">
        <v>977</v>
      </c>
      <c r="D77" s="816" t="s">
        <v>1422</v>
      </c>
      <c r="E77" s="817" t="s">
        <v>990</v>
      </c>
      <c r="F77" s="815" t="s">
        <v>971</v>
      </c>
      <c r="G77" s="815" t="s">
        <v>1173</v>
      </c>
      <c r="H77" s="815" t="s">
        <v>329</v>
      </c>
      <c r="I77" s="815" t="s">
        <v>1174</v>
      </c>
      <c r="J77" s="815" t="s">
        <v>1175</v>
      </c>
      <c r="K77" s="815" t="s">
        <v>1176</v>
      </c>
      <c r="L77" s="818">
        <v>163.54</v>
      </c>
      <c r="M77" s="818">
        <v>327.08</v>
      </c>
      <c r="N77" s="815">
        <v>2</v>
      </c>
      <c r="O77" s="819">
        <v>1</v>
      </c>
      <c r="P77" s="818">
        <v>327.08</v>
      </c>
      <c r="Q77" s="820">
        <v>1</v>
      </c>
      <c r="R77" s="815">
        <v>2</v>
      </c>
      <c r="S77" s="820">
        <v>1</v>
      </c>
      <c r="T77" s="819">
        <v>1</v>
      </c>
      <c r="U77" s="821">
        <v>1</v>
      </c>
    </row>
    <row r="78" spans="1:21" ht="14.45" customHeight="1" x14ac:dyDescent="0.2">
      <c r="A78" s="814">
        <v>9</v>
      </c>
      <c r="B78" s="815" t="s">
        <v>970</v>
      </c>
      <c r="C78" s="815" t="s">
        <v>977</v>
      </c>
      <c r="D78" s="816" t="s">
        <v>1422</v>
      </c>
      <c r="E78" s="817" t="s">
        <v>990</v>
      </c>
      <c r="F78" s="815" t="s">
        <v>971</v>
      </c>
      <c r="G78" s="815" t="s">
        <v>1038</v>
      </c>
      <c r="H78" s="815" t="s">
        <v>329</v>
      </c>
      <c r="I78" s="815" t="s">
        <v>1039</v>
      </c>
      <c r="J78" s="815" t="s">
        <v>1040</v>
      </c>
      <c r="K78" s="815" t="s">
        <v>1041</v>
      </c>
      <c r="L78" s="818">
        <v>176.32</v>
      </c>
      <c r="M78" s="818">
        <v>352.64</v>
      </c>
      <c r="N78" s="815">
        <v>2</v>
      </c>
      <c r="O78" s="819">
        <v>2</v>
      </c>
      <c r="P78" s="818">
        <v>352.64</v>
      </c>
      <c r="Q78" s="820">
        <v>1</v>
      </c>
      <c r="R78" s="815">
        <v>2</v>
      </c>
      <c r="S78" s="820">
        <v>1</v>
      </c>
      <c r="T78" s="819">
        <v>2</v>
      </c>
      <c r="U78" s="821">
        <v>1</v>
      </c>
    </row>
    <row r="79" spans="1:21" ht="14.45" customHeight="1" x14ac:dyDescent="0.2">
      <c r="A79" s="814">
        <v>9</v>
      </c>
      <c r="B79" s="815" t="s">
        <v>970</v>
      </c>
      <c r="C79" s="815" t="s">
        <v>977</v>
      </c>
      <c r="D79" s="816" t="s">
        <v>1422</v>
      </c>
      <c r="E79" s="817" t="s">
        <v>990</v>
      </c>
      <c r="F79" s="815" t="s">
        <v>971</v>
      </c>
      <c r="G79" s="815" t="s">
        <v>1177</v>
      </c>
      <c r="H79" s="815" t="s">
        <v>329</v>
      </c>
      <c r="I79" s="815" t="s">
        <v>1178</v>
      </c>
      <c r="J79" s="815" t="s">
        <v>1179</v>
      </c>
      <c r="K79" s="815" t="s">
        <v>1180</v>
      </c>
      <c r="L79" s="818">
        <v>38.56</v>
      </c>
      <c r="M79" s="818">
        <v>38.56</v>
      </c>
      <c r="N79" s="815">
        <v>1</v>
      </c>
      <c r="O79" s="819">
        <v>0.5</v>
      </c>
      <c r="P79" s="818">
        <v>38.56</v>
      </c>
      <c r="Q79" s="820">
        <v>1</v>
      </c>
      <c r="R79" s="815">
        <v>1</v>
      </c>
      <c r="S79" s="820">
        <v>1</v>
      </c>
      <c r="T79" s="819">
        <v>0.5</v>
      </c>
      <c r="U79" s="821">
        <v>1</v>
      </c>
    </row>
    <row r="80" spans="1:21" ht="14.45" customHeight="1" x14ac:dyDescent="0.2">
      <c r="A80" s="814">
        <v>9</v>
      </c>
      <c r="B80" s="815" t="s">
        <v>970</v>
      </c>
      <c r="C80" s="815" t="s">
        <v>977</v>
      </c>
      <c r="D80" s="816" t="s">
        <v>1422</v>
      </c>
      <c r="E80" s="817" t="s">
        <v>990</v>
      </c>
      <c r="F80" s="815" t="s">
        <v>971</v>
      </c>
      <c r="G80" s="815" t="s">
        <v>1181</v>
      </c>
      <c r="H80" s="815" t="s">
        <v>329</v>
      </c>
      <c r="I80" s="815" t="s">
        <v>1182</v>
      </c>
      <c r="J80" s="815" t="s">
        <v>1183</v>
      </c>
      <c r="K80" s="815" t="s">
        <v>1184</v>
      </c>
      <c r="L80" s="818">
        <v>54.18</v>
      </c>
      <c r="M80" s="818">
        <v>54.18</v>
      </c>
      <c r="N80" s="815">
        <v>1</v>
      </c>
      <c r="O80" s="819">
        <v>1</v>
      </c>
      <c r="P80" s="818"/>
      <c r="Q80" s="820">
        <v>0</v>
      </c>
      <c r="R80" s="815"/>
      <c r="S80" s="820">
        <v>0</v>
      </c>
      <c r="T80" s="819"/>
      <c r="U80" s="821">
        <v>0</v>
      </c>
    </row>
    <row r="81" spans="1:21" ht="14.45" customHeight="1" x14ac:dyDescent="0.2">
      <c r="A81" s="814">
        <v>9</v>
      </c>
      <c r="B81" s="815" t="s">
        <v>970</v>
      </c>
      <c r="C81" s="815" t="s">
        <v>977</v>
      </c>
      <c r="D81" s="816" t="s">
        <v>1422</v>
      </c>
      <c r="E81" s="817" t="s">
        <v>990</v>
      </c>
      <c r="F81" s="815" t="s">
        <v>971</v>
      </c>
      <c r="G81" s="815" t="s">
        <v>1185</v>
      </c>
      <c r="H81" s="815" t="s">
        <v>329</v>
      </c>
      <c r="I81" s="815" t="s">
        <v>1186</v>
      </c>
      <c r="J81" s="815" t="s">
        <v>1187</v>
      </c>
      <c r="K81" s="815" t="s">
        <v>1188</v>
      </c>
      <c r="L81" s="818">
        <v>141.25</v>
      </c>
      <c r="M81" s="818">
        <v>282.5</v>
      </c>
      <c r="N81" s="815">
        <v>2</v>
      </c>
      <c r="O81" s="819">
        <v>1.5</v>
      </c>
      <c r="P81" s="818">
        <v>282.5</v>
      </c>
      <c r="Q81" s="820">
        <v>1</v>
      </c>
      <c r="R81" s="815">
        <v>2</v>
      </c>
      <c r="S81" s="820">
        <v>1</v>
      </c>
      <c r="T81" s="819">
        <v>1.5</v>
      </c>
      <c r="U81" s="821">
        <v>1</v>
      </c>
    </row>
    <row r="82" spans="1:21" ht="14.45" customHeight="1" x14ac:dyDescent="0.2">
      <c r="A82" s="814">
        <v>9</v>
      </c>
      <c r="B82" s="815" t="s">
        <v>970</v>
      </c>
      <c r="C82" s="815" t="s">
        <v>977</v>
      </c>
      <c r="D82" s="816" t="s">
        <v>1422</v>
      </c>
      <c r="E82" s="817" t="s">
        <v>990</v>
      </c>
      <c r="F82" s="815" t="s">
        <v>971</v>
      </c>
      <c r="G82" s="815" t="s">
        <v>1189</v>
      </c>
      <c r="H82" s="815" t="s">
        <v>329</v>
      </c>
      <c r="I82" s="815" t="s">
        <v>1190</v>
      </c>
      <c r="J82" s="815" t="s">
        <v>1191</v>
      </c>
      <c r="K82" s="815" t="s">
        <v>1192</v>
      </c>
      <c r="L82" s="818">
        <v>60.88</v>
      </c>
      <c r="M82" s="818">
        <v>60.88</v>
      </c>
      <c r="N82" s="815">
        <v>1</v>
      </c>
      <c r="O82" s="819">
        <v>0.5</v>
      </c>
      <c r="P82" s="818">
        <v>60.88</v>
      </c>
      <c r="Q82" s="820">
        <v>1</v>
      </c>
      <c r="R82" s="815">
        <v>1</v>
      </c>
      <c r="S82" s="820">
        <v>1</v>
      </c>
      <c r="T82" s="819">
        <v>0.5</v>
      </c>
      <c r="U82" s="821">
        <v>1</v>
      </c>
    </row>
    <row r="83" spans="1:21" ht="14.45" customHeight="1" x14ac:dyDescent="0.2">
      <c r="A83" s="814">
        <v>9</v>
      </c>
      <c r="B83" s="815" t="s">
        <v>970</v>
      </c>
      <c r="C83" s="815" t="s">
        <v>977</v>
      </c>
      <c r="D83" s="816" t="s">
        <v>1422</v>
      </c>
      <c r="E83" s="817" t="s">
        <v>990</v>
      </c>
      <c r="F83" s="815" t="s">
        <v>971</v>
      </c>
      <c r="G83" s="815" t="s">
        <v>1193</v>
      </c>
      <c r="H83" s="815" t="s">
        <v>329</v>
      </c>
      <c r="I83" s="815" t="s">
        <v>1194</v>
      </c>
      <c r="J83" s="815" t="s">
        <v>606</v>
      </c>
      <c r="K83" s="815" t="s">
        <v>1195</v>
      </c>
      <c r="L83" s="818">
        <v>7.05</v>
      </c>
      <c r="M83" s="818">
        <v>14.1</v>
      </c>
      <c r="N83" s="815">
        <v>2</v>
      </c>
      <c r="O83" s="819">
        <v>1</v>
      </c>
      <c r="P83" s="818">
        <v>14.1</v>
      </c>
      <c r="Q83" s="820">
        <v>1</v>
      </c>
      <c r="R83" s="815">
        <v>2</v>
      </c>
      <c r="S83" s="820">
        <v>1</v>
      </c>
      <c r="T83" s="819">
        <v>1</v>
      </c>
      <c r="U83" s="821">
        <v>1</v>
      </c>
    </row>
    <row r="84" spans="1:21" ht="14.45" customHeight="1" x14ac:dyDescent="0.2">
      <c r="A84" s="814">
        <v>9</v>
      </c>
      <c r="B84" s="815" t="s">
        <v>970</v>
      </c>
      <c r="C84" s="815" t="s">
        <v>977</v>
      </c>
      <c r="D84" s="816" t="s">
        <v>1422</v>
      </c>
      <c r="E84" s="817" t="s">
        <v>990</v>
      </c>
      <c r="F84" s="815" t="s">
        <v>971</v>
      </c>
      <c r="G84" s="815" t="s">
        <v>1196</v>
      </c>
      <c r="H84" s="815" t="s">
        <v>769</v>
      </c>
      <c r="I84" s="815" t="s">
        <v>954</v>
      </c>
      <c r="J84" s="815" t="s">
        <v>824</v>
      </c>
      <c r="K84" s="815" t="s">
        <v>825</v>
      </c>
      <c r="L84" s="818">
        <v>63.75</v>
      </c>
      <c r="M84" s="818">
        <v>127.5</v>
      </c>
      <c r="N84" s="815">
        <v>2</v>
      </c>
      <c r="O84" s="819">
        <v>2</v>
      </c>
      <c r="P84" s="818">
        <v>127.5</v>
      </c>
      <c r="Q84" s="820">
        <v>1</v>
      </c>
      <c r="R84" s="815">
        <v>2</v>
      </c>
      <c r="S84" s="820">
        <v>1</v>
      </c>
      <c r="T84" s="819">
        <v>2</v>
      </c>
      <c r="U84" s="821">
        <v>1</v>
      </c>
    </row>
    <row r="85" spans="1:21" ht="14.45" customHeight="1" x14ac:dyDescent="0.2">
      <c r="A85" s="814">
        <v>9</v>
      </c>
      <c r="B85" s="815" t="s">
        <v>970</v>
      </c>
      <c r="C85" s="815" t="s">
        <v>977</v>
      </c>
      <c r="D85" s="816" t="s">
        <v>1422</v>
      </c>
      <c r="E85" s="817" t="s">
        <v>990</v>
      </c>
      <c r="F85" s="815" t="s">
        <v>971</v>
      </c>
      <c r="G85" s="815" t="s">
        <v>1197</v>
      </c>
      <c r="H85" s="815" t="s">
        <v>329</v>
      </c>
      <c r="I85" s="815" t="s">
        <v>1198</v>
      </c>
      <c r="J85" s="815" t="s">
        <v>1199</v>
      </c>
      <c r="K85" s="815" t="s">
        <v>1200</v>
      </c>
      <c r="L85" s="818">
        <v>278.95</v>
      </c>
      <c r="M85" s="818">
        <v>278.95</v>
      </c>
      <c r="N85" s="815">
        <v>1</v>
      </c>
      <c r="O85" s="819">
        <v>1</v>
      </c>
      <c r="P85" s="818"/>
      <c r="Q85" s="820">
        <v>0</v>
      </c>
      <c r="R85" s="815"/>
      <c r="S85" s="820">
        <v>0</v>
      </c>
      <c r="T85" s="819"/>
      <c r="U85" s="821">
        <v>0</v>
      </c>
    </row>
    <row r="86" spans="1:21" ht="14.45" customHeight="1" x14ac:dyDescent="0.2">
      <c r="A86" s="814">
        <v>9</v>
      </c>
      <c r="B86" s="815" t="s">
        <v>970</v>
      </c>
      <c r="C86" s="815" t="s">
        <v>977</v>
      </c>
      <c r="D86" s="816" t="s">
        <v>1422</v>
      </c>
      <c r="E86" s="817" t="s">
        <v>990</v>
      </c>
      <c r="F86" s="815" t="s">
        <v>971</v>
      </c>
      <c r="G86" s="815" t="s">
        <v>1201</v>
      </c>
      <c r="H86" s="815" t="s">
        <v>769</v>
      </c>
      <c r="I86" s="815" t="s">
        <v>1202</v>
      </c>
      <c r="J86" s="815" t="s">
        <v>1203</v>
      </c>
      <c r="K86" s="815" t="s">
        <v>1176</v>
      </c>
      <c r="L86" s="818">
        <v>0</v>
      </c>
      <c r="M86" s="818">
        <v>0</v>
      </c>
      <c r="N86" s="815">
        <v>1</v>
      </c>
      <c r="O86" s="819">
        <v>0.5</v>
      </c>
      <c r="P86" s="818">
        <v>0</v>
      </c>
      <c r="Q86" s="820"/>
      <c r="R86" s="815">
        <v>1</v>
      </c>
      <c r="S86" s="820">
        <v>1</v>
      </c>
      <c r="T86" s="819">
        <v>0.5</v>
      </c>
      <c r="U86" s="821">
        <v>1</v>
      </c>
    </row>
    <row r="87" spans="1:21" ht="14.45" customHeight="1" x14ac:dyDescent="0.2">
      <c r="A87" s="814">
        <v>9</v>
      </c>
      <c r="B87" s="815" t="s">
        <v>970</v>
      </c>
      <c r="C87" s="815" t="s">
        <v>977</v>
      </c>
      <c r="D87" s="816" t="s">
        <v>1422</v>
      </c>
      <c r="E87" s="817" t="s">
        <v>990</v>
      </c>
      <c r="F87" s="815" t="s">
        <v>971</v>
      </c>
      <c r="G87" s="815" t="s">
        <v>1116</v>
      </c>
      <c r="H87" s="815" t="s">
        <v>329</v>
      </c>
      <c r="I87" s="815" t="s">
        <v>1117</v>
      </c>
      <c r="J87" s="815" t="s">
        <v>672</v>
      </c>
      <c r="K87" s="815" t="s">
        <v>1118</v>
      </c>
      <c r="L87" s="818">
        <v>61.97</v>
      </c>
      <c r="M87" s="818">
        <v>185.91</v>
      </c>
      <c r="N87" s="815">
        <v>3</v>
      </c>
      <c r="O87" s="819">
        <v>3</v>
      </c>
      <c r="P87" s="818">
        <v>61.97</v>
      </c>
      <c r="Q87" s="820">
        <v>0.33333333333333331</v>
      </c>
      <c r="R87" s="815">
        <v>1</v>
      </c>
      <c r="S87" s="820">
        <v>0.33333333333333331</v>
      </c>
      <c r="T87" s="819">
        <v>1</v>
      </c>
      <c r="U87" s="821">
        <v>0.33333333333333331</v>
      </c>
    </row>
    <row r="88" spans="1:21" ht="14.45" customHeight="1" x14ac:dyDescent="0.2">
      <c r="A88" s="814">
        <v>9</v>
      </c>
      <c r="B88" s="815" t="s">
        <v>970</v>
      </c>
      <c r="C88" s="815" t="s">
        <v>977</v>
      </c>
      <c r="D88" s="816" t="s">
        <v>1422</v>
      </c>
      <c r="E88" s="817" t="s">
        <v>990</v>
      </c>
      <c r="F88" s="815" t="s">
        <v>971</v>
      </c>
      <c r="G88" s="815" t="s">
        <v>1204</v>
      </c>
      <c r="H88" s="815" t="s">
        <v>769</v>
      </c>
      <c r="I88" s="815" t="s">
        <v>1205</v>
      </c>
      <c r="J88" s="815" t="s">
        <v>1206</v>
      </c>
      <c r="K88" s="815" t="s">
        <v>1207</v>
      </c>
      <c r="L88" s="818">
        <v>0</v>
      </c>
      <c r="M88" s="818">
        <v>0</v>
      </c>
      <c r="N88" s="815">
        <v>1</v>
      </c>
      <c r="O88" s="819">
        <v>1</v>
      </c>
      <c r="P88" s="818">
        <v>0</v>
      </c>
      <c r="Q88" s="820"/>
      <c r="R88" s="815">
        <v>1</v>
      </c>
      <c r="S88" s="820">
        <v>1</v>
      </c>
      <c r="T88" s="819">
        <v>1</v>
      </c>
      <c r="U88" s="821">
        <v>1</v>
      </c>
    </row>
    <row r="89" spans="1:21" ht="14.45" customHeight="1" x14ac:dyDescent="0.2">
      <c r="A89" s="814">
        <v>9</v>
      </c>
      <c r="B89" s="815" t="s">
        <v>970</v>
      </c>
      <c r="C89" s="815" t="s">
        <v>977</v>
      </c>
      <c r="D89" s="816" t="s">
        <v>1422</v>
      </c>
      <c r="E89" s="817" t="s">
        <v>990</v>
      </c>
      <c r="F89" s="815" t="s">
        <v>971</v>
      </c>
      <c r="G89" s="815" t="s">
        <v>1208</v>
      </c>
      <c r="H89" s="815" t="s">
        <v>329</v>
      </c>
      <c r="I89" s="815" t="s">
        <v>1209</v>
      </c>
      <c r="J89" s="815" t="s">
        <v>811</v>
      </c>
      <c r="K89" s="815" t="s">
        <v>812</v>
      </c>
      <c r="L89" s="818">
        <v>569.54</v>
      </c>
      <c r="M89" s="818">
        <v>569.54</v>
      </c>
      <c r="N89" s="815">
        <v>1</v>
      </c>
      <c r="O89" s="819">
        <v>1</v>
      </c>
      <c r="P89" s="818">
        <v>569.54</v>
      </c>
      <c r="Q89" s="820">
        <v>1</v>
      </c>
      <c r="R89" s="815">
        <v>1</v>
      </c>
      <c r="S89" s="820">
        <v>1</v>
      </c>
      <c r="T89" s="819">
        <v>1</v>
      </c>
      <c r="U89" s="821">
        <v>1</v>
      </c>
    </row>
    <row r="90" spans="1:21" ht="14.45" customHeight="1" x14ac:dyDescent="0.2">
      <c r="A90" s="814">
        <v>9</v>
      </c>
      <c r="B90" s="815" t="s">
        <v>970</v>
      </c>
      <c r="C90" s="815" t="s">
        <v>977</v>
      </c>
      <c r="D90" s="816" t="s">
        <v>1422</v>
      </c>
      <c r="E90" s="817" t="s">
        <v>990</v>
      </c>
      <c r="F90" s="815" t="s">
        <v>971</v>
      </c>
      <c r="G90" s="815" t="s">
        <v>1210</v>
      </c>
      <c r="H90" s="815" t="s">
        <v>769</v>
      </c>
      <c r="I90" s="815" t="s">
        <v>1211</v>
      </c>
      <c r="J90" s="815" t="s">
        <v>1212</v>
      </c>
      <c r="K90" s="815" t="s">
        <v>1213</v>
      </c>
      <c r="L90" s="818">
        <v>154.36000000000001</v>
      </c>
      <c r="M90" s="818">
        <v>154.36000000000001</v>
      </c>
      <c r="N90" s="815">
        <v>1</v>
      </c>
      <c r="O90" s="819">
        <v>1</v>
      </c>
      <c r="P90" s="818"/>
      <c r="Q90" s="820">
        <v>0</v>
      </c>
      <c r="R90" s="815"/>
      <c r="S90" s="820">
        <v>0</v>
      </c>
      <c r="T90" s="819"/>
      <c r="U90" s="821">
        <v>0</v>
      </c>
    </row>
    <row r="91" spans="1:21" ht="14.45" customHeight="1" x14ac:dyDescent="0.2">
      <c r="A91" s="814">
        <v>9</v>
      </c>
      <c r="B91" s="815" t="s">
        <v>970</v>
      </c>
      <c r="C91" s="815" t="s">
        <v>977</v>
      </c>
      <c r="D91" s="816" t="s">
        <v>1422</v>
      </c>
      <c r="E91" s="817" t="s">
        <v>990</v>
      </c>
      <c r="F91" s="815" t="s">
        <v>971</v>
      </c>
      <c r="G91" s="815" t="s">
        <v>1124</v>
      </c>
      <c r="H91" s="815" t="s">
        <v>769</v>
      </c>
      <c r="I91" s="815" t="s">
        <v>1125</v>
      </c>
      <c r="J91" s="815" t="s">
        <v>1126</v>
      </c>
      <c r="K91" s="815" t="s">
        <v>1127</v>
      </c>
      <c r="L91" s="818">
        <v>72.27</v>
      </c>
      <c r="M91" s="818">
        <v>56948.76</v>
      </c>
      <c r="N91" s="815">
        <v>788</v>
      </c>
      <c r="O91" s="819">
        <v>10</v>
      </c>
      <c r="P91" s="818">
        <v>49432.68</v>
      </c>
      <c r="Q91" s="820">
        <v>0.86802030456852786</v>
      </c>
      <c r="R91" s="815">
        <v>684</v>
      </c>
      <c r="S91" s="820">
        <v>0.86802030456852797</v>
      </c>
      <c r="T91" s="819">
        <v>8</v>
      </c>
      <c r="U91" s="821">
        <v>0.8</v>
      </c>
    </row>
    <row r="92" spans="1:21" ht="14.45" customHeight="1" x14ac:dyDescent="0.2">
      <c r="A92" s="814">
        <v>9</v>
      </c>
      <c r="B92" s="815" t="s">
        <v>970</v>
      </c>
      <c r="C92" s="815" t="s">
        <v>977</v>
      </c>
      <c r="D92" s="816" t="s">
        <v>1422</v>
      </c>
      <c r="E92" s="817" t="s">
        <v>990</v>
      </c>
      <c r="F92" s="815" t="s">
        <v>971</v>
      </c>
      <c r="G92" s="815" t="s">
        <v>1124</v>
      </c>
      <c r="H92" s="815" t="s">
        <v>769</v>
      </c>
      <c r="I92" s="815" t="s">
        <v>1214</v>
      </c>
      <c r="J92" s="815" t="s">
        <v>1141</v>
      </c>
      <c r="K92" s="815" t="s">
        <v>1127</v>
      </c>
      <c r="L92" s="818">
        <v>72.27</v>
      </c>
      <c r="M92" s="818">
        <v>578.16</v>
      </c>
      <c r="N92" s="815">
        <v>8</v>
      </c>
      <c r="O92" s="819">
        <v>1</v>
      </c>
      <c r="P92" s="818"/>
      <c r="Q92" s="820">
        <v>0</v>
      </c>
      <c r="R92" s="815"/>
      <c r="S92" s="820">
        <v>0</v>
      </c>
      <c r="T92" s="819"/>
      <c r="U92" s="821">
        <v>0</v>
      </c>
    </row>
    <row r="93" spans="1:21" ht="14.45" customHeight="1" x14ac:dyDescent="0.2">
      <c r="A93" s="814">
        <v>9</v>
      </c>
      <c r="B93" s="815" t="s">
        <v>970</v>
      </c>
      <c r="C93" s="815" t="s">
        <v>977</v>
      </c>
      <c r="D93" s="816" t="s">
        <v>1422</v>
      </c>
      <c r="E93" s="817" t="s">
        <v>990</v>
      </c>
      <c r="F93" s="815" t="s">
        <v>971</v>
      </c>
      <c r="G93" s="815" t="s">
        <v>1124</v>
      </c>
      <c r="H93" s="815" t="s">
        <v>769</v>
      </c>
      <c r="I93" s="815" t="s">
        <v>1215</v>
      </c>
      <c r="J93" s="815" t="s">
        <v>1139</v>
      </c>
      <c r="K93" s="815" t="s">
        <v>1127</v>
      </c>
      <c r="L93" s="818">
        <v>72.27</v>
      </c>
      <c r="M93" s="818">
        <v>578.16</v>
      </c>
      <c r="N93" s="815">
        <v>8</v>
      </c>
      <c r="O93" s="819">
        <v>1</v>
      </c>
      <c r="P93" s="818"/>
      <c r="Q93" s="820">
        <v>0</v>
      </c>
      <c r="R93" s="815"/>
      <c r="S93" s="820">
        <v>0</v>
      </c>
      <c r="T93" s="819"/>
      <c r="U93" s="821">
        <v>0</v>
      </c>
    </row>
    <row r="94" spans="1:21" ht="14.45" customHeight="1" x14ac:dyDescent="0.2">
      <c r="A94" s="814">
        <v>9</v>
      </c>
      <c r="B94" s="815" t="s">
        <v>970</v>
      </c>
      <c r="C94" s="815" t="s">
        <v>977</v>
      </c>
      <c r="D94" s="816" t="s">
        <v>1422</v>
      </c>
      <c r="E94" s="817" t="s">
        <v>990</v>
      </c>
      <c r="F94" s="815" t="s">
        <v>971</v>
      </c>
      <c r="G94" s="815" t="s">
        <v>1124</v>
      </c>
      <c r="H94" s="815" t="s">
        <v>769</v>
      </c>
      <c r="I94" s="815" t="s">
        <v>1216</v>
      </c>
      <c r="J94" s="815" t="s">
        <v>1135</v>
      </c>
      <c r="K94" s="815" t="s">
        <v>1127</v>
      </c>
      <c r="L94" s="818">
        <v>72.27</v>
      </c>
      <c r="M94" s="818">
        <v>578.16</v>
      </c>
      <c r="N94" s="815">
        <v>8</v>
      </c>
      <c r="O94" s="819">
        <v>2</v>
      </c>
      <c r="P94" s="818"/>
      <c r="Q94" s="820">
        <v>0</v>
      </c>
      <c r="R94" s="815"/>
      <c r="S94" s="820">
        <v>0</v>
      </c>
      <c r="T94" s="819"/>
      <c r="U94" s="821">
        <v>0</v>
      </c>
    </row>
    <row r="95" spans="1:21" ht="14.45" customHeight="1" x14ac:dyDescent="0.2">
      <c r="A95" s="814">
        <v>9</v>
      </c>
      <c r="B95" s="815" t="s">
        <v>970</v>
      </c>
      <c r="C95" s="815" t="s">
        <v>977</v>
      </c>
      <c r="D95" s="816" t="s">
        <v>1422</v>
      </c>
      <c r="E95" s="817" t="s">
        <v>990</v>
      </c>
      <c r="F95" s="815" t="s">
        <v>971</v>
      </c>
      <c r="G95" s="815" t="s">
        <v>1124</v>
      </c>
      <c r="H95" s="815" t="s">
        <v>769</v>
      </c>
      <c r="I95" s="815" t="s">
        <v>1217</v>
      </c>
      <c r="J95" s="815" t="s">
        <v>1143</v>
      </c>
      <c r="K95" s="815" t="s">
        <v>1127</v>
      </c>
      <c r="L95" s="818">
        <v>72.27</v>
      </c>
      <c r="M95" s="818">
        <v>5203.4399999999996</v>
      </c>
      <c r="N95" s="815">
        <v>72</v>
      </c>
      <c r="O95" s="819">
        <v>1</v>
      </c>
      <c r="P95" s="818">
        <v>5203.4399999999996</v>
      </c>
      <c r="Q95" s="820">
        <v>1</v>
      </c>
      <c r="R95" s="815">
        <v>72</v>
      </c>
      <c r="S95" s="820">
        <v>1</v>
      </c>
      <c r="T95" s="819">
        <v>1</v>
      </c>
      <c r="U95" s="821">
        <v>1</v>
      </c>
    </row>
    <row r="96" spans="1:21" ht="14.45" customHeight="1" x14ac:dyDescent="0.2">
      <c r="A96" s="814">
        <v>9</v>
      </c>
      <c r="B96" s="815" t="s">
        <v>970</v>
      </c>
      <c r="C96" s="815" t="s">
        <v>977</v>
      </c>
      <c r="D96" s="816" t="s">
        <v>1422</v>
      </c>
      <c r="E96" s="817" t="s">
        <v>990</v>
      </c>
      <c r="F96" s="815" t="s">
        <v>971</v>
      </c>
      <c r="G96" s="815" t="s">
        <v>1124</v>
      </c>
      <c r="H96" s="815" t="s">
        <v>769</v>
      </c>
      <c r="I96" s="815" t="s">
        <v>1128</v>
      </c>
      <c r="J96" s="815" t="s">
        <v>1129</v>
      </c>
      <c r="K96" s="815" t="s">
        <v>1130</v>
      </c>
      <c r="L96" s="818">
        <v>135.54</v>
      </c>
      <c r="M96" s="818">
        <v>677.69999999999993</v>
      </c>
      <c r="N96" s="815">
        <v>5</v>
      </c>
      <c r="O96" s="819">
        <v>1</v>
      </c>
      <c r="P96" s="818">
        <v>677.69999999999993</v>
      </c>
      <c r="Q96" s="820">
        <v>1</v>
      </c>
      <c r="R96" s="815">
        <v>5</v>
      </c>
      <c r="S96" s="820">
        <v>1</v>
      </c>
      <c r="T96" s="819">
        <v>1</v>
      </c>
      <c r="U96" s="821">
        <v>1</v>
      </c>
    </row>
    <row r="97" spans="1:21" ht="14.45" customHeight="1" x14ac:dyDescent="0.2">
      <c r="A97" s="814">
        <v>9</v>
      </c>
      <c r="B97" s="815" t="s">
        <v>970</v>
      </c>
      <c r="C97" s="815" t="s">
        <v>977</v>
      </c>
      <c r="D97" s="816" t="s">
        <v>1422</v>
      </c>
      <c r="E97" s="817" t="s">
        <v>990</v>
      </c>
      <c r="F97" s="815" t="s">
        <v>971</v>
      </c>
      <c r="G97" s="815" t="s">
        <v>1124</v>
      </c>
      <c r="H97" s="815" t="s">
        <v>769</v>
      </c>
      <c r="I97" s="815" t="s">
        <v>1131</v>
      </c>
      <c r="J97" s="815" t="s">
        <v>1132</v>
      </c>
      <c r="K97" s="815" t="s">
        <v>1130</v>
      </c>
      <c r="L97" s="818">
        <v>135.54</v>
      </c>
      <c r="M97" s="818">
        <v>677.69999999999993</v>
      </c>
      <c r="N97" s="815">
        <v>5</v>
      </c>
      <c r="O97" s="819">
        <v>1</v>
      </c>
      <c r="P97" s="818">
        <v>677.69999999999993</v>
      </c>
      <c r="Q97" s="820">
        <v>1</v>
      </c>
      <c r="R97" s="815">
        <v>5</v>
      </c>
      <c r="S97" s="820">
        <v>1</v>
      </c>
      <c r="T97" s="819">
        <v>1</v>
      </c>
      <c r="U97" s="821">
        <v>1</v>
      </c>
    </row>
    <row r="98" spans="1:21" ht="14.45" customHeight="1" x14ac:dyDescent="0.2">
      <c r="A98" s="814">
        <v>9</v>
      </c>
      <c r="B98" s="815" t="s">
        <v>970</v>
      </c>
      <c r="C98" s="815" t="s">
        <v>977</v>
      </c>
      <c r="D98" s="816" t="s">
        <v>1422</v>
      </c>
      <c r="E98" s="817" t="s">
        <v>990</v>
      </c>
      <c r="F98" s="815" t="s">
        <v>971</v>
      </c>
      <c r="G98" s="815" t="s">
        <v>1124</v>
      </c>
      <c r="H98" s="815" t="s">
        <v>329</v>
      </c>
      <c r="I98" s="815" t="s">
        <v>964</v>
      </c>
      <c r="J98" s="815" t="s">
        <v>856</v>
      </c>
      <c r="K98" s="815" t="s">
        <v>852</v>
      </c>
      <c r="L98" s="818">
        <v>294.81</v>
      </c>
      <c r="M98" s="818">
        <v>7370.2500000000018</v>
      </c>
      <c r="N98" s="815">
        <v>25</v>
      </c>
      <c r="O98" s="819">
        <v>6</v>
      </c>
      <c r="P98" s="818">
        <v>5601.3900000000012</v>
      </c>
      <c r="Q98" s="820">
        <v>0.76</v>
      </c>
      <c r="R98" s="815">
        <v>19</v>
      </c>
      <c r="S98" s="820">
        <v>0.76</v>
      </c>
      <c r="T98" s="819">
        <v>4</v>
      </c>
      <c r="U98" s="821">
        <v>0.66666666666666663</v>
      </c>
    </row>
    <row r="99" spans="1:21" ht="14.45" customHeight="1" x14ac:dyDescent="0.2">
      <c r="A99" s="814">
        <v>9</v>
      </c>
      <c r="B99" s="815" t="s">
        <v>970</v>
      </c>
      <c r="C99" s="815" t="s">
        <v>977</v>
      </c>
      <c r="D99" s="816" t="s">
        <v>1422</v>
      </c>
      <c r="E99" s="817" t="s">
        <v>990</v>
      </c>
      <c r="F99" s="815" t="s">
        <v>971</v>
      </c>
      <c r="G99" s="815" t="s">
        <v>1124</v>
      </c>
      <c r="H99" s="815" t="s">
        <v>769</v>
      </c>
      <c r="I99" s="815" t="s">
        <v>965</v>
      </c>
      <c r="J99" s="815" t="s">
        <v>734</v>
      </c>
      <c r="K99" s="815" t="s">
        <v>735</v>
      </c>
      <c r="L99" s="818">
        <v>2635.97</v>
      </c>
      <c r="M99" s="818">
        <v>7907.91</v>
      </c>
      <c r="N99" s="815">
        <v>3</v>
      </c>
      <c r="O99" s="819">
        <v>2</v>
      </c>
      <c r="P99" s="818">
        <v>5271.94</v>
      </c>
      <c r="Q99" s="820">
        <v>0.66666666666666663</v>
      </c>
      <c r="R99" s="815">
        <v>2</v>
      </c>
      <c r="S99" s="820">
        <v>0.66666666666666663</v>
      </c>
      <c r="T99" s="819">
        <v>1</v>
      </c>
      <c r="U99" s="821">
        <v>0.5</v>
      </c>
    </row>
    <row r="100" spans="1:21" ht="14.45" customHeight="1" x14ac:dyDescent="0.2">
      <c r="A100" s="814">
        <v>9</v>
      </c>
      <c r="B100" s="815" t="s">
        <v>970</v>
      </c>
      <c r="C100" s="815" t="s">
        <v>977</v>
      </c>
      <c r="D100" s="816" t="s">
        <v>1422</v>
      </c>
      <c r="E100" s="817" t="s">
        <v>990</v>
      </c>
      <c r="F100" s="815" t="s">
        <v>971</v>
      </c>
      <c r="G100" s="815" t="s">
        <v>1124</v>
      </c>
      <c r="H100" s="815" t="s">
        <v>329</v>
      </c>
      <c r="I100" s="815" t="s">
        <v>1133</v>
      </c>
      <c r="J100" s="815" t="s">
        <v>732</v>
      </c>
      <c r="K100" s="815" t="s">
        <v>733</v>
      </c>
      <c r="L100" s="818">
        <v>2844.97</v>
      </c>
      <c r="M100" s="818">
        <v>5689.94</v>
      </c>
      <c r="N100" s="815">
        <v>2</v>
      </c>
      <c r="O100" s="819">
        <v>1</v>
      </c>
      <c r="P100" s="818"/>
      <c r="Q100" s="820">
        <v>0</v>
      </c>
      <c r="R100" s="815"/>
      <c r="S100" s="820">
        <v>0</v>
      </c>
      <c r="T100" s="819"/>
      <c r="U100" s="821">
        <v>0</v>
      </c>
    </row>
    <row r="101" spans="1:21" ht="14.45" customHeight="1" x14ac:dyDescent="0.2">
      <c r="A101" s="814">
        <v>9</v>
      </c>
      <c r="B101" s="815" t="s">
        <v>970</v>
      </c>
      <c r="C101" s="815" t="s">
        <v>977</v>
      </c>
      <c r="D101" s="816" t="s">
        <v>1422</v>
      </c>
      <c r="E101" s="817" t="s">
        <v>990</v>
      </c>
      <c r="F101" s="815" t="s">
        <v>971</v>
      </c>
      <c r="G101" s="815" t="s">
        <v>1124</v>
      </c>
      <c r="H101" s="815" t="s">
        <v>329</v>
      </c>
      <c r="I101" s="815" t="s">
        <v>1134</v>
      </c>
      <c r="J101" s="815" t="s">
        <v>1135</v>
      </c>
      <c r="K101" s="815" t="s">
        <v>1136</v>
      </c>
      <c r="L101" s="818">
        <v>289.07</v>
      </c>
      <c r="M101" s="818">
        <v>2023.49</v>
      </c>
      <c r="N101" s="815">
        <v>7</v>
      </c>
      <c r="O101" s="819">
        <v>1.5</v>
      </c>
      <c r="P101" s="818"/>
      <c r="Q101" s="820">
        <v>0</v>
      </c>
      <c r="R101" s="815"/>
      <c r="S101" s="820">
        <v>0</v>
      </c>
      <c r="T101" s="819"/>
      <c r="U101" s="821">
        <v>0</v>
      </c>
    </row>
    <row r="102" spans="1:21" ht="14.45" customHeight="1" x14ac:dyDescent="0.2">
      <c r="A102" s="814">
        <v>9</v>
      </c>
      <c r="B102" s="815" t="s">
        <v>970</v>
      </c>
      <c r="C102" s="815" t="s">
        <v>977</v>
      </c>
      <c r="D102" s="816" t="s">
        <v>1422</v>
      </c>
      <c r="E102" s="817" t="s">
        <v>990</v>
      </c>
      <c r="F102" s="815" t="s">
        <v>971</v>
      </c>
      <c r="G102" s="815" t="s">
        <v>1124</v>
      </c>
      <c r="H102" s="815" t="s">
        <v>329</v>
      </c>
      <c r="I102" s="815" t="s">
        <v>1137</v>
      </c>
      <c r="J102" s="815" t="s">
        <v>1126</v>
      </c>
      <c r="K102" s="815" t="s">
        <v>1136</v>
      </c>
      <c r="L102" s="818">
        <v>289.07</v>
      </c>
      <c r="M102" s="818">
        <v>2312.56</v>
      </c>
      <c r="N102" s="815">
        <v>8</v>
      </c>
      <c r="O102" s="819">
        <v>1.5</v>
      </c>
      <c r="P102" s="818"/>
      <c r="Q102" s="820">
        <v>0</v>
      </c>
      <c r="R102" s="815"/>
      <c r="S102" s="820">
        <v>0</v>
      </c>
      <c r="T102" s="819"/>
      <c r="U102" s="821">
        <v>0</v>
      </c>
    </row>
    <row r="103" spans="1:21" ht="14.45" customHeight="1" x14ac:dyDescent="0.2">
      <c r="A103" s="814">
        <v>9</v>
      </c>
      <c r="B103" s="815" t="s">
        <v>970</v>
      </c>
      <c r="C103" s="815" t="s">
        <v>977</v>
      </c>
      <c r="D103" s="816" t="s">
        <v>1422</v>
      </c>
      <c r="E103" s="817" t="s">
        <v>990</v>
      </c>
      <c r="F103" s="815" t="s">
        <v>971</v>
      </c>
      <c r="G103" s="815" t="s">
        <v>1124</v>
      </c>
      <c r="H103" s="815" t="s">
        <v>329</v>
      </c>
      <c r="I103" s="815" t="s">
        <v>1138</v>
      </c>
      <c r="J103" s="815" t="s">
        <v>1139</v>
      </c>
      <c r="K103" s="815" t="s">
        <v>1136</v>
      </c>
      <c r="L103" s="818">
        <v>289.07</v>
      </c>
      <c r="M103" s="818">
        <v>2023.49</v>
      </c>
      <c r="N103" s="815">
        <v>7</v>
      </c>
      <c r="O103" s="819">
        <v>2</v>
      </c>
      <c r="P103" s="818"/>
      <c r="Q103" s="820">
        <v>0</v>
      </c>
      <c r="R103" s="815"/>
      <c r="S103" s="820">
        <v>0</v>
      </c>
      <c r="T103" s="819"/>
      <c r="U103" s="821">
        <v>0</v>
      </c>
    </row>
    <row r="104" spans="1:21" ht="14.45" customHeight="1" x14ac:dyDescent="0.2">
      <c r="A104" s="814">
        <v>9</v>
      </c>
      <c r="B104" s="815" t="s">
        <v>970</v>
      </c>
      <c r="C104" s="815" t="s">
        <v>977</v>
      </c>
      <c r="D104" s="816" t="s">
        <v>1422</v>
      </c>
      <c r="E104" s="817" t="s">
        <v>990</v>
      </c>
      <c r="F104" s="815" t="s">
        <v>971</v>
      </c>
      <c r="G104" s="815" t="s">
        <v>1124</v>
      </c>
      <c r="H104" s="815" t="s">
        <v>329</v>
      </c>
      <c r="I104" s="815" t="s">
        <v>1140</v>
      </c>
      <c r="J104" s="815" t="s">
        <v>1141</v>
      </c>
      <c r="K104" s="815" t="s">
        <v>1136</v>
      </c>
      <c r="L104" s="818">
        <v>289.07</v>
      </c>
      <c r="M104" s="818">
        <v>2023.49</v>
      </c>
      <c r="N104" s="815">
        <v>7</v>
      </c>
      <c r="O104" s="819">
        <v>1.5</v>
      </c>
      <c r="P104" s="818"/>
      <c r="Q104" s="820">
        <v>0</v>
      </c>
      <c r="R104" s="815"/>
      <c r="S104" s="820">
        <v>0</v>
      </c>
      <c r="T104" s="819"/>
      <c r="U104" s="821">
        <v>0</v>
      </c>
    </row>
    <row r="105" spans="1:21" ht="14.45" customHeight="1" x14ac:dyDescent="0.2">
      <c r="A105" s="814">
        <v>9</v>
      </c>
      <c r="B105" s="815" t="s">
        <v>970</v>
      </c>
      <c r="C105" s="815" t="s">
        <v>977</v>
      </c>
      <c r="D105" s="816" t="s">
        <v>1422</v>
      </c>
      <c r="E105" s="817" t="s">
        <v>990</v>
      </c>
      <c r="F105" s="815" t="s">
        <v>971</v>
      </c>
      <c r="G105" s="815" t="s">
        <v>1124</v>
      </c>
      <c r="H105" s="815" t="s">
        <v>329</v>
      </c>
      <c r="I105" s="815" t="s">
        <v>1142</v>
      </c>
      <c r="J105" s="815" t="s">
        <v>1143</v>
      </c>
      <c r="K105" s="815" t="s">
        <v>1136</v>
      </c>
      <c r="L105" s="818">
        <v>289.07</v>
      </c>
      <c r="M105" s="818">
        <v>2023.49</v>
      </c>
      <c r="N105" s="815">
        <v>7</v>
      </c>
      <c r="O105" s="819">
        <v>1.5</v>
      </c>
      <c r="P105" s="818"/>
      <c r="Q105" s="820">
        <v>0</v>
      </c>
      <c r="R105" s="815"/>
      <c r="S105" s="820">
        <v>0</v>
      </c>
      <c r="T105" s="819"/>
      <c r="U105" s="821">
        <v>0</v>
      </c>
    </row>
    <row r="106" spans="1:21" ht="14.45" customHeight="1" x14ac:dyDescent="0.2">
      <c r="A106" s="814">
        <v>9</v>
      </c>
      <c r="B106" s="815" t="s">
        <v>970</v>
      </c>
      <c r="C106" s="815" t="s">
        <v>977</v>
      </c>
      <c r="D106" s="816" t="s">
        <v>1422</v>
      </c>
      <c r="E106" s="817" t="s">
        <v>990</v>
      </c>
      <c r="F106" s="815" t="s">
        <v>971</v>
      </c>
      <c r="G106" s="815" t="s">
        <v>1124</v>
      </c>
      <c r="H106" s="815" t="s">
        <v>329</v>
      </c>
      <c r="I106" s="815" t="s">
        <v>1218</v>
      </c>
      <c r="J106" s="815" t="s">
        <v>1219</v>
      </c>
      <c r="K106" s="815" t="s">
        <v>1220</v>
      </c>
      <c r="L106" s="818">
        <v>347.35</v>
      </c>
      <c r="M106" s="818">
        <v>6252.3000000000011</v>
      </c>
      <c r="N106" s="815">
        <v>18</v>
      </c>
      <c r="O106" s="819">
        <v>2</v>
      </c>
      <c r="P106" s="818"/>
      <c r="Q106" s="820">
        <v>0</v>
      </c>
      <c r="R106" s="815"/>
      <c r="S106" s="820">
        <v>0</v>
      </c>
      <c r="T106" s="819"/>
      <c r="U106" s="821">
        <v>0</v>
      </c>
    </row>
    <row r="107" spans="1:21" ht="14.45" customHeight="1" x14ac:dyDescent="0.2">
      <c r="A107" s="814">
        <v>9</v>
      </c>
      <c r="B107" s="815" t="s">
        <v>970</v>
      </c>
      <c r="C107" s="815" t="s">
        <v>977</v>
      </c>
      <c r="D107" s="816" t="s">
        <v>1422</v>
      </c>
      <c r="E107" s="817" t="s">
        <v>990</v>
      </c>
      <c r="F107" s="815" t="s">
        <v>972</v>
      </c>
      <c r="G107" s="815" t="s">
        <v>1066</v>
      </c>
      <c r="H107" s="815" t="s">
        <v>329</v>
      </c>
      <c r="I107" s="815" t="s">
        <v>1146</v>
      </c>
      <c r="J107" s="815" t="s">
        <v>1068</v>
      </c>
      <c r="K107" s="815"/>
      <c r="L107" s="818">
        <v>0</v>
      </c>
      <c r="M107" s="818">
        <v>0</v>
      </c>
      <c r="N107" s="815">
        <v>3</v>
      </c>
      <c r="O107" s="819">
        <v>3</v>
      </c>
      <c r="P107" s="818">
        <v>0</v>
      </c>
      <c r="Q107" s="820"/>
      <c r="R107" s="815">
        <v>3</v>
      </c>
      <c r="S107" s="820">
        <v>1</v>
      </c>
      <c r="T107" s="819">
        <v>3</v>
      </c>
      <c r="U107" s="821">
        <v>1</v>
      </c>
    </row>
    <row r="108" spans="1:21" ht="14.45" customHeight="1" x14ac:dyDescent="0.2">
      <c r="A108" s="814">
        <v>9</v>
      </c>
      <c r="B108" s="815" t="s">
        <v>970</v>
      </c>
      <c r="C108" s="815" t="s">
        <v>977</v>
      </c>
      <c r="D108" s="816" t="s">
        <v>1422</v>
      </c>
      <c r="E108" s="817" t="s">
        <v>990</v>
      </c>
      <c r="F108" s="815" t="s">
        <v>973</v>
      </c>
      <c r="G108" s="815" t="s">
        <v>1066</v>
      </c>
      <c r="H108" s="815" t="s">
        <v>329</v>
      </c>
      <c r="I108" s="815" t="s">
        <v>1221</v>
      </c>
      <c r="J108" s="815" t="s">
        <v>1068</v>
      </c>
      <c r="K108" s="815"/>
      <c r="L108" s="818">
        <v>0</v>
      </c>
      <c r="M108" s="818">
        <v>0</v>
      </c>
      <c r="N108" s="815">
        <v>6</v>
      </c>
      <c r="O108" s="819">
        <v>4</v>
      </c>
      <c r="P108" s="818"/>
      <c r="Q108" s="820"/>
      <c r="R108" s="815"/>
      <c r="S108" s="820">
        <v>0</v>
      </c>
      <c r="T108" s="819"/>
      <c r="U108" s="821">
        <v>0</v>
      </c>
    </row>
    <row r="109" spans="1:21" ht="14.45" customHeight="1" x14ac:dyDescent="0.2">
      <c r="A109" s="814">
        <v>9</v>
      </c>
      <c r="B109" s="815" t="s">
        <v>970</v>
      </c>
      <c r="C109" s="815" t="s">
        <v>977</v>
      </c>
      <c r="D109" s="816" t="s">
        <v>1422</v>
      </c>
      <c r="E109" s="817" t="s">
        <v>990</v>
      </c>
      <c r="F109" s="815" t="s">
        <v>973</v>
      </c>
      <c r="G109" s="815" t="s">
        <v>1066</v>
      </c>
      <c r="H109" s="815" t="s">
        <v>329</v>
      </c>
      <c r="I109" s="815" t="s">
        <v>1222</v>
      </c>
      <c r="J109" s="815" t="s">
        <v>1223</v>
      </c>
      <c r="K109" s="815" t="s">
        <v>1224</v>
      </c>
      <c r="L109" s="818">
        <v>60</v>
      </c>
      <c r="M109" s="818">
        <v>60</v>
      </c>
      <c r="N109" s="815">
        <v>1</v>
      </c>
      <c r="O109" s="819">
        <v>1</v>
      </c>
      <c r="P109" s="818"/>
      <c r="Q109" s="820">
        <v>0</v>
      </c>
      <c r="R109" s="815"/>
      <c r="S109" s="820">
        <v>0</v>
      </c>
      <c r="T109" s="819"/>
      <c r="U109" s="821">
        <v>0</v>
      </c>
    </row>
    <row r="110" spans="1:21" ht="14.45" customHeight="1" x14ac:dyDescent="0.2">
      <c r="A110" s="814">
        <v>9</v>
      </c>
      <c r="B110" s="815" t="s">
        <v>970</v>
      </c>
      <c r="C110" s="815" t="s">
        <v>977</v>
      </c>
      <c r="D110" s="816" t="s">
        <v>1422</v>
      </c>
      <c r="E110" s="817" t="s">
        <v>990</v>
      </c>
      <c r="F110" s="815" t="s">
        <v>973</v>
      </c>
      <c r="G110" s="815" t="s">
        <v>1066</v>
      </c>
      <c r="H110" s="815" t="s">
        <v>329</v>
      </c>
      <c r="I110" s="815" t="s">
        <v>1225</v>
      </c>
      <c r="J110" s="815" t="s">
        <v>1226</v>
      </c>
      <c r="K110" s="815" t="s">
        <v>1227</v>
      </c>
      <c r="L110" s="818">
        <v>149.99</v>
      </c>
      <c r="M110" s="818">
        <v>149.99</v>
      </c>
      <c r="N110" s="815">
        <v>1</v>
      </c>
      <c r="O110" s="819">
        <v>1</v>
      </c>
      <c r="P110" s="818"/>
      <c r="Q110" s="820">
        <v>0</v>
      </c>
      <c r="R110" s="815"/>
      <c r="S110" s="820">
        <v>0</v>
      </c>
      <c r="T110" s="819"/>
      <c r="U110" s="821">
        <v>0</v>
      </c>
    </row>
    <row r="111" spans="1:21" ht="14.45" customHeight="1" x14ac:dyDescent="0.2">
      <c r="A111" s="814">
        <v>9</v>
      </c>
      <c r="B111" s="815" t="s">
        <v>970</v>
      </c>
      <c r="C111" s="815" t="s">
        <v>977</v>
      </c>
      <c r="D111" s="816" t="s">
        <v>1422</v>
      </c>
      <c r="E111" s="817" t="s">
        <v>990</v>
      </c>
      <c r="F111" s="815" t="s">
        <v>973</v>
      </c>
      <c r="G111" s="815" t="s">
        <v>1066</v>
      </c>
      <c r="H111" s="815" t="s">
        <v>329</v>
      </c>
      <c r="I111" s="815" t="s">
        <v>1228</v>
      </c>
      <c r="J111" s="815" t="s">
        <v>1229</v>
      </c>
      <c r="K111" s="815" t="s">
        <v>1230</v>
      </c>
      <c r="L111" s="818">
        <v>60</v>
      </c>
      <c r="M111" s="818">
        <v>120</v>
      </c>
      <c r="N111" s="815">
        <v>2</v>
      </c>
      <c r="O111" s="819">
        <v>2</v>
      </c>
      <c r="P111" s="818"/>
      <c r="Q111" s="820">
        <v>0</v>
      </c>
      <c r="R111" s="815"/>
      <c r="S111" s="820">
        <v>0</v>
      </c>
      <c r="T111" s="819"/>
      <c r="U111" s="821">
        <v>0</v>
      </c>
    </row>
    <row r="112" spans="1:21" ht="14.45" customHeight="1" x14ac:dyDescent="0.2">
      <c r="A112" s="814">
        <v>9</v>
      </c>
      <c r="B112" s="815" t="s">
        <v>970</v>
      </c>
      <c r="C112" s="815" t="s">
        <v>977</v>
      </c>
      <c r="D112" s="816" t="s">
        <v>1422</v>
      </c>
      <c r="E112" s="817" t="s">
        <v>990</v>
      </c>
      <c r="F112" s="815" t="s">
        <v>973</v>
      </c>
      <c r="G112" s="815" t="s">
        <v>1066</v>
      </c>
      <c r="H112" s="815" t="s">
        <v>329</v>
      </c>
      <c r="I112" s="815" t="s">
        <v>1231</v>
      </c>
      <c r="J112" s="815" t="s">
        <v>1232</v>
      </c>
      <c r="K112" s="815" t="s">
        <v>1233</v>
      </c>
      <c r="L112" s="818">
        <v>485.57</v>
      </c>
      <c r="M112" s="818">
        <v>5341.2699999999995</v>
      </c>
      <c r="N112" s="815">
        <v>11</v>
      </c>
      <c r="O112" s="819">
        <v>2</v>
      </c>
      <c r="P112" s="818">
        <v>4855.7</v>
      </c>
      <c r="Q112" s="820">
        <v>0.90909090909090917</v>
      </c>
      <c r="R112" s="815">
        <v>10</v>
      </c>
      <c r="S112" s="820">
        <v>0.90909090909090906</v>
      </c>
      <c r="T112" s="819">
        <v>1</v>
      </c>
      <c r="U112" s="821">
        <v>0.5</v>
      </c>
    </row>
    <row r="113" spans="1:21" ht="14.45" customHeight="1" x14ac:dyDescent="0.2">
      <c r="A113" s="814">
        <v>9</v>
      </c>
      <c r="B113" s="815" t="s">
        <v>970</v>
      </c>
      <c r="C113" s="815" t="s">
        <v>977</v>
      </c>
      <c r="D113" s="816" t="s">
        <v>1422</v>
      </c>
      <c r="E113" s="817" t="s">
        <v>993</v>
      </c>
      <c r="F113" s="815" t="s">
        <v>971</v>
      </c>
      <c r="G113" s="815" t="s">
        <v>1234</v>
      </c>
      <c r="H113" s="815" t="s">
        <v>329</v>
      </c>
      <c r="I113" s="815" t="s">
        <v>1235</v>
      </c>
      <c r="J113" s="815" t="s">
        <v>1236</v>
      </c>
      <c r="K113" s="815" t="s">
        <v>1237</v>
      </c>
      <c r="L113" s="818">
        <v>80.760000000000005</v>
      </c>
      <c r="M113" s="818">
        <v>80.760000000000005</v>
      </c>
      <c r="N113" s="815">
        <v>1</v>
      </c>
      <c r="O113" s="819">
        <v>1</v>
      </c>
      <c r="P113" s="818">
        <v>80.760000000000005</v>
      </c>
      <c r="Q113" s="820">
        <v>1</v>
      </c>
      <c r="R113" s="815">
        <v>1</v>
      </c>
      <c r="S113" s="820">
        <v>1</v>
      </c>
      <c r="T113" s="819">
        <v>1</v>
      </c>
      <c r="U113" s="821">
        <v>1</v>
      </c>
    </row>
    <row r="114" spans="1:21" ht="14.45" customHeight="1" x14ac:dyDescent="0.2">
      <c r="A114" s="814">
        <v>9</v>
      </c>
      <c r="B114" s="815" t="s">
        <v>970</v>
      </c>
      <c r="C114" s="815" t="s">
        <v>977</v>
      </c>
      <c r="D114" s="816" t="s">
        <v>1422</v>
      </c>
      <c r="E114" s="817" t="s">
        <v>993</v>
      </c>
      <c r="F114" s="815" t="s">
        <v>971</v>
      </c>
      <c r="G114" s="815" t="s">
        <v>1083</v>
      </c>
      <c r="H114" s="815" t="s">
        <v>329</v>
      </c>
      <c r="I114" s="815" t="s">
        <v>1238</v>
      </c>
      <c r="J114" s="815" t="s">
        <v>1085</v>
      </c>
      <c r="K114" s="815" t="s">
        <v>1239</v>
      </c>
      <c r="L114" s="818">
        <v>92.85</v>
      </c>
      <c r="M114" s="818">
        <v>92.85</v>
      </c>
      <c r="N114" s="815">
        <v>1</v>
      </c>
      <c r="O114" s="819">
        <v>1</v>
      </c>
      <c r="P114" s="818"/>
      <c r="Q114" s="820">
        <v>0</v>
      </c>
      <c r="R114" s="815"/>
      <c r="S114" s="820">
        <v>0</v>
      </c>
      <c r="T114" s="819"/>
      <c r="U114" s="821">
        <v>0</v>
      </c>
    </row>
    <row r="115" spans="1:21" ht="14.45" customHeight="1" x14ac:dyDescent="0.2">
      <c r="A115" s="814">
        <v>9</v>
      </c>
      <c r="B115" s="815" t="s">
        <v>970</v>
      </c>
      <c r="C115" s="815" t="s">
        <v>977</v>
      </c>
      <c r="D115" s="816" t="s">
        <v>1422</v>
      </c>
      <c r="E115" s="817" t="s">
        <v>993</v>
      </c>
      <c r="F115" s="815" t="s">
        <v>971</v>
      </c>
      <c r="G115" s="815" t="s">
        <v>1091</v>
      </c>
      <c r="H115" s="815" t="s">
        <v>329</v>
      </c>
      <c r="I115" s="815" t="s">
        <v>1092</v>
      </c>
      <c r="J115" s="815" t="s">
        <v>625</v>
      </c>
      <c r="K115" s="815" t="s">
        <v>626</v>
      </c>
      <c r="L115" s="818">
        <v>105.63</v>
      </c>
      <c r="M115" s="818">
        <v>211.26</v>
      </c>
      <c r="N115" s="815">
        <v>2</v>
      </c>
      <c r="O115" s="819">
        <v>1</v>
      </c>
      <c r="P115" s="818">
        <v>105.63</v>
      </c>
      <c r="Q115" s="820">
        <v>0.5</v>
      </c>
      <c r="R115" s="815">
        <v>1</v>
      </c>
      <c r="S115" s="820">
        <v>0.5</v>
      </c>
      <c r="T115" s="819">
        <v>0.5</v>
      </c>
      <c r="U115" s="821">
        <v>0.5</v>
      </c>
    </row>
    <row r="116" spans="1:21" ht="14.45" customHeight="1" x14ac:dyDescent="0.2">
      <c r="A116" s="814">
        <v>9</v>
      </c>
      <c r="B116" s="815" t="s">
        <v>970</v>
      </c>
      <c r="C116" s="815" t="s">
        <v>977</v>
      </c>
      <c r="D116" s="816" t="s">
        <v>1422</v>
      </c>
      <c r="E116" s="817" t="s">
        <v>993</v>
      </c>
      <c r="F116" s="815" t="s">
        <v>971</v>
      </c>
      <c r="G116" s="815" t="s">
        <v>1066</v>
      </c>
      <c r="H116" s="815" t="s">
        <v>329</v>
      </c>
      <c r="I116" s="815" t="s">
        <v>1221</v>
      </c>
      <c r="J116" s="815" t="s">
        <v>1068</v>
      </c>
      <c r="K116" s="815"/>
      <c r="L116" s="818">
        <v>0</v>
      </c>
      <c r="M116" s="818">
        <v>0</v>
      </c>
      <c r="N116" s="815">
        <v>5</v>
      </c>
      <c r="O116" s="819">
        <v>1</v>
      </c>
      <c r="P116" s="818"/>
      <c r="Q116" s="820"/>
      <c r="R116" s="815"/>
      <c r="S116" s="820">
        <v>0</v>
      </c>
      <c r="T116" s="819"/>
      <c r="U116" s="821">
        <v>0</v>
      </c>
    </row>
    <row r="117" spans="1:21" ht="14.45" customHeight="1" x14ac:dyDescent="0.2">
      <c r="A117" s="814">
        <v>9</v>
      </c>
      <c r="B117" s="815" t="s">
        <v>970</v>
      </c>
      <c r="C117" s="815" t="s">
        <v>977</v>
      </c>
      <c r="D117" s="816" t="s">
        <v>1422</v>
      </c>
      <c r="E117" s="817" t="s">
        <v>993</v>
      </c>
      <c r="F117" s="815" t="s">
        <v>971</v>
      </c>
      <c r="G117" s="815" t="s">
        <v>1163</v>
      </c>
      <c r="H117" s="815" t="s">
        <v>329</v>
      </c>
      <c r="I117" s="815" t="s">
        <v>1164</v>
      </c>
      <c r="J117" s="815" t="s">
        <v>1165</v>
      </c>
      <c r="K117" s="815" t="s">
        <v>1166</v>
      </c>
      <c r="L117" s="818">
        <v>16.079999999999998</v>
      </c>
      <c r="M117" s="818">
        <v>16.079999999999998</v>
      </c>
      <c r="N117" s="815">
        <v>1</v>
      </c>
      <c r="O117" s="819">
        <v>1</v>
      </c>
      <c r="P117" s="818">
        <v>16.079999999999998</v>
      </c>
      <c r="Q117" s="820">
        <v>1</v>
      </c>
      <c r="R117" s="815">
        <v>1</v>
      </c>
      <c r="S117" s="820">
        <v>1</v>
      </c>
      <c r="T117" s="819">
        <v>1</v>
      </c>
      <c r="U117" s="821">
        <v>1</v>
      </c>
    </row>
    <row r="118" spans="1:21" ht="14.45" customHeight="1" x14ac:dyDescent="0.2">
      <c r="A118" s="814">
        <v>9</v>
      </c>
      <c r="B118" s="815" t="s">
        <v>970</v>
      </c>
      <c r="C118" s="815" t="s">
        <v>977</v>
      </c>
      <c r="D118" s="816" t="s">
        <v>1422</v>
      </c>
      <c r="E118" s="817" t="s">
        <v>993</v>
      </c>
      <c r="F118" s="815" t="s">
        <v>971</v>
      </c>
      <c r="G118" s="815" t="s">
        <v>1030</v>
      </c>
      <c r="H118" s="815" t="s">
        <v>329</v>
      </c>
      <c r="I118" s="815" t="s">
        <v>1240</v>
      </c>
      <c r="J118" s="815" t="s">
        <v>1032</v>
      </c>
      <c r="K118" s="815" t="s">
        <v>1241</v>
      </c>
      <c r="L118" s="818">
        <v>38.5</v>
      </c>
      <c r="M118" s="818">
        <v>38.5</v>
      </c>
      <c r="N118" s="815">
        <v>1</v>
      </c>
      <c r="O118" s="819">
        <v>1</v>
      </c>
      <c r="P118" s="818"/>
      <c r="Q118" s="820">
        <v>0</v>
      </c>
      <c r="R118" s="815"/>
      <c r="S118" s="820">
        <v>0</v>
      </c>
      <c r="T118" s="819"/>
      <c r="U118" s="821">
        <v>0</v>
      </c>
    </row>
    <row r="119" spans="1:21" ht="14.45" customHeight="1" x14ac:dyDescent="0.2">
      <c r="A119" s="814">
        <v>9</v>
      </c>
      <c r="B119" s="815" t="s">
        <v>970</v>
      </c>
      <c r="C119" s="815" t="s">
        <v>977</v>
      </c>
      <c r="D119" s="816" t="s">
        <v>1422</v>
      </c>
      <c r="E119" s="817" t="s">
        <v>993</v>
      </c>
      <c r="F119" s="815" t="s">
        <v>971</v>
      </c>
      <c r="G119" s="815" t="s">
        <v>1101</v>
      </c>
      <c r="H119" s="815" t="s">
        <v>329</v>
      </c>
      <c r="I119" s="815" t="s">
        <v>1102</v>
      </c>
      <c r="J119" s="815" t="s">
        <v>778</v>
      </c>
      <c r="K119" s="815" t="s">
        <v>1103</v>
      </c>
      <c r="L119" s="818">
        <v>36.54</v>
      </c>
      <c r="M119" s="818">
        <v>146.16</v>
      </c>
      <c r="N119" s="815">
        <v>4</v>
      </c>
      <c r="O119" s="819">
        <v>3</v>
      </c>
      <c r="P119" s="818">
        <v>73.08</v>
      </c>
      <c r="Q119" s="820">
        <v>0.5</v>
      </c>
      <c r="R119" s="815">
        <v>2</v>
      </c>
      <c r="S119" s="820">
        <v>0.5</v>
      </c>
      <c r="T119" s="819">
        <v>1</v>
      </c>
      <c r="U119" s="821">
        <v>0.33333333333333331</v>
      </c>
    </row>
    <row r="120" spans="1:21" ht="14.45" customHeight="1" x14ac:dyDescent="0.2">
      <c r="A120" s="814">
        <v>9</v>
      </c>
      <c r="B120" s="815" t="s">
        <v>970</v>
      </c>
      <c r="C120" s="815" t="s">
        <v>977</v>
      </c>
      <c r="D120" s="816" t="s">
        <v>1422</v>
      </c>
      <c r="E120" s="817" t="s">
        <v>993</v>
      </c>
      <c r="F120" s="815" t="s">
        <v>971</v>
      </c>
      <c r="G120" s="815" t="s">
        <v>1038</v>
      </c>
      <c r="H120" s="815" t="s">
        <v>329</v>
      </c>
      <c r="I120" s="815" t="s">
        <v>1242</v>
      </c>
      <c r="J120" s="815" t="s">
        <v>1243</v>
      </c>
      <c r="K120" s="815" t="s">
        <v>1244</v>
      </c>
      <c r="L120" s="818">
        <v>176.32</v>
      </c>
      <c r="M120" s="818">
        <v>176.32</v>
      </c>
      <c r="N120" s="815">
        <v>1</v>
      </c>
      <c r="O120" s="819">
        <v>1</v>
      </c>
      <c r="P120" s="818">
        <v>176.32</v>
      </c>
      <c r="Q120" s="820">
        <v>1</v>
      </c>
      <c r="R120" s="815">
        <v>1</v>
      </c>
      <c r="S120" s="820">
        <v>1</v>
      </c>
      <c r="T120" s="819">
        <v>1</v>
      </c>
      <c r="U120" s="821">
        <v>1</v>
      </c>
    </row>
    <row r="121" spans="1:21" ht="14.45" customHeight="1" x14ac:dyDescent="0.2">
      <c r="A121" s="814">
        <v>9</v>
      </c>
      <c r="B121" s="815" t="s">
        <v>970</v>
      </c>
      <c r="C121" s="815" t="s">
        <v>977</v>
      </c>
      <c r="D121" s="816" t="s">
        <v>1422</v>
      </c>
      <c r="E121" s="817" t="s">
        <v>993</v>
      </c>
      <c r="F121" s="815" t="s">
        <v>971</v>
      </c>
      <c r="G121" s="815" t="s">
        <v>1181</v>
      </c>
      <c r="H121" s="815" t="s">
        <v>329</v>
      </c>
      <c r="I121" s="815" t="s">
        <v>1182</v>
      </c>
      <c r="J121" s="815" t="s">
        <v>1183</v>
      </c>
      <c r="K121" s="815" t="s">
        <v>1184</v>
      </c>
      <c r="L121" s="818">
        <v>54.18</v>
      </c>
      <c r="M121" s="818">
        <v>54.18</v>
      </c>
      <c r="N121" s="815">
        <v>1</v>
      </c>
      <c r="O121" s="819">
        <v>1</v>
      </c>
      <c r="P121" s="818"/>
      <c r="Q121" s="820">
        <v>0</v>
      </c>
      <c r="R121" s="815"/>
      <c r="S121" s="820">
        <v>0</v>
      </c>
      <c r="T121" s="819"/>
      <c r="U121" s="821">
        <v>0</v>
      </c>
    </row>
    <row r="122" spans="1:21" ht="14.45" customHeight="1" x14ac:dyDescent="0.2">
      <c r="A122" s="814">
        <v>9</v>
      </c>
      <c r="B122" s="815" t="s">
        <v>970</v>
      </c>
      <c r="C122" s="815" t="s">
        <v>977</v>
      </c>
      <c r="D122" s="816" t="s">
        <v>1422</v>
      </c>
      <c r="E122" s="817" t="s">
        <v>993</v>
      </c>
      <c r="F122" s="815" t="s">
        <v>971</v>
      </c>
      <c r="G122" s="815" t="s">
        <v>1245</v>
      </c>
      <c r="H122" s="815" t="s">
        <v>329</v>
      </c>
      <c r="I122" s="815" t="s">
        <v>1246</v>
      </c>
      <c r="J122" s="815" t="s">
        <v>713</v>
      </c>
      <c r="K122" s="815" t="s">
        <v>1118</v>
      </c>
      <c r="L122" s="818">
        <v>75.819999999999993</v>
      </c>
      <c r="M122" s="818">
        <v>75.819999999999993</v>
      </c>
      <c r="N122" s="815">
        <v>1</v>
      </c>
      <c r="O122" s="819">
        <v>1</v>
      </c>
      <c r="P122" s="818"/>
      <c r="Q122" s="820">
        <v>0</v>
      </c>
      <c r="R122" s="815"/>
      <c r="S122" s="820">
        <v>0</v>
      </c>
      <c r="T122" s="819"/>
      <c r="U122" s="821">
        <v>0</v>
      </c>
    </row>
    <row r="123" spans="1:21" ht="14.45" customHeight="1" x14ac:dyDescent="0.2">
      <c r="A123" s="814">
        <v>9</v>
      </c>
      <c r="B123" s="815" t="s">
        <v>970</v>
      </c>
      <c r="C123" s="815" t="s">
        <v>977</v>
      </c>
      <c r="D123" s="816" t="s">
        <v>1422</v>
      </c>
      <c r="E123" s="817" t="s">
        <v>993</v>
      </c>
      <c r="F123" s="815" t="s">
        <v>971</v>
      </c>
      <c r="G123" s="815" t="s">
        <v>1196</v>
      </c>
      <c r="H123" s="815" t="s">
        <v>769</v>
      </c>
      <c r="I123" s="815" t="s">
        <v>954</v>
      </c>
      <c r="J123" s="815" t="s">
        <v>824</v>
      </c>
      <c r="K123" s="815" t="s">
        <v>825</v>
      </c>
      <c r="L123" s="818">
        <v>63.75</v>
      </c>
      <c r="M123" s="818">
        <v>63.75</v>
      </c>
      <c r="N123" s="815">
        <v>1</v>
      </c>
      <c r="O123" s="819">
        <v>1</v>
      </c>
      <c r="P123" s="818"/>
      <c r="Q123" s="820">
        <v>0</v>
      </c>
      <c r="R123" s="815"/>
      <c r="S123" s="820">
        <v>0</v>
      </c>
      <c r="T123" s="819"/>
      <c r="U123" s="821">
        <v>0</v>
      </c>
    </row>
    <row r="124" spans="1:21" ht="14.45" customHeight="1" x14ac:dyDescent="0.2">
      <c r="A124" s="814">
        <v>9</v>
      </c>
      <c r="B124" s="815" t="s">
        <v>970</v>
      </c>
      <c r="C124" s="815" t="s">
        <v>977</v>
      </c>
      <c r="D124" s="816" t="s">
        <v>1422</v>
      </c>
      <c r="E124" s="817" t="s">
        <v>993</v>
      </c>
      <c r="F124" s="815" t="s">
        <v>971</v>
      </c>
      <c r="G124" s="815" t="s">
        <v>1196</v>
      </c>
      <c r="H124" s="815" t="s">
        <v>329</v>
      </c>
      <c r="I124" s="815" t="s">
        <v>1247</v>
      </c>
      <c r="J124" s="815" t="s">
        <v>1248</v>
      </c>
      <c r="K124" s="815" t="s">
        <v>1249</v>
      </c>
      <c r="L124" s="818">
        <v>25.5</v>
      </c>
      <c r="M124" s="818">
        <v>25.5</v>
      </c>
      <c r="N124" s="815">
        <v>1</v>
      </c>
      <c r="O124" s="819">
        <v>1</v>
      </c>
      <c r="P124" s="818"/>
      <c r="Q124" s="820">
        <v>0</v>
      </c>
      <c r="R124" s="815"/>
      <c r="S124" s="820">
        <v>0</v>
      </c>
      <c r="T124" s="819"/>
      <c r="U124" s="821">
        <v>0</v>
      </c>
    </row>
    <row r="125" spans="1:21" ht="14.45" customHeight="1" x14ac:dyDescent="0.2">
      <c r="A125" s="814">
        <v>9</v>
      </c>
      <c r="B125" s="815" t="s">
        <v>970</v>
      </c>
      <c r="C125" s="815" t="s">
        <v>977</v>
      </c>
      <c r="D125" s="816" t="s">
        <v>1422</v>
      </c>
      <c r="E125" s="817" t="s">
        <v>993</v>
      </c>
      <c r="F125" s="815" t="s">
        <v>971</v>
      </c>
      <c r="G125" s="815" t="s">
        <v>1124</v>
      </c>
      <c r="H125" s="815" t="s">
        <v>769</v>
      </c>
      <c r="I125" s="815" t="s">
        <v>1214</v>
      </c>
      <c r="J125" s="815" t="s">
        <v>1141</v>
      </c>
      <c r="K125" s="815" t="s">
        <v>1127</v>
      </c>
      <c r="L125" s="818">
        <v>72.27</v>
      </c>
      <c r="M125" s="818">
        <v>1806.75</v>
      </c>
      <c r="N125" s="815">
        <v>25</v>
      </c>
      <c r="O125" s="819">
        <v>2</v>
      </c>
      <c r="P125" s="818">
        <v>722.69999999999993</v>
      </c>
      <c r="Q125" s="820">
        <v>0.39999999999999997</v>
      </c>
      <c r="R125" s="815">
        <v>10</v>
      </c>
      <c r="S125" s="820">
        <v>0.4</v>
      </c>
      <c r="T125" s="819">
        <v>1</v>
      </c>
      <c r="U125" s="821">
        <v>0.5</v>
      </c>
    </row>
    <row r="126" spans="1:21" ht="14.45" customHeight="1" x14ac:dyDescent="0.2">
      <c r="A126" s="814">
        <v>9</v>
      </c>
      <c r="B126" s="815" t="s">
        <v>970</v>
      </c>
      <c r="C126" s="815" t="s">
        <v>977</v>
      </c>
      <c r="D126" s="816" t="s">
        <v>1422</v>
      </c>
      <c r="E126" s="817" t="s">
        <v>993</v>
      </c>
      <c r="F126" s="815" t="s">
        <v>971</v>
      </c>
      <c r="G126" s="815" t="s">
        <v>1124</v>
      </c>
      <c r="H126" s="815" t="s">
        <v>769</v>
      </c>
      <c r="I126" s="815" t="s">
        <v>1215</v>
      </c>
      <c r="J126" s="815" t="s">
        <v>1139</v>
      </c>
      <c r="K126" s="815" t="s">
        <v>1127</v>
      </c>
      <c r="L126" s="818">
        <v>72.27</v>
      </c>
      <c r="M126" s="818">
        <v>1806.75</v>
      </c>
      <c r="N126" s="815">
        <v>25</v>
      </c>
      <c r="O126" s="819">
        <v>2</v>
      </c>
      <c r="P126" s="818"/>
      <c r="Q126" s="820">
        <v>0</v>
      </c>
      <c r="R126" s="815"/>
      <c r="S126" s="820">
        <v>0</v>
      </c>
      <c r="T126" s="819"/>
      <c r="U126" s="821">
        <v>0</v>
      </c>
    </row>
    <row r="127" spans="1:21" ht="14.45" customHeight="1" x14ac:dyDescent="0.2">
      <c r="A127" s="814">
        <v>9</v>
      </c>
      <c r="B127" s="815" t="s">
        <v>970</v>
      </c>
      <c r="C127" s="815" t="s">
        <v>977</v>
      </c>
      <c r="D127" s="816" t="s">
        <v>1422</v>
      </c>
      <c r="E127" s="817" t="s">
        <v>993</v>
      </c>
      <c r="F127" s="815" t="s">
        <v>971</v>
      </c>
      <c r="G127" s="815" t="s">
        <v>1124</v>
      </c>
      <c r="H127" s="815" t="s">
        <v>769</v>
      </c>
      <c r="I127" s="815" t="s">
        <v>1216</v>
      </c>
      <c r="J127" s="815" t="s">
        <v>1135</v>
      </c>
      <c r="K127" s="815" t="s">
        <v>1127</v>
      </c>
      <c r="L127" s="818">
        <v>72.27</v>
      </c>
      <c r="M127" s="818">
        <v>1806.75</v>
      </c>
      <c r="N127" s="815">
        <v>25</v>
      </c>
      <c r="O127" s="819">
        <v>2</v>
      </c>
      <c r="P127" s="818"/>
      <c r="Q127" s="820">
        <v>0</v>
      </c>
      <c r="R127" s="815"/>
      <c r="S127" s="820">
        <v>0</v>
      </c>
      <c r="T127" s="819"/>
      <c r="U127" s="821">
        <v>0</v>
      </c>
    </row>
    <row r="128" spans="1:21" ht="14.45" customHeight="1" x14ac:dyDescent="0.2">
      <c r="A128" s="814">
        <v>9</v>
      </c>
      <c r="B128" s="815" t="s">
        <v>970</v>
      </c>
      <c r="C128" s="815" t="s">
        <v>977</v>
      </c>
      <c r="D128" s="816" t="s">
        <v>1422</v>
      </c>
      <c r="E128" s="817" t="s">
        <v>993</v>
      </c>
      <c r="F128" s="815" t="s">
        <v>971</v>
      </c>
      <c r="G128" s="815" t="s">
        <v>1124</v>
      </c>
      <c r="H128" s="815" t="s">
        <v>769</v>
      </c>
      <c r="I128" s="815" t="s">
        <v>1217</v>
      </c>
      <c r="J128" s="815" t="s">
        <v>1143</v>
      </c>
      <c r="K128" s="815" t="s">
        <v>1127</v>
      </c>
      <c r="L128" s="818">
        <v>72.27</v>
      </c>
      <c r="M128" s="818">
        <v>722.69999999999993</v>
      </c>
      <c r="N128" s="815">
        <v>10</v>
      </c>
      <c r="O128" s="819">
        <v>1</v>
      </c>
      <c r="P128" s="818"/>
      <c r="Q128" s="820">
        <v>0</v>
      </c>
      <c r="R128" s="815"/>
      <c r="S128" s="820">
        <v>0</v>
      </c>
      <c r="T128" s="819"/>
      <c r="U128" s="821">
        <v>0</v>
      </c>
    </row>
    <row r="129" spans="1:21" ht="14.45" customHeight="1" x14ac:dyDescent="0.2">
      <c r="A129" s="814">
        <v>9</v>
      </c>
      <c r="B129" s="815" t="s">
        <v>970</v>
      </c>
      <c r="C129" s="815" t="s">
        <v>977</v>
      </c>
      <c r="D129" s="816" t="s">
        <v>1422</v>
      </c>
      <c r="E129" s="817" t="s">
        <v>993</v>
      </c>
      <c r="F129" s="815" t="s">
        <v>971</v>
      </c>
      <c r="G129" s="815" t="s">
        <v>1124</v>
      </c>
      <c r="H129" s="815" t="s">
        <v>329</v>
      </c>
      <c r="I129" s="815" t="s">
        <v>964</v>
      </c>
      <c r="J129" s="815" t="s">
        <v>856</v>
      </c>
      <c r="K129" s="815" t="s">
        <v>852</v>
      </c>
      <c r="L129" s="818">
        <v>294.81</v>
      </c>
      <c r="M129" s="818">
        <v>3242.91</v>
      </c>
      <c r="N129" s="815">
        <v>11</v>
      </c>
      <c r="O129" s="819">
        <v>5.5</v>
      </c>
      <c r="P129" s="818"/>
      <c r="Q129" s="820">
        <v>0</v>
      </c>
      <c r="R129" s="815"/>
      <c r="S129" s="820">
        <v>0</v>
      </c>
      <c r="T129" s="819"/>
      <c r="U129" s="821">
        <v>0</v>
      </c>
    </row>
    <row r="130" spans="1:21" ht="14.45" customHeight="1" x14ac:dyDescent="0.2">
      <c r="A130" s="814">
        <v>9</v>
      </c>
      <c r="B130" s="815" t="s">
        <v>970</v>
      </c>
      <c r="C130" s="815" t="s">
        <v>977</v>
      </c>
      <c r="D130" s="816" t="s">
        <v>1422</v>
      </c>
      <c r="E130" s="817" t="s">
        <v>993</v>
      </c>
      <c r="F130" s="815" t="s">
        <v>971</v>
      </c>
      <c r="G130" s="815" t="s">
        <v>1124</v>
      </c>
      <c r="H130" s="815" t="s">
        <v>769</v>
      </c>
      <c r="I130" s="815" t="s">
        <v>965</v>
      </c>
      <c r="J130" s="815" t="s">
        <v>734</v>
      </c>
      <c r="K130" s="815" t="s">
        <v>735</v>
      </c>
      <c r="L130" s="818">
        <v>2635.97</v>
      </c>
      <c r="M130" s="818">
        <v>42175.520000000004</v>
      </c>
      <c r="N130" s="815">
        <v>16</v>
      </c>
      <c r="O130" s="819">
        <v>6</v>
      </c>
      <c r="P130" s="818">
        <v>2635.97</v>
      </c>
      <c r="Q130" s="820">
        <v>6.2499999999999986E-2</v>
      </c>
      <c r="R130" s="815">
        <v>1</v>
      </c>
      <c r="S130" s="820">
        <v>6.25E-2</v>
      </c>
      <c r="T130" s="819">
        <v>1</v>
      </c>
      <c r="U130" s="821">
        <v>0.16666666666666666</v>
      </c>
    </row>
    <row r="131" spans="1:21" ht="14.45" customHeight="1" x14ac:dyDescent="0.2">
      <c r="A131" s="814">
        <v>9</v>
      </c>
      <c r="B131" s="815" t="s">
        <v>970</v>
      </c>
      <c r="C131" s="815" t="s">
        <v>977</v>
      </c>
      <c r="D131" s="816" t="s">
        <v>1422</v>
      </c>
      <c r="E131" s="817" t="s">
        <v>993</v>
      </c>
      <c r="F131" s="815" t="s">
        <v>971</v>
      </c>
      <c r="G131" s="815" t="s">
        <v>1124</v>
      </c>
      <c r="H131" s="815" t="s">
        <v>329</v>
      </c>
      <c r="I131" s="815" t="s">
        <v>1134</v>
      </c>
      <c r="J131" s="815" t="s">
        <v>1135</v>
      </c>
      <c r="K131" s="815" t="s">
        <v>1136</v>
      </c>
      <c r="L131" s="818">
        <v>289.07</v>
      </c>
      <c r="M131" s="818">
        <v>4046.98</v>
      </c>
      <c r="N131" s="815">
        <v>14</v>
      </c>
      <c r="O131" s="819">
        <v>4.5</v>
      </c>
      <c r="P131" s="818">
        <v>3757.91</v>
      </c>
      <c r="Q131" s="820">
        <v>0.92857142857142849</v>
      </c>
      <c r="R131" s="815">
        <v>13</v>
      </c>
      <c r="S131" s="820">
        <v>0.9285714285714286</v>
      </c>
      <c r="T131" s="819">
        <v>3.5</v>
      </c>
      <c r="U131" s="821">
        <v>0.77777777777777779</v>
      </c>
    </row>
    <row r="132" spans="1:21" ht="14.45" customHeight="1" x14ac:dyDescent="0.2">
      <c r="A132" s="814">
        <v>9</v>
      </c>
      <c r="B132" s="815" t="s">
        <v>970</v>
      </c>
      <c r="C132" s="815" t="s">
        <v>977</v>
      </c>
      <c r="D132" s="816" t="s">
        <v>1422</v>
      </c>
      <c r="E132" s="817" t="s">
        <v>993</v>
      </c>
      <c r="F132" s="815" t="s">
        <v>971</v>
      </c>
      <c r="G132" s="815" t="s">
        <v>1124</v>
      </c>
      <c r="H132" s="815" t="s">
        <v>329</v>
      </c>
      <c r="I132" s="815" t="s">
        <v>1137</v>
      </c>
      <c r="J132" s="815" t="s">
        <v>1126</v>
      </c>
      <c r="K132" s="815" t="s">
        <v>1136</v>
      </c>
      <c r="L132" s="818">
        <v>289.07</v>
      </c>
      <c r="M132" s="818">
        <v>2312.56</v>
      </c>
      <c r="N132" s="815">
        <v>8</v>
      </c>
      <c r="O132" s="819">
        <v>3</v>
      </c>
      <c r="P132" s="818">
        <v>2023.49</v>
      </c>
      <c r="Q132" s="820">
        <v>0.875</v>
      </c>
      <c r="R132" s="815">
        <v>7</v>
      </c>
      <c r="S132" s="820">
        <v>0.875</v>
      </c>
      <c r="T132" s="819">
        <v>2</v>
      </c>
      <c r="U132" s="821">
        <v>0.66666666666666663</v>
      </c>
    </row>
    <row r="133" spans="1:21" ht="14.45" customHeight="1" x14ac:dyDescent="0.2">
      <c r="A133" s="814">
        <v>9</v>
      </c>
      <c r="B133" s="815" t="s">
        <v>970</v>
      </c>
      <c r="C133" s="815" t="s">
        <v>977</v>
      </c>
      <c r="D133" s="816" t="s">
        <v>1422</v>
      </c>
      <c r="E133" s="817" t="s">
        <v>993</v>
      </c>
      <c r="F133" s="815" t="s">
        <v>971</v>
      </c>
      <c r="G133" s="815" t="s">
        <v>1124</v>
      </c>
      <c r="H133" s="815" t="s">
        <v>329</v>
      </c>
      <c r="I133" s="815" t="s">
        <v>1138</v>
      </c>
      <c r="J133" s="815" t="s">
        <v>1139</v>
      </c>
      <c r="K133" s="815" t="s">
        <v>1136</v>
      </c>
      <c r="L133" s="818">
        <v>289.07</v>
      </c>
      <c r="M133" s="818">
        <v>4046.98</v>
      </c>
      <c r="N133" s="815">
        <v>14</v>
      </c>
      <c r="O133" s="819">
        <v>4.5</v>
      </c>
      <c r="P133" s="818">
        <v>3757.91</v>
      </c>
      <c r="Q133" s="820">
        <v>0.92857142857142849</v>
      </c>
      <c r="R133" s="815">
        <v>13</v>
      </c>
      <c r="S133" s="820">
        <v>0.9285714285714286</v>
      </c>
      <c r="T133" s="819">
        <v>3.5</v>
      </c>
      <c r="U133" s="821">
        <v>0.77777777777777779</v>
      </c>
    </row>
    <row r="134" spans="1:21" ht="14.45" customHeight="1" x14ac:dyDescent="0.2">
      <c r="A134" s="814">
        <v>9</v>
      </c>
      <c r="B134" s="815" t="s">
        <v>970</v>
      </c>
      <c r="C134" s="815" t="s">
        <v>977</v>
      </c>
      <c r="D134" s="816" t="s">
        <v>1422</v>
      </c>
      <c r="E134" s="817" t="s">
        <v>993</v>
      </c>
      <c r="F134" s="815" t="s">
        <v>971</v>
      </c>
      <c r="G134" s="815" t="s">
        <v>1124</v>
      </c>
      <c r="H134" s="815" t="s">
        <v>329</v>
      </c>
      <c r="I134" s="815" t="s">
        <v>1140</v>
      </c>
      <c r="J134" s="815" t="s">
        <v>1141</v>
      </c>
      <c r="K134" s="815" t="s">
        <v>1136</v>
      </c>
      <c r="L134" s="818">
        <v>289.07</v>
      </c>
      <c r="M134" s="818">
        <v>4046.98</v>
      </c>
      <c r="N134" s="815">
        <v>14</v>
      </c>
      <c r="O134" s="819">
        <v>5</v>
      </c>
      <c r="P134" s="818">
        <v>3757.91</v>
      </c>
      <c r="Q134" s="820">
        <v>0.92857142857142849</v>
      </c>
      <c r="R134" s="815">
        <v>13</v>
      </c>
      <c r="S134" s="820">
        <v>0.9285714285714286</v>
      </c>
      <c r="T134" s="819">
        <v>4</v>
      </c>
      <c r="U134" s="821">
        <v>0.8</v>
      </c>
    </row>
    <row r="135" spans="1:21" ht="14.45" customHeight="1" x14ac:dyDescent="0.2">
      <c r="A135" s="814">
        <v>9</v>
      </c>
      <c r="B135" s="815" t="s">
        <v>970</v>
      </c>
      <c r="C135" s="815" t="s">
        <v>977</v>
      </c>
      <c r="D135" s="816" t="s">
        <v>1422</v>
      </c>
      <c r="E135" s="817" t="s">
        <v>993</v>
      </c>
      <c r="F135" s="815" t="s">
        <v>971</v>
      </c>
      <c r="G135" s="815" t="s">
        <v>1124</v>
      </c>
      <c r="H135" s="815" t="s">
        <v>329</v>
      </c>
      <c r="I135" s="815" t="s">
        <v>1142</v>
      </c>
      <c r="J135" s="815" t="s">
        <v>1143</v>
      </c>
      <c r="K135" s="815" t="s">
        <v>1136</v>
      </c>
      <c r="L135" s="818">
        <v>289.07</v>
      </c>
      <c r="M135" s="818">
        <v>867.21</v>
      </c>
      <c r="N135" s="815">
        <v>3</v>
      </c>
      <c r="O135" s="819">
        <v>3</v>
      </c>
      <c r="P135" s="818">
        <v>289.07</v>
      </c>
      <c r="Q135" s="820">
        <v>0.33333333333333331</v>
      </c>
      <c r="R135" s="815">
        <v>1</v>
      </c>
      <c r="S135" s="820">
        <v>0.33333333333333331</v>
      </c>
      <c r="T135" s="819">
        <v>1</v>
      </c>
      <c r="U135" s="821">
        <v>0.33333333333333331</v>
      </c>
    </row>
    <row r="136" spans="1:21" ht="14.45" customHeight="1" x14ac:dyDescent="0.2">
      <c r="A136" s="814">
        <v>9</v>
      </c>
      <c r="B136" s="815" t="s">
        <v>970</v>
      </c>
      <c r="C136" s="815" t="s">
        <v>977</v>
      </c>
      <c r="D136" s="816" t="s">
        <v>1422</v>
      </c>
      <c r="E136" s="817" t="s">
        <v>993</v>
      </c>
      <c r="F136" s="815" t="s">
        <v>971</v>
      </c>
      <c r="G136" s="815" t="s">
        <v>1124</v>
      </c>
      <c r="H136" s="815" t="s">
        <v>329</v>
      </c>
      <c r="I136" s="815" t="s">
        <v>1250</v>
      </c>
      <c r="J136" s="815" t="s">
        <v>1251</v>
      </c>
      <c r="K136" s="815" t="s">
        <v>1252</v>
      </c>
      <c r="L136" s="818">
        <v>283.39999999999998</v>
      </c>
      <c r="M136" s="818">
        <v>1983.7999999999997</v>
      </c>
      <c r="N136" s="815">
        <v>7</v>
      </c>
      <c r="O136" s="819">
        <v>1</v>
      </c>
      <c r="P136" s="818"/>
      <c r="Q136" s="820">
        <v>0</v>
      </c>
      <c r="R136" s="815"/>
      <c r="S136" s="820">
        <v>0</v>
      </c>
      <c r="T136" s="819"/>
      <c r="U136" s="821">
        <v>0</v>
      </c>
    </row>
    <row r="137" spans="1:21" ht="14.45" customHeight="1" x14ac:dyDescent="0.2">
      <c r="A137" s="814">
        <v>9</v>
      </c>
      <c r="B137" s="815" t="s">
        <v>970</v>
      </c>
      <c r="C137" s="815" t="s">
        <v>977</v>
      </c>
      <c r="D137" s="816" t="s">
        <v>1422</v>
      </c>
      <c r="E137" s="817" t="s">
        <v>993</v>
      </c>
      <c r="F137" s="815" t="s">
        <v>971</v>
      </c>
      <c r="G137" s="815" t="s">
        <v>1124</v>
      </c>
      <c r="H137" s="815" t="s">
        <v>329</v>
      </c>
      <c r="I137" s="815" t="s">
        <v>1253</v>
      </c>
      <c r="J137" s="815" t="s">
        <v>1254</v>
      </c>
      <c r="K137" s="815" t="s">
        <v>1255</v>
      </c>
      <c r="L137" s="818">
        <v>294.81</v>
      </c>
      <c r="M137" s="818">
        <v>589.62</v>
      </c>
      <c r="N137" s="815">
        <v>2</v>
      </c>
      <c r="O137" s="819">
        <v>0.5</v>
      </c>
      <c r="P137" s="818">
        <v>589.62</v>
      </c>
      <c r="Q137" s="820">
        <v>1</v>
      </c>
      <c r="R137" s="815">
        <v>2</v>
      </c>
      <c r="S137" s="820">
        <v>1</v>
      </c>
      <c r="T137" s="819">
        <v>0.5</v>
      </c>
      <c r="U137" s="821">
        <v>1</v>
      </c>
    </row>
    <row r="138" spans="1:21" ht="14.45" customHeight="1" x14ac:dyDescent="0.2">
      <c r="A138" s="814">
        <v>9</v>
      </c>
      <c r="B138" s="815" t="s">
        <v>970</v>
      </c>
      <c r="C138" s="815" t="s">
        <v>977</v>
      </c>
      <c r="D138" s="816" t="s">
        <v>1422</v>
      </c>
      <c r="E138" s="817" t="s">
        <v>993</v>
      </c>
      <c r="F138" s="815" t="s">
        <v>972</v>
      </c>
      <c r="G138" s="815" t="s">
        <v>1066</v>
      </c>
      <c r="H138" s="815" t="s">
        <v>329</v>
      </c>
      <c r="I138" s="815" t="s">
        <v>1146</v>
      </c>
      <c r="J138" s="815" t="s">
        <v>1068</v>
      </c>
      <c r="K138" s="815"/>
      <c r="L138" s="818">
        <v>0</v>
      </c>
      <c r="M138" s="818">
        <v>0</v>
      </c>
      <c r="N138" s="815">
        <v>1</v>
      </c>
      <c r="O138" s="819">
        <v>1</v>
      </c>
      <c r="P138" s="818">
        <v>0</v>
      </c>
      <c r="Q138" s="820"/>
      <c r="R138" s="815">
        <v>1</v>
      </c>
      <c r="S138" s="820">
        <v>1</v>
      </c>
      <c r="T138" s="819">
        <v>1</v>
      </c>
      <c r="U138" s="821">
        <v>1</v>
      </c>
    </row>
    <row r="139" spans="1:21" ht="14.45" customHeight="1" x14ac:dyDescent="0.2">
      <c r="A139" s="814">
        <v>9</v>
      </c>
      <c r="B139" s="815" t="s">
        <v>970</v>
      </c>
      <c r="C139" s="815" t="s">
        <v>977</v>
      </c>
      <c r="D139" s="816" t="s">
        <v>1422</v>
      </c>
      <c r="E139" s="817" t="s">
        <v>993</v>
      </c>
      <c r="F139" s="815" t="s">
        <v>973</v>
      </c>
      <c r="G139" s="815" t="s">
        <v>1066</v>
      </c>
      <c r="H139" s="815" t="s">
        <v>329</v>
      </c>
      <c r="I139" s="815" t="s">
        <v>1256</v>
      </c>
      <c r="J139" s="815" t="s">
        <v>1068</v>
      </c>
      <c r="K139" s="815"/>
      <c r="L139" s="818">
        <v>0</v>
      </c>
      <c r="M139" s="818">
        <v>0</v>
      </c>
      <c r="N139" s="815">
        <v>1</v>
      </c>
      <c r="O139" s="819">
        <v>1</v>
      </c>
      <c r="P139" s="818">
        <v>0</v>
      </c>
      <c r="Q139" s="820"/>
      <c r="R139" s="815">
        <v>1</v>
      </c>
      <c r="S139" s="820">
        <v>1</v>
      </c>
      <c r="T139" s="819">
        <v>1</v>
      </c>
      <c r="U139" s="821">
        <v>1</v>
      </c>
    </row>
    <row r="140" spans="1:21" ht="14.45" customHeight="1" x14ac:dyDescent="0.2">
      <c r="A140" s="814">
        <v>9</v>
      </c>
      <c r="B140" s="815" t="s">
        <v>970</v>
      </c>
      <c r="C140" s="815" t="s">
        <v>977</v>
      </c>
      <c r="D140" s="816" t="s">
        <v>1422</v>
      </c>
      <c r="E140" s="817" t="s">
        <v>993</v>
      </c>
      <c r="F140" s="815" t="s">
        <v>973</v>
      </c>
      <c r="G140" s="815" t="s">
        <v>1066</v>
      </c>
      <c r="H140" s="815" t="s">
        <v>329</v>
      </c>
      <c r="I140" s="815" t="s">
        <v>1221</v>
      </c>
      <c r="J140" s="815" t="s">
        <v>1068</v>
      </c>
      <c r="K140" s="815"/>
      <c r="L140" s="818">
        <v>0</v>
      </c>
      <c r="M140" s="818">
        <v>0</v>
      </c>
      <c r="N140" s="815">
        <v>24</v>
      </c>
      <c r="O140" s="819">
        <v>8</v>
      </c>
      <c r="P140" s="818">
        <v>0</v>
      </c>
      <c r="Q140" s="820"/>
      <c r="R140" s="815">
        <v>10</v>
      </c>
      <c r="S140" s="820">
        <v>0.41666666666666669</v>
      </c>
      <c r="T140" s="819">
        <v>4</v>
      </c>
      <c r="U140" s="821">
        <v>0.5</v>
      </c>
    </row>
    <row r="141" spans="1:21" ht="14.45" customHeight="1" x14ac:dyDescent="0.2">
      <c r="A141" s="814">
        <v>9</v>
      </c>
      <c r="B141" s="815" t="s">
        <v>970</v>
      </c>
      <c r="C141" s="815" t="s">
        <v>977</v>
      </c>
      <c r="D141" s="816" t="s">
        <v>1422</v>
      </c>
      <c r="E141" s="817" t="s">
        <v>993</v>
      </c>
      <c r="F141" s="815" t="s">
        <v>973</v>
      </c>
      <c r="G141" s="815" t="s">
        <v>1066</v>
      </c>
      <c r="H141" s="815" t="s">
        <v>329</v>
      </c>
      <c r="I141" s="815" t="s">
        <v>1257</v>
      </c>
      <c r="J141" s="815" t="s">
        <v>1068</v>
      </c>
      <c r="K141" s="815"/>
      <c r="L141" s="818">
        <v>0</v>
      </c>
      <c r="M141" s="818">
        <v>0</v>
      </c>
      <c r="N141" s="815">
        <v>1</v>
      </c>
      <c r="O141" s="819">
        <v>1</v>
      </c>
      <c r="P141" s="818">
        <v>0</v>
      </c>
      <c r="Q141" s="820"/>
      <c r="R141" s="815">
        <v>1</v>
      </c>
      <c r="S141" s="820">
        <v>1</v>
      </c>
      <c r="T141" s="819">
        <v>1</v>
      </c>
      <c r="U141" s="821">
        <v>1</v>
      </c>
    </row>
    <row r="142" spans="1:21" ht="14.45" customHeight="1" x14ac:dyDescent="0.2">
      <c r="A142" s="814">
        <v>9</v>
      </c>
      <c r="B142" s="815" t="s">
        <v>970</v>
      </c>
      <c r="C142" s="815" t="s">
        <v>977</v>
      </c>
      <c r="D142" s="816" t="s">
        <v>1422</v>
      </c>
      <c r="E142" s="817" t="s">
        <v>993</v>
      </c>
      <c r="F142" s="815" t="s">
        <v>973</v>
      </c>
      <c r="G142" s="815" t="s">
        <v>1066</v>
      </c>
      <c r="H142" s="815" t="s">
        <v>329</v>
      </c>
      <c r="I142" s="815" t="s">
        <v>1258</v>
      </c>
      <c r="J142" s="815" t="s">
        <v>1068</v>
      </c>
      <c r="K142" s="815"/>
      <c r="L142" s="818">
        <v>0</v>
      </c>
      <c r="M142" s="818">
        <v>0</v>
      </c>
      <c r="N142" s="815">
        <v>3</v>
      </c>
      <c r="O142" s="819">
        <v>1</v>
      </c>
      <c r="P142" s="818">
        <v>0</v>
      </c>
      <c r="Q142" s="820"/>
      <c r="R142" s="815">
        <v>3</v>
      </c>
      <c r="S142" s="820">
        <v>1</v>
      </c>
      <c r="T142" s="819">
        <v>1</v>
      </c>
      <c r="U142" s="821">
        <v>1</v>
      </c>
    </row>
    <row r="143" spans="1:21" ht="14.45" customHeight="1" x14ac:dyDescent="0.2">
      <c r="A143" s="814">
        <v>9</v>
      </c>
      <c r="B143" s="815" t="s">
        <v>970</v>
      </c>
      <c r="C143" s="815" t="s">
        <v>977</v>
      </c>
      <c r="D143" s="816" t="s">
        <v>1422</v>
      </c>
      <c r="E143" s="817" t="s">
        <v>993</v>
      </c>
      <c r="F143" s="815" t="s">
        <v>973</v>
      </c>
      <c r="G143" s="815" t="s">
        <v>1066</v>
      </c>
      <c r="H143" s="815" t="s">
        <v>329</v>
      </c>
      <c r="I143" s="815" t="s">
        <v>1259</v>
      </c>
      <c r="J143" s="815" t="s">
        <v>1260</v>
      </c>
      <c r="K143" s="815" t="s">
        <v>1261</v>
      </c>
      <c r="L143" s="818">
        <v>260.42</v>
      </c>
      <c r="M143" s="818">
        <v>520.84</v>
      </c>
      <c r="N143" s="815">
        <v>2</v>
      </c>
      <c r="O143" s="819">
        <v>2</v>
      </c>
      <c r="P143" s="818"/>
      <c r="Q143" s="820">
        <v>0</v>
      </c>
      <c r="R143" s="815"/>
      <c r="S143" s="820">
        <v>0</v>
      </c>
      <c r="T143" s="819"/>
      <c r="U143" s="821">
        <v>0</v>
      </c>
    </row>
    <row r="144" spans="1:21" ht="14.45" customHeight="1" x14ac:dyDescent="0.2">
      <c r="A144" s="814">
        <v>9</v>
      </c>
      <c r="B144" s="815" t="s">
        <v>970</v>
      </c>
      <c r="C144" s="815" t="s">
        <v>977</v>
      </c>
      <c r="D144" s="816" t="s">
        <v>1422</v>
      </c>
      <c r="E144" s="817" t="s">
        <v>993</v>
      </c>
      <c r="F144" s="815" t="s">
        <v>973</v>
      </c>
      <c r="G144" s="815" t="s">
        <v>1066</v>
      </c>
      <c r="H144" s="815" t="s">
        <v>329</v>
      </c>
      <c r="I144" s="815" t="s">
        <v>1262</v>
      </c>
      <c r="J144" s="815" t="s">
        <v>1263</v>
      </c>
      <c r="K144" s="815" t="s">
        <v>1264</v>
      </c>
      <c r="L144" s="818">
        <v>492.34</v>
      </c>
      <c r="M144" s="818">
        <v>984.68</v>
      </c>
      <c r="N144" s="815">
        <v>2</v>
      </c>
      <c r="O144" s="819">
        <v>1</v>
      </c>
      <c r="P144" s="818"/>
      <c r="Q144" s="820">
        <v>0</v>
      </c>
      <c r="R144" s="815"/>
      <c r="S144" s="820">
        <v>0</v>
      </c>
      <c r="T144" s="819"/>
      <c r="U144" s="821">
        <v>0</v>
      </c>
    </row>
    <row r="145" spans="1:21" ht="14.45" customHeight="1" x14ac:dyDescent="0.2">
      <c r="A145" s="814">
        <v>9</v>
      </c>
      <c r="B145" s="815" t="s">
        <v>970</v>
      </c>
      <c r="C145" s="815" t="s">
        <v>977</v>
      </c>
      <c r="D145" s="816" t="s">
        <v>1422</v>
      </c>
      <c r="E145" s="817" t="s">
        <v>993</v>
      </c>
      <c r="F145" s="815" t="s">
        <v>973</v>
      </c>
      <c r="G145" s="815" t="s">
        <v>1066</v>
      </c>
      <c r="H145" s="815" t="s">
        <v>329</v>
      </c>
      <c r="I145" s="815" t="s">
        <v>1265</v>
      </c>
      <c r="J145" s="815" t="s">
        <v>1266</v>
      </c>
      <c r="K145" s="815" t="s">
        <v>1267</v>
      </c>
      <c r="L145" s="818">
        <v>2517.42</v>
      </c>
      <c r="M145" s="818">
        <v>2517.42</v>
      </c>
      <c r="N145" s="815">
        <v>1</v>
      </c>
      <c r="O145" s="819">
        <v>1</v>
      </c>
      <c r="P145" s="818"/>
      <c r="Q145" s="820">
        <v>0</v>
      </c>
      <c r="R145" s="815"/>
      <c r="S145" s="820">
        <v>0</v>
      </c>
      <c r="T145" s="819"/>
      <c r="U145" s="821">
        <v>0</v>
      </c>
    </row>
    <row r="146" spans="1:21" ht="14.45" customHeight="1" x14ac:dyDescent="0.2">
      <c r="A146" s="814">
        <v>9</v>
      </c>
      <c r="B146" s="815" t="s">
        <v>970</v>
      </c>
      <c r="C146" s="815" t="s">
        <v>977</v>
      </c>
      <c r="D146" s="816" t="s">
        <v>1422</v>
      </c>
      <c r="E146" s="817" t="s">
        <v>993</v>
      </c>
      <c r="F146" s="815" t="s">
        <v>973</v>
      </c>
      <c r="G146" s="815" t="s">
        <v>1066</v>
      </c>
      <c r="H146" s="815" t="s">
        <v>329</v>
      </c>
      <c r="I146" s="815" t="s">
        <v>1268</v>
      </c>
      <c r="J146" s="815" t="s">
        <v>1269</v>
      </c>
      <c r="K146" s="815" t="s">
        <v>1270</v>
      </c>
      <c r="L146" s="818">
        <v>1380</v>
      </c>
      <c r="M146" s="818">
        <v>4140</v>
      </c>
      <c r="N146" s="815">
        <v>3</v>
      </c>
      <c r="O146" s="819">
        <v>1</v>
      </c>
      <c r="P146" s="818">
        <v>4140</v>
      </c>
      <c r="Q146" s="820">
        <v>1</v>
      </c>
      <c r="R146" s="815">
        <v>3</v>
      </c>
      <c r="S146" s="820">
        <v>1</v>
      </c>
      <c r="T146" s="819">
        <v>1</v>
      </c>
      <c r="U146" s="821">
        <v>1</v>
      </c>
    </row>
    <row r="147" spans="1:21" ht="14.45" customHeight="1" x14ac:dyDescent="0.2">
      <c r="A147" s="814">
        <v>9</v>
      </c>
      <c r="B147" s="815" t="s">
        <v>970</v>
      </c>
      <c r="C147" s="815" t="s">
        <v>977</v>
      </c>
      <c r="D147" s="816" t="s">
        <v>1422</v>
      </c>
      <c r="E147" s="817" t="s">
        <v>993</v>
      </c>
      <c r="F147" s="815" t="s">
        <v>973</v>
      </c>
      <c r="G147" s="815" t="s">
        <v>1066</v>
      </c>
      <c r="H147" s="815" t="s">
        <v>329</v>
      </c>
      <c r="I147" s="815" t="s">
        <v>1271</v>
      </c>
      <c r="J147" s="815" t="s">
        <v>1272</v>
      </c>
      <c r="K147" s="815" t="s">
        <v>1273</v>
      </c>
      <c r="L147" s="818">
        <v>600</v>
      </c>
      <c r="M147" s="818">
        <v>600</v>
      </c>
      <c r="N147" s="815">
        <v>1</v>
      </c>
      <c r="O147" s="819">
        <v>1</v>
      </c>
      <c r="P147" s="818"/>
      <c r="Q147" s="820">
        <v>0</v>
      </c>
      <c r="R147" s="815"/>
      <c r="S147" s="820">
        <v>0</v>
      </c>
      <c r="T147" s="819"/>
      <c r="U147" s="821">
        <v>0</v>
      </c>
    </row>
    <row r="148" spans="1:21" ht="14.45" customHeight="1" x14ac:dyDescent="0.2">
      <c r="A148" s="814">
        <v>9</v>
      </c>
      <c r="B148" s="815" t="s">
        <v>970</v>
      </c>
      <c r="C148" s="815" t="s">
        <v>977</v>
      </c>
      <c r="D148" s="816" t="s">
        <v>1422</v>
      </c>
      <c r="E148" s="817" t="s">
        <v>993</v>
      </c>
      <c r="F148" s="815" t="s">
        <v>973</v>
      </c>
      <c r="G148" s="815" t="s">
        <v>1066</v>
      </c>
      <c r="H148" s="815" t="s">
        <v>329</v>
      </c>
      <c r="I148" s="815" t="s">
        <v>1274</v>
      </c>
      <c r="J148" s="815" t="s">
        <v>1275</v>
      </c>
      <c r="K148" s="815" t="s">
        <v>1276</v>
      </c>
      <c r="L148" s="818">
        <v>17.440000000000001</v>
      </c>
      <c r="M148" s="818">
        <v>523.20000000000005</v>
      </c>
      <c r="N148" s="815">
        <v>30</v>
      </c>
      <c r="O148" s="819">
        <v>1</v>
      </c>
      <c r="P148" s="818">
        <v>523.20000000000005</v>
      </c>
      <c r="Q148" s="820">
        <v>1</v>
      </c>
      <c r="R148" s="815">
        <v>30</v>
      </c>
      <c r="S148" s="820">
        <v>1</v>
      </c>
      <c r="T148" s="819">
        <v>1</v>
      </c>
      <c r="U148" s="821">
        <v>1</v>
      </c>
    </row>
    <row r="149" spans="1:21" ht="14.45" customHeight="1" x14ac:dyDescent="0.2">
      <c r="A149" s="814">
        <v>9</v>
      </c>
      <c r="B149" s="815" t="s">
        <v>970</v>
      </c>
      <c r="C149" s="815" t="s">
        <v>977</v>
      </c>
      <c r="D149" s="816" t="s">
        <v>1422</v>
      </c>
      <c r="E149" s="817" t="s">
        <v>993</v>
      </c>
      <c r="F149" s="815" t="s">
        <v>973</v>
      </c>
      <c r="G149" s="815" t="s">
        <v>1066</v>
      </c>
      <c r="H149" s="815" t="s">
        <v>329</v>
      </c>
      <c r="I149" s="815" t="s">
        <v>1277</v>
      </c>
      <c r="J149" s="815" t="s">
        <v>1278</v>
      </c>
      <c r="K149" s="815" t="s">
        <v>1279</v>
      </c>
      <c r="L149" s="818">
        <v>42.22</v>
      </c>
      <c r="M149" s="818">
        <v>84.44</v>
      </c>
      <c r="N149" s="815">
        <v>2</v>
      </c>
      <c r="O149" s="819">
        <v>1</v>
      </c>
      <c r="P149" s="818"/>
      <c r="Q149" s="820">
        <v>0</v>
      </c>
      <c r="R149" s="815"/>
      <c r="S149" s="820">
        <v>0</v>
      </c>
      <c r="T149" s="819"/>
      <c r="U149" s="821">
        <v>0</v>
      </c>
    </row>
    <row r="150" spans="1:21" ht="14.45" customHeight="1" x14ac:dyDescent="0.2">
      <c r="A150" s="814">
        <v>9</v>
      </c>
      <c r="B150" s="815" t="s">
        <v>970</v>
      </c>
      <c r="C150" s="815" t="s">
        <v>977</v>
      </c>
      <c r="D150" s="816" t="s">
        <v>1422</v>
      </c>
      <c r="E150" s="817" t="s">
        <v>993</v>
      </c>
      <c r="F150" s="815" t="s">
        <v>973</v>
      </c>
      <c r="G150" s="815" t="s">
        <v>1066</v>
      </c>
      <c r="H150" s="815" t="s">
        <v>329</v>
      </c>
      <c r="I150" s="815" t="s">
        <v>1280</v>
      </c>
      <c r="J150" s="815" t="s">
        <v>1281</v>
      </c>
      <c r="K150" s="815" t="s">
        <v>1282</v>
      </c>
      <c r="L150" s="818">
        <v>129.16</v>
      </c>
      <c r="M150" s="818">
        <v>387.48</v>
      </c>
      <c r="N150" s="815">
        <v>3</v>
      </c>
      <c r="O150" s="819">
        <v>1</v>
      </c>
      <c r="P150" s="818"/>
      <c r="Q150" s="820">
        <v>0</v>
      </c>
      <c r="R150" s="815"/>
      <c r="S150" s="820">
        <v>0</v>
      </c>
      <c r="T150" s="819"/>
      <c r="U150" s="821">
        <v>0</v>
      </c>
    </row>
    <row r="151" spans="1:21" ht="14.45" customHeight="1" x14ac:dyDescent="0.2">
      <c r="A151" s="814">
        <v>9</v>
      </c>
      <c r="B151" s="815" t="s">
        <v>970</v>
      </c>
      <c r="C151" s="815" t="s">
        <v>977</v>
      </c>
      <c r="D151" s="816" t="s">
        <v>1422</v>
      </c>
      <c r="E151" s="817" t="s">
        <v>993</v>
      </c>
      <c r="F151" s="815" t="s">
        <v>973</v>
      </c>
      <c r="G151" s="815" t="s">
        <v>1066</v>
      </c>
      <c r="H151" s="815" t="s">
        <v>329</v>
      </c>
      <c r="I151" s="815" t="s">
        <v>1283</v>
      </c>
      <c r="J151" s="815" t="s">
        <v>1284</v>
      </c>
      <c r="K151" s="815" t="s">
        <v>1285</v>
      </c>
      <c r="L151" s="818">
        <v>290.86</v>
      </c>
      <c r="M151" s="818">
        <v>290.86</v>
      </c>
      <c r="N151" s="815">
        <v>1</v>
      </c>
      <c r="O151" s="819">
        <v>1</v>
      </c>
      <c r="P151" s="818"/>
      <c r="Q151" s="820">
        <v>0</v>
      </c>
      <c r="R151" s="815"/>
      <c r="S151" s="820">
        <v>0</v>
      </c>
      <c r="T151" s="819"/>
      <c r="U151" s="821">
        <v>0</v>
      </c>
    </row>
    <row r="152" spans="1:21" ht="14.45" customHeight="1" x14ac:dyDescent="0.2">
      <c r="A152" s="814">
        <v>9</v>
      </c>
      <c r="B152" s="815" t="s">
        <v>970</v>
      </c>
      <c r="C152" s="815" t="s">
        <v>977</v>
      </c>
      <c r="D152" s="816" t="s">
        <v>1422</v>
      </c>
      <c r="E152" s="817" t="s">
        <v>993</v>
      </c>
      <c r="F152" s="815" t="s">
        <v>973</v>
      </c>
      <c r="G152" s="815" t="s">
        <v>1066</v>
      </c>
      <c r="H152" s="815" t="s">
        <v>329</v>
      </c>
      <c r="I152" s="815" t="s">
        <v>1286</v>
      </c>
      <c r="J152" s="815" t="s">
        <v>1068</v>
      </c>
      <c r="K152" s="815"/>
      <c r="L152" s="818">
        <v>0</v>
      </c>
      <c r="M152" s="818">
        <v>0</v>
      </c>
      <c r="N152" s="815">
        <v>2</v>
      </c>
      <c r="O152" s="819">
        <v>1</v>
      </c>
      <c r="P152" s="818">
        <v>0</v>
      </c>
      <c r="Q152" s="820"/>
      <c r="R152" s="815">
        <v>2</v>
      </c>
      <c r="S152" s="820">
        <v>1</v>
      </c>
      <c r="T152" s="819">
        <v>1</v>
      </c>
      <c r="U152" s="821">
        <v>1</v>
      </c>
    </row>
    <row r="153" spans="1:21" ht="14.45" customHeight="1" x14ac:dyDescent="0.2">
      <c r="A153" s="814">
        <v>9</v>
      </c>
      <c r="B153" s="815" t="s">
        <v>970</v>
      </c>
      <c r="C153" s="815" t="s">
        <v>977</v>
      </c>
      <c r="D153" s="816" t="s">
        <v>1422</v>
      </c>
      <c r="E153" s="817" t="s">
        <v>993</v>
      </c>
      <c r="F153" s="815" t="s">
        <v>973</v>
      </c>
      <c r="G153" s="815" t="s">
        <v>1066</v>
      </c>
      <c r="H153" s="815" t="s">
        <v>329</v>
      </c>
      <c r="I153" s="815" t="s">
        <v>1287</v>
      </c>
      <c r="J153" s="815" t="s">
        <v>1068</v>
      </c>
      <c r="K153" s="815"/>
      <c r="L153" s="818">
        <v>0</v>
      </c>
      <c r="M153" s="818">
        <v>0</v>
      </c>
      <c r="N153" s="815">
        <v>1</v>
      </c>
      <c r="O153" s="819">
        <v>1</v>
      </c>
      <c r="P153" s="818">
        <v>0</v>
      </c>
      <c r="Q153" s="820"/>
      <c r="R153" s="815">
        <v>1</v>
      </c>
      <c r="S153" s="820">
        <v>1</v>
      </c>
      <c r="T153" s="819">
        <v>1</v>
      </c>
      <c r="U153" s="821">
        <v>1</v>
      </c>
    </row>
    <row r="154" spans="1:21" ht="14.45" customHeight="1" x14ac:dyDescent="0.2">
      <c r="A154" s="814">
        <v>9</v>
      </c>
      <c r="B154" s="815" t="s">
        <v>970</v>
      </c>
      <c r="C154" s="815" t="s">
        <v>977</v>
      </c>
      <c r="D154" s="816" t="s">
        <v>1422</v>
      </c>
      <c r="E154" s="817" t="s">
        <v>992</v>
      </c>
      <c r="F154" s="815" t="s">
        <v>971</v>
      </c>
      <c r="G154" s="815" t="s">
        <v>1288</v>
      </c>
      <c r="H154" s="815" t="s">
        <v>329</v>
      </c>
      <c r="I154" s="815" t="s">
        <v>1289</v>
      </c>
      <c r="J154" s="815" t="s">
        <v>1290</v>
      </c>
      <c r="K154" s="815" t="s">
        <v>1291</v>
      </c>
      <c r="L154" s="818">
        <v>247.17</v>
      </c>
      <c r="M154" s="818">
        <v>247.17</v>
      </c>
      <c r="N154" s="815">
        <v>1</v>
      </c>
      <c r="O154" s="819">
        <v>1</v>
      </c>
      <c r="P154" s="818">
        <v>247.17</v>
      </c>
      <c r="Q154" s="820">
        <v>1</v>
      </c>
      <c r="R154" s="815">
        <v>1</v>
      </c>
      <c r="S154" s="820">
        <v>1</v>
      </c>
      <c r="T154" s="819">
        <v>1</v>
      </c>
      <c r="U154" s="821">
        <v>1</v>
      </c>
    </row>
    <row r="155" spans="1:21" ht="14.45" customHeight="1" x14ac:dyDescent="0.2">
      <c r="A155" s="814">
        <v>9</v>
      </c>
      <c r="B155" s="815" t="s">
        <v>970</v>
      </c>
      <c r="C155" s="815" t="s">
        <v>977</v>
      </c>
      <c r="D155" s="816" t="s">
        <v>1422</v>
      </c>
      <c r="E155" s="817" t="s">
        <v>992</v>
      </c>
      <c r="F155" s="815" t="s">
        <v>971</v>
      </c>
      <c r="G155" s="815" t="s">
        <v>1292</v>
      </c>
      <c r="H155" s="815" t="s">
        <v>329</v>
      </c>
      <c r="I155" s="815" t="s">
        <v>1293</v>
      </c>
      <c r="J155" s="815" t="s">
        <v>1294</v>
      </c>
      <c r="K155" s="815" t="s">
        <v>1295</v>
      </c>
      <c r="L155" s="818">
        <v>57.76</v>
      </c>
      <c r="M155" s="818">
        <v>57.76</v>
      </c>
      <c r="N155" s="815">
        <v>1</v>
      </c>
      <c r="O155" s="819">
        <v>1</v>
      </c>
      <c r="P155" s="818"/>
      <c r="Q155" s="820">
        <v>0</v>
      </c>
      <c r="R155" s="815"/>
      <c r="S155" s="820">
        <v>0</v>
      </c>
      <c r="T155" s="819"/>
      <c r="U155" s="821">
        <v>0</v>
      </c>
    </row>
    <row r="156" spans="1:21" ht="14.45" customHeight="1" x14ac:dyDescent="0.2">
      <c r="A156" s="814">
        <v>9</v>
      </c>
      <c r="B156" s="815" t="s">
        <v>970</v>
      </c>
      <c r="C156" s="815" t="s">
        <v>977</v>
      </c>
      <c r="D156" s="816" t="s">
        <v>1422</v>
      </c>
      <c r="E156" s="817" t="s">
        <v>992</v>
      </c>
      <c r="F156" s="815" t="s">
        <v>971</v>
      </c>
      <c r="G156" s="815" t="s">
        <v>1008</v>
      </c>
      <c r="H156" s="815" t="s">
        <v>769</v>
      </c>
      <c r="I156" s="815" t="s">
        <v>1009</v>
      </c>
      <c r="J156" s="815" t="s">
        <v>1010</v>
      </c>
      <c r="K156" s="815" t="s">
        <v>1011</v>
      </c>
      <c r="L156" s="818">
        <v>119.7</v>
      </c>
      <c r="M156" s="818">
        <v>119.7</v>
      </c>
      <c r="N156" s="815">
        <v>1</v>
      </c>
      <c r="O156" s="819">
        <v>1</v>
      </c>
      <c r="P156" s="818">
        <v>119.7</v>
      </c>
      <c r="Q156" s="820">
        <v>1</v>
      </c>
      <c r="R156" s="815">
        <v>1</v>
      </c>
      <c r="S156" s="820">
        <v>1</v>
      </c>
      <c r="T156" s="819">
        <v>1</v>
      </c>
      <c r="U156" s="821">
        <v>1</v>
      </c>
    </row>
    <row r="157" spans="1:21" ht="14.45" customHeight="1" x14ac:dyDescent="0.2">
      <c r="A157" s="814">
        <v>9</v>
      </c>
      <c r="B157" s="815" t="s">
        <v>970</v>
      </c>
      <c r="C157" s="815" t="s">
        <v>977</v>
      </c>
      <c r="D157" s="816" t="s">
        <v>1422</v>
      </c>
      <c r="E157" s="817" t="s">
        <v>992</v>
      </c>
      <c r="F157" s="815" t="s">
        <v>971</v>
      </c>
      <c r="G157" s="815" t="s">
        <v>1296</v>
      </c>
      <c r="H157" s="815" t="s">
        <v>329</v>
      </c>
      <c r="I157" s="815" t="s">
        <v>1297</v>
      </c>
      <c r="J157" s="815" t="s">
        <v>1298</v>
      </c>
      <c r="K157" s="815" t="s">
        <v>1299</v>
      </c>
      <c r="L157" s="818">
        <v>97.96</v>
      </c>
      <c r="M157" s="818">
        <v>97.96</v>
      </c>
      <c r="N157" s="815">
        <v>1</v>
      </c>
      <c r="O157" s="819">
        <v>1</v>
      </c>
      <c r="P157" s="818"/>
      <c r="Q157" s="820">
        <v>0</v>
      </c>
      <c r="R157" s="815"/>
      <c r="S157" s="820">
        <v>0</v>
      </c>
      <c r="T157" s="819"/>
      <c r="U157" s="821">
        <v>0</v>
      </c>
    </row>
    <row r="158" spans="1:21" ht="14.45" customHeight="1" x14ac:dyDescent="0.2">
      <c r="A158" s="814">
        <v>9</v>
      </c>
      <c r="B158" s="815" t="s">
        <v>970</v>
      </c>
      <c r="C158" s="815" t="s">
        <v>977</v>
      </c>
      <c r="D158" s="816" t="s">
        <v>1422</v>
      </c>
      <c r="E158" s="817" t="s">
        <v>992</v>
      </c>
      <c r="F158" s="815" t="s">
        <v>971</v>
      </c>
      <c r="G158" s="815" t="s">
        <v>1300</v>
      </c>
      <c r="H158" s="815" t="s">
        <v>329</v>
      </c>
      <c r="I158" s="815" t="s">
        <v>1301</v>
      </c>
      <c r="J158" s="815" t="s">
        <v>1302</v>
      </c>
      <c r="K158" s="815" t="s">
        <v>1303</v>
      </c>
      <c r="L158" s="818">
        <v>0</v>
      </c>
      <c r="M158" s="818">
        <v>0</v>
      </c>
      <c r="N158" s="815">
        <v>1</v>
      </c>
      <c r="O158" s="819">
        <v>1</v>
      </c>
      <c r="P158" s="818"/>
      <c r="Q158" s="820"/>
      <c r="R158" s="815"/>
      <c r="S158" s="820">
        <v>0</v>
      </c>
      <c r="T158" s="819"/>
      <c r="U158" s="821">
        <v>0</v>
      </c>
    </row>
    <row r="159" spans="1:21" ht="14.45" customHeight="1" x14ac:dyDescent="0.2">
      <c r="A159" s="814">
        <v>9</v>
      </c>
      <c r="B159" s="815" t="s">
        <v>970</v>
      </c>
      <c r="C159" s="815" t="s">
        <v>977</v>
      </c>
      <c r="D159" s="816" t="s">
        <v>1422</v>
      </c>
      <c r="E159" s="817" t="s">
        <v>992</v>
      </c>
      <c r="F159" s="815" t="s">
        <v>971</v>
      </c>
      <c r="G159" s="815" t="s">
        <v>1304</v>
      </c>
      <c r="H159" s="815" t="s">
        <v>329</v>
      </c>
      <c r="I159" s="815" t="s">
        <v>1305</v>
      </c>
      <c r="J159" s="815" t="s">
        <v>1306</v>
      </c>
      <c r="K159" s="815" t="s">
        <v>1307</v>
      </c>
      <c r="L159" s="818">
        <v>79.64</v>
      </c>
      <c r="M159" s="818">
        <v>79.64</v>
      </c>
      <c r="N159" s="815">
        <v>1</v>
      </c>
      <c r="O159" s="819">
        <v>1</v>
      </c>
      <c r="P159" s="818">
        <v>79.64</v>
      </c>
      <c r="Q159" s="820">
        <v>1</v>
      </c>
      <c r="R159" s="815">
        <v>1</v>
      </c>
      <c r="S159" s="820">
        <v>1</v>
      </c>
      <c r="T159" s="819">
        <v>1</v>
      </c>
      <c r="U159" s="821">
        <v>1</v>
      </c>
    </row>
    <row r="160" spans="1:21" ht="14.45" customHeight="1" x14ac:dyDescent="0.2">
      <c r="A160" s="814">
        <v>9</v>
      </c>
      <c r="B160" s="815" t="s">
        <v>970</v>
      </c>
      <c r="C160" s="815" t="s">
        <v>977</v>
      </c>
      <c r="D160" s="816" t="s">
        <v>1422</v>
      </c>
      <c r="E160" s="817" t="s">
        <v>992</v>
      </c>
      <c r="F160" s="815" t="s">
        <v>971</v>
      </c>
      <c r="G160" s="815" t="s">
        <v>1160</v>
      </c>
      <c r="H160" s="815" t="s">
        <v>329</v>
      </c>
      <c r="I160" s="815" t="s">
        <v>1308</v>
      </c>
      <c r="J160" s="815" t="s">
        <v>1309</v>
      </c>
      <c r="K160" s="815" t="s">
        <v>1310</v>
      </c>
      <c r="L160" s="818">
        <v>89.91</v>
      </c>
      <c r="M160" s="818">
        <v>269.73</v>
      </c>
      <c r="N160" s="815">
        <v>3</v>
      </c>
      <c r="O160" s="819">
        <v>1</v>
      </c>
      <c r="P160" s="818">
        <v>179.82</v>
      </c>
      <c r="Q160" s="820">
        <v>0.66666666666666663</v>
      </c>
      <c r="R160" s="815">
        <v>2</v>
      </c>
      <c r="S160" s="820">
        <v>0.66666666666666663</v>
      </c>
      <c r="T160" s="819"/>
      <c r="U160" s="821">
        <v>0</v>
      </c>
    </row>
    <row r="161" spans="1:21" ht="14.45" customHeight="1" x14ac:dyDescent="0.2">
      <c r="A161" s="814">
        <v>9</v>
      </c>
      <c r="B161" s="815" t="s">
        <v>970</v>
      </c>
      <c r="C161" s="815" t="s">
        <v>977</v>
      </c>
      <c r="D161" s="816" t="s">
        <v>1422</v>
      </c>
      <c r="E161" s="817" t="s">
        <v>992</v>
      </c>
      <c r="F161" s="815" t="s">
        <v>971</v>
      </c>
      <c r="G161" s="815" t="s">
        <v>1098</v>
      </c>
      <c r="H161" s="815" t="s">
        <v>329</v>
      </c>
      <c r="I161" s="815" t="s">
        <v>1311</v>
      </c>
      <c r="J161" s="815" t="s">
        <v>867</v>
      </c>
      <c r="K161" s="815" t="s">
        <v>1312</v>
      </c>
      <c r="L161" s="818">
        <v>111.72</v>
      </c>
      <c r="M161" s="818">
        <v>111.72</v>
      </c>
      <c r="N161" s="815">
        <v>1</v>
      </c>
      <c r="O161" s="819">
        <v>1</v>
      </c>
      <c r="P161" s="818"/>
      <c r="Q161" s="820">
        <v>0</v>
      </c>
      <c r="R161" s="815"/>
      <c r="S161" s="820">
        <v>0</v>
      </c>
      <c r="T161" s="819"/>
      <c r="U161" s="821">
        <v>0</v>
      </c>
    </row>
    <row r="162" spans="1:21" ht="14.45" customHeight="1" x14ac:dyDescent="0.2">
      <c r="A162" s="814">
        <v>9</v>
      </c>
      <c r="B162" s="815" t="s">
        <v>970</v>
      </c>
      <c r="C162" s="815" t="s">
        <v>977</v>
      </c>
      <c r="D162" s="816" t="s">
        <v>1422</v>
      </c>
      <c r="E162" s="817" t="s">
        <v>992</v>
      </c>
      <c r="F162" s="815" t="s">
        <v>971</v>
      </c>
      <c r="G162" s="815" t="s">
        <v>1030</v>
      </c>
      <c r="H162" s="815" t="s">
        <v>329</v>
      </c>
      <c r="I162" s="815" t="s">
        <v>1031</v>
      </c>
      <c r="J162" s="815" t="s">
        <v>1032</v>
      </c>
      <c r="K162" s="815" t="s">
        <v>1033</v>
      </c>
      <c r="L162" s="818">
        <v>73.989999999999995</v>
      </c>
      <c r="M162" s="818">
        <v>73.989999999999995</v>
      </c>
      <c r="N162" s="815">
        <v>1</v>
      </c>
      <c r="O162" s="819">
        <v>1</v>
      </c>
      <c r="P162" s="818">
        <v>73.989999999999995</v>
      </c>
      <c r="Q162" s="820">
        <v>1</v>
      </c>
      <c r="R162" s="815">
        <v>1</v>
      </c>
      <c r="S162" s="820">
        <v>1</v>
      </c>
      <c r="T162" s="819">
        <v>1</v>
      </c>
      <c r="U162" s="821">
        <v>1</v>
      </c>
    </row>
    <row r="163" spans="1:21" ht="14.45" customHeight="1" x14ac:dyDescent="0.2">
      <c r="A163" s="814">
        <v>9</v>
      </c>
      <c r="B163" s="815" t="s">
        <v>970</v>
      </c>
      <c r="C163" s="815" t="s">
        <v>977</v>
      </c>
      <c r="D163" s="816" t="s">
        <v>1422</v>
      </c>
      <c r="E163" s="817" t="s">
        <v>992</v>
      </c>
      <c r="F163" s="815" t="s">
        <v>971</v>
      </c>
      <c r="G163" s="815" t="s">
        <v>1101</v>
      </c>
      <c r="H163" s="815" t="s">
        <v>329</v>
      </c>
      <c r="I163" s="815" t="s">
        <v>1102</v>
      </c>
      <c r="J163" s="815" t="s">
        <v>778</v>
      </c>
      <c r="K163" s="815" t="s">
        <v>1103</v>
      </c>
      <c r="L163" s="818">
        <v>36.54</v>
      </c>
      <c r="M163" s="818">
        <v>36.54</v>
      </c>
      <c r="N163" s="815">
        <v>1</v>
      </c>
      <c r="O163" s="819">
        <v>1</v>
      </c>
      <c r="P163" s="818">
        <v>36.54</v>
      </c>
      <c r="Q163" s="820">
        <v>1</v>
      </c>
      <c r="R163" s="815">
        <v>1</v>
      </c>
      <c r="S163" s="820">
        <v>1</v>
      </c>
      <c r="T163" s="819">
        <v>1</v>
      </c>
      <c r="U163" s="821">
        <v>1</v>
      </c>
    </row>
    <row r="164" spans="1:21" ht="14.45" customHeight="1" x14ac:dyDescent="0.2">
      <c r="A164" s="814">
        <v>9</v>
      </c>
      <c r="B164" s="815" t="s">
        <v>970</v>
      </c>
      <c r="C164" s="815" t="s">
        <v>977</v>
      </c>
      <c r="D164" s="816" t="s">
        <v>1422</v>
      </c>
      <c r="E164" s="817" t="s">
        <v>992</v>
      </c>
      <c r="F164" s="815" t="s">
        <v>971</v>
      </c>
      <c r="G164" s="815" t="s">
        <v>1313</v>
      </c>
      <c r="H164" s="815" t="s">
        <v>329</v>
      </c>
      <c r="I164" s="815" t="s">
        <v>1314</v>
      </c>
      <c r="J164" s="815" t="s">
        <v>1315</v>
      </c>
      <c r="K164" s="815" t="s">
        <v>1316</v>
      </c>
      <c r="L164" s="818">
        <v>181.04</v>
      </c>
      <c r="M164" s="818">
        <v>362.08</v>
      </c>
      <c r="N164" s="815">
        <v>2</v>
      </c>
      <c r="O164" s="819">
        <v>2</v>
      </c>
      <c r="P164" s="818">
        <v>362.08</v>
      </c>
      <c r="Q164" s="820">
        <v>1</v>
      </c>
      <c r="R164" s="815">
        <v>2</v>
      </c>
      <c r="S164" s="820">
        <v>1</v>
      </c>
      <c r="T164" s="819">
        <v>2</v>
      </c>
      <c r="U164" s="821">
        <v>1</v>
      </c>
    </row>
    <row r="165" spans="1:21" ht="14.45" customHeight="1" x14ac:dyDescent="0.2">
      <c r="A165" s="814">
        <v>9</v>
      </c>
      <c r="B165" s="815" t="s">
        <v>970</v>
      </c>
      <c r="C165" s="815" t="s">
        <v>977</v>
      </c>
      <c r="D165" s="816" t="s">
        <v>1422</v>
      </c>
      <c r="E165" s="817" t="s">
        <v>992</v>
      </c>
      <c r="F165" s="815" t="s">
        <v>971</v>
      </c>
      <c r="G165" s="815" t="s">
        <v>1317</v>
      </c>
      <c r="H165" s="815" t="s">
        <v>329</v>
      </c>
      <c r="I165" s="815" t="s">
        <v>1318</v>
      </c>
      <c r="J165" s="815" t="s">
        <v>1319</v>
      </c>
      <c r="K165" s="815" t="s">
        <v>1320</v>
      </c>
      <c r="L165" s="818">
        <v>42.54</v>
      </c>
      <c r="M165" s="818">
        <v>85.08</v>
      </c>
      <c r="N165" s="815">
        <v>2</v>
      </c>
      <c r="O165" s="819">
        <v>1</v>
      </c>
      <c r="P165" s="818"/>
      <c r="Q165" s="820">
        <v>0</v>
      </c>
      <c r="R165" s="815"/>
      <c r="S165" s="820">
        <v>0</v>
      </c>
      <c r="T165" s="819"/>
      <c r="U165" s="821">
        <v>0</v>
      </c>
    </row>
    <row r="166" spans="1:21" ht="14.45" customHeight="1" x14ac:dyDescent="0.2">
      <c r="A166" s="814">
        <v>9</v>
      </c>
      <c r="B166" s="815" t="s">
        <v>970</v>
      </c>
      <c r="C166" s="815" t="s">
        <v>977</v>
      </c>
      <c r="D166" s="816" t="s">
        <v>1422</v>
      </c>
      <c r="E166" s="817" t="s">
        <v>992</v>
      </c>
      <c r="F166" s="815" t="s">
        <v>971</v>
      </c>
      <c r="G166" s="815" t="s">
        <v>1321</v>
      </c>
      <c r="H166" s="815" t="s">
        <v>329</v>
      </c>
      <c r="I166" s="815" t="s">
        <v>1322</v>
      </c>
      <c r="J166" s="815" t="s">
        <v>1323</v>
      </c>
      <c r="K166" s="815" t="s">
        <v>1324</v>
      </c>
      <c r="L166" s="818">
        <v>100.76</v>
      </c>
      <c r="M166" s="818">
        <v>201.52</v>
      </c>
      <c r="N166" s="815">
        <v>2</v>
      </c>
      <c r="O166" s="819">
        <v>2</v>
      </c>
      <c r="P166" s="818">
        <v>201.52</v>
      </c>
      <c r="Q166" s="820">
        <v>1</v>
      </c>
      <c r="R166" s="815">
        <v>2</v>
      </c>
      <c r="S166" s="820">
        <v>1</v>
      </c>
      <c r="T166" s="819">
        <v>2</v>
      </c>
      <c r="U166" s="821">
        <v>1</v>
      </c>
    </row>
    <row r="167" spans="1:21" ht="14.45" customHeight="1" x14ac:dyDescent="0.2">
      <c r="A167" s="814">
        <v>9</v>
      </c>
      <c r="B167" s="815" t="s">
        <v>970</v>
      </c>
      <c r="C167" s="815" t="s">
        <v>977</v>
      </c>
      <c r="D167" s="816" t="s">
        <v>1422</v>
      </c>
      <c r="E167" s="817" t="s">
        <v>992</v>
      </c>
      <c r="F167" s="815" t="s">
        <v>971</v>
      </c>
      <c r="G167" s="815" t="s">
        <v>1210</v>
      </c>
      <c r="H167" s="815" t="s">
        <v>329</v>
      </c>
      <c r="I167" s="815" t="s">
        <v>1325</v>
      </c>
      <c r="J167" s="815" t="s">
        <v>1326</v>
      </c>
      <c r="K167" s="815" t="s">
        <v>1327</v>
      </c>
      <c r="L167" s="818">
        <v>75.73</v>
      </c>
      <c r="M167" s="818">
        <v>75.73</v>
      </c>
      <c r="N167" s="815">
        <v>1</v>
      </c>
      <c r="O167" s="819">
        <v>1</v>
      </c>
      <c r="P167" s="818"/>
      <c r="Q167" s="820">
        <v>0</v>
      </c>
      <c r="R167" s="815"/>
      <c r="S167" s="820">
        <v>0</v>
      </c>
      <c r="T167" s="819"/>
      <c r="U167" s="821">
        <v>0</v>
      </c>
    </row>
    <row r="168" spans="1:21" ht="14.45" customHeight="1" x14ac:dyDescent="0.2">
      <c r="A168" s="814">
        <v>9</v>
      </c>
      <c r="B168" s="815" t="s">
        <v>970</v>
      </c>
      <c r="C168" s="815" t="s">
        <v>977</v>
      </c>
      <c r="D168" s="816" t="s">
        <v>1422</v>
      </c>
      <c r="E168" s="817" t="s">
        <v>992</v>
      </c>
      <c r="F168" s="815" t="s">
        <v>971</v>
      </c>
      <c r="G168" s="815" t="s">
        <v>1124</v>
      </c>
      <c r="H168" s="815" t="s">
        <v>329</v>
      </c>
      <c r="I168" s="815" t="s">
        <v>964</v>
      </c>
      <c r="J168" s="815" t="s">
        <v>856</v>
      </c>
      <c r="K168" s="815" t="s">
        <v>852</v>
      </c>
      <c r="L168" s="818">
        <v>294.81</v>
      </c>
      <c r="M168" s="818">
        <v>2948.1</v>
      </c>
      <c r="N168" s="815">
        <v>10</v>
      </c>
      <c r="O168" s="819">
        <v>3</v>
      </c>
      <c r="P168" s="818">
        <v>2358.48</v>
      </c>
      <c r="Q168" s="820">
        <v>0.8</v>
      </c>
      <c r="R168" s="815">
        <v>8</v>
      </c>
      <c r="S168" s="820">
        <v>0.8</v>
      </c>
      <c r="T168" s="819">
        <v>2</v>
      </c>
      <c r="U168" s="821">
        <v>0.66666666666666663</v>
      </c>
    </row>
    <row r="169" spans="1:21" ht="14.45" customHeight="1" x14ac:dyDescent="0.2">
      <c r="A169" s="814">
        <v>9</v>
      </c>
      <c r="B169" s="815" t="s">
        <v>970</v>
      </c>
      <c r="C169" s="815" t="s">
        <v>977</v>
      </c>
      <c r="D169" s="816" t="s">
        <v>1422</v>
      </c>
      <c r="E169" s="817" t="s">
        <v>992</v>
      </c>
      <c r="F169" s="815" t="s">
        <v>971</v>
      </c>
      <c r="G169" s="815" t="s">
        <v>1124</v>
      </c>
      <c r="H169" s="815" t="s">
        <v>329</v>
      </c>
      <c r="I169" s="815" t="s">
        <v>1328</v>
      </c>
      <c r="J169" s="815" t="s">
        <v>1329</v>
      </c>
      <c r="K169" s="815" t="s">
        <v>1136</v>
      </c>
      <c r="L169" s="818">
        <v>283.32</v>
      </c>
      <c r="M169" s="818">
        <v>1416.6</v>
      </c>
      <c r="N169" s="815">
        <v>5</v>
      </c>
      <c r="O169" s="819">
        <v>1</v>
      </c>
      <c r="P169" s="818">
        <v>1416.6</v>
      </c>
      <c r="Q169" s="820">
        <v>1</v>
      </c>
      <c r="R169" s="815">
        <v>5</v>
      </c>
      <c r="S169" s="820">
        <v>1</v>
      </c>
      <c r="T169" s="819">
        <v>1</v>
      </c>
      <c r="U169" s="821">
        <v>1</v>
      </c>
    </row>
    <row r="170" spans="1:21" ht="14.45" customHeight="1" x14ac:dyDescent="0.2">
      <c r="A170" s="814">
        <v>9</v>
      </c>
      <c r="B170" s="815" t="s">
        <v>970</v>
      </c>
      <c r="C170" s="815" t="s">
        <v>977</v>
      </c>
      <c r="D170" s="816" t="s">
        <v>1422</v>
      </c>
      <c r="E170" s="817" t="s">
        <v>992</v>
      </c>
      <c r="F170" s="815" t="s">
        <v>971</v>
      </c>
      <c r="G170" s="815" t="s">
        <v>1124</v>
      </c>
      <c r="H170" s="815" t="s">
        <v>329</v>
      </c>
      <c r="I170" s="815" t="s">
        <v>1330</v>
      </c>
      <c r="J170" s="815" t="s">
        <v>1331</v>
      </c>
      <c r="K170" s="815" t="s">
        <v>1136</v>
      </c>
      <c r="L170" s="818">
        <v>283.32</v>
      </c>
      <c r="M170" s="818">
        <v>1416.6</v>
      </c>
      <c r="N170" s="815">
        <v>5</v>
      </c>
      <c r="O170" s="819">
        <v>1</v>
      </c>
      <c r="P170" s="818">
        <v>1416.6</v>
      </c>
      <c r="Q170" s="820">
        <v>1</v>
      </c>
      <c r="R170" s="815">
        <v>5</v>
      </c>
      <c r="S170" s="820">
        <v>1</v>
      </c>
      <c r="T170" s="819">
        <v>1</v>
      </c>
      <c r="U170" s="821">
        <v>1</v>
      </c>
    </row>
    <row r="171" spans="1:21" ht="14.45" customHeight="1" x14ac:dyDescent="0.2">
      <c r="A171" s="814">
        <v>9</v>
      </c>
      <c r="B171" s="815" t="s">
        <v>970</v>
      </c>
      <c r="C171" s="815" t="s">
        <v>977</v>
      </c>
      <c r="D171" s="816" t="s">
        <v>1422</v>
      </c>
      <c r="E171" s="817" t="s">
        <v>992</v>
      </c>
      <c r="F171" s="815" t="s">
        <v>971</v>
      </c>
      <c r="G171" s="815" t="s">
        <v>1124</v>
      </c>
      <c r="H171" s="815" t="s">
        <v>329</v>
      </c>
      <c r="I171" s="815" t="s">
        <v>1332</v>
      </c>
      <c r="J171" s="815" t="s">
        <v>1333</v>
      </c>
      <c r="K171" s="815" t="s">
        <v>1136</v>
      </c>
      <c r="L171" s="818">
        <v>176.46</v>
      </c>
      <c r="M171" s="818">
        <v>176.46</v>
      </c>
      <c r="N171" s="815">
        <v>1</v>
      </c>
      <c r="O171" s="819">
        <v>1</v>
      </c>
      <c r="P171" s="818"/>
      <c r="Q171" s="820">
        <v>0</v>
      </c>
      <c r="R171" s="815"/>
      <c r="S171" s="820">
        <v>0</v>
      </c>
      <c r="T171" s="819"/>
      <c r="U171" s="821">
        <v>0</v>
      </c>
    </row>
    <row r="172" spans="1:21" ht="14.45" customHeight="1" x14ac:dyDescent="0.2">
      <c r="A172" s="814">
        <v>9</v>
      </c>
      <c r="B172" s="815" t="s">
        <v>970</v>
      </c>
      <c r="C172" s="815" t="s">
        <v>977</v>
      </c>
      <c r="D172" s="816" t="s">
        <v>1422</v>
      </c>
      <c r="E172" s="817" t="s">
        <v>992</v>
      </c>
      <c r="F172" s="815" t="s">
        <v>971</v>
      </c>
      <c r="G172" s="815" t="s">
        <v>1124</v>
      </c>
      <c r="H172" s="815" t="s">
        <v>329</v>
      </c>
      <c r="I172" s="815" t="s">
        <v>1334</v>
      </c>
      <c r="J172" s="815" t="s">
        <v>1335</v>
      </c>
      <c r="K172" s="815" t="s">
        <v>1136</v>
      </c>
      <c r="L172" s="818">
        <v>176.46</v>
      </c>
      <c r="M172" s="818">
        <v>352.92</v>
      </c>
      <c r="N172" s="815">
        <v>2</v>
      </c>
      <c r="O172" s="819">
        <v>1</v>
      </c>
      <c r="P172" s="818"/>
      <c r="Q172" s="820">
        <v>0</v>
      </c>
      <c r="R172" s="815"/>
      <c r="S172" s="820">
        <v>0</v>
      </c>
      <c r="T172" s="819"/>
      <c r="U172" s="821">
        <v>0</v>
      </c>
    </row>
    <row r="173" spans="1:21" ht="14.45" customHeight="1" x14ac:dyDescent="0.2">
      <c r="A173" s="814">
        <v>9</v>
      </c>
      <c r="B173" s="815" t="s">
        <v>970</v>
      </c>
      <c r="C173" s="815" t="s">
        <v>977</v>
      </c>
      <c r="D173" s="816" t="s">
        <v>1422</v>
      </c>
      <c r="E173" s="817" t="s">
        <v>992</v>
      </c>
      <c r="F173" s="815" t="s">
        <v>971</v>
      </c>
      <c r="G173" s="815" t="s">
        <v>1124</v>
      </c>
      <c r="H173" s="815" t="s">
        <v>329</v>
      </c>
      <c r="I173" s="815" t="s">
        <v>1336</v>
      </c>
      <c r="J173" s="815" t="s">
        <v>1337</v>
      </c>
      <c r="K173" s="815" t="s">
        <v>1136</v>
      </c>
      <c r="L173" s="818">
        <v>176.46</v>
      </c>
      <c r="M173" s="818">
        <v>352.92</v>
      </c>
      <c r="N173" s="815">
        <v>2</v>
      </c>
      <c r="O173" s="819">
        <v>1</v>
      </c>
      <c r="P173" s="818"/>
      <c r="Q173" s="820">
        <v>0</v>
      </c>
      <c r="R173" s="815"/>
      <c r="S173" s="820">
        <v>0</v>
      </c>
      <c r="T173" s="819"/>
      <c r="U173" s="821">
        <v>0</v>
      </c>
    </row>
    <row r="174" spans="1:21" ht="14.45" customHeight="1" x14ac:dyDescent="0.2">
      <c r="A174" s="814">
        <v>9</v>
      </c>
      <c r="B174" s="815" t="s">
        <v>970</v>
      </c>
      <c r="C174" s="815" t="s">
        <v>977</v>
      </c>
      <c r="D174" s="816" t="s">
        <v>1422</v>
      </c>
      <c r="E174" s="817" t="s">
        <v>992</v>
      </c>
      <c r="F174" s="815" t="s">
        <v>971</v>
      </c>
      <c r="G174" s="815" t="s">
        <v>1124</v>
      </c>
      <c r="H174" s="815" t="s">
        <v>329</v>
      </c>
      <c r="I174" s="815" t="s">
        <v>1338</v>
      </c>
      <c r="J174" s="815" t="s">
        <v>1339</v>
      </c>
      <c r="K174" s="815" t="s">
        <v>1136</v>
      </c>
      <c r="L174" s="818">
        <v>176.46</v>
      </c>
      <c r="M174" s="818">
        <v>352.92</v>
      </c>
      <c r="N174" s="815">
        <v>2</v>
      </c>
      <c r="O174" s="819">
        <v>1</v>
      </c>
      <c r="P174" s="818"/>
      <c r="Q174" s="820">
        <v>0</v>
      </c>
      <c r="R174" s="815"/>
      <c r="S174" s="820">
        <v>0</v>
      </c>
      <c r="T174" s="819"/>
      <c r="U174" s="821">
        <v>0</v>
      </c>
    </row>
    <row r="175" spans="1:21" ht="14.45" customHeight="1" x14ac:dyDescent="0.2">
      <c r="A175" s="814">
        <v>9</v>
      </c>
      <c r="B175" s="815" t="s">
        <v>970</v>
      </c>
      <c r="C175" s="815" t="s">
        <v>977</v>
      </c>
      <c r="D175" s="816" t="s">
        <v>1422</v>
      </c>
      <c r="E175" s="817" t="s">
        <v>992</v>
      </c>
      <c r="F175" s="815" t="s">
        <v>973</v>
      </c>
      <c r="G175" s="815" t="s">
        <v>1066</v>
      </c>
      <c r="H175" s="815" t="s">
        <v>329</v>
      </c>
      <c r="I175" s="815" t="s">
        <v>1221</v>
      </c>
      <c r="J175" s="815" t="s">
        <v>1068</v>
      </c>
      <c r="K175" s="815"/>
      <c r="L175" s="818">
        <v>0</v>
      </c>
      <c r="M175" s="818">
        <v>0</v>
      </c>
      <c r="N175" s="815">
        <v>1</v>
      </c>
      <c r="O175" s="819">
        <v>1</v>
      </c>
      <c r="P175" s="818"/>
      <c r="Q175" s="820"/>
      <c r="R175" s="815"/>
      <c r="S175" s="820">
        <v>0</v>
      </c>
      <c r="T175" s="819"/>
      <c r="U175" s="821">
        <v>0</v>
      </c>
    </row>
    <row r="176" spans="1:21" ht="14.45" customHeight="1" x14ac:dyDescent="0.2">
      <c r="A176" s="814">
        <v>9</v>
      </c>
      <c r="B176" s="815" t="s">
        <v>970</v>
      </c>
      <c r="C176" s="815" t="s">
        <v>977</v>
      </c>
      <c r="D176" s="816" t="s">
        <v>1422</v>
      </c>
      <c r="E176" s="817" t="s">
        <v>992</v>
      </c>
      <c r="F176" s="815" t="s">
        <v>973</v>
      </c>
      <c r="G176" s="815" t="s">
        <v>1066</v>
      </c>
      <c r="H176" s="815" t="s">
        <v>329</v>
      </c>
      <c r="I176" s="815" t="s">
        <v>1340</v>
      </c>
      <c r="J176" s="815" t="s">
        <v>1341</v>
      </c>
      <c r="K176" s="815" t="s">
        <v>1342</v>
      </c>
      <c r="L176" s="818">
        <v>3044</v>
      </c>
      <c r="M176" s="818">
        <v>6088</v>
      </c>
      <c r="N176" s="815">
        <v>2</v>
      </c>
      <c r="O176" s="819">
        <v>2</v>
      </c>
      <c r="P176" s="818">
        <v>3044</v>
      </c>
      <c r="Q176" s="820">
        <v>0.5</v>
      </c>
      <c r="R176" s="815">
        <v>1</v>
      </c>
      <c r="S176" s="820">
        <v>0.5</v>
      </c>
      <c r="T176" s="819">
        <v>1</v>
      </c>
      <c r="U176" s="821">
        <v>0.5</v>
      </c>
    </row>
    <row r="177" spans="1:21" ht="14.45" customHeight="1" x14ac:dyDescent="0.2">
      <c r="A177" s="814">
        <v>9</v>
      </c>
      <c r="B177" s="815" t="s">
        <v>970</v>
      </c>
      <c r="C177" s="815" t="s">
        <v>977</v>
      </c>
      <c r="D177" s="816" t="s">
        <v>1422</v>
      </c>
      <c r="E177" s="817" t="s">
        <v>987</v>
      </c>
      <c r="F177" s="815" t="s">
        <v>971</v>
      </c>
      <c r="G177" s="815" t="s">
        <v>1101</v>
      </c>
      <c r="H177" s="815" t="s">
        <v>329</v>
      </c>
      <c r="I177" s="815" t="s">
        <v>1102</v>
      </c>
      <c r="J177" s="815" t="s">
        <v>778</v>
      </c>
      <c r="K177" s="815" t="s">
        <v>1103</v>
      </c>
      <c r="L177" s="818">
        <v>36.54</v>
      </c>
      <c r="M177" s="818">
        <v>36.54</v>
      </c>
      <c r="N177" s="815">
        <v>1</v>
      </c>
      <c r="O177" s="819">
        <v>1</v>
      </c>
      <c r="P177" s="818"/>
      <c r="Q177" s="820">
        <v>0</v>
      </c>
      <c r="R177" s="815"/>
      <c r="S177" s="820">
        <v>0</v>
      </c>
      <c r="T177" s="819"/>
      <c r="U177" s="821">
        <v>0</v>
      </c>
    </row>
    <row r="178" spans="1:21" ht="14.45" customHeight="1" x14ac:dyDescent="0.2">
      <c r="A178" s="814">
        <v>9</v>
      </c>
      <c r="B178" s="815" t="s">
        <v>970</v>
      </c>
      <c r="C178" s="815" t="s">
        <v>977</v>
      </c>
      <c r="D178" s="816" t="s">
        <v>1422</v>
      </c>
      <c r="E178" s="817" t="s">
        <v>987</v>
      </c>
      <c r="F178" s="815" t="s">
        <v>971</v>
      </c>
      <c r="G178" s="815" t="s">
        <v>1343</v>
      </c>
      <c r="H178" s="815" t="s">
        <v>329</v>
      </c>
      <c r="I178" s="815" t="s">
        <v>1344</v>
      </c>
      <c r="J178" s="815" t="s">
        <v>1345</v>
      </c>
      <c r="K178" s="815" t="s">
        <v>1346</v>
      </c>
      <c r="L178" s="818">
        <v>69.59</v>
      </c>
      <c r="M178" s="818">
        <v>69.59</v>
      </c>
      <c r="N178" s="815">
        <v>1</v>
      </c>
      <c r="O178" s="819">
        <v>1</v>
      </c>
      <c r="P178" s="818">
        <v>69.59</v>
      </c>
      <c r="Q178" s="820">
        <v>1</v>
      </c>
      <c r="R178" s="815">
        <v>1</v>
      </c>
      <c r="S178" s="820">
        <v>1</v>
      </c>
      <c r="T178" s="819">
        <v>1</v>
      </c>
      <c r="U178" s="821">
        <v>1</v>
      </c>
    </row>
    <row r="179" spans="1:21" ht="14.45" customHeight="1" x14ac:dyDescent="0.2">
      <c r="A179" s="814">
        <v>9</v>
      </c>
      <c r="B179" s="815" t="s">
        <v>970</v>
      </c>
      <c r="C179" s="815" t="s">
        <v>977</v>
      </c>
      <c r="D179" s="816" t="s">
        <v>1422</v>
      </c>
      <c r="E179" s="817" t="s">
        <v>987</v>
      </c>
      <c r="F179" s="815" t="s">
        <v>971</v>
      </c>
      <c r="G179" s="815" t="s">
        <v>1347</v>
      </c>
      <c r="H179" s="815" t="s">
        <v>329</v>
      </c>
      <c r="I179" s="815" t="s">
        <v>1348</v>
      </c>
      <c r="J179" s="815" t="s">
        <v>1349</v>
      </c>
      <c r="K179" s="815" t="s">
        <v>1350</v>
      </c>
      <c r="L179" s="818">
        <v>0</v>
      </c>
      <c r="M179" s="818">
        <v>0</v>
      </c>
      <c r="N179" s="815">
        <v>1</v>
      </c>
      <c r="O179" s="819">
        <v>1</v>
      </c>
      <c r="P179" s="818">
        <v>0</v>
      </c>
      <c r="Q179" s="820"/>
      <c r="R179" s="815">
        <v>1</v>
      </c>
      <c r="S179" s="820">
        <v>1</v>
      </c>
      <c r="T179" s="819">
        <v>1</v>
      </c>
      <c r="U179" s="821">
        <v>1</v>
      </c>
    </row>
    <row r="180" spans="1:21" ht="14.45" customHeight="1" x14ac:dyDescent="0.2">
      <c r="A180" s="814">
        <v>9</v>
      </c>
      <c r="B180" s="815" t="s">
        <v>970</v>
      </c>
      <c r="C180" s="815" t="s">
        <v>977</v>
      </c>
      <c r="D180" s="816" t="s">
        <v>1422</v>
      </c>
      <c r="E180" s="817" t="s">
        <v>987</v>
      </c>
      <c r="F180" s="815" t="s">
        <v>971</v>
      </c>
      <c r="G180" s="815" t="s">
        <v>1351</v>
      </c>
      <c r="H180" s="815" t="s">
        <v>769</v>
      </c>
      <c r="I180" s="815" t="s">
        <v>1352</v>
      </c>
      <c r="J180" s="815" t="s">
        <v>1353</v>
      </c>
      <c r="K180" s="815" t="s">
        <v>1354</v>
      </c>
      <c r="L180" s="818">
        <v>126.27</v>
      </c>
      <c r="M180" s="818">
        <v>126.27</v>
      </c>
      <c r="N180" s="815">
        <v>1</v>
      </c>
      <c r="O180" s="819">
        <v>1</v>
      </c>
      <c r="P180" s="818">
        <v>126.27</v>
      </c>
      <c r="Q180" s="820">
        <v>1</v>
      </c>
      <c r="R180" s="815">
        <v>1</v>
      </c>
      <c r="S180" s="820">
        <v>1</v>
      </c>
      <c r="T180" s="819">
        <v>1</v>
      </c>
      <c r="U180" s="821">
        <v>1</v>
      </c>
    </row>
    <row r="181" spans="1:21" ht="14.45" customHeight="1" x14ac:dyDescent="0.2">
      <c r="A181" s="814">
        <v>9</v>
      </c>
      <c r="B181" s="815" t="s">
        <v>970</v>
      </c>
      <c r="C181" s="815" t="s">
        <v>977</v>
      </c>
      <c r="D181" s="816" t="s">
        <v>1422</v>
      </c>
      <c r="E181" s="817" t="s">
        <v>987</v>
      </c>
      <c r="F181" s="815" t="s">
        <v>971</v>
      </c>
      <c r="G181" s="815" t="s">
        <v>1124</v>
      </c>
      <c r="H181" s="815" t="s">
        <v>329</v>
      </c>
      <c r="I181" s="815" t="s">
        <v>964</v>
      </c>
      <c r="J181" s="815" t="s">
        <v>856</v>
      </c>
      <c r="K181" s="815" t="s">
        <v>852</v>
      </c>
      <c r="L181" s="818">
        <v>294.81</v>
      </c>
      <c r="M181" s="818">
        <v>4127.34</v>
      </c>
      <c r="N181" s="815">
        <v>14</v>
      </c>
      <c r="O181" s="819">
        <v>9</v>
      </c>
      <c r="P181" s="818">
        <v>2653.29</v>
      </c>
      <c r="Q181" s="820">
        <v>0.64285714285714279</v>
      </c>
      <c r="R181" s="815">
        <v>9</v>
      </c>
      <c r="S181" s="820">
        <v>0.6428571428571429</v>
      </c>
      <c r="T181" s="819">
        <v>6</v>
      </c>
      <c r="U181" s="821">
        <v>0.66666666666666663</v>
      </c>
    </row>
    <row r="182" spans="1:21" ht="14.45" customHeight="1" x14ac:dyDescent="0.2">
      <c r="A182" s="814">
        <v>9</v>
      </c>
      <c r="B182" s="815" t="s">
        <v>970</v>
      </c>
      <c r="C182" s="815" t="s">
        <v>977</v>
      </c>
      <c r="D182" s="816" t="s">
        <v>1422</v>
      </c>
      <c r="E182" s="817" t="s">
        <v>987</v>
      </c>
      <c r="F182" s="815" t="s">
        <v>971</v>
      </c>
      <c r="G182" s="815" t="s">
        <v>1124</v>
      </c>
      <c r="H182" s="815" t="s">
        <v>329</v>
      </c>
      <c r="I182" s="815" t="s">
        <v>1253</v>
      </c>
      <c r="J182" s="815" t="s">
        <v>1254</v>
      </c>
      <c r="K182" s="815" t="s">
        <v>1255</v>
      </c>
      <c r="L182" s="818">
        <v>294.81</v>
      </c>
      <c r="M182" s="818">
        <v>589.62</v>
      </c>
      <c r="N182" s="815">
        <v>2</v>
      </c>
      <c r="O182" s="819">
        <v>1</v>
      </c>
      <c r="P182" s="818"/>
      <c r="Q182" s="820">
        <v>0</v>
      </c>
      <c r="R182" s="815"/>
      <c r="S182" s="820">
        <v>0</v>
      </c>
      <c r="T182" s="819"/>
      <c r="U182" s="821">
        <v>0</v>
      </c>
    </row>
    <row r="183" spans="1:21" ht="14.45" customHeight="1" x14ac:dyDescent="0.2">
      <c r="A183" s="814">
        <v>9</v>
      </c>
      <c r="B183" s="815" t="s">
        <v>970</v>
      </c>
      <c r="C183" s="815" t="s">
        <v>977</v>
      </c>
      <c r="D183" s="816" t="s">
        <v>1422</v>
      </c>
      <c r="E183" s="817" t="s">
        <v>987</v>
      </c>
      <c r="F183" s="815" t="s">
        <v>972</v>
      </c>
      <c r="G183" s="815" t="s">
        <v>1066</v>
      </c>
      <c r="H183" s="815" t="s">
        <v>329</v>
      </c>
      <c r="I183" s="815" t="s">
        <v>1355</v>
      </c>
      <c r="J183" s="815" t="s">
        <v>1068</v>
      </c>
      <c r="K183" s="815"/>
      <c r="L183" s="818">
        <v>0</v>
      </c>
      <c r="M183" s="818">
        <v>0</v>
      </c>
      <c r="N183" s="815">
        <v>1</v>
      </c>
      <c r="O183" s="819">
        <v>1</v>
      </c>
      <c r="P183" s="818">
        <v>0</v>
      </c>
      <c r="Q183" s="820"/>
      <c r="R183" s="815">
        <v>1</v>
      </c>
      <c r="S183" s="820">
        <v>1</v>
      </c>
      <c r="T183" s="819">
        <v>1</v>
      </c>
      <c r="U183" s="821">
        <v>1</v>
      </c>
    </row>
    <row r="184" spans="1:21" ht="14.45" customHeight="1" x14ac:dyDescent="0.2">
      <c r="A184" s="814">
        <v>9</v>
      </c>
      <c r="B184" s="815" t="s">
        <v>970</v>
      </c>
      <c r="C184" s="815" t="s">
        <v>977</v>
      </c>
      <c r="D184" s="816" t="s">
        <v>1422</v>
      </c>
      <c r="E184" s="817" t="s">
        <v>984</v>
      </c>
      <c r="F184" s="815" t="s">
        <v>971</v>
      </c>
      <c r="G184" s="815" t="s">
        <v>1356</v>
      </c>
      <c r="H184" s="815" t="s">
        <v>769</v>
      </c>
      <c r="I184" s="815" t="s">
        <v>1357</v>
      </c>
      <c r="J184" s="815" t="s">
        <v>1358</v>
      </c>
      <c r="K184" s="815" t="s">
        <v>1359</v>
      </c>
      <c r="L184" s="818">
        <v>23.4</v>
      </c>
      <c r="M184" s="818">
        <v>23.4</v>
      </c>
      <c r="N184" s="815">
        <v>1</v>
      </c>
      <c r="O184" s="819">
        <v>1</v>
      </c>
      <c r="P184" s="818"/>
      <c r="Q184" s="820">
        <v>0</v>
      </c>
      <c r="R184" s="815"/>
      <c r="S184" s="820">
        <v>0</v>
      </c>
      <c r="T184" s="819"/>
      <c r="U184" s="821">
        <v>0</v>
      </c>
    </row>
    <row r="185" spans="1:21" ht="14.45" customHeight="1" x14ac:dyDescent="0.2">
      <c r="A185" s="814">
        <v>9</v>
      </c>
      <c r="B185" s="815" t="s">
        <v>970</v>
      </c>
      <c r="C185" s="815" t="s">
        <v>977</v>
      </c>
      <c r="D185" s="816" t="s">
        <v>1422</v>
      </c>
      <c r="E185" s="817" t="s">
        <v>984</v>
      </c>
      <c r="F185" s="815" t="s">
        <v>971</v>
      </c>
      <c r="G185" s="815" t="s">
        <v>1360</v>
      </c>
      <c r="H185" s="815" t="s">
        <v>329</v>
      </c>
      <c r="I185" s="815" t="s">
        <v>1361</v>
      </c>
      <c r="J185" s="815" t="s">
        <v>1362</v>
      </c>
      <c r="K185" s="815" t="s">
        <v>1363</v>
      </c>
      <c r="L185" s="818">
        <v>0</v>
      </c>
      <c r="M185" s="818">
        <v>0</v>
      </c>
      <c r="N185" s="815">
        <v>1</v>
      </c>
      <c r="O185" s="819">
        <v>1</v>
      </c>
      <c r="P185" s="818">
        <v>0</v>
      </c>
      <c r="Q185" s="820"/>
      <c r="R185" s="815">
        <v>1</v>
      </c>
      <c r="S185" s="820">
        <v>1</v>
      </c>
      <c r="T185" s="819">
        <v>1</v>
      </c>
      <c r="U185" s="821">
        <v>1</v>
      </c>
    </row>
    <row r="186" spans="1:21" ht="14.45" customHeight="1" x14ac:dyDescent="0.2">
      <c r="A186" s="814">
        <v>9</v>
      </c>
      <c r="B186" s="815" t="s">
        <v>970</v>
      </c>
      <c r="C186" s="815" t="s">
        <v>977</v>
      </c>
      <c r="D186" s="816" t="s">
        <v>1422</v>
      </c>
      <c r="E186" s="817" t="s">
        <v>984</v>
      </c>
      <c r="F186" s="815" t="s">
        <v>971</v>
      </c>
      <c r="G186" s="815" t="s">
        <v>1364</v>
      </c>
      <c r="H186" s="815" t="s">
        <v>769</v>
      </c>
      <c r="I186" s="815" t="s">
        <v>1365</v>
      </c>
      <c r="J186" s="815" t="s">
        <v>1366</v>
      </c>
      <c r="K186" s="815" t="s">
        <v>1041</v>
      </c>
      <c r="L186" s="818">
        <v>176.32</v>
      </c>
      <c r="M186" s="818">
        <v>176.32</v>
      </c>
      <c r="N186" s="815">
        <v>1</v>
      </c>
      <c r="O186" s="819">
        <v>1</v>
      </c>
      <c r="P186" s="818">
        <v>176.32</v>
      </c>
      <c r="Q186" s="820">
        <v>1</v>
      </c>
      <c r="R186" s="815">
        <v>1</v>
      </c>
      <c r="S186" s="820">
        <v>1</v>
      </c>
      <c r="T186" s="819">
        <v>1</v>
      </c>
      <c r="U186" s="821">
        <v>1</v>
      </c>
    </row>
    <row r="187" spans="1:21" ht="14.45" customHeight="1" x14ac:dyDescent="0.2">
      <c r="A187" s="814">
        <v>9</v>
      </c>
      <c r="B187" s="815" t="s">
        <v>970</v>
      </c>
      <c r="C187" s="815" t="s">
        <v>977</v>
      </c>
      <c r="D187" s="816" t="s">
        <v>1422</v>
      </c>
      <c r="E187" s="817" t="s">
        <v>984</v>
      </c>
      <c r="F187" s="815" t="s">
        <v>971</v>
      </c>
      <c r="G187" s="815" t="s">
        <v>1091</v>
      </c>
      <c r="H187" s="815" t="s">
        <v>329</v>
      </c>
      <c r="I187" s="815" t="s">
        <v>1367</v>
      </c>
      <c r="J187" s="815" t="s">
        <v>625</v>
      </c>
      <c r="K187" s="815" t="s">
        <v>626</v>
      </c>
      <c r="L187" s="818">
        <v>105.63</v>
      </c>
      <c r="M187" s="818">
        <v>105.63</v>
      </c>
      <c r="N187" s="815">
        <v>1</v>
      </c>
      <c r="O187" s="819">
        <v>1</v>
      </c>
      <c r="P187" s="818"/>
      <c r="Q187" s="820">
        <v>0</v>
      </c>
      <c r="R187" s="815"/>
      <c r="S187" s="820">
        <v>0</v>
      </c>
      <c r="T187" s="819"/>
      <c r="U187" s="821">
        <v>0</v>
      </c>
    </row>
    <row r="188" spans="1:21" ht="14.45" customHeight="1" x14ac:dyDescent="0.2">
      <c r="A188" s="814">
        <v>9</v>
      </c>
      <c r="B188" s="815" t="s">
        <v>970</v>
      </c>
      <c r="C188" s="815" t="s">
        <v>977</v>
      </c>
      <c r="D188" s="816" t="s">
        <v>1422</v>
      </c>
      <c r="E188" s="817" t="s">
        <v>984</v>
      </c>
      <c r="F188" s="815" t="s">
        <v>971</v>
      </c>
      <c r="G188" s="815" t="s">
        <v>1368</v>
      </c>
      <c r="H188" s="815" t="s">
        <v>329</v>
      </c>
      <c r="I188" s="815" t="s">
        <v>1369</v>
      </c>
      <c r="J188" s="815" t="s">
        <v>1370</v>
      </c>
      <c r="K188" s="815" t="s">
        <v>1371</v>
      </c>
      <c r="L188" s="818">
        <v>75.05</v>
      </c>
      <c r="M188" s="818">
        <v>75.05</v>
      </c>
      <c r="N188" s="815">
        <v>1</v>
      </c>
      <c r="O188" s="819">
        <v>0.5</v>
      </c>
      <c r="P188" s="818"/>
      <c r="Q188" s="820">
        <v>0</v>
      </c>
      <c r="R188" s="815"/>
      <c r="S188" s="820">
        <v>0</v>
      </c>
      <c r="T188" s="819"/>
      <c r="U188" s="821">
        <v>0</v>
      </c>
    </row>
    <row r="189" spans="1:21" ht="14.45" customHeight="1" x14ac:dyDescent="0.2">
      <c r="A189" s="814">
        <v>9</v>
      </c>
      <c r="B189" s="815" t="s">
        <v>970</v>
      </c>
      <c r="C189" s="815" t="s">
        <v>977</v>
      </c>
      <c r="D189" s="816" t="s">
        <v>1422</v>
      </c>
      <c r="E189" s="817" t="s">
        <v>984</v>
      </c>
      <c r="F189" s="815" t="s">
        <v>971</v>
      </c>
      <c r="G189" s="815" t="s">
        <v>1024</v>
      </c>
      <c r="H189" s="815" t="s">
        <v>329</v>
      </c>
      <c r="I189" s="815" t="s">
        <v>1025</v>
      </c>
      <c r="J189" s="815" t="s">
        <v>650</v>
      </c>
      <c r="K189" s="815" t="s">
        <v>651</v>
      </c>
      <c r="L189" s="818">
        <v>94.7</v>
      </c>
      <c r="M189" s="818">
        <v>94.7</v>
      </c>
      <c r="N189" s="815">
        <v>1</v>
      </c>
      <c r="O189" s="819">
        <v>1</v>
      </c>
      <c r="P189" s="818"/>
      <c r="Q189" s="820">
        <v>0</v>
      </c>
      <c r="R189" s="815"/>
      <c r="S189" s="820">
        <v>0</v>
      </c>
      <c r="T189" s="819"/>
      <c r="U189" s="821">
        <v>0</v>
      </c>
    </row>
    <row r="190" spans="1:21" ht="14.45" customHeight="1" x14ac:dyDescent="0.2">
      <c r="A190" s="814">
        <v>9</v>
      </c>
      <c r="B190" s="815" t="s">
        <v>970</v>
      </c>
      <c r="C190" s="815" t="s">
        <v>977</v>
      </c>
      <c r="D190" s="816" t="s">
        <v>1422</v>
      </c>
      <c r="E190" s="817" t="s">
        <v>984</v>
      </c>
      <c r="F190" s="815" t="s">
        <v>971</v>
      </c>
      <c r="G190" s="815" t="s">
        <v>1024</v>
      </c>
      <c r="H190" s="815" t="s">
        <v>329</v>
      </c>
      <c r="I190" s="815" t="s">
        <v>1097</v>
      </c>
      <c r="J190" s="815" t="s">
        <v>650</v>
      </c>
      <c r="K190" s="815" t="s">
        <v>651</v>
      </c>
      <c r="L190" s="818">
        <v>94.7</v>
      </c>
      <c r="M190" s="818">
        <v>94.7</v>
      </c>
      <c r="N190" s="815">
        <v>1</v>
      </c>
      <c r="O190" s="819">
        <v>1</v>
      </c>
      <c r="P190" s="818"/>
      <c r="Q190" s="820">
        <v>0</v>
      </c>
      <c r="R190" s="815"/>
      <c r="S190" s="820">
        <v>0</v>
      </c>
      <c r="T190" s="819"/>
      <c r="U190" s="821">
        <v>0</v>
      </c>
    </row>
    <row r="191" spans="1:21" ht="14.45" customHeight="1" x14ac:dyDescent="0.2">
      <c r="A191" s="814">
        <v>9</v>
      </c>
      <c r="B191" s="815" t="s">
        <v>970</v>
      </c>
      <c r="C191" s="815" t="s">
        <v>977</v>
      </c>
      <c r="D191" s="816" t="s">
        <v>1422</v>
      </c>
      <c r="E191" s="817" t="s">
        <v>984</v>
      </c>
      <c r="F191" s="815" t="s">
        <v>971</v>
      </c>
      <c r="G191" s="815" t="s">
        <v>1066</v>
      </c>
      <c r="H191" s="815" t="s">
        <v>329</v>
      </c>
      <c r="I191" s="815" t="s">
        <v>1221</v>
      </c>
      <c r="J191" s="815" t="s">
        <v>1068</v>
      </c>
      <c r="K191" s="815"/>
      <c r="L191" s="818">
        <v>0</v>
      </c>
      <c r="M191" s="818">
        <v>0</v>
      </c>
      <c r="N191" s="815">
        <v>15</v>
      </c>
      <c r="O191" s="819">
        <v>1</v>
      </c>
      <c r="P191" s="818"/>
      <c r="Q191" s="820"/>
      <c r="R191" s="815"/>
      <c r="S191" s="820">
        <v>0</v>
      </c>
      <c r="T191" s="819"/>
      <c r="U191" s="821">
        <v>0</v>
      </c>
    </row>
    <row r="192" spans="1:21" ht="14.45" customHeight="1" x14ac:dyDescent="0.2">
      <c r="A192" s="814">
        <v>9</v>
      </c>
      <c r="B192" s="815" t="s">
        <v>970</v>
      </c>
      <c r="C192" s="815" t="s">
        <v>977</v>
      </c>
      <c r="D192" s="816" t="s">
        <v>1422</v>
      </c>
      <c r="E192" s="817" t="s">
        <v>984</v>
      </c>
      <c r="F192" s="815" t="s">
        <v>971</v>
      </c>
      <c r="G192" s="815" t="s">
        <v>1098</v>
      </c>
      <c r="H192" s="815" t="s">
        <v>329</v>
      </c>
      <c r="I192" s="815" t="s">
        <v>1311</v>
      </c>
      <c r="J192" s="815" t="s">
        <v>867</v>
      </c>
      <c r="K192" s="815" t="s">
        <v>1312</v>
      </c>
      <c r="L192" s="818">
        <v>111.72</v>
      </c>
      <c r="M192" s="818">
        <v>223.44</v>
      </c>
      <c r="N192" s="815">
        <v>2</v>
      </c>
      <c r="O192" s="819">
        <v>1</v>
      </c>
      <c r="P192" s="818"/>
      <c r="Q192" s="820">
        <v>0</v>
      </c>
      <c r="R192" s="815"/>
      <c r="S192" s="820">
        <v>0</v>
      </c>
      <c r="T192" s="819"/>
      <c r="U192" s="821">
        <v>0</v>
      </c>
    </row>
    <row r="193" spans="1:21" ht="14.45" customHeight="1" x14ac:dyDescent="0.2">
      <c r="A193" s="814">
        <v>9</v>
      </c>
      <c r="B193" s="815" t="s">
        <v>970</v>
      </c>
      <c r="C193" s="815" t="s">
        <v>977</v>
      </c>
      <c r="D193" s="816" t="s">
        <v>1422</v>
      </c>
      <c r="E193" s="817" t="s">
        <v>984</v>
      </c>
      <c r="F193" s="815" t="s">
        <v>971</v>
      </c>
      <c r="G193" s="815" t="s">
        <v>1372</v>
      </c>
      <c r="H193" s="815" t="s">
        <v>329</v>
      </c>
      <c r="I193" s="815" t="s">
        <v>1373</v>
      </c>
      <c r="J193" s="815" t="s">
        <v>1374</v>
      </c>
      <c r="K193" s="815" t="s">
        <v>1375</v>
      </c>
      <c r="L193" s="818">
        <v>205.84</v>
      </c>
      <c r="M193" s="818">
        <v>205.84</v>
      </c>
      <c r="N193" s="815">
        <v>1</v>
      </c>
      <c r="O193" s="819">
        <v>0.5</v>
      </c>
      <c r="P193" s="818"/>
      <c r="Q193" s="820">
        <v>0</v>
      </c>
      <c r="R193" s="815"/>
      <c r="S193" s="820">
        <v>0</v>
      </c>
      <c r="T193" s="819"/>
      <c r="U193" s="821">
        <v>0</v>
      </c>
    </row>
    <row r="194" spans="1:21" ht="14.45" customHeight="1" x14ac:dyDescent="0.2">
      <c r="A194" s="814">
        <v>9</v>
      </c>
      <c r="B194" s="815" t="s">
        <v>970</v>
      </c>
      <c r="C194" s="815" t="s">
        <v>977</v>
      </c>
      <c r="D194" s="816" t="s">
        <v>1422</v>
      </c>
      <c r="E194" s="817" t="s">
        <v>984</v>
      </c>
      <c r="F194" s="815" t="s">
        <v>971</v>
      </c>
      <c r="G194" s="815" t="s">
        <v>1112</v>
      </c>
      <c r="H194" s="815" t="s">
        <v>329</v>
      </c>
      <c r="I194" s="815" t="s">
        <v>1113</v>
      </c>
      <c r="J194" s="815" t="s">
        <v>1114</v>
      </c>
      <c r="K194" s="815" t="s">
        <v>1115</v>
      </c>
      <c r="L194" s="818">
        <v>127.91</v>
      </c>
      <c r="M194" s="818">
        <v>127.91</v>
      </c>
      <c r="N194" s="815">
        <v>1</v>
      </c>
      <c r="O194" s="819">
        <v>0.5</v>
      </c>
      <c r="P194" s="818"/>
      <c r="Q194" s="820">
        <v>0</v>
      </c>
      <c r="R194" s="815"/>
      <c r="S194" s="820">
        <v>0</v>
      </c>
      <c r="T194" s="819"/>
      <c r="U194" s="821">
        <v>0</v>
      </c>
    </row>
    <row r="195" spans="1:21" ht="14.45" customHeight="1" x14ac:dyDescent="0.2">
      <c r="A195" s="814">
        <v>9</v>
      </c>
      <c r="B195" s="815" t="s">
        <v>970</v>
      </c>
      <c r="C195" s="815" t="s">
        <v>977</v>
      </c>
      <c r="D195" s="816" t="s">
        <v>1422</v>
      </c>
      <c r="E195" s="817" t="s">
        <v>984</v>
      </c>
      <c r="F195" s="815" t="s">
        <v>971</v>
      </c>
      <c r="G195" s="815" t="s">
        <v>1376</v>
      </c>
      <c r="H195" s="815" t="s">
        <v>329</v>
      </c>
      <c r="I195" s="815" t="s">
        <v>1377</v>
      </c>
      <c r="J195" s="815" t="s">
        <v>1378</v>
      </c>
      <c r="K195" s="815" t="s">
        <v>1379</v>
      </c>
      <c r="L195" s="818">
        <v>87.67</v>
      </c>
      <c r="M195" s="818">
        <v>263.01</v>
      </c>
      <c r="N195" s="815">
        <v>3</v>
      </c>
      <c r="O195" s="819">
        <v>0.5</v>
      </c>
      <c r="P195" s="818"/>
      <c r="Q195" s="820">
        <v>0</v>
      </c>
      <c r="R195" s="815"/>
      <c r="S195" s="820">
        <v>0</v>
      </c>
      <c r="T195" s="819"/>
      <c r="U195" s="821">
        <v>0</v>
      </c>
    </row>
    <row r="196" spans="1:21" ht="14.45" customHeight="1" x14ac:dyDescent="0.2">
      <c r="A196" s="814">
        <v>9</v>
      </c>
      <c r="B196" s="815" t="s">
        <v>970</v>
      </c>
      <c r="C196" s="815" t="s">
        <v>977</v>
      </c>
      <c r="D196" s="816" t="s">
        <v>1422</v>
      </c>
      <c r="E196" s="817" t="s">
        <v>984</v>
      </c>
      <c r="F196" s="815" t="s">
        <v>973</v>
      </c>
      <c r="G196" s="815" t="s">
        <v>1066</v>
      </c>
      <c r="H196" s="815" t="s">
        <v>329</v>
      </c>
      <c r="I196" s="815" t="s">
        <v>1221</v>
      </c>
      <c r="J196" s="815" t="s">
        <v>1068</v>
      </c>
      <c r="K196" s="815"/>
      <c r="L196" s="818">
        <v>0</v>
      </c>
      <c r="M196" s="818">
        <v>0</v>
      </c>
      <c r="N196" s="815">
        <v>17</v>
      </c>
      <c r="O196" s="819">
        <v>3</v>
      </c>
      <c r="P196" s="818"/>
      <c r="Q196" s="820"/>
      <c r="R196" s="815"/>
      <c r="S196" s="820">
        <v>0</v>
      </c>
      <c r="T196" s="819"/>
      <c r="U196" s="821">
        <v>0</v>
      </c>
    </row>
    <row r="197" spans="1:21" ht="14.45" customHeight="1" x14ac:dyDescent="0.2">
      <c r="A197" s="814">
        <v>9</v>
      </c>
      <c r="B197" s="815" t="s">
        <v>970</v>
      </c>
      <c r="C197" s="815" t="s">
        <v>977</v>
      </c>
      <c r="D197" s="816" t="s">
        <v>1422</v>
      </c>
      <c r="E197" s="817" t="s">
        <v>984</v>
      </c>
      <c r="F197" s="815" t="s">
        <v>973</v>
      </c>
      <c r="G197" s="815" t="s">
        <v>1066</v>
      </c>
      <c r="H197" s="815" t="s">
        <v>329</v>
      </c>
      <c r="I197" s="815" t="s">
        <v>1380</v>
      </c>
      <c r="J197" s="815" t="s">
        <v>1381</v>
      </c>
      <c r="K197" s="815" t="s">
        <v>1382</v>
      </c>
      <c r="L197" s="818">
        <v>219.65</v>
      </c>
      <c r="M197" s="818">
        <v>1098.25</v>
      </c>
      <c r="N197" s="815">
        <v>5</v>
      </c>
      <c r="O197" s="819">
        <v>1</v>
      </c>
      <c r="P197" s="818"/>
      <c r="Q197" s="820">
        <v>0</v>
      </c>
      <c r="R197" s="815"/>
      <c r="S197" s="820">
        <v>0</v>
      </c>
      <c r="T197" s="819"/>
      <c r="U197" s="821">
        <v>0</v>
      </c>
    </row>
    <row r="198" spans="1:21" ht="14.45" customHeight="1" x14ac:dyDescent="0.2">
      <c r="A198" s="814">
        <v>9</v>
      </c>
      <c r="B198" s="815" t="s">
        <v>970</v>
      </c>
      <c r="C198" s="815" t="s">
        <v>977</v>
      </c>
      <c r="D198" s="816" t="s">
        <v>1422</v>
      </c>
      <c r="E198" s="817" t="s">
        <v>982</v>
      </c>
      <c r="F198" s="815" t="s">
        <v>971</v>
      </c>
      <c r="G198" s="815" t="s">
        <v>1076</v>
      </c>
      <c r="H198" s="815" t="s">
        <v>329</v>
      </c>
      <c r="I198" s="815" t="s">
        <v>1077</v>
      </c>
      <c r="J198" s="815" t="s">
        <v>1078</v>
      </c>
      <c r="K198" s="815" t="s">
        <v>1079</v>
      </c>
      <c r="L198" s="818">
        <v>24.01</v>
      </c>
      <c r="M198" s="818">
        <v>24.01</v>
      </c>
      <c r="N198" s="815">
        <v>1</v>
      </c>
      <c r="O198" s="819">
        <v>1</v>
      </c>
      <c r="P198" s="818">
        <v>24.01</v>
      </c>
      <c r="Q198" s="820">
        <v>1</v>
      </c>
      <c r="R198" s="815">
        <v>1</v>
      </c>
      <c r="S198" s="820">
        <v>1</v>
      </c>
      <c r="T198" s="819">
        <v>1</v>
      </c>
      <c r="U198" s="821">
        <v>1</v>
      </c>
    </row>
    <row r="199" spans="1:21" ht="14.45" customHeight="1" x14ac:dyDescent="0.2">
      <c r="A199" s="814">
        <v>9</v>
      </c>
      <c r="B199" s="815" t="s">
        <v>970</v>
      </c>
      <c r="C199" s="815" t="s">
        <v>977</v>
      </c>
      <c r="D199" s="816" t="s">
        <v>1422</v>
      </c>
      <c r="E199" s="817" t="s">
        <v>982</v>
      </c>
      <c r="F199" s="815" t="s">
        <v>971</v>
      </c>
      <c r="G199" s="815" t="s">
        <v>1383</v>
      </c>
      <c r="H199" s="815" t="s">
        <v>329</v>
      </c>
      <c r="I199" s="815" t="s">
        <v>1384</v>
      </c>
      <c r="J199" s="815" t="s">
        <v>1385</v>
      </c>
      <c r="K199" s="815" t="s">
        <v>1386</v>
      </c>
      <c r="L199" s="818">
        <v>644.83000000000004</v>
      </c>
      <c r="M199" s="818">
        <v>1289.6600000000001</v>
      </c>
      <c r="N199" s="815">
        <v>2</v>
      </c>
      <c r="O199" s="819">
        <v>0.5</v>
      </c>
      <c r="P199" s="818">
        <v>1289.6600000000001</v>
      </c>
      <c r="Q199" s="820">
        <v>1</v>
      </c>
      <c r="R199" s="815">
        <v>2</v>
      </c>
      <c r="S199" s="820">
        <v>1</v>
      </c>
      <c r="T199" s="819">
        <v>0.5</v>
      </c>
      <c r="U199" s="821">
        <v>1</v>
      </c>
    </row>
    <row r="200" spans="1:21" ht="14.45" customHeight="1" x14ac:dyDescent="0.2">
      <c r="A200" s="814">
        <v>9</v>
      </c>
      <c r="B200" s="815" t="s">
        <v>970</v>
      </c>
      <c r="C200" s="815" t="s">
        <v>977</v>
      </c>
      <c r="D200" s="816" t="s">
        <v>1422</v>
      </c>
      <c r="E200" s="817" t="s">
        <v>982</v>
      </c>
      <c r="F200" s="815" t="s">
        <v>971</v>
      </c>
      <c r="G200" s="815" t="s">
        <v>1091</v>
      </c>
      <c r="H200" s="815" t="s">
        <v>329</v>
      </c>
      <c r="I200" s="815" t="s">
        <v>1092</v>
      </c>
      <c r="J200" s="815" t="s">
        <v>625</v>
      </c>
      <c r="K200" s="815" t="s">
        <v>626</v>
      </c>
      <c r="L200" s="818">
        <v>105.63</v>
      </c>
      <c r="M200" s="818">
        <v>1161.9299999999998</v>
      </c>
      <c r="N200" s="815">
        <v>11</v>
      </c>
      <c r="O200" s="819">
        <v>5.5</v>
      </c>
      <c r="P200" s="818">
        <v>633.78</v>
      </c>
      <c r="Q200" s="820">
        <v>0.54545454545454553</v>
      </c>
      <c r="R200" s="815">
        <v>6</v>
      </c>
      <c r="S200" s="820">
        <v>0.54545454545454541</v>
      </c>
      <c r="T200" s="819">
        <v>3</v>
      </c>
      <c r="U200" s="821">
        <v>0.54545454545454541</v>
      </c>
    </row>
    <row r="201" spans="1:21" ht="14.45" customHeight="1" x14ac:dyDescent="0.2">
      <c r="A201" s="814">
        <v>9</v>
      </c>
      <c r="B201" s="815" t="s">
        <v>970</v>
      </c>
      <c r="C201" s="815" t="s">
        <v>977</v>
      </c>
      <c r="D201" s="816" t="s">
        <v>1422</v>
      </c>
      <c r="E201" s="817" t="s">
        <v>982</v>
      </c>
      <c r="F201" s="815" t="s">
        <v>971</v>
      </c>
      <c r="G201" s="815" t="s">
        <v>1024</v>
      </c>
      <c r="H201" s="815" t="s">
        <v>329</v>
      </c>
      <c r="I201" s="815" t="s">
        <v>1025</v>
      </c>
      <c r="J201" s="815" t="s">
        <v>650</v>
      </c>
      <c r="K201" s="815" t="s">
        <v>651</v>
      </c>
      <c r="L201" s="818">
        <v>94.7</v>
      </c>
      <c r="M201" s="818">
        <v>284.10000000000002</v>
      </c>
      <c r="N201" s="815">
        <v>3</v>
      </c>
      <c r="O201" s="819">
        <v>2.5</v>
      </c>
      <c r="P201" s="818"/>
      <c r="Q201" s="820">
        <v>0</v>
      </c>
      <c r="R201" s="815"/>
      <c r="S201" s="820">
        <v>0</v>
      </c>
      <c r="T201" s="819"/>
      <c r="U201" s="821">
        <v>0</v>
      </c>
    </row>
    <row r="202" spans="1:21" ht="14.45" customHeight="1" x14ac:dyDescent="0.2">
      <c r="A202" s="814">
        <v>9</v>
      </c>
      <c r="B202" s="815" t="s">
        <v>970</v>
      </c>
      <c r="C202" s="815" t="s">
        <v>977</v>
      </c>
      <c r="D202" s="816" t="s">
        <v>1422</v>
      </c>
      <c r="E202" s="817" t="s">
        <v>982</v>
      </c>
      <c r="F202" s="815" t="s">
        <v>971</v>
      </c>
      <c r="G202" s="815" t="s">
        <v>1024</v>
      </c>
      <c r="H202" s="815" t="s">
        <v>329</v>
      </c>
      <c r="I202" s="815" t="s">
        <v>1025</v>
      </c>
      <c r="J202" s="815" t="s">
        <v>650</v>
      </c>
      <c r="K202" s="815" t="s">
        <v>651</v>
      </c>
      <c r="L202" s="818">
        <v>49.04</v>
      </c>
      <c r="M202" s="818">
        <v>441.36</v>
      </c>
      <c r="N202" s="815">
        <v>9</v>
      </c>
      <c r="O202" s="819">
        <v>5</v>
      </c>
      <c r="P202" s="818">
        <v>245.2</v>
      </c>
      <c r="Q202" s="820">
        <v>0.55555555555555547</v>
      </c>
      <c r="R202" s="815">
        <v>5</v>
      </c>
      <c r="S202" s="820">
        <v>0.55555555555555558</v>
      </c>
      <c r="T202" s="819">
        <v>2.5</v>
      </c>
      <c r="U202" s="821">
        <v>0.5</v>
      </c>
    </row>
    <row r="203" spans="1:21" ht="14.45" customHeight="1" x14ac:dyDescent="0.2">
      <c r="A203" s="814">
        <v>9</v>
      </c>
      <c r="B203" s="815" t="s">
        <v>970</v>
      </c>
      <c r="C203" s="815" t="s">
        <v>977</v>
      </c>
      <c r="D203" s="816" t="s">
        <v>1422</v>
      </c>
      <c r="E203" s="817" t="s">
        <v>982</v>
      </c>
      <c r="F203" s="815" t="s">
        <v>971</v>
      </c>
      <c r="G203" s="815" t="s">
        <v>1163</v>
      </c>
      <c r="H203" s="815" t="s">
        <v>329</v>
      </c>
      <c r="I203" s="815" t="s">
        <v>1164</v>
      </c>
      <c r="J203" s="815" t="s">
        <v>1165</v>
      </c>
      <c r="K203" s="815" t="s">
        <v>1166</v>
      </c>
      <c r="L203" s="818">
        <v>16.079999999999998</v>
      </c>
      <c r="M203" s="818">
        <v>32.159999999999997</v>
      </c>
      <c r="N203" s="815">
        <v>2</v>
      </c>
      <c r="O203" s="819">
        <v>1.5</v>
      </c>
      <c r="P203" s="818">
        <v>32.159999999999997</v>
      </c>
      <c r="Q203" s="820">
        <v>1</v>
      </c>
      <c r="R203" s="815">
        <v>2</v>
      </c>
      <c r="S203" s="820">
        <v>1</v>
      </c>
      <c r="T203" s="819">
        <v>1.5</v>
      </c>
      <c r="U203" s="821">
        <v>1</v>
      </c>
    </row>
    <row r="204" spans="1:21" ht="14.45" customHeight="1" x14ac:dyDescent="0.2">
      <c r="A204" s="814">
        <v>9</v>
      </c>
      <c r="B204" s="815" t="s">
        <v>970</v>
      </c>
      <c r="C204" s="815" t="s">
        <v>977</v>
      </c>
      <c r="D204" s="816" t="s">
        <v>1422</v>
      </c>
      <c r="E204" s="817" t="s">
        <v>982</v>
      </c>
      <c r="F204" s="815" t="s">
        <v>971</v>
      </c>
      <c r="G204" s="815" t="s">
        <v>1101</v>
      </c>
      <c r="H204" s="815" t="s">
        <v>329</v>
      </c>
      <c r="I204" s="815" t="s">
        <v>1102</v>
      </c>
      <c r="J204" s="815" t="s">
        <v>778</v>
      </c>
      <c r="K204" s="815" t="s">
        <v>1103</v>
      </c>
      <c r="L204" s="818">
        <v>36.54</v>
      </c>
      <c r="M204" s="818">
        <v>146.16</v>
      </c>
      <c r="N204" s="815">
        <v>4</v>
      </c>
      <c r="O204" s="819">
        <v>4</v>
      </c>
      <c r="P204" s="818">
        <v>109.62</v>
      </c>
      <c r="Q204" s="820">
        <v>0.75</v>
      </c>
      <c r="R204" s="815">
        <v>3</v>
      </c>
      <c r="S204" s="820">
        <v>0.75</v>
      </c>
      <c r="T204" s="819">
        <v>3</v>
      </c>
      <c r="U204" s="821">
        <v>0.75</v>
      </c>
    </row>
    <row r="205" spans="1:21" ht="14.45" customHeight="1" x14ac:dyDescent="0.2">
      <c r="A205" s="814">
        <v>9</v>
      </c>
      <c r="B205" s="815" t="s">
        <v>970</v>
      </c>
      <c r="C205" s="815" t="s">
        <v>977</v>
      </c>
      <c r="D205" s="816" t="s">
        <v>1422</v>
      </c>
      <c r="E205" s="817" t="s">
        <v>982</v>
      </c>
      <c r="F205" s="815" t="s">
        <v>971</v>
      </c>
      <c r="G205" s="815" t="s">
        <v>1387</v>
      </c>
      <c r="H205" s="815" t="s">
        <v>329</v>
      </c>
      <c r="I205" s="815" t="s">
        <v>1388</v>
      </c>
      <c r="J205" s="815" t="s">
        <v>1389</v>
      </c>
      <c r="K205" s="815" t="s">
        <v>1390</v>
      </c>
      <c r="L205" s="818">
        <v>1472.61</v>
      </c>
      <c r="M205" s="818">
        <v>1472.61</v>
      </c>
      <c r="N205" s="815">
        <v>1</v>
      </c>
      <c r="O205" s="819">
        <v>1</v>
      </c>
      <c r="P205" s="818">
        <v>1472.61</v>
      </c>
      <c r="Q205" s="820">
        <v>1</v>
      </c>
      <c r="R205" s="815">
        <v>1</v>
      </c>
      <c r="S205" s="820">
        <v>1</v>
      </c>
      <c r="T205" s="819">
        <v>1</v>
      </c>
      <c r="U205" s="821">
        <v>1</v>
      </c>
    </row>
    <row r="206" spans="1:21" ht="14.45" customHeight="1" x14ac:dyDescent="0.2">
      <c r="A206" s="814">
        <v>9</v>
      </c>
      <c r="B206" s="815" t="s">
        <v>970</v>
      </c>
      <c r="C206" s="815" t="s">
        <v>977</v>
      </c>
      <c r="D206" s="816" t="s">
        <v>1422</v>
      </c>
      <c r="E206" s="817" t="s">
        <v>982</v>
      </c>
      <c r="F206" s="815" t="s">
        <v>971</v>
      </c>
      <c r="G206" s="815" t="s">
        <v>1196</v>
      </c>
      <c r="H206" s="815" t="s">
        <v>769</v>
      </c>
      <c r="I206" s="815" t="s">
        <v>954</v>
      </c>
      <c r="J206" s="815" t="s">
        <v>824</v>
      </c>
      <c r="K206" s="815" t="s">
        <v>825</v>
      </c>
      <c r="L206" s="818">
        <v>63.75</v>
      </c>
      <c r="M206" s="818">
        <v>63.75</v>
      </c>
      <c r="N206" s="815">
        <v>1</v>
      </c>
      <c r="O206" s="819">
        <v>0.5</v>
      </c>
      <c r="P206" s="818">
        <v>63.75</v>
      </c>
      <c r="Q206" s="820">
        <v>1</v>
      </c>
      <c r="R206" s="815">
        <v>1</v>
      </c>
      <c r="S206" s="820">
        <v>1</v>
      </c>
      <c r="T206" s="819">
        <v>0.5</v>
      </c>
      <c r="U206" s="821">
        <v>1</v>
      </c>
    </row>
    <row r="207" spans="1:21" ht="14.45" customHeight="1" x14ac:dyDescent="0.2">
      <c r="A207" s="814">
        <v>9</v>
      </c>
      <c r="B207" s="815" t="s">
        <v>970</v>
      </c>
      <c r="C207" s="815" t="s">
        <v>977</v>
      </c>
      <c r="D207" s="816" t="s">
        <v>1422</v>
      </c>
      <c r="E207" s="817" t="s">
        <v>982</v>
      </c>
      <c r="F207" s="815" t="s">
        <v>971</v>
      </c>
      <c r="G207" s="815" t="s">
        <v>1124</v>
      </c>
      <c r="H207" s="815" t="s">
        <v>329</v>
      </c>
      <c r="I207" s="815" t="s">
        <v>964</v>
      </c>
      <c r="J207" s="815" t="s">
        <v>856</v>
      </c>
      <c r="K207" s="815" t="s">
        <v>852</v>
      </c>
      <c r="L207" s="818">
        <v>294.81</v>
      </c>
      <c r="M207" s="818">
        <v>3832.5299999999997</v>
      </c>
      <c r="N207" s="815">
        <v>13</v>
      </c>
      <c r="O207" s="819">
        <v>2</v>
      </c>
      <c r="P207" s="818">
        <v>1474.05</v>
      </c>
      <c r="Q207" s="820">
        <v>0.38461538461538464</v>
      </c>
      <c r="R207" s="815">
        <v>5</v>
      </c>
      <c r="S207" s="820">
        <v>0.38461538461538464</v>
      </c>
      <c r="T207" s="819">
        <v>1</v>
      </c>
      <c r="U207" s="821">
        <v>0.5</v>
      </c>
    </row>
    <row r="208" spans="1:21" ht="14.45" customHeight="1" x14ac:dyDescent="0.2">
      <c r="A208" s="814">
        <v>9</v>
      </c>
      <c r="B208" s="815" t="s">
        <v>970</v>
      </c>
      <c r="C208" s="815" t="s">
        <v>977</v>
      </c>
      <c r="D208" s="816" t="s">
        <v>1422</v>
      </c>
      <c r="E208" s="817" t="s">
        <v>982</v>
      </c>
      <c r="F208" s="815" t="s">
        <v>971</v>
      </c>
      <c r="G208" s="815" t="s">
        <v>1124</v>
      </c>
      <c r="H208" s="815" t="s">
        <v>769</v>
      </c>
      <c r="I208" s="815" t="s">
        <v>965</v>
      </c>
      <c r="J208" s="815" t="s">
        <v>734</v>
      </c>
      <c r="K208" s="815" t="s">
        <v>735</v>
      </c>
      <c r="L208" s="818">
        <v>2635.97</v>
      </c>
      <c r="M208" s="818">
        <v>13179.849999999999</v>
      </c>
      <c r="N208" s="815">
        <v>5</v>
      </c>
      <c r="O208" s="819">
        <v>0.5</v>
      </c>
      <c r="P208" s="818">
        <v>13179.849999999999</v>
      </c>
      <c r="Q208" s="820">
        <v>1</v>
      </c>
      <c r="R208" s="815">
        <v>5</v>
      </c>
      <c r="S208" s="820">
        <v>1</v>
      </c>
      <c r="T208" s="819">
        <v>0.5</v>
      </c>
      <c r="U208" s="821">
        <v>1</v>
      </c>
    </row>
    <row r="209" spans="1:21" ht="14.45" customHeight="1" x14ac:dyDescent="0.2">
      <c r="A209" s="814">
        <v>9</v>
      </c>
      <c r="B209" s="815" t="s">
        <v>970</v>
      </c>
      <c r="C209" s="815" t="s">
        <v>977</v>
      </c>
      <c r="D209" s="816" t="s">
        <v>1422</v>
      </c>
      <c r="E209" s="817" t="s">
        <v>982</v>
      </c>
      <c r="F209" s="815" t="s">
        <v>971</v>
      </c>
      <c r="G209" s="815" t="s">
        <v>1124</v>
      </c>
      <c r="H209" s="815" t="s">
        <v>329</v>
      </c>
      <c r="I209" s="815" t="s">
        <v>1133</v>
      </c>
      <c r="J209" s="815" t="s">
        <v>732</v>
      </c>
      <c r="K209" s="815" t="s">
        <v>733</v>
      </c>
      <c r="L209" s="818">
        <v>2844.97</v>
      </c>
      <c r="M209" s="818">
        <v>14224.849999999999</v>
      </c>
      <c r="N209" s="815">
        <v>5</v>
      </c>
      <c r="O209" s="819">
        <v>0.5</v>
      </c>
      <c r="P209" s="818"/>
      <c r="Q209" s="820">
        <v>0</v>
      </c>
      <c r="R209" s="815"/>
      <c r="S209" s="820">
        <v>0</v>
      </c>
      <c r="T209" s="819"/>
      <c r="U209" s="821">
        <v>0</v>
      </c>
    </row>
    <row r="210" spans="1:21" ht="14.45" customHeight="1" x14ac:dyDescent="0.2">
      <c r="A210" s="814">
        <v>9</v>
      </c>
      <c r="B210" s="815" t="s">
        <v>970</v>
      </c>
      <c r="C210" s="815" t="s">
        <v>977</v>
      </c>
      <c r="D210" s="816" t="s">
        <v>1422</v>
      </c>
      <c r="E210" s="817" t="s">
        <v>982</v>
      </c>
      <c r="F210" s="815" t="s">
        <v>972</v>
      </c>
      <c r="G210" s="815" t="s">
        <v>1066</v>
      </c>
      <c r="H210" s="815" t="s">
        <v>329</v>
      </c>
      <c r="I210" s="815" t="s">
        <v>1102</v>
      </c>
      <c r="J210" s="815" t="s">
        <v>1068</v>
      </c>
      <c r="K210" s="815"/>
      <c r="L210" s="818">
        <v>36.54</v>
      </c>
      <c r="M210" s="818">
        <v>36.54</v>
      </c>
      <c r="N210" s="815">
        <v>1</v>
      </c>
      <c r="O210" s="819">
        <v>0.5</v>
      </c>
      <c r="P210" s="818">
        <v>36.54</v>
      </c>
      <c r="Q210" s="820">
        <v>1</v>
      </c>
      <c r="R210" s="815">
        <v>1</v>
      </c>
      <c r="S210" s="820">
        <v>1</v>
      </c>
      <c r="T210" s="819">
        <v>0.5</v>
      </c>
      <c r="U210" s="821">
        <v>1</v>
      </c>
    </row>
    <row r="211" spans="1:21" ht="14.45" customHeight="1" x14ac:dyDescent="0.2">
      <c r="A211" s="814">
        <v>9</v>
      </c>
      <c r="B211" s="815" t="s">
        <v>970</v>
      </c>
      <c r="C211" s="815" t="s">
        <v>977</v>
      </c>
      <c r="D211" s="816" t="s">
        <v>1422</v>
      </c>
      <c r="E211" s="817" t="s">
        <v>982</v>
      </c>
      <c r="F211" s="815" t="s">
        <v>972</v>
      </c>
      <c r="G211" s="815" t="s">
        <v>1066</v>
      </c>
      <c r="H211" s="815" t="s">
        <v>329</v>
      </c>
      <c r="I211" s="815" t="s">
        <v>1391</v>
      </c>
      <c r="J211" s="815" t="s">
        <v>1068</v>
      </c>
      <c r="K211" s="815"/>
      <c r="L211" s="818">
        <v>0</v>
      </c>
      <c r="M211" s="818">
        <v>0</v>
      </c>
      <c r="N211" s="815">
        <v>1</v>
      </c>
      <c r="O211" s="819">
        <v>1</v>
      </c>
      <c r="P211" s="818"/>
      <c r="Q211" s="820"/>
      <c r="R211" s="815"/>
      <c r="S211" s="820">
        <v>0</v>
      </c>
      <c r="T211" s="819"/>
      <c r="U211" s="821">
        <v>0</v>
      </c>
    </row>
    <row r="212" spans="1:21" ht="14.45" customHeight="1" x14ac:dyDescent="0.2">
      <c r="A212" s="814">
        <v>9</v>
      </c>
      <c r="B212" s="815" t="s">
        <v>970</v>
      </c>
      <c r="C212" s="815" t="s">
        <v>977</v>
      </c>
      <c r="D212" s="816" t="s">
        <v>1422</v>
      </c>
      <c r="E212" s="817" t="s">
        <v>982</v>
      </c>
      <c r="F212" s="815" t="s">
        <v>972</v>
      </c>
      <c r="G212" s="815" t="s">
        <v>1066</v>
      </c>
      <c r="H212" s="815" t="s">
        <v>329</v>
      </c>
      <c r="I212" s="815" t="s">
        <v>1392</v>
      </c>
      <c r="J212" s="815" t="s">
        <v>1068</v>
      </c>
      <c r="K212" s="815"/>
      <c r="L212" s="818">
        <v>0</v>
      </c>
      <c r="M212" s="818">
        <v>0</v>
      </c>
      <c r="N212" s="815">
        <v>2</v>
      </c>
      <c r="O212" s="819">
        <v>2</v>
      </c>
      <c r="P212" s="818">
        <v>0</v>
      </c>
      <c r="Q212" s="820"/>
      <c r="R212" s="815">
        <v>1</v>
      </c>
      <c r="S212" s="820">
        <v>0.5</v>
      </c>
      <c r="T212" s="819">
        <v>1</v>
      </c>
      <c r="U212" s="821">
        <v>0.5</v>
      </c>
    </row>
    <row r="213" spans="1:21" ht="14.45" customHeight="1" x14ac:dyDescent="0.2">
      <c r="A213" s="814">
        <v>9</v>
      </c>
      <c r="B213" s="815" t="s">
        <v>970</v>
      </c>
      <c r="C213" s="815" t="s">
        <v>977</v>
      </c>
      <c r="D213" s="816" t="s">
        <v>1422</v>
      </c>
      <c r="E213" s="817" t="s">
        <v>989</v>
      </c>
      <c r="F213" s="815" t="s">
        <v>971</v>
      </c>
      <c r="G213" s="815" t="s">
        <v>1008</v>
      </c>
      <c r="H213" s="815" t="s">
        <v>329</v>
      </c>
      <c r="I213" s="815" t="s">
        <v>1393</v>
      </c>
      <c r="J213" s="815" t="s">
        <v>1394</v>
      </c>
      <c r="K213" s="815" t="s">
        <v>1011</v>
      </c>
      <c r="L213" s="818">
        <v>119.69</v>
      </c>
      <c r="M213" s="818">
        <v>119.69</v>
      </c>
      <c r="N213" s="815">
        <v>1</v>
      </c>
      <c r="O213" s="819">
        <v>1</v>
      </c>
      <c r="P213" s="818">
        <v>119.69</v>
      </c>
      <c r="Q213" s="820">
        <v>1</v>
      </c>
      <c r="R213" s="815">
        <v>1</v>
      </c>
      <c r="S213" s="820">
        <v>1</v>
      </c>
      <c r="T213" s="819">
        <v>1</v>
      </c>
      <c r="U213" s="821">
        <v>1</v>
      </c>
    </row>
    <row r="214" spans="1:21" ht="14.45" customHeight="1" x14ac:dyDescent="0.2">
      <c r="A214" s="814">
        <v>9</v>
      </c>
      <c r="B214" s="815" t="s">
        <v>970</v>
      </c>
      <c r="C214" s="815" t="s">
        <v>977</v>
      </c>
      <c r="D214" s="816" t="s">
        <v>1422</v>
      </c>
      <c r="E214" s="817" t="s">
        <v>989</v>
      </c>
      <c r="F214" s="815" t="s">
        <v>971</v>
      </c>
      <c r="G214" s="815" t="s">
        <v>1364</v>
      </c>
      <c r="H214" s="815" t="s">
        <v>769</v>
      </c>
      <c r="I214" s="815" t="s">
        <v>1395</v>
      </c>
      <c r="J214" s="815" t="s">
        <v>1366</v>
      </c>
      <c r="K214" s="815" t="s">
        <v>1396</v>
      </c>
      <c r="L214" s="818">
        <v>58.77</v>
      </c>
      <c r="M214" s="818">
        <v>58.77</v>
      </c>
      <c r="N214" s="815">
        <v>1</v>
      </c>
      <c r="O214" s="819">
        <v>1</v>
      </c>
      <c r="P214" s="818">
        <v>58.77</v>
      </c>
      <c r="Q214" s="820">
        <v>1</v>
      </c>
      <c r="R214" s="815">
        <v>1</v>
      </c>
      <c r="S214" s="820">
        <v>1</v>
      </c>
      <c r="T214" s="819">
        <v>1</v>
      </c>
      <c r="U214" s="821">
        <v>1</v>
      </c>
    </row>
    <row r="215" spans="1:21" ht="14.45" customHeight="1" x14ac:dyDescent="0.2">
      <c r="A215" s="814">
        <v>9</v>
      </c>
      <c r="B215" s="815" t="s">
        <v>970</v>
      </c>
      <c r="C215" s="815" t="s">
        <v>977</v>
      </c>
      <c r="D215" s="816" t="s">
        <v>1422</v>
      </c>
      <c r="E215" s="817" t="s">
        <v>989</v>
      </c>
      <c r="F215" s="815" t="s">
        <v>971</v>
      </c>
      <c r="G215" s="815" t="s">
        <v>1024</v>
      </c>
      <c r="H215" s="815" t="s">
        <v>329</v>
      </c>
      <c r="I215" s="815" t="s">
        <v>1025</v>
      </c>
      <c r="J215" s="815" t="s">
        <v>650</v>
      </c>
      <c r="K215" s="815" t="s">
        <v>651</v>
      </c>
      <c r="L215" s="818">
        <v>94.7</v>
      </c>
      <c r="M215" s="818">
        <v>94.7</v>
      </c>
      <c r="N215" s="815">
        <v>1</v>
      </c>
      <c r="O215" s="819">
        <v>0.5</v>
      </c>
      <c r="P215" s="818"/>
      <c r="Q215" s="820">
        <v>0</v>
      </c>
      <c r="R215" s="815"/>
      <c r="S215" s="820">
        <v>0</v>
      </c>
      <c r="T215" s="819"/>
      <c r="U215" s="821">
        <v>0</v>
      </c>
    </row>
    <row r="216" spans="1:21" ht="14.45" customHeight="1" x14ac:dyDescent="0.2">
      <c r="A216" s="814">
        <v>9</v>
      </c>
      <c r="B216" s="815" t="s">
        <v>970</v>
      </c>
      <c r="C216" s="815" t="s">
        <v>977</v>
      </c>
      <c r="D216" s="816" t="s">
        <v>1422</v>
      </c>
      <c r="E216" s="817" t="s">
        <v>989</v>
      </c>
      <c r="F216" s="815" t="s">
        <v>971</v>
      </c>
      <c r="G216" s="815" t="s">
        <v>1101</v>
      </c>
      <c r="H216" s="815" t="s">
        <v>329</v>
      </c>
      <c r="I216" s="815" t="s">
        <v>1102</v>
      </c>
      <c r="J216" s="815" t="s">
        <v>778</v>
      </c>
      <c r="K216" s="815" t="s">
        <v>1103</v>
      </c>
      <c r="L216" s="818">
        <v>36.54</v>
      </c>
      <c r="M216" s="818">
        <v>73.08</v>
      </c>
      <c r="N216" s="815">
        <v>2</v>
      </c>
      <c r="O216" s="819">
        <v>1</v>
      </c>
      <c r="P216" s="818">
        <v>36.54</v>
      </c>
      <c r="Q216" s="820">
        <v>0.5</v>
      </c>
      <c r="R216" s="815">
        <v>1</v>
      </c>
      <c r="S216" s="820">
        <v>0.5</v>
      </c>
      <c r="T216" s="819">
        <v>0.5</v>
      </c>
      <c r="U216" s="821">
        <v>0.5</v>
      </c>
    </row>
    <row r="217" spans="1:21" ht="14.45" customHeight="1" x14ac:dyDescent="0.2">
      <c r="A217" s="814">
        <v>9</v>
      </c>
      <c r="B217" s="815" t="s">
        <v>970</v>
      </c>
      <c r="C217" s="815" t="s">
        <v>977</v>
      </c>
      <c r="D217" s="816" t="s">
        <v>1422</v>
      </c>
      <c r="E217" s="817" t="s">
        <v>989</v>
      </c>
      <c r="F217" s="815" t="s">
        <v>971</v>
      </c>
      <c r="G217" s="815" t="s">
        <v>1124</v>
      </c>
      <c r="H217" s="815" t="s">
        <v>329</v>
      </c>
      <c r="I217" s="815" t="s">
        <v>964</v>
      </c>
      <c r="J217" s="815" t="s">
        <v>856</v>
      </c>
      <c r="K217" s="815" t="s">
        <v>852</v>
      </c>
      <c r="L217" s="818">
        <v>294.81</v>
      </c>
      <c r="M217" s="818">
        <v>1768.8600000000001</v>
      </c>
      <c r="N217" s="815">
        <v>6</v>
      </c>
      <c r="O217" s="819">
        <v>1.5</v>
      </c>
      <c r="P217" s="818">
        <v>1768.8600000000001</v>
      </c>
      <c r="Q217" s="820">
        <v>1</v>
      </c>
      <c r="R217" s="815">
        <v>6</v>
      </c>
      <c r="S217" s="820">
        <v>1</v>
      </c>
      <c r="T217" s="819">
        <v>1.5</v>
      </c>
      <c r="U217" s="821">
        <v>1</v>
      </c>
    </row>
    <row r="218" spans="1:21" ht="14.45" customHeight="1" x14ac:dyDescent="0.2">
      <c r="A218" s="814">
        <v>9</v>
      </c>
      <c r="B218" s="815" t="s">
        <v>970</v>
      </c>
      <c r="C218" s="815" t="s">
        <v>977</v>
      </c>
      <c r="D218" s="816" t="s">
        <v>1422</v>
      </c>
      <c r="E218" s="817" t="s">
        <v>988</v>
      </c>
      <c r="F218" s="815" t="s">
        <v>971</v>
      </c>
      <c r="G218" s="815" t="s">
        <v>1397</v>
      </c>
      <c r="H218" s="815" t="s">
        <v>769</v>
      </c>
      <c r="I218" s="815" t="s">
        <v>1398</v>
      </c>
      <c r="J218" s="815" t="s">
        <v>1399</v>
      </c>
      <c r="K218" s="815" t="s">
        <v>1400</v>
      </c>
      <c r="L218" s="818">
        <v>93.27</v>
      </c>
      <c r="M218" s="818">
        <v>186.54</v>
      </c>
      <c r="N218" s="815">
        <v>2</v>
      </c>
      <c r="O218" s="819">
        <v>1.5</v>
      </c>
      <c r="P218" s="818">
        <v>186.54</v>
      </c>
      <c r="Q218" s="820">
        <v>1</v>
      </c>
      <c r="R218" s="815">
        <v>2</v>
      </c>
      <c r="S218" s="820">
        <v>1</v>
      </c>
      <c r="T218" s="819">
        <v>1.5</v>
      </c>
      <c r="U218" s="821">
        <v>1</v>
      </c>
    </row>
    <row r="219" spans="1:21" ht="14.45" customHeight="1" x14ac:dyDescent="0.2">
      <c r="A219" s="814">
        <v>9</v>
      </c>
      <c r="B219" s="815" t="s">
        <v>970</v>
      </c>
      <c r="C219" s="815" t="s">
        <v>977</v>
      </c>
      <c r="D219" s="816" t="s">
        <v>1422</v>
      </c>
      <c r="E219" s="817" t="s">
        <v>988</v>
      </c>
      <c r="F219" s="815" t="s">
        <v>971</v>
      </c>
      <c r="G219" s="815" t="s">
        <v>998</v>
      </c>
      <c r="H219" s="815" t="s">
        <v>329</v>
      </c>
      <c r="I219" s="815" t="s">
        <v>1401</v>
      </c>
      <c r="J219" s="815" t="s">
        <v>1402</v>
      </c>
      <c r="K219" s="815" t="s">
        <v>1403</v>
      </c>
      <c r="L219" s="818">
        <v>254.49</v>
      </c>
      <c r="M219" s="818">
        <v>254.49</v>
      </c>
      <c r="N219" s="815">
        <v>1</v>
      </c>
      <c r="O219" s="819">
        <v>0.5</v>
      </c>
      <c r="P219" s="818">
        <v>254.49</v>
      </c>
      <c r="Q219" s="820">
        <v>1</v>
      </c>
      <c r="R219" s="815">
        <v>1</v>
      </c>
      <c r="S219" s="820">
        <v>1</v>
      </c>
      <c r="T219" s="819">
        <v>0.5</v>
      </c>
      <c r="U219" s="821">
        <v>1</v>
      </c>
    </row>
    <row r="220" spans="1:21" ht="14.45" customHeight="1" x14ac:dyDescent="0.2">
      <c r="A220" s="814">
        <v>9</v>
      </c>
      <c r="B220" s="815" t="s">
        <v>970</v>
      </c>
      <c r="C220" s="815" t="s">
        <v>977</v>
      </c>
      <c r="D220" s="816" t="s">
        <v>1422</v>
      </c>
      <c r="E220" s="817" t="s">
        <v>988</v>
      </c>
      <c r="F220" s="815" t="s">
        <v>971</v>
      </c>
      <c r="G220" s="815" t="s">
        <v>1404</v>
      </c>
      <c r="H220" s="815" t="s">
        <v>769</v>
      </c>
      <c r="I220" s="815" t="s">
        <v>1405</v>
      </c>
      <c r="J220" s="815" t="s">
        <v>1406</v>
      </c>
      <c r="K220" s="815" t="s">
        <v>1407</v>
      </c>
      <c r="L220" s="818">
        <v>20.83</v>
      </c>
      <c r="M220" s="818">
        <v>83.32</v>
      </c>
      <c r="N220" s="815">
        <v>4</v>
      </c>
      <c r="O220" s="819">
        <v>1.5</v>
      </c>
      <c r="P220" s="818">
        <v>83.32</v>
      </c>
      <c r="Q220" s="820">
        <v>1</v>
      </c>
      <c r="R220" s="815">
        <v>4</v>
      </c>
      <c r="S220" s="820">
        <v>1</v>
      </c>
      <c r="T220" s="819">
        <v>1.5</v>
      </c>
      <c r="U220" s="821">
        <v>1</v>
      </c>
    </row>
    <row r="221" spans="1:21" ht="14.45" customHeight="1" x14ac:dyDescent="0.2">
      <c r="A221" s="814">
        <v>9</v>
      </c>
      <c r="B221" s="815" t="s">
        <v>970</v>
      </c>
      <c r="C221" s="815" t="s">
        <v>977</v>
      </c>
      <c r="D221" s="816" t="s">
        <v>1422</v>
      </c>
      <c r="E221" s="817" t="s">
        <v>988</v>
      </c>
      <c r="F221" s="815" t="s">
        <v>971</v>
      </c>
      <c r="G221" s="815" t="s">
        <v>1098</v>
      </c>
      <c r="H221" s="815" t="s">
        <v>329</v>
      </c>
      <c r="I221" s="815" t="s">
        <v>1099</v>
      </c>
      <c r="J221" s="815" t="s">
        <v>867</v>
      </c>
      <c r="K221" s="815" t="s">
        <v>1100</v>
      </c>
      <c r="L221" s="818">
        <v>83.79</v>
      </c>
      <c r="M221" s="818">
        <v>167.58</v>
      </c>
      <c r="N221" s="815">
        <v>2</v>
      </c>
      <c r="O221" s="819">
        <v>1</v>
      </c>
      <c r="P221" s="818">
        <v>167.58</v>
      </c>
      <c r="Q221" s="820">
        <v>1</v>
      </c>
      <c r="R221" s="815">
        <v>2</v>
      </c>
      <c r="S221" s="820">
        <v>1</v>
      </c>
      <c r="T221" s="819">
        <v>1</v>
      </c>
      <c r="U221" s="821">
        <v>1</v>
      </c>
    </row>
    <row r="222" spans="1:21" ht="14.45" customHeight="1" x14ac:dyDescent="0.2">
      <c r="A222" s="814">
        <v>9</v>
      </c>
      <c r="B222" s="815" t="s">
        <v>970</v>
      </c>
      <c r="C222" s="815" t="s">
        <v>977</v>
      </c>
      <c r="D222" s="816" t="s">
        <v>1422</v>
      </c>
      <c r="E222" s="817" t="s">
        <v>988</v>
      </c>
      <c r="F222" s="815" t="s">
        <v>971</v>
      </c>
      <c r="G222" s="815" t="s">
        <v>1408</v>
      </c>
      <c r="H222" s="815" t="s">
        <v>769</v>
      </c>
      <c r="I222" s="815" t="s">
        <v>1409</v>
      </c>
      <c r="J222" s="815" t="s">
        <v>1410</v>
      </c>
      <c r="K222" s="815" t="s">
        <v>1411</v>
      </c>
      <c r="L222" s="818">
        <v>186.87</v>
      </c>
      <c r="M222" s="818">
        <v>373.74</v>
      </c>
      <c r="N222" s="815">
        <v>2</v>
      </c>
      <c r="O222" s="819">
        <v>0.5</v>
      </c>
      <c r="P222" s="818">
        <v>373.74</v>
      </c>
      <c r="Q222" s="820">
        <v>1</v>
      </c>
      <c r="R222" s="815">
        <v>2</v>
      </c>
      <c r="S222" s="820">
        <v>1</v>
      </c>
      <c r="T222" s="819">
        <v>0.5</v>
      </c>
      <c r="U222" s="821">
        <v>1</v>
      </c>
    </row>
    <row r="223" spans="1:21" ht="14.45" customHeight="1" x14ac:dyDescent="0.2">
      <c r="A223" s="814">
        <v>9</v>
      </c>
      <c r="B223" s="815" t="s">
        <v>970</v>
      </c>
      <c r="C223" s="815" t="s">
        <v>977</v>
      </c>
      <c r="D223" s="816" t="s">
        <v>1422</v>
      </c>
      <c r="E223" s="817" t="s">
        <v>988</v>
      </c>
      <c r="F223" s="815" t="s">
        <v>971</v>
      </c>
      <c r="G223" s="815" t="s">
        <v>1412</v>
      </c>
      <c r="H223" s="815" t="s">
        <v>769</v>
      </c>
      <c r="I223" s="815" t="s">
        <v>1413</v>
      </c>
      <c r="J223" s="815" t="s">
        <v>1414</v>
      </c>
      <c r="K223" s="815" t="s">
        <v>1415</v>
      </c>
      <c r="L223" s="818">
        <v>888.77</v>
      </c>
      <c r="M223" s="818">
        <v>3555.08</v>
      </c>
      <c r="N223" s="815">
        <v>4</v>
      </c>
      <c r="O223" s="819">
        <v>1.5</v>
      </c>
      <c r="P223" s="818">
        <v>3555.08</v>
      </c>
      <c r="Q223" s="820">
        <v>1</v>
      </c>
      <c r="R223" s="815">
        <v>4</v>
      </c>
      <c r="S223" s="820">
        <v>1</v>
      </c>
      <c r="T223" s="819">
        <v>1.5</v>
      </c>
      <c r="U223" s="821">
        <v>1</v>
      </c>
    </row>
    <row r="224" spans="1:21" ht="14.45" customHeight="1" x14ac:dyDescent="0.2">
      <c r="A224" s="814">
        <v>9</v>
      </c>
      <c r="B224" s="815" t="s">
        <v>970</v>
      </c>
      <c r="C224" s="815" t="s">
        <v>977</v>
      </c>
      <c r="D224" s="816" t="s">
        <v>1422</v>
      </c>
      <c r="E224" s="817" t="s">
        <v>988</v>
      </c>
      <c r="F224" s="815" t="s">
        <v>971</v>
      </c>
      <c r="G224" s="815" t="s">
        <v>1210</v>
      </c>
      <c r="H224" s="815" t="s">
        <v>329</v>
      </c>
      <c r="I224" s="815" t="s">
        <v>1416</v>
      </c>
      <c r="J224" s="815" t="s">
        <v>1212</v>
      </c>
      <c r="K224" s="815" t="s">
        <v>1417</v>
      </c>
      <c r="L224" s="818">
        <v>225.06</v>
      </c>
      <c r="M224" s="818">
        <v>450.12</v>
      </c>
      <c r="N224" s="815">
        <v>2</v>
      </c>
      <c r="O224" s="819">
        <v>1</v>
      </c>
      <c r="P224" s="818">
        <v>450.12</v>
      </c>
      <c r="Q224" s="820">
        <v>1</v>
      </c>
      <c r="R224" s="815">
        <v>2</v>
      </c>
      <c r="S224" s="820">
        <v>1</v>
      </c>
      <c r="T224" s="819">
        <v>1</v>
      </c>
      <c r="U224" s="821">
        <v>1</v>
      </c>
    </row>
    <row r="225" spans="1:21" ht="14.45" customHeight="1" x14ac:dyDescent="0.2">
      <c r="A225" s="814">
        <v>9</v>
      </c>
      <c r="B225" s="815" t="s">
        <v>970</v>
      </c>
      <c r="C225" s="815" t="s">
        <v>977</v>
      </c>
      <c r="D225" s="816" t="s">
        <v>1422</v>
      </c>
      <c r="E225" s="817" t="s">
        <v>988</v>
      </c>
      <c r="F225" s="815" t="s">
        <v>971</v>
      </c>
      <c r="G225" s="815" t="s">
        <v>1418</v>
      </c>
      <c r="H225" s="815" t="s">
        <v>329</v>
      </c>
      <c r="I225" s="815" t="s">
        <v>1419</v>
      </c>
      <c r="J225" s="815" t="s">
        <v>1420</v>
      </c>
      <c r="K225" s="815" t="s">
        <v>1421</v>
      </c>
      <c r="L225" s="818">
        <v>829.85</v>
      </c>
      <c r="M225" s="818">
        <v>28214.9</v>
      </c>
      <c r="N225" s="815">
        <v>34</v>
      </c>
      <c r="O225" s="819">
        <v>1.5</v>
      </c>
      <c r="P225" s="818">
        <v>28214.9</v>
      </c>
      <c r="Q225" s="820">
        <v>1</v>
      </c>
      <c r="R225" s="815">
        <v>34</v>
      </c>
      <c r="S225" s="820">
        <v>1</v>
      </c>
      <c r="T225" s="819">
        <v>1.5</v>
      </c>
      <c r="U225" s="821">
        <v>1</v>
      </c>
    </row>
    <row r="226" spans="1:21" ht="14.45" customHeight="1" x14ac:dyDescent="0.2">
      <c r="A226" s="814">
        <v>9</v>
      </c>
      <c r="B226" s="815" t="s">
        <v>970</v>
      </c>
      <c r="C226" s="815" t="s">
        <v>977</v>
      </c>
      <c r="D226" s="816" t="s">
        <v>1422</v>
      </c>
      <c r="E226" s="817" t="s">
        <v>983</v>
      </c>
      <c r="F226" s="815" t="s">
        <v>971</v>
      </c>
      <c r="G226" s="815" t="s">
        <v>1024</v>
      </c>
      <c r="H226" s="815" t="s">
        <v>329</v>
      </c>
      <c r="I226" s="815" t="s">
        <v>1025</v>
      </c>
      <c r="J226" s="815" t="s">
        <v>650</v>
      </c>
      <c r="K226" s="815" t="s">
        <v>651</v>
      </c>
      <c r="L226" s="818">
        <v>49.04</v>
      </c>
      <c r="M226" s="818">
        <v>49.04</v>
      </c>
      <c r="N226" s="815">
        <v>1</v>
      </c>
      <c r="O226" s="819">
        <v>1</v>
      </c>
      <c r="P226" s="818">
        <v>49.04</v>
      </c>
      <c r="Q226" s="820">
        <v>1</v>
      </c>
      <c r="R226" s="815">
        <v>1</v>
      </c>
      <c r="S226" s="820">
        <v>1</v>
      </c>
      <c r="T226" s="819">
        <v>1</v>
      </c>
      <c r="U226" s="821">
        <v>1</v>
      </c>
    </row>
    <row r="227" spans="1:21" ht="14.45" customHeight="1" x14ac:dyDescent="0.2">
      <c r="A227" s="814">
        <v>9</v>
      </c>
      <c r="B227" s="815" t="s">
        <v>970</v>
      </c>
      <c r="C227" s="815" t="s">
        <v>977</v>
      </c>
      <c r="D227" s="816" t="s">
        <v>1422</v>
      </c>
      <c r="E227" s="817" t="s">
        <v>991</v>
      </c>
      <c r="F227" s="815" t="s">
        <v>971</v>
      </c>
      <c r="G227" s="815" t="s">
        <v>1101</v>
      </c>
      <c r="H227" s="815" t="s">
        <v>329</v>
      </c>
      <c r="I227" s="815" t="s">
        <v>1102</v>
      </c>
      <c r="J227" s="815" t="s">
        <v>778</v>
      </c>
      <c r="K227" s="815" t="s">
        <v>1103</v>
      </c>
      <c r="L227" s="818">
        <v>36.54</v>
      </c>
      <c r="M227" s="818">
        <v>36.54</v>
      </c>
      <c r="N227" s="815">
        <v>1</v>
      </c>
      <c r="O227" s="819">
        <v>1</v>
      </c>
      <c r="P227" s="818"/>
      <c r="Q227" s="820">
        <v>0</v>
      </c>
      <c r="R227" s="815"/>
      <c r="S227" s="820">
        <v>0</v>
      </c>
      <c r="T227" s="819"/>
      <c r="U227" s="821">
        <v>0</v>
      </c>
    </row>
    <row r="228" spans="1:21" ht="14.45" customHeight="1" thickBot="1" x14ac:dyDescent="0.25">
      <c r="A228" s="822">
        <v>9</v>
      </c>
      <c r="B228" s="823" t="s">
        <v>970</v>
      </c>
      <c r="C228" s="823" t="s">
        <v>975</v>
      </c>
      <c r="D228" s="824" t="s">
        <v>1423</v>
      </c>
      <c r="E228" s="825" t="s">
        <v>992</v>
      </c>
      <c r="F228" s="823" t="s">
        <v>971</v>
      </c>
      <c r="G228" s="823" t="s">
        <v>1124</v>
      </c>
      <c r="H228" s="823" t="s">
        <v>329</v>
      </c>
      <c r="I228" s="823" t="s">
        <v>964</v>
      </c>
      <c r="J228" s="823" t="s">
        <v>856</v>
      </c>
      <c r="K228" s="823" t="s">
        <v>852</v>
      </c>
      <c r="L228" s="826">
        <v>294.81</v>
      </c>
      <c r="M228" s="826">
        <v>589.62</v>
      </c>
      <c r="N228" s="823">
        <v>2</v>
      </c>
      <c r="O228" s="827">
        <v>1</v>
      </c>
      <c r="P228" s="826"/>
      <c r="Q228" s="828">
        <v>0</v>
      </c>
      <c r="R228" s="823"/>
      <c r="S228" s="828">
        <v>0</v>
      </c>
      <c r="T228" s="827"/>
      <c r="U228" s="829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2738E64-ADD5-49F8-8B02-4276E73D2B9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1425</v>
      </c>
      <c r="B1" s="555"/>
      <c r="C1" s="555"/>
      <c r="D1" s="555"/>
      <c r="E1" s="555"/>
      <c r="F1" s="555"/>
    </row>
    <row r="2" spans="1:6" ht="14.45" customHeight="1" thickBot="1" x14ac:dyDescent="0.25">
      <c r="A2" s="705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30" t="s">
        <v>209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839" t="s">
        <v>990</v>
      </c>
      <c r="B5" s="225">
        <v>13622.550000000003</v>
      </c>
      <c r="C5" s="813">
        <v>0.15622471643124769</v>
      </c>
      <c r="D5" s="225">
        <v>73575.88</v>
      </c>
      <c r="E5" s="813">
        <v>0.84377528356875231</v>
      </c>
      <c r="F5" s="831">
        <v>87198.430000000008</v>
      </c>
    </row>
    <row r="6" spans="1:6" ht="14.45" customHeight="1" x14ac:dyDescent="0.2">
      <c r="A6" s="840" t="s">
        <v>992</v>
      </c>
      <c r="B6" s="832">
        <v>4772.9400000000005</v>
      </c>
      <c r="C6" s="820">
        <v>0.97553468066320026</v>
      </c>
      <c r="D6" s="832">
        <v>119.7</v>
      </c>
      <c r="E6" s="820">
        <v>2.4465319336799764E-2</v>
      </c>
      <c r="F6" s="833">
        <v>4892.6400000000003</v>
      </c>
    </row>
    <row r="7" spans="1:6" ht="14.45" customHeight="1" x14ac:dyDescent="0.2">
      <c r="A7" s="840" t="s">
        <v>987</v>
      </c>
      <c r="B7" s="832">
        <v>4127.34</v>
      </c>
      <c r="C7" s="820">
        <v>0.97031462686988224</v>
      </c>
      <c r="D7" s="832">
        <v>126.27</v>
      </c>
      <c r="E7" s="820">
        <v>2.9685373130117706E-2</v>
      </c>
      <c r="F7" s="833">
        <v>4253.6100000000006</v>
      </c>
    </row>
    <row r="8" spans="1:6" ht="14.45" customHeight="1" x14ac:dyDescent="0.2">
      <c r="A8" s="840" t="s">
        <v>982</v>
      </c>
      <c r="B8" s="832">
        <v>3832.5299999999997</v>
      </c>
      <c r="C8" s="820">
        <v>0.22443785564996285</v>
      </c>
      <c r="D8" s="832">
        <v>13243.599999999999</v>
      </c>
      <c r="E8" s="820">
        <v>0.77556214435003723</v>
      </c>
      <c r="F8" s="833">
        <v>17076.129999999997</v>
      </c>
    </row>
    <row r="9" spans="1:6" ht="14.45" customHeight="1" x14ac:dyDescent="0.2">
      <c r="A9" s="840" t="s">
        <v>993</v>
      </c>
      <c r="B9" s="832">
        <v>3268.41</v>
      </c>
      <c r="C9" s="820">
        <v>6.3279189430990479E-2</v>
      </c>
      <c r="D9" s="832">
        <v>48382.22</v>
      </c>
      <c r="E9" s="820">
        <v>0.93672081056900947</v>
      </c>
      <c r="F9" s="833">
        <v>51650.630000000005</v>
      </c>
    </row>
    <row r="10" spans="1:6" ht="14.45" customHeight="1" x14ac:dyDescent="0.2">
      <c r="A10" s="840" t="s">
        <v>986</v>
      </c>
      <c r="B10" s="832">
        <v>2887.36</v>
      </c>
      <c r="C10" s="820">
        <v>3.4260376057747705E-2</v>
      </c>
      <c r="D10" s="832">
        <v>81389.59</v>
      </c>
      <c r="E10" s="820">
        <v>0.96573962394225232</v>
      </c>
      <c r="F10" s="833">
        <v>84276.95</v>
      </c>
    </row>
    <row r="11" spans="1:6" ht="14.45" customHeight="1" x14ac:dyDescent="0.2">
      <c r="A11" s="840" t="s">
        <v>989</v>
      </c>
      <c r="B11" s="832">
        <v>1888.55</v>
      </c>
      <c r="C11" s="820">
        <v>0.9698200603906908</v>
      </c>
      <c r="D11" s="832">
        <v>58.77</v>
      </c>
      <c r="E11" s="820">
        <v>3.0179939609309207E-2</v>
      </c>
      <c r="F11" s="833">
        <v>1947.32</v>
      </c>
    </row>
    <row r="12" spans="1:6" ht="14.45" customHeight="1" x14ac:dyDescent="0.2">
      <c r="A12" s="840" t="s">
        <v>985</v>
      </c>
      <c r="B12" s="832">
        <v>1551.6599999999999</v>
      </c>
      <c r="C12" s="820">
        <v>0.66642042648227284</v>
      </c>
      <c r="D12" s="832">
        <v>776.69</v>
      </c>
      <c r="E12" s="820">
        <v>0.33357957351772716</v>
      </c>
      <c r="F12" s="833">
        <v>2328.35</v>
      </c>
    </row>
    <row r="13" spans="1:6" ht="14.45" customHeight="1" x14ac:dyDescent="0.2">
      <c r="A13" s="840" t="s">
        <v>984</v>
      </c>
      <c r="B13" s="832">
        <v>205.84</v>
      </c>
      <c r="C13" s="820">
        <v>0.50754512279317487</v>
      </c>
      <c r="D13" s="832">
        <v>199.72</v>
      </c>
      <c r="E13" s="820">
        <v>0.49245487720682513</v>
      </c>
      <c r="F13" s="833">
        <v>405.56</v>
      </c>
    </row>
    <row r="14" spans="1:6" ht="14.45" customHeight="1" thickBot="1" x14ac:dyDescent="0.25">
      <c r="A14" s="841" t="s">
        <v>988</v>
      </c>
      <c r="B14" s="836"/>
      <c r="C14" s="837">
        <v>0</v>
      </c>
      <c r="D14" s="836">
        <v>4198.68</v>
      </c>
      <c r="E14" s="837">
        <v>1</v>
      </c>
      <c r="F14" s="838">
        <v>4198.68</v>
      </c>
    </row>
    <row r="15" spans="1:6" ht="14.45" customHeight="1" thickBot="1" x14ac:dyDescent="0.25">
      <c r="A15" s="754" t="s">
        <v>3</v>
      </c>
      <c r="B15" s="755">
        <v>36157.180000000008</v>
      </c>
      <c r="C15" s="756">
        <v>0.14002020692542219</v>
      </c>
      <c r="D15" s="755">
        <v>222071.12</v>
      </c>
      <c r="E15" s="756">
        <v>0.85997979307457761</v>
      </c>
      <c r="F15" s="757">
        <v>258228.30000000005</v>
      </c>
    </row>
    <row r="16" spans="1:6" ht="14.45" customHeight="1" thickBot="1" x14ac:dyDescent="0.25"/>
    <row r="17" spans="1:6" ht="14.45" customHeight="1" x14ac:dyDescent="0.2">
      <c r="A17" s="839" t="s">
        <v>904</v>
      </c>
      <c r="B17" s="225">
        <v>34020.420000000006</v>
      </c>
      <c r="C17" s="813">
        <v>0.13610220421239522</v>
      </c>
      <c r="D17" s="225">
        <v>215941.88000000006</v>
      </c>
      <c r="E17" s="813">
        <v>0.86389779578760473</v>
      </c>
      <c r="F17" s="831">
        <v>249962.30000000008</v>
      </c>
    </row>
    <row r="18" spans="1:6" ht="14.45" customHeight="1" x14ac:dyDescent="0.2">
      <c r="A18" s="840" t="s">
        <v>1426</v>
      </c>
      <c r="B18" s="832">
        <v>679.54</v>
      </c>
      <c r="C18" s="820">
        <v>1</v>
      </c>
      <c r="D18" s="832"/>
      <c r="E18" s="820">
        <v>0</v>
      </c>
      <c r="F18" s="833">
        <v>679.54</v>
      </c>
    </row>
    <row r="19" spans="1:6" ht="14.45" customHeight="1" x14ac:dyDescent="0.2">
      <c r="A19" s="840" t="s">
        <v>1427</v>
      </c>
      <c r="B19" s="832">
        <v>465.89</v>
      </c>
      <c r="C19" s="820">
        <v>1</v>
      </c>
      <c r="D19" s="832"/>
      <c r="E19" s="820">
        <v>0</v>
      </c>
      <c r="F19" s="833">
        <v>465.89</v>
      </c>
    </row>
    <row r="20" spans="1:6" ht="14.45" customHeight="1" x14ac:dyDescent="0.2">
      <c r="A20" s="840" t="s">
        <v>1428</v>
      </c>
      <c r="B20" s="832">
        <v>333.68</v>
      </c>
      <c r="C20" s="820">
        <v>1</v>
      </c>
      <c r="D20" s="832"/>
      <c r="E20" s="820">
        <v>0</v>
      </c>
      <c r="F20" s="833">
        <v>333.68</v>
      </c>
    </row>
    <row r="21" spans="1:6" ht="14.45" customHeight="1" x14ac:dyDescent="0.2">
      <c r="A21" s="840" t="s">
        <v>1429</v>
      </c>
      <c r="B21" s="832">
        <v>234.07</v>
      </c>
      <c r="C21" s="820">
        <v>1</v>
      </c>
      <c r="D21" s="832"/>
      <c r="E21" s="820">
        <v>0</v>
      </c>
      <c r="F21" s="833">
        <v>234.07</v>
      </c>
    </row>
    <row r="22" spans="1:6" ht="14.45" customHeight="1" x14ac:dyDescent="0.2">
      <c r="A22" s="840" t="s">
        <v>1430</v>
      </c>
      <c r="B22" s="832">
        <v>205.84</v>
      </c>
      <c r="C22" s="820">
        <v>1</v>
      </c>
      <c r="D22" s="832"/>
      <c r="E22" s="820">
        <v>0</v>
      </c>
      <c r="F22" s="833">
        <v>205.84</v>
      </c>
    </row>
    <row r="23" spans="1:6" ht="14.45" customHeight="1" x14ac:dyDescent="0.2">
      <c r="A23" s="840" t="s">
        <v>1431</v>
      </c>
      <c r="B23" s="832">
        <v>119.69</v>
      </c>
      <c r="C23" s="820">
        <v>0.24998433551243759</v>
      </c>
      <c r="D23" s="832">
        <v>359.1</v>
      </c>
      <c r="E23" s="820">
        <v>0.75001566448756241</v>
      </c>
      <c r="F23" s="833">
        <v>478.79</v>
      </c>
    </row>
    <row r="24" spans="1:6" ht="14.45" customHeight="1" x14ac:dyDescent="0.2">
      <c r="A24" s="840" t="s">
        <v>1432</v>
      </c>
      <c r="B24" s="832">
        <v>72.55</v>
      </c>
      <c r="C24" s="820">
        <v>1</v>
      </c>
      <c r="D24" s="832"/>
      <c r="E24" s="820">
        <v>0</v>
      </c>
      <c r="F24" s="833">
        <v>72.55</v>
      </c>
    </row>
    <row r="25" spans="1:6" ht="14.45" customHeight="1" x14ac:dyDescent="0.2">
      <c r="A25" s="840" t="s">
        <v>899</v>
      </c>
      <c r="B25" s="832">
        <v>25.5</v>
      </c>
      <c r="C25" s="820">
        <v>9.0909090909090912E-2</v>
      </c>
      <c r="D25" s="832">
        <v>255</v>
      </c>
      <c r="E25" s="820">
        <v>0.90909090909090906</v>
      </c>
      <c r="F25" s="833">
        <v>280.5</v>
      </c>
    </row>
    <row r="26" spans="1:6" ht="14.45" customHeight="1" x14ac:dyDescent="0.2">
      <c r="A26" s="840" t="s">
        <v>1433</v>
      </c>
      <c r="B26" s="832"/>
      <c r="C26" s="820">
        <v>0</v>
      </c>
      <c r="D26" s="832">
        <v>352.64</v>
      </c>
      <c r="E26" s="820">
        <v>1</v>
      </c>
      <c r="F26" s="833">
        <v>352.64</v>
      </c>
    </row>
    <row r="27" spans="1:6" ht="14.45" customHeight="1" x14ac:dyDescent="0.2">
      <c r="A27" s="840" t="s">
        <v>1434</v>
      </c>
      <c r="B27" s="832"/>
      <c r="C27" s="820">
        <v>0</v>
      </c>
      <c r="D27" s="832">
        <v>83.32</v>
      </c>
      <c r="E27" s="820">
        <v>1</v>
      </c>
      <c r="F27" s="833">
        <v>83.32</v>
      </c>
    </row>
    <row r="28" spans="1:6" ht="14.45" customHeight="1" x14ac:dyDescent="0.2">
      <c r="A28" s="840" t="s">
        <v>1435</v>
      </c>
      <c r="B28" s="832"/>
      <c r="C28" s="820">
        <v>0</v>
      </c>
      <c r="D28" s="832">
        <v>186.54</v>
      </c>
      <c r="E28" s="820">
        <v>1</v>
      </c>
      <c r="F28" s="833">
        <v>186.54</v>
      </c>
    </row>
    <row r="29" spans="1:6" ht="14.45" customHeight="1" x14ac:dyDescent="0.2">
      <c r="A29" s="840" t="s">
        <v>1436</v>
      </c>
      <c r="B29" s="832"/>
      <c r="C29" s="820">
        <v>0</v>
      </c>
      <c r="D29" s="832">
        <v>373.74</v>
      </c>
      <c r="E29" s="820">
        <v>1</v>
      </c>
      <c r="F29" s="833">
        <v>373.74</v>
      </c>
    </row>
    <row r="30" spans="1:6" ht="14.45" customHeight="1" x14ac:dyDescent="0.2">
      <c r="A30" s="840" t="s">
        <v>1437</v>
      </c>
      <c r="B30" s="832"/>
      <c r="C30" s="820">
        <v>0</v>
      </c>
      <c r="D30" s="832">
        <v>240.05</v>
      </c>
      <c r="E30" s="820">
        <v>1</v>
      </c>
      <c r="F30" s="833">
        <v>240.05</v>
      </c>
    </row>
    <row r="31" spans="1:6" ht="14.45" customHeight="1" x14ac:dyDescent="0.2">
      <c r="A31" s="840" t="s">
        <v>1438</v>
      </c>
      <c r="B31" s="832"/>
      <c r="C31" s="820"/>
      <c r="D31" s="832">
        <v>0</v>
      </c>
      <c r="E31" s="820"/>
      <c r="F31" s="833">
        <v>0</v>
      </c>
    </row>
    <row r="32" spans="1:6" ht="14.45" customHeight="1" x14ac:dyDescent="0.2">
      <c r="A32" s="840" t="s">
        <v>1439</v>
      </c>
      <c r="B32" s="832">
        <v>0</v>
      </c>
      <c r="C32" s="820"/>
      <c r="D32" s="832"/>
      <c r="E32" s="820"/>
      <c r="F32" s="833">
        <v>0</v>
      </c>
    </row>
    <row r="33" spans="1:6" ht="14.45" customHeight="1" x14ac:dyDescent="0.2">
      <c r="A33" s="840" t="s">
        <v>1440</v>
      </c>
      <c r="B33" s="832"/>
      <c r="C33" s="820">
        <v>0</v>
      </c>
      <c r="D33" s="832">
        <v>235.09</v>
      </c>
      <c r="E33" s="820">
        <v>1</v>
      </c>
      <c r="F33" s="833">
        <v>235.09</v>
      </c>
    </row>
    <row r="34" spans="1:6" ht="14.45" customHeight="1" x14ac:dyDescent="0.2">
      <c r="A34" s="840" t="s">
        <v>1441</v>
      </c>
      <c r="B34" s="832"/>
      <c r="C34" s="820">
        <v>0</v>
      </c>
      <c r="D34" s="832">
        <v>3555.08</v>
      </c>
      <c r="E34" s="820">
        <v>1</v>
      </c>
      <c r="F34" s="833">
        <v>3555.08</v>
      </c>
    </row>
    <row r="35" spans="1:6" ht="14.45" customHeight="1" x14ac:dyDescent="0.2">
      <c r="A35" s="840" t="s">
        <v>1442</v>
      </c>
      <c r="B35" s="832"/>
      <c r="C35" s="820">
        <v>0</v>
      </c>
      <c r="D35" s="832">
        <v>154.36000000000001</v>
      </c>
      <c r="E35" s="820">
        <v>1</v>
      </c>
      <c r="F35" s="833">
        <v>154.36000000000001</v>
      </c>
    </row>
    <row r="36" spans="1:6" ht="14.45" customHeight="1" x14ac:dyDescent="0.2">
      <c r="A36" s="840" t="s">
        <v>1443</v>
      </c>
      <c r="B36" s="832"/>
      <c r="C36" s="820">
        <v>0</v>
      </c>
      <c r="D36" s="832">
        <v>126.27</v>
      </c>
      <c r="E36" s="820">
        <v>1</v>
      </c>
      <c r="F36" s="833">
        <v>126.27</v>
      </c>
    </row>
    <row r="37" spans="1:6" ht="14.45" customHeight="1" x14ac:dyDescent="0.2">
      <c r="A37" s="840" t="s">
        <v>1444</v>
      </c>
      <c r="B37" s="832"/>
      <c r="C37" s="820"/>
      <c r="D37" s="832">
        <v>0</v>
      </c>
      <c r="E37" s="820"/>
      <c r="F37" s="833">
        <v>0</v>
      </c>
    </row>
    <row r="38" spans="1:6" ht="14.45" customHeight="1" x14ac:dyDescent="0.2">
      <c r="A38" s="840" t="s">
        <v>1445</v>
      </c>
      <c r="B38" s="832"/>
      <c r="C38" s="820">
        <v>0</v>
      </c>
      <c r="D38" s="832">
        <v>23.4</v>
      </c>
      <c r="E38" s="820">
        <v>1</v>
      </c>
      <c r="F38" s="833">
        <v>23.4</v>
      </c>
    </row>
    <row r="39" spans="1:6" ht="14.45" customHeight="1" thickBot="1" x14ac:dyDescent="0.25">
      <c r="A39" s="841" t="s">
        <v>1446</v>
      </c>
      <c r="B39" s="836"/>
      <c r="C39" s="837">
        <v>0</v>
      </c>
      <c r="D39" s="836">
        <v>184.65</v>
      </c>
      <c r="E39" s="837">
        <v>1</v>
      </c>
      <c r="F39" s="838">
        <v>184.65</v>
      </c>
    </row>
    <row r="40" spans="1:6" ht="14.45" customHeight="1" thickBot="1" x14ac:dyDescent="0.25">
      <c r="A40" s="754" t="s">
        <v>3</v>
      </c>
      <c r="B40" s="755">
        <v>36157.180000000008</v>
      </c>
      <c r="C40" s="756">
        <v>0.14002020692542219</v>
      </c>
      <c r="D40" s="755">
        <v>222071.12000000005</v>
      </c>
      <c r="E40" s="756">
        <v>0.85997979307457773</v>
      </c>
      <c r="F40" s="757">
        <v>258228.30000000008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{E9B0071F-2980-455F-8A3F-0174EF4D1B2F}</x14:id>
        </ext>
      </extLst>
    </cfRule>
  </conditionalFormatting>
  <conditionalFormatting sqref="F17:F3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{CC2A277E-C9EE-46EE-94D2-884E466FF04C}</x14:id>
        </ext>
      </extLst>
    </cfRule>
  </conditionalFormatting>
  <hyperlinks>
    <hyperlink ref="A2" location="Obsah!A1" display="Zpět na Obsah  KL 01  1.-4.měsíc" xr:uid="{E1943A1B-4BB8-4F90-A1B5-DB6DFD763CE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B0071F-2980-455F-8A3F-0174EF4D1B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CC2A277E-C9EE-46EE-94D2-884E466FF04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1468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705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125</v>
      </c>
      <c r="G3" s="47">
        <f>SUBTOTAL(9,G6:G1048576)</f>
        <v>36157.179999999993</v>
      </c>
      <c r="H3" s="48">
        <f>IF(M3=0,0,G3/M3)</f>
        <v>0.14002020692542211</v>
      </c>
      <c r="I3" s="47">
        <f>SUBTOTAL(9,I6:I1048576)</f>
        <v>1254</v>
      </c>
      <c r="J3" s="47">
        <f>SUBTOTAL(9,J6:J1048576)</f>
        <v>222071.12000000011</v>
      </c>
      <c r="K3" s="48">
        <f>IF(M3=0,0,J3/M3)</f>
        <v>0.85997979307457784</v>
      </c>
      <c r="L3" s="47">
        <f>SUBTOTAL(9,L6:L1048576)</f>
        <v>1379</v>
      </c>
      <c r="M3" s="49">
        <f>SUBTOTAL(9,M6:M1048576)</f>
        <v>258228.30000000013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30" t="s">
        <v>166</v>
      </c>
      <c r="B5" s="842" t="s">
        <v>162</v>
      </c>
      <c r="C5" s="842" t="s">
        <v>89</v>
      </c>
      <c r="D5" s="842" t="s">
        <v>163</v>
      </c>
      <c r="E5" s="842" t="s">
        <v>164</v>
      </c>
      <c r="F5" s="763" t="s">
        <v>28</v>
      </c>
      <c r="G5" s="763" t="s">
        <v>14</v>
      </c>
      <c r="H5" s="746" t="s">
        <v>165</v>
      </c>
      <c r="I5" s="745" t="s">
        <v>28</v>
      </c>
      <c r="J5" s="763" t="s">
        <v>14</v>
      </c>
      <c r="K5" s="746" t="s">
        <v>165</v>
      </c>
      <c r="L5" s="745" t="s">
        <v>28</v>
      </c>
      <c r="M5" s="764" t="s">
        <v>14</v>
      </c>
    </row>
    <row r="6" spans="1:13" ht="14.45" customHeight="1" x14ac:dyDescent="0.2">
      <c r="A6" s="807" t="s">
        <v>982</v>
      </c>
      <c r="B6" s="808" t="s">
        <v>952</v>
      </c>
      <c r="C6" s="808" t="s">
        <v>954</v>
      </c>
      <c r="D6" s="808" t="s">
        <v>824</v>
      </c>
      <c r="E6" s="808" t="s">
        <v>825</v>
      </c>
      <c r="F6" s="225"/>
      <c r="G6" s="225"/>
      <c r="H6" s="813">
        <v>0</v>
      </c>
      <c r="I6" s="225">
        <v>1</v>
      </c>
      <c r="J6" s="225">
        <v>63.75</v>
      </c>
      <c r="K6" s="813">
        <v>1</v>
      </c>
      <c r="L6" s="225">
        <v>1</v>
      </c>
      <c r="M6" s="831">
        <v>63.75</v>
      </c>
    </row>
    <row r="7" spans="1:13" ht="14.45" customHeight="1" x14ac:dyDescent="0.2">
      <c r="A7" s="814" t="s">
        <v>982</v>
      </c>
      <c r="B7" s="815" t="s">
        <v>957</v>
      </c>
      <c r="C7" s="815" t="s">
        <v>965</v>
      </c>
      <c r="D7" s="815" t="s">
        <v>734</v>
      </c>
      <c r="E7" s="815" t="s">
        <v>735</v>
      </c>
      <c r="F7" s="832"/>
      <c r="G7" s="832"/>
      <c r="H7" s="820">
        <v>0</v>
      </c>
      <c r="I7" s="832">
        <v>5</v>
      </c>
      <c r="J7" s="832">
        <v>13179.849999999999</v>
      </c>
      <c r="K7" s="820">
        <v>1</v>
      </c>
      <c r="L7" s="832">
        <v>5</v>
      </c>
      <c r="M7" s="833">
        <v>13179.849999999999</v>
      </c>
    </row>
    <row r="8" spans="1:13" ht="14.45" customHeight="1" x14ac:dyDescent="0.2">
      <c r="A8" s="814" t="s">
        <v>982</v>
      </c>
      <c r="B8" s="815" t="s">
        <v>957</v>
      </c>
      <c r="C8" s="815" t="s">
        <v>964</v>
      </c>
      <c r="D8" s="815" t="s">
        <v>856</v>
      </c>
      <c r="E8" s="815" t="s">
        <v>852</v>
      </c>
      <c r="F8" s="832">
        <v>13</v>
      </c>
      <c r="G8" s="832">
        <v>3832.5299999999997</v>
      </c>
      <c r="H8" s="820">
        <v>1</v>
      </c>
      <c r="I8" s="832"/>
      <c r="J8" s="832"/>
      <c r="K8" s="820">
        <v>0</v>
      </c>
      <c r="L8" s="832">
        <v>13</v>
      </c>
      <c r="M8" s="833">
        <v>3832.5299999999997</v>
      </c>
    </row>
    <row r="9" spans="1:13" ht="14.45" customHeight="1" x14ac:dyDescent="0.2">
      <c r="A9" s="814" t="s">
        <v>984</v>
      </c>
      <c r="B9" s="815" t="s">
        <v>1447</v>
      </c>
      <c r="C9" s="815" t="s">
        <v>1373</v>
      </c>
      <c r="D9" s="815" t="s">
        <v>1374</v>
      </c>
      <c r="E9" s="815" t="s">
        <v>1375</v>
      </c>
      <c r="F9" s="832">
        <v>1</v>
      </c>
      <c r="G9" s="832">
        <v>205.84</v>
      </c>
      <c r="H9" s="820">
        <v>1</v>
      </c>
      <c r="I9" s="832"/>
      <c r="J9" s="832"/>
      <c r="K9" s="820">
        <v>0</v>
      </c>
      <c r="L9" s="832">
        <v>1</v>
      </c>
      <c r="M9" s="833">
        <v>205.84</v>
      </c>
    </row>
    <row r="10" spans="1:13" ht="14.45" customHeight="1" x14ac:dyDescent="0.2">
      <c r="A10" s="814" t="s">
        <v>984</v>
      </c>
      <c r="B10" s="815" t="s">
        <v>1448</v>
      </c>
      <c r="C10" s="815" t="s">
        <v>1357</v>
      </c>
      <c r="D10" s="815" t="s">
        <v>1358</v>
      </c>
      <c r="E10" s="815" t="s">
        <v>1359</v>
      </c>
      <c r="F10" s="832"/>
      <c r="G10" s="832"/>
      <c r="H10" s="820">
        <v>0</v>
      </c>
      <c r="I10" s="832">
        <v>1</v>
      </c>
      <c r="J10" s="832">
        <v>23.4</v>
      </c>
      <c r="K10" s="820">
        <v>1</v>
      </c>
      <c r="L10" s="832">
        <v>1</v>
      </c>
      <c r="M10" s="833">
        <v>23.4</v>
      </c>
    </row>
    <row r="11" spans="1:13" ht="14.45" customHeight="1" x14ac:dyDescent="0.2">
      <c r="A11" s="814" t="s">
        <v>984</v>
      </c>
      <c r="B11" s="815" t="s">
        <v>1449</v>
      </c>
      <c r="C11" s="815" t="s">
        <v>1365</v>
      </c>
      <c r="D11" s="815" t="s">
        <v>1366</v>
      </c>
      <c r="E11" s="815" t="s">
        <v>1041</v>
      </c>
      <c r="F11" s="832"/>
      <c r="G11" s="832"/>
      <c r="H11" s="820">
        <v>0</v>
      </c>
      <c r="I11" s="832">
        <v>1</v>
      </c>
      <c r="J11" s="832">
        <v>176.32</v>
      </c>
      <c r="K11" s="820">
        <v>1</v>
      </c>
      <c r="L11" s="832">
        <v>1</v>
      </c>
      <c r="M11" s="833">
        <v>176.32</v>
      </c>
    </row>
    <row r="12" spans="1:13" ht="14.45" customHeight="1" x14ac:dyDescent="0.2">
      <c r="A12" s="814" t="s">
        <v>985</v>
      </c>
      <c r="B12" s="815" t="s">
        <v>1450</v>
      </c>
      <c r="C12" s="815" t="s">
        <v>999</v>
      </c>
      <c r="D12" s="815" t="s">
        <v>1000</v>
      </c>
      <c r="E12" s="815" t="s">
        <v>1001</v>
      </c>
      <c r="F12" s="832">
        <v>1</v>
      </c>
      <c r="G12" s="832">
        <v>155.30000000000001</v>
      </c>
      <c r="H12" s="820">
        <v>1</v>
      </c>
      <c r="I12" s="832"/>
      <c r="J12" s="832"/>
      <c r="K12" s="820">
        <v>0</v>
      </c>
      <c r="L12" s="832">
        <v>1</v>
      </c>
      <c r="M12" s="833">
        <v>155.30000000000001</v>
      </c>
    </row>
    <row r="13" spans="1:13" ht="14.45" customHeight="1" x14ac:dyDescent="0.2">
      <c r="A13" s="814" t="s">
        <v>985</v>
      </c>
      <c r="B13" s="815" t="s">
        <v>1450</v>
      </c>
      <c r="C13" s="815" t="s">
        <v>1002</v>
      </c>
      <c r="D13" s="815" t="s">
        <v>1000</v>
      </c>
      <c r="E13" s="815" t="s">
        <v>1003</v>
      </c>
      <c r="F13" s="832">
        <v>1</v>
      </c>
      <c r="G13" s="832">
        <v>310.58999999999997</v>
      </c>
      <c r="H13" s="820">
        <v>1</v>
      </c>
      <c r="I13" s="832"/>
      <c r="J13" s="832"/>
      <c r="K13" s="820">
        <v>0</v>
      </c>
      <c r="L13" s="832">
        <v>1</v>
      </c>
      <c r="M13" s="833">
        <v>310.58999999999997</v>
      </c>
    </row>
    <row r="14" spans="1:13" ht="14.45" customHeight="1" x14ac:dyDescent="0.2">
      <c r="A14" s="814" t="s">
        <v>985</v>
      </c>
      <c r="B14" s="815" t="s">
        <v>1451</v>
      </c>
      <c r="C14" s="815" t="s">
        <v>1051</v>
      </c>
      <c r="D14" s="815" t="s">
        <v>1052</v>
      </c>
      <c r="E14" s="815" t="s">
        <v>1053</v>
      </c>
      <c r="F14" s="832">
        <v>1</v>
      </c>
      <c r="G14" s="832">
        <v>333.68</v>
      </c>
      <c r="H14" s="820">
        <v>1</v>
      </c>
      <c r="I14" s="832"/>
      <c r="J14" s="832"/>
      <c r="K14" s="820">
        <v>0</v>
      </c>
      <c r="L14" s="832">
        <v>1</v>
      </c>
      <c r="M14" s="833">
        <v>333.68</v>
      </c>
    </row>
    <row r="15" spans="1:13" ht="14.45" customHeight="1" x14ac:dyDescent="0.2">
      <c r="A15" s="814" t="s">
        <v>985</v>
      </c>
      <c r="B15" s="815" t="s">
        <v>1452</v>
      </c>
      <c r="C15" s="815" t="s">
        <v>1021</v>
      </c>
      <c r="D15" s="815" t="s">
        <v>1022</v>
      </c>
      <c r="E15" s="815" t="s">
        <v>1023</v>
      </c>
      <c r="F15" s="832">
        <v>1</v>
      </c>
      <c r="G15" s="832">
        <v>679.54</v>
      </c>
      <c r="H15" s="820">
        <v>1</v>
      </c>
      <c r="I15" s="832"/>
      <c r="J15" s="832"/>
      <c r="K15" s="820">
        <v>0</v>
      </c>
      <c r="L15" s="832">
        <v>1</v>
      </c>
      <c r="M15" s="833">
        <v>679.54</v>
      </c>
    </row>
    <row r="16" spans="1:13" ht="14.45" customHeight="1" x14ac:dyDescent="0.2">
      <c r="A16" s="814" t="s">
        <v>985</v>
      </c>
      <c r="B16" s="815" t="s">
        <v>1453</v>
      </c>
      <c r="C16" s="815" t="s">
        <v>1009</v>
      </c>
      <c r="D16" s="815" t="s">
        <v>1010</v>
      </c>
      <c r="E16" s="815" t="s">
        <v>1011</v>
      </c>
      <c r="F16" s="832"/>
      <c r="G16" s="832"/>
      <c r="H16" s="820">
        <v>0</v>
      </c>
      <c r="I16" s="832">
        <v>2</v>
      </c>
      <c r="J16" s="832">
        <v>239.4</v>
      </c>
      <c r="K16" s="820">
        <v>1</v>
      </c>
      <c r="L16" s="832">
        <v>2</v>
      </c>
      <c r="M16" s="833">
        <v>239.4</v>
      </c>
    </row>
    <row r="17" spans="1:13" ht="14.45" customHeight="1" x14ac:dyDescent="0.2">
      <c r="A17" s="814" t="s">
        <v>985</v>
      </c>
      <c r="B17" s="815" t="s">
        <v>1454</v>
      </c>
      <c r="C17" s="815" t="s">
        <v>1005</v>
      </c>
      <c r="D17" s="815" t="s">
        <v>1006</v>
      </c>
      <c r="E17" s="815" t="s">
        <v>1007</v>
      </c>
      <c r="F17" s="832"/>
      <c r="G17" s="832"/>
      <c r="H17" s="820">
        <v>0</v>
      </c>
      <c r="I17" s="832">
        <v>1</v>
      </c>
      <c r="J17" s="832">
        <v>184.65</v>
      </c>
      <c r="K17" s="820">
        <v>1</v>
      </c>
      <c r="L17" s="832">
        <v>1</v>
      </c>
      <c r="M17" s="833">
        <v>184.65</v>
      </c>
    </row>
    <row r="18" spans="1:13" ht="14.45" customHeight="1" x14ac:dyDescent="0.2">
      <c r="A18" s="814" t="s">
        <v>985</v>
      </c>
      <c r="B18" s="815" t="s">
        <v>1455</v>
      </c>
      <c r="C18" s="815" t="s">
        <v>995</v>
      </c>
      <c r="D18" s="815" t="s">
        <v>996</v>
      </c>
      <c r="E18" s="815" t="s">
        <v>997</v>
      </c>
      <c r="F18" s="832">
        <v>1</v>
      </c>
      <c r="G18" s="832">
        <v>72.55</v>
      </c>
      <c r="H18" s="820">
        <v>1</v>
      </c>
      <c r="I18" s="832"/>
      <c r="J18" s="832"/>
      <c r="K18" s="820">
        <v>0</v>
      </c>
      <c r="L18" s="832">
        <v>1</v>
      </c>
      <c r="M18" s="833">
        <v>72.55</v>
      </c>
    </row>
    <row r="19" spans="1:13" ht="14.45" customHeight="1" x14ac:dyDescent="0.2">
      <c r="A19" s="814" t="s">
        <v>985</v>
      </c>
      <c r="B19" s="815" t="s">
        <v>1456</v>
      </c>
      <c r="C19" s="815" t="s">
        <v>1013</v>
      </c>
      <c r="D19" s="815" t="s">
        <v>1014</v>
      </c>
      <c r="E19" s="815" t="s">
        <v>1015</v>
      </c>
      <c r="F19" s="832"/>
      <c r="G19" s="832"/>
      <c r="H19" s="820">
        <v>0</v>
      </c>
      <c r="I19" s="832">
        <v>2</v>
      </c>
      <c r="J19" s="832">
        <v>352.64</v>
      </c>
      <c r="K19" s="820">
        <v>1</v>
      </c>
      <c r="L19" s="832">
        <v>2</v>
      </c>
      <c r="M19" s="833">
        <v>352.64</v>
      </c>
    </row>
    <row r="20" spans="1:13" ht="14.45" customHeight="1" x14ac:dyDescent="0.2">
      <c r="A20" s="814" t="s">
        <v>986</v>
      </c>
      <c r="B20" s="815" t="s">
        <v>1457</v>
      </c>
      <c r="C20" s="815" t="s">
        <v>1109</v>
      </c>
      <c r="D20" s="815" t="s">
        <v>1110</v>
      </c>
      <c r="E20" s="815" t="s">
        <v>1111</v>
      </c>
      <c r="F20" s="832">
        <v>1</v>
      </c>
      <c r="G20" s="832">
        <v>234.07</v>
      </c>
      <c r="H20" s="820">
        <v>1</v>
      </c>
      <c r="I20" s="832"/>
      <c r="J20" s="832"/>
      <c r="K20" s="820">
        <v>0</v>
      </c>
      <c r="L20" s="832">
        <v>1</v>
      </c>
      <c r="M20" s="833">
        <v>234.07</v>
      </c>
    </row>
    <row r="21" spans="1:13" ht="14.45" customHeight="1" x14ac:dyDescent="0.2">
      <c r="A21" s="814" t="s">
        <v>986</v>
      </c>
      <c r="B21" s="815" t="s">
        <v>1458</v>
      </c>
      <c r="C21" s="815" t="s">
        <v>1080</v>
      </c>
      <c r="D21" s="815" t="s">
        <v>1081</v>
      </c>
      <c r="E21" s="815" t="s">
        <v>1082</v>
      </c>
      <c r="F21" s="832"/>
      <c r="G21" s="832"/>
      <c r="H21" s="820">
        <v>0</v>
      </c>
      <c r="I21" s="832">
        <v>2</v>
      </c>
      <c r="J21" s="832">
        <v>96.02</v>
      </c>
      <c r="K21" s="820">
        <v>1</v>
      </c>
      <c r="L21" s="832">
        <v>2</v>
      </c>
      <c r="M21" s="833">
        <v>96.02</v>
      </c>
    </row>
    <row r="22" spans="1:13" ht="14.45" customHeight="1" x14ac:dyDescent="0.2">
      <c r="A22" s="814" t="s">
        <v>986</v>
      </c>
      <c r="B22" s="815" t="s">
        <v>957</v>
      </c>
      <c r="C22" s="815" t="s">
        <v>1125</v>
      </c>
      <c r="D22" s="815" t="s">
        <v>1126</v>
      </c>
      <c r="E22" s="815" t="s">
        <v>1127</v>
      </c>
      <c r="F22" s="832"/>
      <c r="G22" s="832"/>
      <c r="H22" s="820">
        <v>0</v>
      </c>
      <c r="I22" s="832">
        <v>168</v>
      </c>
      <c r="J22" s="832">
        <v>12141.36</v>
      </c>
      <c r="K22" s="820">
        <v>1</v>
      </c>
      <c r="L22" s="832">
        <v>168</v>
      </c>
      <c r="M22" s="833">
        <v>12141.36</v>
      </c>
    </row>
    <row r="23" spans="1:13" ht="14.45" customHeight="1" x14ac:dyDescent="0.2">
      <c r="A23" s="814" t="s">
        <v>986</v>
      </c>
      <c r="B23" s="815" t="s">
        <v>957</v>
      </c>
      <c r="C23" s="815" t="s">
        <v>1131</v>
      </c>
      <c r="D23" s="815" t="s">
        <v>1132</v>
      </c>
      <c r="E23" s="815" t="s">
        <v>1130</v>
      </c>
      <c r="F23" s="832"/>
      <c r="G23" s="832"/>
      <c r="H23" s="820">
        <v>0</v>
      </c>
      <c r="I23" s="832">
        <v>12</v>
      </c>
      <c r="J23" s="832">
        <v>1626.48</v>
      </c>
      <c r="K23" s="820">
        <v>1</v>
      </c>
      <c r="L23" s="832">
        <v>12</v>
      </c>
      <c r="M23" s="833">
        <v>1626.48</v>
      </c>
    </row>
    <row r="24" spans="1:13" ht="14.45" customHeight="1" x14ac:dyDescent="0.2">
      <c r="A24" s="814" t="s">
        <v>986</v>
      </c>
      <c r="B24" s="815" t="s">
        <v>957</v>
      </c>
      <c r="C24" s="815" t="s">
        <v>1128</v>
      </c>
      <c r="D24" s="815" t="s">
        <v>1129</v>
      </c>
      <c r="E24" s="815" t="s">
        <v>1130</v>
      </c>
      <c r="F24" s="832"/>
      <c r="G24" s="832"/>
      <c r="H24" s="820">
        <v>0</v>
      </c>
      <c r="I24" s="832">
        <v>12</v>
      </c>
      <c r="J24" s="832">
        <v>1626.48</v>
      </c>
      <c r="K24" s="820">
        <v>1</v>
      </c>
      <c r="L24" s="832">
        <v>12</v>
      </c>
      <c r="M24" s="833">
        <v>1626.48</v>
      </c>
    </row>
    <row r="25" spans="1:13" ht="14.45" customHeight="1" x14ac:dyDescent="0.2">
      <c r="A25" s="814" t="s">
        <v>986</v>
      </c>
      <c r="B25" s="815" t="s">
        <v>957</v>
      </c>
      <c r="C25" s="815" t="s">
        <v>965</v>
      </c>
      <c r="D25" s="815" t="s">
        <v>734</v>
      </c>
      <c r="E25" s="815" t="s">
        <v>735</v>
      </c>
      <c r="F25" s="832"/>
      <c r="G25" s="832"/>
      <c r="H25" s="820">
        <v>0</v>
      </c>
      <c r="I25" s="832">
        <v>25</v>
      </c>
      <c r="J25" s="832">
        <v>65899.25</v>
      </c>
      <c r="K25" s="820">
        <v>1</v>
      </c>
      <c r="L25" s="832">
        <v>25</v>
      </c>
      <c r="M25" s="833">
        <v>65899.25</v>
      </c>
    </row>
    <row r="26" spans="1:13" ht="14.45" customHeight="1" x14ac:dyDescent="0.2">
      <c r="A26" s="814" t="s">
        <v>986</v>
      </c>
      <c r="B26" s="815" t="s">
        <v>957</v>
      </c>
      <c r="C26" s="815" t="s">
        <v>964</v>
      </c>
      <c r="D26" s="815" t="s">
        <v>856</v>
      </c>
      <c r="E26" s="815" t="s">
        <v>852</v>
      </c>
      <c r="F26" s="832">
        <v>9</v>
      </c>
      <c r="G26" s="832">
        <v>2653.29</v>
      </c>
      <c r="H26" s="820">
        <v>1</v>
      </c>
      <c r="I26" s="832"/>
      <c r="J26" s="832"/>
      <c r="K26" s="820">
        <v>0</v>
      </c>
      <c r="L26" s="832">
        <v>9</v>
      </c>
      <c r="M26" s="833">
        <v>2653.29</v>
      </c>
    </row>
    <row r="27" spans="1:13" ht="14.45" customHeight="1" x14ac:dyDescent="0.2">
      <c r="A27" s="814" t="s">
        <v>987</v>
      </c>
      <c r="B27" s="815" t="s">
        <v>1459</v>
      </c>
      <c r="C27" s="815" t="s">
        <v>1352</v>
      </c>
      <c r="D27" s="815" t="s">
        <v>1353</v>
      </c>
      <c r="E27" s="815" t="s">
        <v>1354</v>
      </c>
      <c r="F27" s="832"/>
      <c r="G27" s="832"/>
      <c r="H27" s="820">
        <v>0</v>
      </c>
      <c r="I27" s="832">
        <v>1</v>
      </c>
      <c r="J27" s="832">
        <v>126.27</v>
      </c>
      <c r="K27" s="820">
        <v>1</v>
      </c>
      <c r="L27" s="832">
        <v>1</v>
      </c>
      <c r="M27" s="833">
        <v>126.27</v>
      </c>
    </row>
    <row r="28" spans="1:13" ht="14.45" customHeight="1" x14ac:dyDescent="0.2">
      <c r="A28" s="814" t="s">
        <v>987</v>
      </c>
      <c r="B28" s="815" t="s">
        <v>957</v>
      </c>
      <c r="C28" s="815" t="s">
        <v>964</v>
      </c>
      <c r="D28" s="815" t="s">
        <v>856</v>
      </c>
      <c r="E28" s="815" t="s">
        <v>852</v>
      </c>
      <c r="F28" s="832">
        <v>14</v>
      </c>
      <c r="G28" s="832">
        <v>4127.34</v>
      </c>
      <c r="H28" s="820">
        <v>1</v>
      </c>
      <c r="I28" s="832"/>
      <c r="J28" s="832"/>
      <c r="K28" s="820">
        <v>0</v>
      </c>
      <c r="L28" s="832">
        <v>14</v>
      </c>
      <c r="M28" s="833">
        <v>4127.34</v>
      </c>
    </row>
    <row r="29" spans="1:13" ht="14.45" customHeight="1" x14ac:dyDescent="0.2">
      <c r="A29" s="814" t="s">
        <v>988</v>
      </c>
      <c r="B29" s="815" t="s">
        <v>1460</v>
      </c>
      <c r="C29" s="815" t="s">
        <v>1405</v>
      </c>
      <c r="D29" s="815" t="s">
        <v>1406</v>
      </c>
      <c r="E29" s="815" t="s">
        <v>1407</v>
      </c>
      <c r="F29" s="832"/>
      <c r="G29" s="832"/>
      <c r="H29" s="820">
        <v>0</v>
      </c>
      <c r="I29" s="832">
        <v>4</v>
      </c>
      <c r="J29" s="832">
        <v>83.32</v>
      </c>
      <c r="K29" s="820">
        <v>1</v>
      </c>
      <c r="L29" s="832">
        <v>4</v>
      </c>
      <c r="M29" s="833">
        <v>83.32</v>
      </c>
    </row>
    <row r="30" spans="1:13" ht="14.45" customHeight="1" x14ac:dyDescent="0.2">
      <c r="A30" s="814" t="s">
        <v>988</v>
      </c>
      <c r="B30" s="815" t="s">
        <v>1461</v>
      </c>
      <c r="C30" s="815" t="s">
        <v>1409</v>
      </c>
      <c r="D30" s="815" t="s">
        <v>1410</v>
      </c>
      <c r="E30" s="815" t="s">
        <v>1411</v>
      </c>
      <c r="F30" s="832"/>
      <c r="G30" s="832"/>
      <c r="H30" s="820">
        <v>0</v>
      </c>
      <c r="I30" s="832">
        <v>2</v>
      </c>
      <c r="J30" s="832">
        <v>373.74</v>
      </c>
      <c r="K30" s="820">
        <v>1</v>
      </c>
      <c r="L30" s="832">
        <v>2</v>
      </c>
      <c r="M30" s="833">
        <v>373.74</v>
      </c>
    </row>
    <row r="31" spans="1:13" ht="14.45" customHeight="1" x14ac:dyDescent="0.2">
      <c r="A31" s="814" t="s">
        <v>988</v>
      </c>
      <c r="B31" s="815" t="s">
        <v>1462</v>
      </c>
      <c r="C31" s="815" t="s">
        <v>1398</v>
      </c>
      <c r="D31" s="815" t="s">
        <v>1399</v>
      </c>
      <c r="E31" s="815" t="s">
        <v>1400</v>
      </c>
      <c r="F31" s="832"/>
      <c r="G31" s="832"/>
      <c r="H31" s="820">
        <v>0</v>
      </c>
      <c r="I31" s="832">
        <v>2</v>
      </c>
      <c r="J31" s="832">
        <v>186.54</v>
      </c>
      <c r="K31" s="820">
        <v>1</v>
      </c>
      <c r="L31" s="832">
        <v>2</v>
      </c>
      <c r="M31" s="833">
        <v>186.54</v>
      </c>
    </row>
    <row r="32" spans="1:13" ht="14.45" customHeight="1" x14ac:dyDescent="0.2">
      <c r="A32" s="814" t="s">
        <v>988</v>
      </c>
      <c r="B32" s="815" t="s">
        <v>1463</v>
      </c>
      <c r="C32" s="815" t="s">
        <v>1413</v>
      </c>
      <c r="D32" s="815" t="s">
        <v>1414</v>
      </c>
      <c r="E32" s="815" t="s">
        <v>1415</v>
      </c>
      <c r="F32" s="832"/>
      <c r="G32" s="832"/>
      <c r="H32" s="820">
        <v>0</v>
      </c>
      <c r="I32" s="832">
        <v>4</v>
      </c>
      <c r="J32" s="832">
        <v>3555.08</v>
      </c>
      <c r="K32" s="820">
        <v>1</v>
      </c>
      <c r="L32" s="832">
        <v>4</v>
      </c>
      <c r="M32" s="833">
        <v>3555.08</v>
      </c>
    </row>
    <row r="33" spans="1:13" ht="14.45" customHeight="1" x14ac:dyDescent="0.2">
      <c r="A33" s="814" t="s">
        <v>989</v>
      </c>
      <c r="B33" s="815" t="s">
        <v>1453</v>
      </c>
      <c r="C33" s="815" t="s">
        <v>1393</v>
      </c>
      <c r="D33" s="815" t="s">
        <v>1394</v>
      </c>
      <c r="E33" s="815" t="s">
        <v>1011</v>
      </c>
      <c r="F33" s="832">
        <v>1</v>
      </c>
      <c r="G33" s="832">
        <v>119.69</v>
      </c>
      <c r="H33" s="820">
        <v>1</v>
      </c>
      <c r="I33" s="832"/>
      <c r="J33" s="832"/>
      <c r="K33" s="820">
        <v>0</v>
      </c>
      <c r="L33" s="832">
        <v>1</v>
      </c>
      <c r="M33" s="833">
        <v>119.69</v>
      </c>
    </row>
    <row r="34" spans="1:13" ht="14.45" customHeight="1" x14ac:dyDescent="0.2">
      <c r="A34" s="814" t="s">
        <v>989</v>
      </c>
      <c r="B34" s="815" t="s">
        <v>1449</v>
      </c>
      <c r="C34" s="815" t="s">
        <v>1395</v>
      </c>
      <c r="D34" s="815" t="s">
        <v>1366</v>
      </c>
      <c r="E34" s="815" t="s">
        <v>1396</v>
      </c>
      <c r="F34" s="832"/>
      <c r="G34" s="832"/>
      <c r="H34" s="820">
        <v>0</v>
      </c>
      <c r="I34" s="832">
        <v>1</v>
      </c>
      <c r="J34" s="832">
        <v>58.77</v>
      </c>
      <c r="K34" s="820">
        <v>1</v>
      </c>
      <c r="L34" s="832">
        <v>1</v>
      </c>
      <c r="M34" s="833">
        <v>58.77</v>
      </c>
    </row>
    <row r="35" spans="1:13" ht="14.45" customHeight="1" x14ac:dyDescent="0.2">
      <c r="A35" s="814" t="s">
        <v>989</v>
      </c>
      <c r="B35" s="815" t="s">
        <v>957</v>
      </c>
      <c r="C35" s="815" t="s">
        <v>964</v>
      </c>
      <c r="D35" s="815" t="s">
        <v>856</v>
      </c>
      <c r="E35" s="815" t="s">
        <v>852</v>
      </c>
      <c r="F35" s="832">
        <v>6</v>
      </c>
      <c r="G35" s="832">
        <v>1768.8600000000001</v>
      </c>
      <c r="H35" s="820">
        <v>1</v>
      </c>
      <c r="I35" s="832"/>
      <c r="J35" s="832"/>
      <c r="K35" s="820">
        <v>0</v>
      </c>
      <c r="L35" s="832">
        <v>6</v>
      </c>
      <c r="M35" s="833">
        <v>1768.8600000000001</v>
      </c>
    </row>
    <row r="36" spans="1:13" ht="14.45" customHeight="1" x14ac:dyDescent="0.2">
      <c r="A36" s="814" t="s">
        <v>990</v>
      </c>
      <c r="B36" s="815" t="s">
        <v>1464</v>
      </c>
      <c r="C36" s="815" t="s">
        <v>1168</v>
      </c>
      <c r="D36" s="815" t="s">
        <v>619</v>
      </c>
      <c r="E36" s="815" t="s">
        <v>620</v>
      </c>
      <c r="F36" s="832">
        <v>1</v>
      </c>
      <c r="G36" s="832">
        <v>0</v>
      </c>
      <c r="H36" s="820"/>
      <c r="I36" s="832"/>
      <c r="J36" s="832"/>
      <c r="K36" s="820"/>
      <c r="L36" s="832">
        <v>1</v>
      </c>
      <c r="M36" s="833">
        <v>0</v>
      </c>
    </row>
    <row r="37" spans="1:13" ht="14.45" customHeight="1" x14ac:dyDescent="0.2">
      <c r="A37" s="814" t="s">
        <v>990</v>
      </c>
      <c r="B37" s="815" t="s">
        <v>1465</v>
      </c>
      <c r="C37" s="815" t="s">
        <v>1211</v>
      </c>
      <c r="D37" s="815" t="s">
        <v>1212</v>
      </c>
      <c r="E37" s="815" t="s">
        <v>1213</v>
      </c>
      <c r="F37" s="832"/>
      <c r="G37" s="832"/>
      <c r="H37" s="820">
        <v>0</v>
      </c>
      <c r="I37" s="832">
        <v>1</v>
      </c>
      <c r="J37" s="832">
        <v>154.36000000000001</v>
      </c>
      <c r="K37" s="820">
        <v>1</v>
      </c>
      <c r="L37" s="832">
        <v>1</v>
      </c>
      <c r="M37" s="833">
        <v>154.36000000000001</v>
      </c>
    </row>
    <row r="38" spans="1:13" ht="14.45" customHeight="1" x14ac:dyDescent="0.2">
      <c r="A38" s="814" t="s">
        <v>990</v>
      </c>
      <c r="B38" s="815" t="s">
        <v>1458</v>
      </c>
      <c r="C38" s="815" t="s">
        <v>1080</v>
      </c>
      <c r="D38" s="815" t="s">
        <v>1081</v>
      </c>
      <c r="E38" s="815" t="s">
        <v>1082</v>
      </c>
      <c r="F38" s="832"/>
      <c r="G38" s="832"/>
      <c r="H38" s="820">
        <v>0</v>
      </c>
      <c r="I38" s="832">
        <v>3</v>
      </c>
      <c r="J38" s="832">
        <v>144.03</v>
      </c>
      <c r="K38" s="820">
        <v>1</v>
      </c>
      <c r="L38" s="832">
        <v>3</v>
      </c>
      <c r="M38" s="833">
        <v>144.03</v>
      </c>
    </row>
    <row r="39" spans="1:13" ht="14.45" customHeight="1" x14ac:dyDescent="0.2">
      <c r="A39" s="814" t="s">
        <v>990</v>
      </c>
      <c r="B39" s="815" t="s">
        <v>1466</v>
      </c>
      <c r="C39" s="815" t="s">
        <v>1202</v>
      </c>
      <c r="D39" s="815" t="s">
        <v>1203</v>
      </c>
      <c r="E39" s="815" t="s">
        <v>1176</v>
      </c>
      <c r="F39" s="832"/>
      <c r="G39" s="832"/>
      <c r="H39" s="820"/>
      <c r="I39" s="832">
        <v>1</v>
      </c>
      <c r="J39" s="832">
        <v>0</v>
      </c>
      <c r="K39" s="820"/>
      <c r="L39" s="832">
        <v>1</v>
      </c>
      <c r="M39" s="833">
        <v>0</v>
      </c>
    </row>
    <row r="40" spans="1:13" ht="14.45" customHeight="1" x14ac:dyDescent="0.2">
      <c r="A40" s="814" t="s">
        <v>990</v>
      </c>
      <c r="B40" s="815" t="s">
        <v>1467</v>
      </c>
      <c r="C40" s="815" t="s">
        <v>1205</v>
      </c>
      <c r="D40" s="815" t="s">
        <v>1206</v>
      </c>
      <c r="E40" s="815" t="s">
        <v>1207</v>
      </c>
      <c r="F40" s="832"/>
      <c r="G40" s="832"/>
      <c r="H40" s="820"/>
      <c r="I40" s="832">
        <v>1</v>
      </c>
      <c r="J40" s="832">
        <v>0</v>
      </c>
      <c r="K40" s="820"/>
      <c r="L40" s="832">
        <v>1</v>
      </c>
      <c r="M40" s="833">
        <v>0</v>
      </c>
    </row>
    <row r="41" spans="1:13" ht="14.45" customHeight="1" x14ac:dyDescent="0.2">
      <c r="A41" s="814" t="s">
        <v>990</v>
      </c>
      <c r="B41" s="815" t="s">
        <v>952</v>
      </c>
      <c r="C41" s="815" t="s">
        <v>954</v>
      </c>
      <c r="D41" s="815" t="s">
        <v>824</v>
      </c>
      <c r="E41" s="815" t="s">
        <v>825</v>
      </c>
      <c r="F41" s="832"/>
      <c r="G41" s="832"/>
      <c r="H41" s="820">
        <v>0</v>
      </c>
      <c r="I41" s="832">
        <v>2</v>
      </c>
      <c r="J41" s="832">
        <v>127.5</v>
      </c>
      <c r="K41" s="820">
        <v>1</v>
      </c>
      <c r="L41" s="832">
        <v>2</v>
      </c>
      <c r="M41" s="833">
        <v>127.5</v>
      </c>
    </row>
    <row r="42" spans="1:13" ht="14.45" customHeight="1" x14ac:dyDescent="0.2">
      <c r="A42" s="814" t="s">
        <v>990</v>
      </c>
      <c r="B42" s="815" t="s">
        <v>957</v>
      </c>
      <c r="C42" s="815" t="s">
        <v>1125</v>
      </c>
      <c r="D42" s="815" t="s">
        <v>1126</v>
      </c>
      <c r="E42" s="815" t="s">
        <v>1127</v>
      </c>
      <c r="F42" s="832"/>
      <c r="G42" s="832"/>
      <c r="H42" s="820">
        <v>0</v>
      </c>
      <c r="I42" s="832">
        <v>788</v>
      </c>
      <c r="J42" s="832">
        <v>56948.76</v>
      </c>
      <c r="K42" s="820">
        <v>1</v>
      </c>
      <c r="L42" s="832">
        <v>788</v>
      </c>
      <c r="M42" s="833">
        <v>56948.76</v>
      </c>
    </row>
    <row r="43" spans="1:13" ht="14.45" customHeight="1" x14ac:dyDescent="0.2">
      <c r="A43" s="814" t="s">
        <v>990</v>
      </c>
      <c r="B43" s="815" t="s">
        <v>957</v>
      </c>
      <c r="C43" s="815" t="s">
        <v>1215</v>
      </c>
      <c r="D43" s="815" t="s">
        <v>1139</v>
      </c>
      <c r="E43" s="815" t="s">
        <v>1127</v>
      </c>
      <c r="F43" s="832"/>
      <c r="G43" s="832"/>
      <c r="H43" s="820">
        <v>0</v>
      </c>
      <c r="I43" s="832">
        <v>8</v>
      </c>
      <c r="J43" s="832">
        <v>578.16</v>
      </c>
      <c r="K43" s="820">
        <v>1</v>
      </c>
      <c r="L43" s="832">
        <v>8</v>
      </c>
      <c r="M43" s="833">
        <v>578.16</v>
      </c>
    </row>
    <row r="44" spans="1:13" ht="14.45" customHeight="1" x14ac:dyDescent="0.2">
      <c r="A44" s="814" t="s">
        <v>990</v>
      </c>
      <c r="B44" s="815" t="s">
        <v>957</v>
      </c>
      <c r="C44" s="815" t="s">
        <v>1214</v>
      </c>
      <c r="D44" s="815" t="s">
        <v>1141</v>
      </c>
      <c r="E44" s="815" t="s">
        <v>1127</v>
      </c>
      <c r="F44" s="832"/>
      <c r="G44" s="832"/>
      <c r="H44" s="820">
        <v>0</v>
      </c>
      <c r="I44" s="832">
        <v>8</v>
      </c>
      <c r="J44" s="832">
        <v>578.16</v>
      </c>
      <c r="K44" s="820">
        <v>1</v>
      </c>
      <c r="L44" s="832">
        <v>8</v>
      </c>
      <c r="M44" s="833">
        <v>578.16</v>
      </c>
    </row>
    <row r="45" spans="1:13" ht="14.45" customHeight="1" x14ac:dyDescent="0.2">
      <c r="A45" s="814" t="s">
        <v>990</v>
      </c>
      <c r="B45" s="815" t="s">
        <v>957</v>
      </c>
      <c r="C45" s="815" t="s">
        <v>1216</v>
      </c>
      <c r="D45" s="815" t="s">
        <v>1135</v>
      </c>
      <c r="E45" s="815" t="s">
        <v>1127</v>
      </c>
      <c r="F45" s="832"/>
      <c r="G45" s="832"/>
      <c r="H45" s="820">
        <v>0</v>
      </c>
      <c r="I45" s="832">
        <v>8</v>
      </c>
      <c r="J45" s="832">
        <v>578.16</v>
      </c>
      <c r="K45" s="820">
        <v>1</v>
      </c>
      <c r="L45" s="832">
        <v>8</v>
      </c>
      <c r="M45" s="833">
        <v>578.16</v>
      </c>
    </row>
    <row r="46" spans="1:13" ht="14.45" customHeight="1" x14ac:dyDescent="0.2">
      <c r="A46" s="814" t="s">
        <v>990</v>
      </c>
      <c r="B46" s="815" t="s">
        <v>957</v>
      </c>
      <c r="C46" s="815" t="s">
        <v>1217</v>
      </c>
      <c r="D46" s="815" t="s">
        <v>1143</v>
      </c>
      <c r="E46" s="815" t="s">
        <v>1127</v>
      </c>
      <c r="F46" s="832"/>
      <c r="G46" s="832"/>
      <c r="H46" s="820">
        <v>0</v>
      </c>
      <c r="I46" s="832">
        <v>72</v>
      </c>
      <c r="J46" s="832">
        <v>5203.4399999999996</v>
      </c>
      <c r="K46" s="820">
        <v>1</v>
      </c>
      <c r="L46" s="832">
        <v>72</v>
      </c>
      <c r="M46" s="833">
        <v>5203.4399999999996</v>
      </c>
    </row>
    <row r="47" spans="1:13" ht="14.45" customHeight="1" x14ac:dyDescent="0.2">
      <c r="A47" s="814" t="s">
        <v>990</v>
      </c>
      <c r="B47" s="815" t="s">
        <v>957</v>
      </c>
      <c r="C47" s="815" t="s">
        <v>1131</v>
      </c>
      <c r="D47" s="815" t="s">
        <v>1132</v>
      </c>
      <c r="E47" s="815" t="s">
        <v>1130</v>
      </c>
      <c r="F47" s="832"/>
      <c r="G47" s="832"/>
      <c r="H47" s="820">
        <v>0</v>
      </c>
      <c r="I47" s="832">
        <v>5</v>
      </c>
      <c r="J47" s="832">
        <v>677.69999999999993</v>
      </c>
      <c r="K47" s="820">
        <v>1</v>
      </c>
      <c r="L47" s="832">
        <v>5</v>
      </c>
      <c r="M47" s="833">
        <v>677.69999999999993</v>
      </c>
    </row>
    <row r="48" spans="1:13" ht="14.45" customHeight="1" x14ac:dyDescent="0.2">
      <c r="A48" s="814" t="s">
        <v>990</v>
      </c>
      <c r="B48" s="815" t="s">
        <v>957</v>
      </c>
      <c r="C48" s="815" t="s">
        <v>1128</v>
      </c>
      <c r="D48" s="815" t="s">
        <v>1129</v>
      </c>
      <c r="E48" s="815" t="s">
        <v>1130</v>
      </c>
      <c r="F48" s="832"/>
      <c r="G48" s="832"/>
      <c r="H48" s="820">
        <v>0</v>
      </c>
      <c r="I48" s="832">
        <v>5</v>
      </c>
      <c r="J48" s="832">
        <v>677.69999999999993</v>
      </c>
      <c r="K48" s="820">
        <v>1</v>
      </c>
      <c r="L48" s="832">
        <v>5</v>
      </c>
      <c r="M48" s="833">
        <v>677.69999999999993</v>
      </c>
    </row>
    <row r="49" spans="1:13" ht="14.45" customHeight="1" x14ac:dyDescent="0.2">
      <c r="A49" s="814" t="s">
        <v>990</v>
      </c>
      <c r="B49" s="815" t="s">
        <v>957</v>
      </c>
      <c r="C49" s="815" t="s">
        <v>965</v>
      </c>
      <c r="D49" s="815" t="s">
        <v>734</v>
      </c>
      <c r="E49" s="815" t="s">
        <v>735</v>
      </c>
      <c r="F49" s="832"/>
      <c r="G49" s="832"/>
      <c r="H49" s="820">
        <v>0</v>
      </c>
      <c r="I49" s="832">
        <v>3</v>
      </c>
      <c r="J49" s="832">
        <v>7907.91</v>
      </c>
      <c r="K49" s="820">
        <v>1</v>
      </c>
      <c r="L49" s="832">
        <v>3</v>
      </c>
      <c r="M49" s="833">
        <v>7907.91</v>
      </c>
    </row>
    <row r="50" spans="1:13" ht="14.45" customHeight="1" x14ac:dyDescent="0.2">
      <c r="A50" s="814" t="s">
        <v>990</v>
      </c>
      <c r="B50" s="815" t="s">
        <v>957</v>
      </c>
      <c r="C50" s="815" t="s">
        <v>964</v>
      </c>
      <c r="D50" s="815" t="s">
        <v>856</v>
      </c>
      <c r="E50" s="815" t="s">
        <v>852</v>
      </c>
      <c r="F50" s="832">
        <v>25</v>
      </c>
      <c r="G50" s="832">
        <v>7370.25</v>
      </c>
      <c r="H50" s="820">
        <v>1</v>
      </c>
      <c r="I50" s="832"/>
      <c r="J50" s="832"/>
      <c r="K50" s="820">
        <v>0</v>
      </c>
      <c r="L50" s="832">
        <v>25</v>
      </c>
      <c r="M50" s="833">
        <v>7370.25</v>
      </c>
    </row>
    <row r="51" spans="1:13" ht="14.45" customHeight="1" x14ac:dyDescent="0.2">
      <c r="A51" s="814" t="s">
        <v>990</v>
      </c>
      <c r="B51" s="815" t="s">
        <v>957</v>
      </c>
      <c r="C51" s="815" t="s">
        <v>1218</v>
      </c>
      <c r="D51" s="815" t="s">
        <v>1219</v>
      </c>
      <c r="E51" s="815" t="s">
        <v>1220</v>
      </c>
      <c r="F51" s="832">
        <v>18</v>
      </c>
      <c r="G51" s="832">
        <v>6252.3000000000011</v>
      </c>
      <c r="H51" s="820">
        <v>1</v>
      </c>
      <c r="I51" s="832"/>
      <c r="J51" s="832"/>
      <c r="K51" s="820">
        <v>0</v>
      </c>
      <c r="L51" s="832">
        <v>18</v>
      </c>
      <c r="M51" s="833">
        <v>6252.3000000000011</v>
      </c>
    </row>
    <row r="52" spans="1:13" ht="14.45" customHeight="1" x14ac:dyDescent="0.2">
      <c r="A52" s="814" t="s">
        <v>992</v>
      </c>
      <c r="B52" s="815" t="s">
        <v>1453</v>
      </c>
      <c r="C52" s="815" t="s">
        <v>1009</v>
      </c>
      <c r="D52" s="815" t="s">
        <v>1010</v>
      </c>
      <c r="E52" s="815" t="s">
        <v>1011</v>
      </c>
      <c r="F52" s="832"/>
      <c r="G52" s="832"/>
      <c r="H52" s="820">
        <v>0</v>
      </c>
      <c r="I52" s="832">
        <v>1</v>
      </c>
      <c r="J52" s="832">
        <v>119.7</v>
      </c>
      <c r="K52" s="820">
        <v>1</v>
      </c>
      <c r="L52" s="832">
        <v>1</v>
      </c>
      <c r="M52" s="833">
        <v>119.7</v>
      </c>
    </row>
    <row r="53" spans="1:13" ht="14.45" customHeight="1" x14ac:dyDescent="0.2">
      <c r="A53" s="814" t="s">
        <v>992</v>
      </c>
      <c r="B53" s="815" t="s">
        <v>957</v>
      </c>
      <c r="C53" s="815" t="s">
        <v>964</v>
      </c>
      <c r="D53" s="815" t="s">
        <v>856</v>
      </c>
      <c r="E53" s="815" t="s">
        <v>852</v>
      </c>
      <c r="F53" s="832">
        <v>12</v>
      </c>
      <c r="G53" s="832">
        <v>3537.7200000000003</v>
      </c>
      <c r="H53" s="820">
        <v>1</v>
      </c>
      <c r="I53" s="832"/>
      <c r="J53" s="832"/>
      <c r="K53" s="820">
        <v>0</v>
      </c>
      <c r="L53" s="832">
        <v>12</v>
      </c>
      <c r="M53" s="833">
        <v>3537.7200000000003</v>
      </c>
    </row>
    <row r="54" spans="1:13" ht="14.45" customHeight="1" x14ac:dyDescent="0.2">
      <c r="A54" s="814" t="s">
        <v>992</v>
      </c>
      <c r="B54" s="815" t="s">
        <v>957</v>
      </c>
      <c r="C54" s="815" t="s">
        <v>1332</v>
      </c>
      <c r="D54" s="815" t="s">
        <v>1333</v>
      </c>
      <c r="E54" s="815" t="s">
        <v>1136</v>
      </c>
      <c r="F54" s="832">
        <v>1</v>
      </c>
      <c r="G54" s="832">
        <v>176.46</v>
      </c>
      <c r="H54" s="820">
        <v>1</v>
      </c>
      <c r="I54" s="832"/>
      <c r="J54" s="832"/>
      <c r="K54" s="820">
        <v>0</v>
      </c>
      <c r="L54" s="832">
        <v>1</v>
      </c>
      <c r="M54" s="833">
        <v>176.46</v>
      </c>
    </row>
    <row r="55" spans="1:13" ht="14.45" customHeight="1" x14ac:dyDescent="0.2">
      <c r="A55" s="814" t="s">
        <v>992</v>
      </c>
      <c r="B55" s="815" t="s">
        <v>957</v>
      </c>
      <c r="C55" s="815" t="s">
        <v>1334</v>
      </c>
      <c r="D55" s="815" t="s">
        <v>1335</v>
      </c>
      <c r="E55" s="815" t="s">
        <v>1136</v>
      </c>
      <c r="F55" s="832">
        <v>2</v>
      </c>
      <c r="G55" s="832">
        <v>352.92</v>
      </c>
      <c r="H55" s="820">
        <v>1</v>
      </c>
      <c r="I55" s="832"/>
      <c r="J55" s="832"/>
      <c r="K55" s="820">
        <v>0</v>
      </c>
      <c r="L55" s="832">
        <v>2</v>
      </c>
      <c r="M55" s="833">
        <v>352.92</v>
      </c>
    </row>
    <row r="56" spans="1:13" ht="14.45" customHeight="1" x14ac:dyDescent="0.2">
      <c r="A56" s="814" t="s">
        <v>992</v>
      </c>
      <c r="B56" s="815" t="s">
        <v>957</v>
      </c>
      <c r="C56" s="815" t="s">
        <v>1336</v>
      </c>
      <c r="D56" s="815" t="s">
        <v>1337</v>
      </c>
      <c r="E56" s="815" t="s">
        <v>1136</v>
      </c>
      <c r="F56" s="832">
        <v>2</v>
      </c>
      <c r="G56" s="832">
        <v>352.92</v>
      </c>
      <c r="H56" s="820">
        <v>1</v>
      </c>
      <c r="I56" s="832"/>
      <c r="J56" s="832"/>
      <c r="K56" s="820">
        <v>0</v>
      </c>
      <c r="L56" s="832">
        <v>2</v>
      </c>
      <c r="M56" s="833">
        <v>352.92</v>
      </c>
    </row>
    <row r="57" spans="1:13" ht="14.45" customHeight="1" x14ac:dyDescent="0.2">
      <c r="A57" s="814" t="s">
        <v>992</v>
      </c>
      <c r="B57" s="815" t="s">
        <v>957</v>
      </c>
      <c r="C57" s="815" t="s">
        <v>1338</v>
      </c>
      <c r="D57" s="815" t="s">
        <v>1339</v>
      </c>
      <c r="E57" s="815" t="s">
        <v>1136</v>
      </c>
      <c r="F57" s="832">
        <v>2</v>
      </c>
      <c r="G57" s="832">
        <v>352.92</v>
      </c>
      <c r="H57" s="820">
        <v>1</v>
      </c>
      <c r="I57" s="832"/>
      <c r="J57" s="832"/>
      <c r="K57" s="820">
        <v>0</v>
      </c>
      <c r="L57" s="832">
        <v>2</v>
      </c>
      <c r="M57" s="833">
        <v>352.92</v>
      </c>
    </row>
    <row r="58" spans="1:13" ht="14.45" customHeight="1" x14ac:dyDescent="0.2">
      <c r="A58" s="814" t="s">
        <v>993</v>
      </c>
      <c r="B58" s="815" t="s">
        <v>952</v>
      </c>
      <c r="C58" s="815" t="s">
        <v>954</v>
      </c>
      <c r="D58" s="815" t="s">
        <v>824</v>
      </c>
      <c r="E58" s="815" t="s">
        <v>825</v>
      </c>
      <c r="F58" s="832"/>
      <c r="G58" s="832"/>
      <c r="H58" s="820">
        <v>0</v>
      </c>
      <c r="I58" s="832">
        <v>1</v>
      </c>
      <c r="J58" s="832">
        <v>63.75</v>
      </c>
      <c r="K58" s="820">
        <v>1</v>
      </c>
      <c r="L58" s="832">
        <v>1</v>
      </c>
      <c r="M58" s="833">
        <v>63.75</v>
      </c>
    </row>
    <row r="59" spans="1:13" ht="14.45" customHeight="1" x14ac:dyDescent="0.2">
      <c r="A59" s="814" t="s">
        <v>993</v>
      </c>
      <c r="B59" s="815" t="s">
        <v>952</v>
      </c>
      <c r="C59" s="815" t="s">
        <v>1247</v>
      </c>
      <c r="D59" s="815" t="s">
        <v>1248</v>
      </c>
      <c r="E59" s="815" t="s">
        <v>1249</v>
      </c>
      <c r="F59" s="832">
        <v>1</v>
      </c>
      <c r="G59" s="832">
        <v>25.5</v>
      </c>
      <c r="H59" s="820">
        <v>1</v>
      </c>
      <c r="I59" s="832"/>
      <c r="J59" s="832"/>
      <c r="K59" s="820">
        <v>0</v>
      </c>
      <c r="L59" s="832">
        <v>1</v>
      </c>
      <c r="M59" s="833">
        <v>25.5</v>
      </c>
    </row>
    <row r="60" spans="1:13" ht="14.45" customHeight="1" x14ac:dyDescent="0.2">
      <c r="A60" s="814" t="s">
        <v>993</v>
      </c>
      <c r="B60" s="815" t="s">
        <v>957</v>
      </c>
      <c r="C60" s="815" t="s">
        <v>1215</v>
      </c>
      <c r="D60" s="815" t="s">
        <v>1139</v>
      </c>
      <c r="E60" s="815" t="s">
        <v>1127</v>
      </c>
      <c r="F60" s="832"/>
      <c r="G60" s="832"/>
      <c r="H60" s="820">
        <v>0</v>
      </c>
      <c r="I60" s="832">
        <v>25</v>
      </c>
      <c r="J60" s="832">
        <v>1806.75</v>
      </c>
      <c r="K60" s="820">
        <v>1</v>
      </c>
      <c r="L60" s="832">
        <v>25</v>
      </c>
      <c r="M60" s="833">
        <v>1806.75</v>
      </c>
    </row>
    <row r="61" spans="1:13" ht="14.45" customHeight="1" x14ac:dyDescent="0.2">
      <c r="A61" s="814" t="s">
        <v>993</v>
      </c>
      <c r="B61" s="815" t="s">
        <v>957</v>
      </c>
      <c r="C61" s="815" t="s">
        <v>1214</v>
      </c>
      <c r="D61" s="815" t="s">
        <v>1141</v>
      </c>
      <c r="E61" s="815" t="s">
        <v>1127</v>
      </c>
      <c r="F61" s="832"/>
      <c r="G61" s="832"/>
      <c r="H61" s="820">
        <v>0</v>
      </c>
      <c r="I61" s="832">
        <v>25</v>
      </c>
      <c r="J61" s="832">
        <v>1806.75</v>
      </c>
      <c r="K61" s="820">
        <v>1</v>
      </c>
      <c r="L61" s="832">
        <v>25</v>
      </c>
      <c r="M61" s="833">
        <v>1806.75</v>
      </c>
    </row>
    <row r="62" spans="1:13" ht="14.45" customHeight="1" x14ac:dyDescent="0.2">
      <c r="A62" s="814" t="s">
        <v>993</v>
      </c>
      <c r="B62" s="815" t="s">
        <v>957</v>
      </c>
      <c r="C62" s="815" t="s">
        <v>1216</v>
      </c>
      <c r="D62" s="815" t="s">
        <v>1135</v>
      </c>
      <c r="E62" s="815" t="s">
        <v>1127</v>
      </c>
      <c r="F62" s="832"/>
      <c r="G62" s="832"/>
      <c r="H62" s="820">
        <v>0</v>
      </c>
      <c r="I62" s="832">
        <v>25</v>
      </c>
      <c r="J62" s="832">
        <v>1806.75</v>
      </c>
      <c r="K62" s="820">
        <v>1</v>
      </c>
      <c r="L62" s="832">
        <v>25</v>
      </c>
      <c r="M62" s="833">
        <v>1806.75</v>
      </c>
    </row>
    <row r="63" spans="1:13" ht="14.45" customHeight="1" x14ac:dyDescent="0.2">
      <c r="A63" s="814" t="s">
        <v>993</v>
      </c>
      <c r="B63" s="815" t="s">
        <v>957</v>
      </c>
      <c r="C63" s="815" t="s">
        <v>1217</v>
      </c>
      <c r="D63" s="815" t="s">
        <v>1143</v>
      </c>
      <c r="E63" s="815" t="s">
        <v>1127</v>
      </c>
      <c r="F63" s="832"/>
      <c r="G63" s="832"/>
      <c r="H63" s="820">
        <v>0</v>
      </c>
      <c r="I63" s="832">
        <v>10</v>
      </c>
      <c r="J63" s="832">
        <v>722.69999999999993</v>
      </c>
      <c r="K63" s="820">
        <v>1</v>
      </c>
      <c r="L63" s="832">
        <v>10</v>
      </c>
      <c r="M63" s="833">
        <v>722.69999999999993</v>
      </c>
    </row>
    <row r="64" spans="1:13" ht="14.45" customHeight="1" x14ac:dyDescent="0.2">
      <c r="A64" s="814" t="s">
        <v>993</v>
      </c>
      <c r="B64" s="815" t="s">
        <v>957</v>
      </c>
      <c r="C64" s="815" t="s">
        <v>965</v>
      </c>
      <c r="D64" s="815" t="s">
        <v>734</v>
      </c>
      <c r="E64" s="815" t="s">
        <v>735</v>
      </c>
      <c r="F64" s="832"/>
      <c r="G64" s="832"/>
      <c r="H64" s="820">
        <v>0</v>
      </c>
      <c r="I64" s="832">
        <v>16</v>
      </c>
      <c r="J64" s="832">
        <v>42175.520000000004</v>
      </c>
      <c r="K64" s="820">
        <v>1</v>
      </c>
      <c r="L64" s="832">
        <v>16</v>
      </c>
      <c r="M64" s="833">
        <v>42175.520000000004</v>
      </c>
    </row>
    <row r="65" spans="1:13" ht="14.45" customHeight="1" thickBot="1" x14ac:dyDescent="0.25">
      <c r="A65" s="822" t="s">
        <v>993</v>
      </c>
      <c r="B65" s="823" t="s">
        <v>957</v>
      </c>
      <c r="C65" s="823" t="s">
        <v>964</v>
      </c>
      <c r="D65" s="823" t="s">
        <v>856</v>
      </c>
      <c r="E65" s="823" t="s">
        <v>852</v>
      </c>
      <c r="F65" s="834">
        <v>11</v>
      </c>
      <c r="G65" s="834">
        <v>3242.91</v>
      </c>
      <c r="H65" s="828">
        <v>1</v>
      </c>
      <c r="I65" s="834"/>
      <c r="J65" s="834"/>
      <c r="K65" s="828">
        <v>0</v>
      </c>
      <c r="L65" s="834">
        <v>11</v>
      </c>
      <c r="M65" s="835">
        <v>3242.91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2BB02CB-C996-413D-A95D-846061CB612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705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2" t="s">
        <v>570</v>
      </c>
      <c r="B5" s="713" t="s">
        <v>571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570</v>
      </c>
      <c r="B6" s="713" t="s">
        <v>1469</v>
      </c>
      <c r="C6" s="714">
        <v>213.73041000000001</v>
      </c>
      <c r="D6" s="714">
        <v>262.44731999999999</v>
      </c>
      <c r="E6" s="714"/>
      <c r="F6" s="714">
        <v>278.36797000000001</v>
      </c>
      <c r="G6" s="714">
        <v>0</v>
      </c>
      <c r="H6" s="714">
        <v>278.36797000000001</v>
      </c>
      <c r="I6" s="715" t="s">
        <v>329</v>
      </c>
      <c r="J6" s="716" t="s">
        <v>1</v>
      </c>
    </row>
    <row r="7" spans="1:10" ht="14.45" customHeight="1" x14ac:dyDescent="0.2">
      <c r="A7" s="712" t="s">
        <v>570</v>
      </c>
      <c r="B7" s="713" t="s">
        <v>1470</v>
      </c>
      <c r="C7" s="714">
        <v>0</v>
      </c>
      <c r="D7" s="714">
        <v>0</v>
      </c>
      <c r="E7" s="714"/>
      <c r="F7" s="714">
        <v>4.4603999999999999</v>
      </c>
      <c r="G7" s="714">
        <v>0</v>
      </c>
      <c r="H7" s="714">
        <v>4.4603999999999999</v>
      </c>
      <c r="I7" s="715" t="s">
        <v>329</v>
      </c>
      <c r="J7" s="716" t="s">
        <v>1</v>
      </c>
    </row>
    <row r="8" spans="1:10" ht="14.45" customHeight="1" x14ac:dyDescent="0.2">
      <c r="A8" s="712" t="s">
        <v>570</v>
      </c>
      <c r="B8" s="713" t="s">
        <v>1471</v>
      </c>
      <c r="C8" s="714">
        <v>86.910800000000009</v>
      </c>
      <c r="D8" s="714">
        <v>59.628269999999993</v>
      </c>
      <c r="E8" s="714"/>
      <c r="F8" s="714">
        <v>55.094660000000005</v>
      </c>
      <c r="G8" s="714">
        <v>0</v>
      </c>
      <c r="H8" s="714">
        <v>55.094660000000005</v>
      </c>
      <c r="I8" s="715" t="s">
        <v>329</v>
      </c>
      <c r="J8" s="716" t="s">
        <v>1</v>
      </c>
    </row>
    <row r="9" spans="1:10" ht="14.45" customHeight="1" x14ac:dyDescent="0.2">
      <c r="A9" s="712" t="s">
        <v>570</v>
      </c>
      <c r="B9" s="713" t="s">
        <v>1472</v>
      </c>
      <c r="C9" s="714">
        <v>1038.9501600000001</v>
      </c>
      <c r="D9" s="714">
        <v>820.82636999999988</v>
      </c>
      <c r="E9" s="714"/>
      <c r="F9" s="714">
        <v>1258.7947500000002</v>
      </c>
      <c r="G9" s="714">
        <v>0</v>
      </c>
      <c r="H9" s="714">
        <v>1258.7947500000002</v>
      </c>
      <c r="I9" s="715" t="s">
        <v>329</v>
      </c>
      <c r="J9" s="716" t="s">
        <v>1</v>
      </c>
    </row>
    <row r="10" spans="1:10" ht="14.45" customHeight="1" x14ac:dyDescent="0.2">
      <c r="A10" s="712" t="s">
        <v>570</v>
      </c>
      <c r="B10" s="713" t="s">
        <v>1473</v>
      </c>
      <c r="C10" s="714">
        <v>10.02032</v>
      </c>
      <c r="D10" s="714">
        <v>9.8453199999999992</v>
      </c>
      <c r="E10" s="714"/>
      <c r="F10" s="714">
        <v>5.0907600000000004</v>
      </c>
      <c r="G10" s="714">
        <v>0</v>
      </c>
      <c r="H10" s="714">
        <v>5.0907600000000004</v>
      </c>
      <c r="I10" s="715" t="s">
        <v>329</v>
      </c>
      <c r="J10" s="716" t="s">
        <v>1</v>
      </c>
    </row>
    <row r="11" spans="1:10" ht="14.45" customHeight="1" x14ac:dyDescent="0.2">
      <c r="A11" s="712" t="s">
        <v>570</v>
      </c>
      <c r="B11" s="713" t="s">
        <v>1474</v>
      </c>
      <c r="C11" s="714">
        <v>2.3929200000000002</v>
      </c>
      <c r="D11" s="714">
        <v>1.1964600000000001</v>
      </c>
      <c r="E11" s="714"/>
      <c r="F11" s="714">
        <v>1.1964600000000001</v>
      </c>
      <c r="G11" s="714">
        <v>0</v>
      </c>
      <c r="H11" s="714">
        <v>1.1964600000000001</v>
      </c>
      <c r="I11" s="715" t="s">
        <v>329</v>
      </c>
      <c r="J11" s="716" t="s">
        <v>1</v>
      </c>
    </row>
    <row r="12" spans="1:10" ht="14.45" customHeight="1" x14ac:dyDescent="0.2">
      <c r="A12" s="712" t="s">
        <v>570</v>
      </c>
      <c r="B12" s="713" t="s">
        <v>1475</v>
      </c>
      <c r="C12" s="714">
        <v>2.7789999999999999</v>
      </c>
      <c r="D12" s="714">
        <v>1.8667199999999999</v>
      </c>
      <c r="E12" s="714"/>
      <c r="F12" s="714">
        <v>2.7787500000000001</v>
      </c>
      <c r="G12" s="714">
        <v>0</v>
      </c>
      <c r="H12" s="714">
        <v>2.7787500000000001</v>
      </c>
      <c r="I12" s="715" t="s">
        <v>329</v>
      </c>
      <c r="J12" s="716" t="s">
        <v>1</v>
      </c>
    </row>
    <row r="13" spans="1:10" ht="14.45" customHeight="1" x14ac:dyDescent="0.2">
      <c r="A13" s="712" t="s">
        <v>570</v>
      </c>
      <c r="B13" s="713" t="s">
        <v>1476</v>
      </c>
      <c r="C13" s="714">
        <v>56.442239999999998</v>
      </c>
      <c r="D13" s="714">
        <v>54.188960000000009</v>
      </c>
      <c r="E13" s="714"/>
      <c r="F13" s="714">
        <v>70.735019999999992</v>
      </c>
      <c r="G13" s="714">
        <v>0</v>
      </c>
      <c r="H13" s="714">
        <v>70.735019999999992</v>
      </c>
      <c r="I13" s="715" t="s">
        <v>329</v>
      </c>
      <c r="J13" s="716" t="s">
        <v>1</v>
      </c>
    </row>
    <row r="14" spans="1:10" ht="14.45" customHeight="1" x14ac:dyDescent="0.2">
      <c r="A14" s="712" t="s">
        <v>570</v>
      </c>
      <c r="B14" s="713" t="s">
        <v>1477</v>
      </c>
      <c r="C14" s="714">
        <v>80.266469999999998</v>
      </c>
      <c r="D14" s="714">
        <v>88.475200000000001</v>
      </c>
      <c r="E14" s="714"/>
      <c r="F14" s="714">
        <v>55.950400000000002</v>
      </c>
      <c r="G14" s="714">
        <v>0</v>
      </c>
      <c r="H14" s="714">
        <v>55.950400000000002</v>
      </c>
      <c r="I14" s="715" t="s">
        <v>329</v>
      </c>
      <c r="J14" s="716" t="s">
        <v>1</v>
      </c>
    </row>
    <row r="15" spans="1:10" ht="14.45" customHeight="1" x14ac:dyDescent="0.2">
      <c r="A15" s="712" t="s">
        <v>570</v>
      </c>
      <c r="B15" s="713" t="s">
        <v>1478</v>
      </c>
      <c r="C15" s="714">
        <v>90.738010000000003</v>
      </c>
      <c r="D15" s="714">
        <v>98.252239999999986</v>
      </c>
      <c r="E15" s="714"/>
      <c r="F15" s="714">
        <v>131.14828</v>
      </c>
      <c r="G15" s="714">
        <v>0</v>
      </c>
      <c r="H15" s="714">
        <v>131.14828</v>
      </c>
      <c r="I15" s="715" t="s">
        <v>329</v>
      </c>
      <c r="J15" s="716" t="s">
        <v>1</v>
      </c>
    </row>
    <row r="16" spans="1:10" ht="14.45" customHeight="1" x14ac:dyDescent="0.2">
      <c r="A16" s="712" t="s">
        <v>570</v>
      </c>
      <c r="B16" s="713" t="s">
        <v>581</v>
      </c>
      <c r="C16" s="714">
        <v>1582.2303300000003</v>
      </c>
      <c r="D16" s="714">
        <v>1396.7268599999998</v>
      </c>
      <c r="E16" s="714"/>
      <c r="F16" s="714">
        <v>1863.6174500000002</v>
      </c>
      <c r="G16" s="714">
        <v>0</v>
      </c>
      <c r="H16" s="714">
        <v>1863.6174500000002</v>
      </c>
      <c r="I16" s="715" t="s">
        <v>329</v>
      </c>
      <c r="J16" s="716" t="s">
        <v>582</v>
      </c>
    </row>
    <row r="18" spans="1:10" ht="14.45" customHeight="1" x14ac:dyDescent="0.2">
      <c r="A18" s="712" t="s">
        <v>570</v>
      </c>
      <c r="B18" s="713" t="s">
        <v>571</v>
      </c>
      <c r="C18" s="714" t="s">
        <v>329</v>
      </c>
      <c r="D18" s="714" t="s">
        <v>329</v>
      </c>
      <c r="E18" s="714"/>
      <c r="F18" s="714" t="s">
        <v>329</v>
      </c>
      <c r="G18" s="714" t="s">
        <v>329</v>
      </c>
      <c r="H18" s="714" t="s">
        <v>329</v>
      </c>
      <c r="I18" s="715" t="s">
        <v>329</v>
      </c>
      <c r="J18" s="716" t="s">
        <v>73</v>
      </c>
    </row>
    <row r="19" spans="1:10" ht="14.45" customHeight="1" x14ac:dyDescent="0.2">
      <c r="A19" s="712" t="s">
        <v>583</v>
      </c>
      <c r="B19" s="713" t="s">
        <v>584</v>
      </c>
      <c r="C19" s="714" t="s">
        <v>329</v>
      </c>
      <c r="D19" s="714" t="s">
        <v>329</v>
      </c>
      <c r="E19" s="714"/>
      <c r="F19" s="714" t="s">
        <v>329</v>
      </c>
      <c r="G19" s="714" t="s">
        <v>329</v>
      </c>
      <c r="H19" s="714" t="s">
        <v>329</v>
      </c>
      <c r="I19" s="715" t="s">
        <v>329</v>
      </c>
      <c r="J19" s="716" t="s">
        <v>0</v>
      </c>
    </row>
    <row r="20" spans="1:10" ht="14.45" customHeight="1" x14ac:dyDescent="0.2">
      <c r="A20" s="712" t="s">
        <v>583</v>
      </c>
      <c r="B20" s="713" t="s">
        <v>1469</v>
      </c>
      <c r="C20" s="714">
        <v>160.99126000000001</v>
      </c>
      <c r="D20" s="714">
        <v>193.45975000000001</v>
      </c>
      <c r="E20" s="714"/>
      <c r="F20" s="714">
        <v>207.28476000000001</v>
      </c>
      <c r="G20" s="714">
        <v>0</v>
      </c>
      <c r="H20" s="714">
        <v>207.28476000000001</v>
      </c>
      <c r="I20" s="715" t="s">
        <v>329</v>
      </c>
      <c r="J20" s="716" t="s">
        <v>1</v>
      </c>
    </row>
    <row r="21" spans="1:10" ht="14.45" customHeight="1" x14ac:dyDescent="0.2">
      <c r="A21" s="712" t="s">
        <v>583</v>
      </c>
      <c r="B21" s="713" t="s">
        <v>1471</v>
      </c>
      <c r="C21" s="714">
        <v>17.439970000000002</v>
      </c>
      <c r="D21" s="714">
        <v>12.193630000000001</v>
      </c>
      <c r="E21" s="714"/>
      <c r="F21" s="714">
        <v>1.05728</v>
      </c>
      <c r="G21" s="714">
        <v>0</v>
      </c>
      <c r="H21" s="714">
        <v>1.05728</v>
      </c>
      <c r="I21" s="715" t="s">
        <v>329</v>
      </c>
      <c r="J21" s="716" t="s">
        <v>1</v>
      </c>
    </row>
    <row r="22" spans="1:10" ht="14.45" customHeight="1" x14ac:dyDescent="0.2">
      <c r="A22" s="712" t="s">
        <v>583</v>
      </c>
      <c r="B22" s="713" t="s">
        <v>1472</v>
      </c>
      <c r="C22" s="714">
        <v>136.47873000000001</v>
      </c>
      <c r="D22" s="714">
        <v>140.65385999999998</v>
      </c>
      <c r="E22" s="714"/>
      <c r="F22" s="714">
        <v>147.74502999999999</v>
      </c>
      <c r="G22" s="714">
        <v>0</v>
      </c>
      <c r="H22" s="714">
        <v>147.74502999999999</v>
      </c>
      <c r="I22" s="715" t="s">
        <v>329</v>
      </c>
      <c r="J22" s="716" t="s">
        <v>1</v>
      </c>
    </row>
    <row r="23" spans="1:10" ht="14.45" customHeight="1" x14ac:dyDescent="0.2">
      <c r="A23" s="712" t="s">
        <v>583</v>
      </c>
      <c r="B23" s="713" t="s">
        <v>1473</v>
      </c>
      <c r="C23" s="714">
        <v>0</v>
      </c>
      <c r="D23" s="714">
        <v>0</v>
      </c>
      <c r="E23" s="714"/>
      <c r="F23" s="714">
        <v>0</v>
      </c>
      <c r="G23" s="714">
        <v>0</v>
      </c>
      <c r="H23" s="714">
        <v>0</v>
      </c>
      <c r="I23" s="715" t="s">
        <v>329</v>
      </c>
      <c r="J23" s="716" t="s">
        <v>1</v>
      </c>
    </row>
    <row r="24" spans="1:10" ht="14.45" customHeight="1" x14ac:dyDescent="0.2">
      <c r="A24" s="712" t="s">
        <v>583</v>
      </c>
      <c r="B24" s="713" t="s">
        <v>1475</v>
      </c>
      <c r="C24" s="714">
        <v>0.79800000000000004</v>
      </c>
      <c r="D24" s="714">
        <v>0.27772000000000002</v>
      </c>
      <c r="E24" s="714"/>
      <c r="F24" s="714">
        <v>0.41372000000000003</v>
      </c>
      <c r="G24" s="714">
        <v>0</v>
      </c>
      <c r="H24" s="714">
        <v>0.41372000000000003</v>
      </c>
      <c r="I24" s="715" t="s">
        <v>329</v>
      </c>
      <c r="J24" s="716" t="s">
        <v>1</v>
      </c>
    </row>
    <row r="25" spans="1:10" ht="14.45" customHeight="1" x14ac:dyDescent="0.2">
      <c r="A25" s="712" t="s">
        <v>583</v>
      </c>
      <c r="B25" s="713" t="s">
        <v>1476</v>
      </c>
      <c r="C25" s="714">
        <v>20.661900000000003</v>
      </c>
      <c r="D25" s="714">
        <v>23.466639999999998</v>
      </c>
      <c r="E25" s="714"/>
      <c r="F25" s="714">
        <v>28.886800000000001</v>
      </c>
      <c r="G25" s="714">
        <v>0</v>
      </c>
      <c r="H25" s="714">
        <v>28.886800000000001</v>
      </c>
      <c r="I25" s="715" t="s">
        <v>329</v>
      </c>
      <c r="J25" s="716" t="s">
        <v>1</v>
      </c>
    </row>
    <row r="26" spans="1:10" ht="14.45" customHeight="1" x14ac:dyDescent="0.2">
      <c r="A26" s="712" t="s">
        <v>583</v>
      </c>
      <c r="B26" s="713" t="s">
        <v>1478</v>
      </c>
      <c r="C26" s="714">
        <v>0</v>
      </c>
      <c r="D26" s="714">
        <v>0</v>
      </c>
      <c r="E26" s="714"/>
      <c r="F26" s="714">
        <v>0</v>
      </c>
      <c r="G26" s="714">
        <v>0</v>
      </c>
      <c r="H26" s="714">
        <v>0</v>
      </c>
      <c r="I26" s="715" t="s">
        <v>329</v>
      </c>
      <c r="J26" s="716" t="s">
        <v>1</v>
      </c>
    </row>
    <row r="27" spans="1:10" ht="14.45" customHeight="1" x14ac:dyDescent="0.2">
      <c r="A27" s="712" t="s">
        <v>583</v>
      </c>
      <c r="B27" s="713" t="s">
        <v>585</v>
      </c>
      <c r="C27" s="714">
        <v>336.36986000000007</v>
      </c>
      <c r="D27" s="714">
        <v>370.05159999999995</v>
      </c>
      <c r="E27" s="714"/>
      <c r="F27" s="714">
        <v>385.38758999999999</v>
      </c>
      <c r="G27" s="714">
        <v>0</v>
      </c>
      <c r="H27" s="714">
        <v>385.38758999999999</v>
      </c>
      <c r="I27" s="715" t="s">
        <v>329</v>
      </c>
      <c r="J27" s="716" t="s">
        <v>586</v>
      </c>
    </row>
    <row r="28" spans="1:10" ht="14.45" customHeight="1" x14ac:dyDescent="0.2">
      <c r="A28" s="712" t="s">
        <v>329</v>
      </c>
      <c r="B28" s="713" t="s">
        <v>329</v>
      </c>
      <c r="C28" s="714" t="s">
        <v>329</v>
      </c>
      <c r="D28" s="714" t="s">
        <v>329</v>
      </c>
      <c r="E28" s="714"/>
      <c r="F28" s="714" t="s">
        <v>329</v>
      </c>
      <c r="G28" s="714" t="s">
        <v>329</v>
      </c>
      <c r="H28" s="714" t="s">
        <v>329</v>
      </c>
      <c r="I28" s="715" t="s">
        <v>329</v>
      </c>
      <c r="J28" s="716" t="s">
        <v>587</v>
      </c>
    </row>
    <row r="29" spans="1:10" ht="14.45" customHeight="1" x14ac:dyDescent="0.2">
      <c r="A29" s="712" t="s">
        <v>588</v>
      </c>
      <c r="B29" s="713" t="s">
        <v>589</v>
      </c>
      <c r="C29" s="714" t="s">
        <v>329</v>
      </c>
      <c r="D29" s="714" t="s">
        <v>329</v>
      </c>
      <c r="E29" s="714"/>
      <c r="F29" s="714" t="s">
        <v>329</v>
      </c>
      <c r="G29" s="714" t="s">
        <v>329</v>
      </c>
      <c r="H29" s="714" t="s">
        <v>329</v>
      </c>
      <c r="I29" s="715" t="s">
        <v>329</v>
      </c>
      <c r="J29" s="716" t="s">
        <v>0</v>
      </c>
    </row>
    <row r="30" spans="1:10" ht="14.45" customHeight="1" x14ac:dyDescent="0.2">
      <c r="A30" s="712" t="s">
        <v>588</v>
      </c>
      <c r="B30" s="713" t="s">
        <v>1469</v>
      </c>
      <c r="C30" s="714">
        <v>-4.0469299999999997</v>
      </c>
      <c r="D30" s="714">
        <v>0</v>
      </c>
      <c r="E30" s="714"/>
      <c r="F30" s="714">
        <v>0</v>
      </c>
      <c r="G30" s="714">
        <v>0</v>
      </c>
      <c r="H30" s="714">
        <v>0</v>
      </c>
      <c r="I30" s="715" t="s">
        <v>329</v>
      </c>
      <c r="J30" s="716" t="s">
        <v>1</v>
      </c>
    </row>
    <row r="31" spans="1:10" ht="14.45" customHeight="1" x14ac:dyDescent="0.2">
      <c r="A31" s="712" t="s">
        <v>588</v>
      </c>
      <c r="B31" s="713" t="s">
        <v>590</v>
      </c>
      <c r="C31" s="714">
        <v>-4.0469299999999997</v>
      </c>
      <c r="D31" s="714">
        <v>0</v>
      </c>
      <c r="E31" s="714"/>
      <c r="F31" s="714">
        <v>0</v>
      </c>
      <c r="G31" s="714">
        <v>0</v>
      </c>
      <c r="H31" s="714">
        <v>0</v>
      </c>
      <c r="I31" s="715" t="s">
        <v>329</v>
      </c>
      <c r="J31" s="716" t="s">
        <v>586</v>
      </c>
    </row>
    <row r="32" spans="1:10" ht="14.45" customHeight="1" x14ac:dyDescent="0.2">
      <c r="A32" s="712" t="s">
        <v>329</v>
      </c>
      <c r="B32" s="713" t="s">
        <v>329</v>
      </c>
      <c r="C32" s="714" t="s">
        <v>329</v>
      </c>
      <c r="D32" s="714" t="s">
        <v>329</v>
      </c>
      <c r="E32" s="714"/>
      <c r="F32" s="714" t="s">
        <v>329</v>
      </c>
      <c r="G32" s="714" t="s">
        <v>329</v>
      </c>
      <c r="H32" s="714" t="s">
        <v>329</v>
      </c>
      <c r="I32" s="715" t="s">
        <v>329</v>
      </c>
      <c r="J32" s="716" t="s">
        <v>587</v>
      </c>
    </row>
    <row r="33" spans="1:10" ht="14.45" customHeight="1" x14ac:dyDescent="0.2">
      <c r="A33" s="712" t="s">
        <v>591</v>
      </c>
      <c r="B33" s="713" t="s">
        <v>592</v>
      </c>
      <c r="C33" s="714" t="s">
        <v>329</v>
      </c>
      <c r="D33" s="714" t="s">
        <v>329</v>
      </c>
      <c r="E33" s="714"/>
      <c r="F33" s="714" t="s">
        <v>329</v>
      </c>
      <c r="G33" s="714" t="s">
        <v>329</v>
      </c>
      <c r="H33" s="714" t="s">
        <v>329</v>
      </c>
      <c r="I33" s="715" t="s">
        <v>329</v>
      </c>
      <c r="J33" s="716" t="s">
        <v>0</v>
      </c>
    </row>
    <row r="34" spans="1:10" ht="14.45" customHeight="1" x14ac:dyDescent="0.2">
      <c r="A34" s="712" t="s">
        <v>591</v>
      </c>
      <c r="B34" s="713" t="s">
        <v>1471</v>
      </c>
      <c r="C34" s="714">
        <v>0</v>
      </c>
      <c r="D34" s="714">
        <v>0</v>
      </c>
      <c r="E34" s="714"/>
      <c r="F34" s="714">
        <v>0</v>
      </c>
      <c r="G34" s="714">
        <v>0</v>
      </c>
      <c r="H34" s="714">
        <v>0</v>
      </c>
      <c r="I34" s="715" t="s">
        <v>329</v>
      </c>
      <c r="J34" s="716" t="s">
        <v>1</v>
      </c>
    </row>
    <row r="35" spans="1:10" ht="14.45" customHeight="1" x14ac:dyDescent="0.2">
      <c r="A35" s="712" t="s">
        <v>591</v>
      </c>
      <c r="B35" s="713" t="s">
        <v>1472</v>
      </c>
      <c r="C35" s="714">
        <v>0.2114</v>
      </c>
      <c r="D35" s="714">
        <v>0</v>
      </c>
      <c r="E35" s="714"/>
      <c r="F35" s="714">
        <v>0</v>
      </c>
      <c r="G35" s="714">
        <v>0</v>
      </c>
      <c r="H35" s="714">
        <v>0</v>
      </c>
      <c r="I35" s="715" t="s">
        <v>329</v>
      </c>
      <c r="J35" s="716" t="s">
        <v>1</v>
      </c>
    </row>
    <row r="36" spans="1:10" ht="14.45" customHeight="1" x14ac:dyDescent="0.2">
      <c r="A36" s="712" t="s">
        <v>591</v>
      </c>
      <c r="B36" s="713" t="s">
        <v>1475</v>
      </c>
      <c r="C36" s="714">
        <v>0</v>
      </c>
      <c r="D36" s="714">
        <v>0</v>
      </c>
      <c r="E36" s="714"/>
      <c r="F36" s="714">
        <v>0</v>
      </c>
      <c r="G36" s="714">
        <v>0</v>
      </c>
      <c r="H36" s="714">
        <v>0</v>
      </c>
      <c r="I36" s="715" t="s">
        <v>329</v>
      </c>
      <c r="J36" s="716" t="s">
        <v>1</v>
      </c>
    </row>
    <row r="37" spans="1:10" ht="14.45" customHeight="1" x14ac:dyDescent="0.2">
      <c r="A37" s="712" t="s">
        <v>591</v>
      </c>
      <c r="B37" s="713" t="s">
        <v>1476</v>
      </c>
      <c r="C37" s="714">
        <v>0.35816000000000003</v>
      </c>
      <c r="D37" s="714">
        <v>0</v>
      </c>
      <c r="E37" s="714"/>
      <c r="F37" s="714">
        <v>0</v>
      </c>
      <c r="G37" s="714">
        <v>0</v>
      </c>
      <c r="H37" s="714">
        <v>0</v>
      </c>
      <c r="I37" s="715" t="s">
        <v>329</v>
      </c>
      <c r="J37" s="716" t="s">
        <v>1</v>
      </c>
    </row>
    <row r="38" spans="1:10" ht="14.45" customHeight="1" x14ac:dyDescent="0.2">
      <c r="A38" s="712" t="s">
        <v>591</v>
      </c>
      <c r="B38" s="713" t="s">
        <v>593</v>
      </c>
      <c r="C38" s="714">
        <v>0.56956000000000007</v>
      </c>
      <c r="D38" s="714">
        <v>0</v>
      </c>
      <c r="E38" s="714"/>
      <c r="F38" s="714">
        <v>0</v>
      </c>
      <c r="G38" s="714">
        <v>0</v>
      </c>
      <c r="H38" s="714">
        <v>0</v>
      </c>
      <c r="I38" s="715" t="s">
        <v>329</v>
      </c>
      <c r="J38" s="716" t="s">
        <v>586</v>
      </c>
    </row>
    <row r="39" spans="1:10" ht="14.45" customHeight="1" x14ac:dyDescent="0.2">
      <c r="A39" s="712" t="s">
        <v>329</v>
      </c>
      <c r="B39" s="713" t="s">
        <v>329</v>
      </c>
      <c r="C39" s="714" t="s">
        <v>329</v>
      </c>
      <c r="D39" s="714" t="s">
        <v>329</v>
      </c>
      <c r="E39" s="714"/>
      <c r="F39" s="714" t="s">
        <v>329</v>
      </c>
      <c r="G39" s="714" t="s">
        <v>329</v>
      </c>
      <c r="H39" s="714" t="s">
        <v>329</v>
      </c>
      <c r="I39" s="715" t="s">
        <v>329</v>
      </c>
      <c r="J39" s="716" t="s">
        <v>587</v>
      </c>
    </row>
    <row r="40" spans="1:10" ht="14.45" customHeight="1" x14ac:dyDescent="0.2">
      <c r="A40" s="712" t="s">
        <v>594</v>
      </c>
      <c r="B40" s="713" t="s">
        <v>595</v>
      </c>
      <c r="C40" s="714" t="s">
        <v>329</v>
      </c>
      <c r="D40" s="714" t="s">
        <v>329</v>
      </c>
      <c r="E40" s="714"/>
      <c r="F40" s="714" t="s">
        <v>329</v>
      </c>
      <c r="G40" s="714" t="s">
        <v>329</v>
      </c>
      <c r="H40" s="714" t="s">
        <v>329</v>
      </c>
      <c r="I40" s="715" t="s">
        <v>329</v>
      </c>
      <c r="J40" s="716" t="s">
        <v>0</v>
      </c>
    </row>
    <row r="41" spans="1:10" ht="14.45" customHeight="1" x14ac:dyDescent="0.2">
      <c r="A41" s="712" t="s">
        <v>594</v>
      </c>
      <c r="B41" s="713" t="s">
        <v>1469</v>
      </c>
      <c r="C41" s="714">
        <v>56.786079999999991</v>
      </c>
      <c r="D41" s="714">
        <v>68.987569999999991</v>
      </c>
      <c r="E41" s="714"/>
      <c r="F41" s="714">
        <v>71.083209999999994</v>
      </c>
      <c r="G41" s="714">
        <v>0</v>
      </c>
      <c r="H41" s="714">
        <v>71.083209999999994</v>
      </c>
      <c r="I41" s="715" t="s">
        <v>329</v>
      </c>
      <c r="J41" s="716" t="s">
        <v>1</v>
      </c>
    </row>
    <row r="42" spans="1:10" ht="14.45" customHeight="1" x14ac:dyDescent="0.2">
      <c r="A42" s="712" t="s">
        <v>594</v>
      </c>
      <c r="B42" s="713" t="s">
        <v>1470</v>
      </c>
      <c r="C42" s="714">
        <v>0</v>
      </c>
      <c r="D42" s="714">
        <v>0</v>
      </c>
      <c r="E42" s="714"/>
      <c r="F42" s="714">
        <v>4.4603999999999999</v>
      </c>
      <c r="G42" s="714">
        <v>0</v>
      </c>
      <c r="H42" s="714">
        <v>4.4603999999999999</v>
      </c>
      <c r="I42" s="715" t="s">
        <v>329</v>
      </c>
      <c r="J42" s="716" t="s">
        <v>1</v>
      </c>
    </row>
    <row r="43" spans="1:10" ht="14.45" customHeight="1" x14ac:dyDescent="0.2">
      <c r="A43" s="712" t="s">
        <v>594</v>
      </c>
      <c r="B43" s="713" t="s">
        <v>1471</v>
      </c>
      <c r="C43" s="714">
        <v>69.470830000000007</v>
      </c>
      <c r="D43" s="714">
        <v>47.434639999999995</v>
      </c>
      <c r="E43" s="714"/>
      <c r="F43" s="714">
        <v>54.037380000000006</v>
      </c>
      <c r="G43" s="714">
        <v>0</v>
      </c>
      <c r="H43" s="714">
        <v>54.037380000000006</v>
      </c>
      <c r="I43" s="715" t="s">
        <v>329</v>
      </c>
      <c r="J43" s="716" t="s">
        <v>1</v>
      </c>
    </row>
    <row r="44" spans="1:10" ht="14.45" customHeight="1" x14ac:dyDescent="0.2">
      <c r="A44" s="712" t="s">
        <v>594</v>
      </c>
      <c r="B44" s="713" t="s">
        <v>1472</v>
      </c>
      <c r="C44" s="714">
        <v>902.26003000000014</v>
      </c>
      <c r="D44" s="714">
        <v>680.17250999999987</v>
      </c>
      <c r="E44" s="714"/>
      <c r="F44" s="714">
        <v>1111.0497200000002</v>
      </c>
      <c r="G44" s="714">
        <v>0</v>
      </c>
      <c r="H44" s="714">
        <v>1111.0497200000002</v>
      </c>
      <c r="I44" s="715" t="s">
        <v>329</v>
      </c>
      <c r="J44" s="716" t="s">
        <v>1</v>
      </c>
    </row>
    <row r="45" spans="1:10" ht="14.45" customHeight="1" x14ac:dyDescent="0.2">
      <c r="A45" s="712" t="s">
        <v>594</v>
      </c>
      <c r="B45" s="713" t="s">
        <v>1473</v>
      </c>
      <c r="C45" s="714">
        <v>10.02032</v>
      </c>
      <c r="D45" s="714">
        <v>9.8453199999999992</v>
      </c>
      <c r="E45" s="714"/>
      <c r="F45" s="714">
        <v>5.0907600000000004</v>
      </c>
      <c r="G45" s="714">
        <v>0</v>
      </c>
      <c r="H45" s="714">
        <v>5.0907600000000004</v>
      </c>
      <c r="I45" s="715" t="s">
        <v>329</v>
      </c>
      <c r="J45" s="716" t="s">
        <v>1</v>
      </c>
    </row>
    <row r="46" spans="1:10" ht="14.45" customHeight="1" x14ac:dyDescent="0.2">
      <c r="A46" s="712" t="s">
        <v>594</v>
      </c>
      <c r="B46" s="713" t="s">
        <v>1474</v>
      </c>
      <c r="C46" s="714">
        <v>2.3929200000000002</v>
      </c>
      <c r="D46" s="714">
        <v>1.1964600000000001</v>
      </c>
      <c r="E46" s="714"/>
      <c r="F46" s="714">
        <v>1.1964600000000001</v>
      </c>
      <c r="G46" s="714">
        <v>0</v>
      </c>
      <c r="H46" s="714">
        <v>1.1964600000000001</v>
      </c>
      <c r="I46" s="715" t="s">
        <v>329</v>
      </c>
      <c r="J46" s="716" t="s">
        <v>1</v>
      </c>
    </row>
    <row r="47" spans="1:10" ht="14.45" customHeight="1" x14ac:dyDescent="0.2">
      <c r="A47" s="712" t="s">
        <v>594</v>
      </c>
      <c r="B47" s="713" t="s">
        <v>1475</v>
      </c>
      <c r="C47" s="714">
        <v>1.9810000000000001</v>
      </c>
      <c r="D47" s="714">
        <v>1.589</v>
      </c>
      <c r="E47" s="714"/>
      <c r="F47" s="714">
        <v>2.36503</v>
      </c>
      <c r="G47" s="714">
        <v>0</v>
      </c>
      <c r="H47" s="714">
        <v>2.36503</v>
      </c>
      <c r="I47" s="715" t="s">
        <v>329</v>
      </c>
      <c r="J47" s="716" t="s">
        <v>1</v>
      </c>
    </row>
    <row r="48" spans="1:10" ht="14.45" customHeight="1" x14ac:dyDescent="0.2">
      <c r="A48" s="712" t="s">
        <v>594</v>
      </c>
      <c r="B48" s="713" t="s">
        <v>1476</v>
      </c>
      <c r="C48" s="714">
        <v>35.422179999999997</v>
      </c>
      <c r="D48" s="714">
        <v>30.722320000000007</v>
      </c>
      <c r="E48" s="714"/>
      <c r="F48" s="714">
        <v>41.848219999999998</v>
      </c>
      <c r="G48" s="714">
        <v>0</v>
      </c>
      <c r="H48" s="714">
        <v>41.848219999999998</v>
      </c>
      <c r="I48" s="715" t="s">
        <v>329</v>
      </c>
      <c r="J48" s="716" t="s">
        <v>1</v>
      </c>
    </row>
    <row r="49" spans="1:10" ht="14.45" customHeight="1" x14ac:dyDescent="0.2">
      <c r="A49" s="712" t="s">
        <v>594</v>
      </c>
      <c r="B49" s="713" t="s">
        <v>1477</v>
      </c>
      <c r="C49" s="714">
        <v>80.266469999999998</v>
      </c>
      <c r="D49" s="714">
        <v>88.475200000000001</v>
      </c>
      <c r="E49" s="714"/>
      <c r="F49" s="714">
        <v>55.950400000000002</v>
      </c>
      <c r="G49" s="714">
        <v>0</v>
      </c>
      <c r="H49" s="714">
        <v>55.950400000000002</v>
      </c>
      <c r="I49" s="715" t="s">
        <v>329</v>
      </c>
      <c r="J49" s="716" t="s">
        <v>1</v>
      </c>
    </row>
    <row r="50" spans="1:10" ht="14.45" customHeight="1" x14ac:dyDescent="0.2">
      <c r="A50" s="712" t="s">
        <v>594</v>
      </c>
      <c r="B50" s="713" t="s">
        <v>1478</v>
      </c>
      <c r="C50" s="714">
        <v>90.738010000000003</v>
      </c>
      <c r="D50" s="714">
        <v>98.252239999999986</v>
      </c>
      <c r="E50" s="714"/>
      <c r="F50" s="714">
        <v>131.14828</v>
      </c>
      <c r="G50" s="714">
        <v>0</v>
      </c>
      <c r="H50" s="714">
        <v>131.14828</v>
      </c>
      <c r="I50" s="715" t="s">
        <v>329</v>
      </c>
      <c r="J50" s="716" t="s">
        <v>1</v>
      </c>
    </row>
    <row r="51" spans="1:10" ht="14.45" customHeight="1" x14ac:dyDescent="0.2">
      <c r="A51" s="712" t="s">
        <v>594</v>
      </c>
      <c r="B51" s="713" t="s">
        <v>596</v>
      </c>
      <c r="C51" s="714">
        <v>1249.3378400000004</v>
      </c>
      <c r="D51" s="714">
        <v>1026.6752599999998</v>
      </c>
      <c r="E51" s="714"/>
      <c r="F51" s="714">
        <v>1478.2298599999999</v>
      </c>
      <c r="G51" s="714">
        <v>0</v>
      </c>
      <c r="H51" s="714">
        <v>1478.2298599999999</v>
      </c>
      <c r="I51" s="715" t="s">
        <v>329</v>
      </c>
      <c r="J51" s="716" t="s">
        <v>586</v>
      </c>
    </row>
    <row r="52" spans="1:10" ht="14.45" customHeight="1" x14ac:dyDescent="0.2">
      <c r="A52" s="712" t="s">
        <v>329</v>
      </c>
      <c r="B52" s="713" t="s">
        <v>329</v>
      </c>
      <c r="C52" s="714" t="s">
        <v>329</v>
      </c>
      <c r="D52" s="714" t="s">
        <v>329</v>
      </c>
      <c r="E52" s="714"/>
      <c r="F52" s="714" t="s">
        <v>329</v>
      </c>
      <c r="G52" s="714" t="s">
        <v>329</v>
      </c>
      <c r="H52" s="714" t="s">
        <v>329</v>
      </c>
      <c r="I52" s="715" t="s">
        <v>329</v>
      </c>
      <c r="J52" s="716" t="s">
        <v>587</v>
      </c>
    </row>
    <row r="53" spans="1:10" ht="14.45" customHeight="1" x14ac:dyDescent="0.2">
      <c r="A53" s="712" t="s">
        <v>570</v>
      </c>
      <c r="B53" s="713" t="s">
        <v>581</v>
      </c>
      <c r="C53" s="714">
        <v>1582.2303300000003</v>
      </c>
      <c r="D53" s="714">
        <v>1396.7268599999998</v>
      </c>
      <c r="E53" s="714"/>
      <c r="F53" s="714">
        <v>1863.6174500000002</v>
      </c>
      <c r="G53" s="714">
        <v>0</v>
      </c>
      <c r="H53" s="714">
        <v>1863.6174500000002</v>
      </c>
      <c r="I53" s="715" t="s">
        <v>329</v>
      </c>
      <c r="J53" s="716" t="s">
        <v>582</v>
      </c>
    </row>
  </sheetData>
  <mergeCells count="3">
    <mergeCell ref="A1:I1"/>
    <mergeCell ref="F3:I3"/>
    <mergeCell ref="C4:D4"/>
  </mergeCells>
  <conditionalFormatting sqref="F17 F54:F65537">
    <cfRule type="cellIs" dxfId="41" priority="18" stopIfTrue="1" operator="greaterThan">
      <formula>1</formula>
    </cfRule>
  </conditionalFormatting>
  <conditionalFormatting sqref="H5:H16">
    <cfRule type="expression" dxfId="40" priority="14">
      <formula>$H5&gt;0</formula>
    </cfRule>
  </conditionalFormatting>
  <conditionalFormatting sqref="I5:I16">
    <cfRule type="expression" dxfId="39" priority="15">
      <formula>$I5&gt;1</formula>
    </cfRule>
  </conditionalFormatting>
  <conditionalFormatting sqref="B5:B16">
    <cfRule type="expression" dxfId="38" priority="11">
      <formula>OR($J5="NS",$J5="SumaNS",$J5="Účet")</formula>
    </cfRule>
  </conditionalFormatting>
  <conditionalFormatting sqref="F5:I16 B5:D16">
    <cfRule type="expression" dxfId="37" priority="17">
      <formula>AND($J5&lt;&gt;"",$J5&lt;&gt;"mezeraKL")</formula>
    </cfRule>
  </conditionalFormatting>
  <conditionalFormatting sqref="B5:D16 F5:I1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5" priority="13">
      <formula>OR($J5="SumaNS",$J5="NS")</formula>
    </cfRule>
  </conditionalFormatting>
  <conditionalFormatting sqref="A5:A16">
    <cfRule type="expression" dxfId="34" priority="9">
      <formula>AND($J5&lt;&gt;"mezeraKL",$J5&lt;&gt;"")</formula>
    </cfRule>
  </conditionalFormatting>
  <conditionalFormatting sqref="A5:A16">
    <cfRule type="expression" dxfId="33" priority="10">
      <formula>AND($J5&lt;&gt;"",$J5&lt;&gt;"mezeraKL")</formula>
    </cfRule>
  </conditionalFormatting>
  <conditionalFormatting sqref="H18:H53">
    <cfRule type="expression" dxfId="32" priority="6">
      <formula>$H18&gt;0</formula>
    </cfRule>
  </conditionalFormatting>
  <conditionalFormatting sqref="A18:A53">
    <cfRule type="expression" dxfId="31" priority="5">
      <formula>AND($J18&lt;&gt;"mezeraKL",$J18&lt;&gt;"")</formula>
    </cfRule>
  </conditionalFormatting>
  <conditionalFormatting sqref="I18:I53">
    <cfRule type="expression" dxfId="30" priority="7">
      <formula>$I18&gt;1</formula>
    </cfRule>
  </conditionalFormatting>
  <conditionalFormatting sqref="B18:B53">
    <cfRule type="expression" dxfId="29" priority="4">
      <formula>OR($J18="NS",$J18="SumaNS",$J18="Účet")</formula>
    </cfRule>
  </conditionalFormatting>
  <conditionalFormatting sqref="A18:D53 F18:I53">
    <cfRule type="expression" dxfId="28" priority="8">
      <formula>AND($J18&lt;&gt;"",$J18&lt;&gt;"mezeraKL")</formula>
    </cfRule>
  </conditionalFormatting>
  <conditionalFormatting sqref="B18:D53 F18:I53">
    <cfRule type="expression" dxfId="27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53 F18:I53">
    <cfRule type="expression" dxfId="26" priority="2">
      <formula>OR($J18="SumaNS",$J18="NS")</formula>
    </cfRule>
  </conditionalFormatting>
  <hyperlinks>
    <hyperlink ref="A2" location="Obsah!A1" display="Zpět na Obsah  KL 01  1.-4.měsíc" xr:uid="{FAC6BCC7-3543-4075-96D6-D3F0BBBF11F7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4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2354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705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8.2134906065773539</v>
      </c>
      <c r="J3" s="203">
        <f>SUBTOTAL(9,J5:J1048576)</f>
        <v>736307.75</v>
      </c>
      <c r="K3" s="204">
        <f>SUBTOTAL(9,K5:K1048576)</f>
        <v>6047656.788175106</v>
      </c>
    </row>
    <row r="4" spans="1:11" s="330" customFormat="1" ht="14.45" customHeight="1" thickBot="1" x14ac:dyDescent="0.25">
      <c r="A4" s="843" t="s">
        <v>4</v>
      </c>
      <c r="B4" s="844" t="s">
        <v>5</v>
      </c>
      <c r="C4" s="844" t="s">
        <v>0</v>
      </c>
      <c r="D4" s="844" t="s">
        <v>6</v>
      </c>
      <c r="E4" s="844" t="s">
        <v>7</v>
      </c>
      <c r="F4" s="844" t="s">
        <v>1</v>
      </c>
      <c r="G4" s="844" t="s">
        <v>89</v>
      </c>
      <c r="H4" s="720" t="s">
        <v>11</v>
      </c>
      <c r="I4" s="721" t="s">
        <v>183</v>
      </c>
      <c r="J4" s="721" t="s">
        <v>13</v>
      </c>
      <c r="K4" s="722" t="s">
        <v>200</v>
      </c>
    </row>
    <row r="5" spans="1:11" ht="14.45" customHeight="1" x14ac:dyDescent="0.2">
      <c r="A5" s="807" t="s">
        <v>570</v>
      </c>
      <c r="B5" s="808" t="s">
        <v>571</v>
      </c>
      <c r="C5" s="811" t="s">
        <v>583</v>
      </c>
      <c r="D5" s="845" t="s">
        <v>584</v>
      </c>
      <c r="E5" s="811" t="s">
        <v>1479</v>
      </c>
      <c r="F5" s="845" t="s">
        <v>1480</v>
      </c>
      <c r="G5" s="811" t="s">
        <v>1481</v>
      </c>
      <c r="H5" s="811" t="s">
        <v>1482</v>
      </c>
      <c r="I5" s="225">
        <v>147.17999267578125</v>
      </c>
      <c r="J5" s="225">
        <v>90</v>
      </c>
      <c r="K5" s="831">
        <v>13246.359619140625</v>
      </c>
    </row>
    <row r="6" spans="1:11" ht="14.45" customHeight="1" x14ac:dyDescent="0.2">
      <c r="A6" s="814" t="s">
        <v>570</v>
      </c>
      <c r="B6" s="815" t="s">
        <v>571</v>
      </c>
      <c r="C6" s="818" t="s">
        <v>583</v>
      </c>
      <c r="D6" s="846" t="s">
        <v>584</v>
      </c>
      <c r="E6" s="818" t="s">
        <v>1479</v>
      </c>
      <c r="F6" s="846" t="s">
        <v>1480</v>
      </c>
      <c r="G6" s="818" t="s">
        <v>1483</v>
      </c>
      <c r="H6" s="818" t="s">
        <v>1484</v>
      </c>
      <c r="I6" s="832">
        <v>124.17176370059742</v>
      </c>
      <c r="J6" s="832">
        <v>17</v>
      </c>
      <c r="K6" s="833">
        <v>2110.9199829101563</v>
      </c>
    </row>
    <row r="7" spans="1:11" ht="14.45" customHeight="1" x14ac:dyDescent="0.2">
      <c r="A7" s="814" t="s">
        <v>570</v>
      </c>
      <c r="B7" s="815" t="s">
        <v>571</v>
      </c>
      <c r="C7" s="818" t="s">
        <v>583</v>
      </c>
      <c r="D7" s="846" t="s">
        <v>584</v>
      </c>
      <c r="E7" s="818" t="s">
        <v>1479</v>
      </c>
      <c r="F7" s="846" t="s">
        <v>1480</v>
      </c>
      <c r="G7" s="818" t="s">
        <v>1485</v>
      </c>
      <c r="H7" s="818" t="s">
        <v>1486</v>
      </c>
      <c r="I7" s="832">
        <v>9228.18017578125</v>
      </c>
      <c r="J7" s="832">
        <v>1</v>
      </c>
      <c r="K7" s="833">
        <v>9228.18017578125</v>
      </c>
    </row>
    <row r="8" spans="1:11" ht="14.45" customHeight="1" x14ac:dyDescent="0.2">
      <c r="A8" s="814" t="s">
        <v>570</v>
      </c>
      <c r="B8" s="815" t="s">
        <v>571</v>
      </c>
      <c r="C8" s="818" t="s">
        <v>583</v>
      </c>
      <c r="D8" s="846" t="s">
        <v>584</v>
      </c>
      <c r="E8" s="818" t="s">
        <v>1479</v>
      </c>
      <c r="F8" s="846" t="s">
        <v>1480</v>
      </c>
      <c r="G8" s="818" t="s">
        <v>1485</v>
      </c>
      <c r="H8" s="818" t="s">
        <v>1487</v>
      </c>
      <c r="I8" s="832">
        <v>9228.2001953125</v>
      </c>
      <c r="J8" s="832">
        <v>0.75</v>
      </c>
      <c r="K8" s="833">
        <v>6921.150146484375</v>
      </c>
    </row>
    <row r="9" spans="1:11" ht="14.45" customHeight="1" x14ac:dyDescent="0.2">
      <c r="A9" s="814" t="s">
        <v>570</v>
      </c>
      <c r="B9" s="815" t="s">
        <v>571</v>
      </c>
      <c r="C9" s="818" t="s">
        <v>583</v>
      </c>
      <c r="D9" s="846" t="s">
        <v>584</v>
      </c>
      <c r="E9" s="818" t="s">
        <v>1479</v>
      </c>
      <c r="F9" s="846" t="s">
        <v>1480</v>
      </c>
      <c r="G9" s="818" t="s">
        <v>1488</v>
      </c>
      <c r="H9" s="818" t="s">
        <v>1489</v>
      </c>
      <c r="I9" s="832">
        <v>12.742500066757202</v>
      </c>
      <c r="J9" s="832">
        <v>40</v>
      </c>
      <c r="K9" s="833">
        <v>509.72000885009766</v>
      </c>
    </row>
    <row r="10" spans="1:11" ht="14.45" customHeight="1" x14ac:dyDescent="0.2">
      <c r="A10" s="814" t="s">
        <v>570</v>
      </c>
      <c r="B10" s="815" t="s">
        <v>571</v>
      </c>
      <c r="C10" s="818" t="s">
        <v>583</v>
      </c>
      <c r="D10" s="846" t="s">
        <v>584</v>
      </c>
      <c r="E10" s="818" t="s">
        <v>1479</v>
      </c>
      <c r="F10" s="846" t="s">
        <v>1480</v>
      </c>
      <c r="G10" s="818" t="s">
        <v>1488</v>
      </c>
      <c r="H10" s="818" t="s">
        <v>1490</v>
      </c>
      <c r="I10" s="832">
        <v>12.174999713897705</v>
      </c>
      <c r="J10" s="832">
        <v>20</v>
      </c>
      <c r="K10" s="833">
        <v>243.5</v>
      </c>
    </row>
    <row r="11" spans="1:11" ht="14.45" customHeight="1" x14ac:dyDescent="0.2">
      <c r="A11" s="814" t="s">
        <v>570</v>
      </c>
      <c r="B11" s="815" t="s">
        <v>571</v>
      </c>
      <c r="C11" s="818" t="s">
        <v>583</v>
      </c>
      <c r="D11" s="846" t="s">
        <v>584</v>
      </c>
      <c r="E11" s="818" t="s">
        <v>1479</v>
      </c>
      <c r="F11" s="846" t="s">
        <v>1480</v>
      </c>
      <c r="G11" s="818" t="s">
        <v>1491</v>
      </c>
      <c r="H11" s="818" t="s">
        <v>1492</v>
      </c>
      <c r="I11" s="832">
        <v>3035.31005859375</v>
      </c>
      <c r="J11" s="832">
        <v>12</v>
      </c>
      <c r="K11" s="833">
        <v>36423.720703125</v>
      </c>
    </row>
    <row r="12" spans="1:11" ht="14.45" customHeight="1" x14ac:dyDescent="0.2">
      <c r="A12" s="814" t="s">
        <v>570</v>
      </c>
      <c r="B12" s="815" t="s">
        <v>571</v>
      </c>
      <c r="C12" s="818" t="s">
        <v>583</v>
      </c>
      <c r="D12" s="846" t="s">
        <v>584</v>
      </c>
      <c r="E12" s="818" t="s">
        <v>1479</v>
      </c>
      <c r="F12" s="846" t="s">
        <v>1480</v>
      </c>
      <c r="G12" s="818" t="s">
        <v>1493</v>
      </c>
      <c r="H12" s="818" t="s">
        <v>1494</v>
      </c>
      <c r="I12" s="832">
        <v>3035.31005859375</v>
      </c>
      <c r="J12" s="832">
        <v>6</v>
      </c>
      <c r="K12" s="833">
        <v>18211.8603515625</v>
      </c>
    </row>
    <row r="13" spans="1:11" ht="14.45" customHeight="1" x14ac:dyDescent="0.2">
      <c r="A13" s="814" t="s">
        <v>570</v>
      </c>
      <c r="B13" s="815" t="s">
        <v>571</v>
      </c>
      <c r="C13" s="818" t="s">
        <v>583</v>
      </c>
      <c r="D13" s="846" t="s">
        <v>584</v>
      </c>
      <c r="E13" s="818" t="s">
        <v>1479</v>
      </c>
      <c r="F13" s="846" t="s">
        <v>1480</v>
      </c>
      <c r="G13" s="818" t="s">
        <v>1495</v>
      </c>
      <c r="H13" s="818" t="s">
        <v>1496</v>
      </c>
      <c r="I13" s="832">
        <v>2277.85009765625</v>
      </c>
      <c r="J13" s="832">
        <v>2</v>
      </c>
      <c r="K13" s="833">
        <v>4555.7001953125</v>
      </c>
    </row>
    <row r="14" spans="1:11" ht="14.45" customHeight="1" x14ac:dyDescent="0.2">
      <c r="A14" s="814" t="s">
        <v>570</v>
      </c>
      <c r="B14" s="815" t="s">
        <v>571</v>
      </c>
      <c r="C14" s="818" t="s">
        <v>583</v>
      </c>
      <c r="D14" s="846" t="s">
        <v>584</v>
      </c>
      <c r="E14" s="818" t="s">
        <v>1479</v>
      </c>
      <c r="F14" s="846" t="s">
        <v>1480</v>
      </c>
      <c r="G14" s="818" t="s">
        <v>1497</v>
      </c>
      <c r="H14" s="818" t="s">
        <v>1498</v>
      </c>
      <c r="I14" s="832">
        <v>2277.85009765625</v>
      </c>
      <c r="J14" s="832">
        <v>2</v>
      </c>
      <c r="K14" s="833">
        <v>4555.7001953125</v>
      </c>
    </row>
    <row r="15" spans="1:11" ht="14.45" customHeight="1" x14ac:dyDescent="0.2">
      <c r="A15" s="814" t="s">
        <v>570</v>
      </c>
      <c r="B15" s="815" t="s">
        <v>571</v>
      </c>
      <c r="C15" s="818" t="s">
        <v>583</v>
      </c>
      <c r="D15" s="846" t="s">
        <v>584</v>
      </c>
      <c r="E15" s="818" t="s">
        <v>1479</v>
      </c>
      <c r="F15" s="846" t="s">
        <v>1480</v>
      </c>
      <c r="G15" s="818" t="s">
        <v>1491</v>
      </c>
      <c r="H15" s="818" t="s">
        <v>1499</v>
      </c>
      <c r="I15" s="832">
        <v>3035.31005859375</v>
      </c>
      <c r="J15" s="832">
        <v>4</v>
      </c>
      <c r="K15" s="833">
        <v>12141.240234375</v>
      </c>
    </row>
    <row r="16" spans="1:11" ht="14.45" customHeight="1" x14ac:dyDescent="0.2">
      <c r="A16" s="814" t="s">
        <v>570</v>
      </c>
      <c r="B16" s="815" t="s">
        <v>571</v>
      </c>
      <c r="C16" s="818" t="s">
        <v>583</v>
      </c>
      <c r="D16" s="846" t="s">
        <v>584</v>
      </c>
      <c r="E16" s="818" t="s">
        <v>1479</v>
      </c>
      <c r="F16" s="846" t="s">
        <v>1480</v>
      </c>
      <c r="G16" s="818" t="s">
        <v>1493</v>
      </c>
      <c r="H16" s="818" t="s">
        <v>1500</v>
      </c>
      <c r="I16" s="832">
        <v>3035.31005859375</v>
      </c>
      <c r="J16" s="832">
        <v>2</v>
      </c>
      <c r="K16" s="833">
        <v>6070.6201171875</v>
      </c>
    </row>
    <row r="17" spans="1:11" ht="14.45" customHeight="1" x14ac:dyDescent="0.2">
      <c r="A17" s="814" t="s">
        <v>570</v>
      </c>
      <c r="B17" s="815" t="s">
        <v>571</v>
      </c>
      <c r="C17" s="818" t="s">
        <v>583</v>
      </c>
      <c r="D17" s="846" t="s">
        <v>584</v>
      </c>
      <c r="E17" s="818" t="s">
        <v>1479</v>
      </c>
      <c r="F17" s="846" t="s">
        <v>1480</v>
      </c>
      <c r="G17" s="818" t="s">
        <v>1501</v>
      </c>
      <c r="H17" s="818" t="s">
        <v>1502</v>
      </c>
      <c r="I17" s="832">
        <v>4598.1359375000002</v>
      </c>
      <c r="J17" s="832">
        <v>13</v>
      </c>
      <c r="K17" s="833">
        <v>59775.779296875</v>
      </c>
    </row>
    <row r="18" spans="1:11" ht="14.45" customHeight="1" x14ac:dyDescent="0.2">
      <c r="A18" s="814" t="s">
        <v>570</v>
      </c>
      <c r="B18" s="815" t="s">
        <v>571</v>
      </c>
      <c r="C18" s="818" t="s">
        <v>583</v>
      </c>
      <c r="D18" s="846" t="s">
        <v>584</v>
      </c>
      <c r="E18" s="818" t="s">
        <v>1479</v>
      </c>
      <c r="F18" s="846" t="s">
        <v>1480</v>
      </c>
      <c r="G18" s="818" t="s">
        <v>1501</v>
      </c>
      <c r="H18" s="818" t="s">
        <v>1503</v>
      </c>
      <c r="I18" s="832">
        <v>4382.6799663196907</v>
      </c>
      <c r="J18" s="832">
        <v>224</v>
      </c>
      <c r="K18" s="833">
        <v>125360.21044921875</v>
      </c>
    </row>
    <row r="19" spans="1:11" ht="14.45" customHeight="1" x14ac:dyDescent="0.2">
      <c r="A19" s="814" t="s">
        <v>570</v>
      </c>
      <c r="B19" s="815" t="s">
        <v>571</v>
      </c>
      <c r="C19" s="818" t="s">
        <v>583</v>
      </c>
      <c r="D19" s="846" t="s">
        <v>584</v>
      </c>
      <c r="E19" s="818" t="s">
        <v>1479</v>
      </c>
      <c r="F19" s="846" t="s">
        <v>1480</v>
      </c>
      <c r="G19" s="818" t="s">
        <v>1504</v>
      </c>
      <c r="H19" s="818" t="s">
        <v>1505</v>
      </c>
      <c r="I19" s="832">
        <v>9228.1887555803569</v>
      </c>
      <c r="J19" s="832">
        <v>1.75</v>
      </c>
      <c r="K19" s="833">
        <v>16149.330322265625</v>
      </c>
    </row>
    <row r="20" spans="1:11" ht="14.45" customHeight="1" x14ac:dyDescent="0.2">
      <c r="A20" s="814" t="s">
        <v>570</v>
      </c>
      <c r="B20" s="815" t="s">
        <v>571</v>
      </c>
      <c r="C20" s="818" t="s">
        <v>583</v>
      </c>
      <c r="D20" s="846" t="s">
        <v>584</v>
      </c>
      <c r="E20" s="818" t="s">
        <v>1479</v>
      </c>
      <c r="F20" s="846" t="s">
        <v>1480</v>
      </c>
      <c r="G20" s="818" t="s">
        <v>1504</v>
      </c>
      <c r="H20" s="818" t="s">
        <v>1506</v>
      </c>
      <c r="I20" s="832">
        <v>9228.2001953125</v>
      </c>
      <c r="J20" s="832">
        <v>1.25</v>
      </c>
      <c r="K20" s="833">
        <v>11535.250244140625</v>
      </c>
    </row>
    <row r="21" spans="1:11" ht="14.45" customHeight="1" x14ac:dyDescent="0.2">
      <c r="A21" s="814" t="s">
        <v>570</v>
      </c>
      <c r="B21" s="815" t="s">
        <v>571</v>
      </c>
      <c r="C21" s="818" t="s">
        <v>583</v>
      </c>
      <c r="D21" s="846" t="s">
        <v>584</v>
      </c>
      <c r="E21" s="818" t="s">
        <v>1479</v>
      </c>
      <c r="F21" s="846" t="s">
        <v>1480</v>
      </c>
      <c r="G21" s="818" t="s">
        <v>1507</v>
      </c>
      <c r="H21" s="818" t="s">
        <v>1508</v>
      </c>
      <c r="I21" s="832">
        <v>22994.599609375</v>
      </c>
      <c r="J21" s="832">
        <v>0.5</v>
      </c>
      <c r="K21" s="833">
        <v>11497.2998046875</v>
      </c>
    </row>
    <row r="22" spans="1:11" ht="14.45" customHeight="1" x14ac:dyDescent="0.2">
      <c r="A22" s="814" t="s">
        <v>570</v>
      </c>
      <c r="B22" s="815" t="s">
        <v>571</v>
      </c>
      <c r="C22" s="818" t="s">
        <v>583</v>
      </c>
      <c r="D22" s="846" t="s">
        <v>584</v>
      </c>
      <c r="E22" s="818" t="s">
        <v>1479</v>
      </c>
      <c r="F22" s="846" t="s">
        <v>1480</v>
      </c>
      <c r="G22" s="818" t="s">
        <v>1509</v>
      </c>
      <c r="H22" s="818" t="s">
        <v>1510</v>
      </c>
      <c r="I22" s="832">
        <v>22994.599609375</v>
      </c>
      <c r="J22" s="832">
        <v>0.25</v>
      </c>
      <c r="K22" s="833">
        <v>5748.64990234375</v>
      </c>
    </row>
    <row r="23" spans="1:11" ht="14.45" customHeight="1" x14ac:dyDescent="0.2">
      <c r="A23" s="814" t="s">
        <v>570</v>
      </c>
      <c r="B23" s="815" t="s">
        <v>571</v>
      </c>
      <c r="C23" s="818" t="s">
        <v>583</v>
      </c>
      <c r="D23" s="846" t="s">
        <v>584</v>
      </c>
      <c r="E23" s="818" t="s">
        <v>1479</v>
      </c>
      <c r="F23" s="846" t="s">
        <v>1480</v>
      </c>
      <c r="G23" s="818" t="s">
        <v>1511</v>
      </c>
      <c r="H23" s="818" t="s">
        <v>1512</v>
      </c>
      <c r="I23" s="832">
        <v>22994.586588541668</v>
      </c>
      <c r="J23" s="832">
        <v>0.75</v>
      </c>
      <c r="K23" s="833">
        <v>17245.93994140625</v>
      </c>
    </row>
    <row r="24" spans="1:11" ht="14.45" customHeight="1" x14ac:dyDescent="0.2">
      <c r="A24" s="814" t="s">
        <v>570</v>
      </c>
      <c r="B24" s="815" t="s">
        <v>571</v>
      </c>
      <c r="C24" s="818" t="s">
        <v>583</v>
      </c>
      <c r="D24" s="846" t="s">
        <v>584</v>
      </c>
      <c r="E24" s="818" t="s">
        <v>1479</v>
      </c>
      <c r="F24" s="846" t="s">
        <v>1480</v>
      </c>
      <c r="G24" s="818" t="s">
        <v>1513</v>
      </c>
      <c r="H24" s="818" t="s">
        <v>1514</v>
      </c>
      <c r="I24" s="832">
        <v>22994.599609375</v>
      </c>
      <c r="J24" s="832">
        <v>0.25</v>
      </c>
      <c r="K24" s="833">
        <v>5748.64990234375</v>
      </c>
    </row>
    <row r="25" spans="1:11" ht="14.45" customHeight="1" x14ac:dyDescent="0.2">
      <c r="A25" s="814" t="s">
        <v>570</v>
      </c>
      <c r="B25" s="815" t="s">
        <v>571</v>
      </c>
      <c r="C25" s="818" t="s">
        <v>583</v>
      </c>
      <c r="D25" s="846" t="s">
        <v>584</v>
      </c>
      <c r="E25" s="818" t="s">
        <v>1479</v>
      </c>
      <c r="F25" s="846" t="s">
        <v>1480</v>
      </c>
      <c r="G25" s="818" t="s">
        <v>1513</v>
      </c>
      <c r="H25" s="818" t="s">
        <v>1515</v>
      </c>
      <c r="I25" s="832">
        <v>22994.599609375</v>
      </c>
      <c r="J25" s="832">
        <v>0.5</v>
      </c>
      <c r="K25" s="833">
        <v>11497.2998046875</v>
      </c>
    </row>
    <row r="26" spans="1:11" ht="14.45" customHeight="1" x14ac:dyDescent="0.2">
      <c r="A26" s="814" t="s">
        <v>570</v>
      </c>
      <c r="B26" s="815" t="s">
        <v>571</v>
      </c>
      <c r="C26" s="818" t="s">
        <v>583</v>
      </c>
      <c r="D26" s="846" t="s">
        <v>584</v>
      </c>
      <c r="E26" s="818" t="s">
        <v>1479</v>
      </c>
      <c r="F26" s="846" t="s">
        <v>1480</v>
      </c>
      <c r="G26" s="818" t="s">
        <v>1516</v>
      </c>
      <c r="H26" s="818" t="s">
        <v>1517</v>
      </c>
      <c r="I26" s="832">
        <v>16187.7197265625</v>
      </c>
      <c r="J26" s="832">
        <v>0.25</v>
      </c>
      <c r="K26" s="833">
        <v>4046.929931640625</v>
      </c>
    </row>
    <row r="27" spans="1:11" ht="14.45" customHeight="1" x14ac:dyDescent="0.2">
      <c r="A27" s="814" t="s">
        <v>570</v>
      </c>
      <c r="B27" s="815" t="s">
        <v>571</v>
      </c>
      <c r="C27" s="818" t="s">
        <v>583</v>
      </c>
      <c r="D27" s="846" t="s">
        <v>584</v>
      </c>
      <c r="E27" s="818" t="s">
        <v>1479</v>
      </c>
      <c r="F27" s="846" t="s">
        <v>1480</v>
      </c>
      <c r="G27" s="818" t="s">
        <v>1518</v>
      </c>
      <c r="H27" s="818" t="s">
        <v>1519</v>
      </c>
      <c r="I27" s="832">
        <v>16187.7197265625</v>
      </c>
      <c r="J27" s="832">
        <v>0.25</v>
      </c>
      <c r="K27" s="833">
        <v>4046.929931640625</v>
      </c>
    </row>
    <row r="28" spans="1:11" ht="14.45" customHeight="1" x14ac:dyDescent="0.2">
      <c r="A28" s="814" t="s">
        <v>570</v>
      </c>
      <c r="B28" s="815" t="s">
        <v>571</v>
      </c>
      <c r="C28" s="818" t="s">
        <v>583</v>
      </c>
      <c r="D28" s="846" t="s">
        <v>584</v>
      </c>
      <c r="E28" s="818" t="s">
        <v>1479</v>
      </c>
      <c r="F28" s="846" t="s">
        <v>1480</v>
      </c>
      <c r="G28" s="818" t="s">
        <v>1518</v>
      </c>
      <c r="H28" s="818" t="s">
        <v>1520</v>
      </c>
      <c r="I28" s="832">
        <v>16187.7197265625</v>
      </c>
      <c r="J28" s="832">
        <v>0.5</v>
      </c>
      <c r="K28" s="833">
        <v>8093.85986328125</v>
      </c>
    </row>
    <row r="29" spans="1:11" ht="14.45" customHeight="1" x14ac:dyDescent="0.2">
      <c r="A29" s="814" t="s">
        <v>570</v>
      </c>
      <c r="B29" s="815" t="s">
        <v>571</v>
      </c>
      <c r="C29" s="818" t="s">
        <v>583</v>
      </c>
      <c r="D29" s="846" t="s">
        <v>584</v>
      </c>
      <c r="E29" s="818" t="s">
        <v>1479</v>
      </c>
      <c r="F29" s="846" t="s">
        <v>1480</v>
      </c>
      <c r="G29" s="818" t="s">
        <v>1521</v>
      </c>
      <c r="H29" s="818" t="s">
        <v>1522</v>
      </c>
      <c r="I29" s="832">
        <v>3709.679931640625</v>
      </c>
      <c r="J29" s="832">
        <v>0.75</v>
      </c>
      <c r="K29" s="833">
        <v>2782.2599487304688</v>
      </c>
    </row>
    <row r="30" spans="1:11" ht="14.45" customHeight="1" x14ac:dyDescent="0.2">
      <c r="A30" s="814" t="s">
        <v>570</v>
      </c>
      <c r="B30" s="815" t="s">
        <v>571</v>
      </c>
      <c r="C30" s="818" t="s">
        <v>583</v>
      </c>
      <c r="D30" s="846" t="s">
        <v>584</v>
      </c>
      <c r="E30" s="818" t="s">
        <v>1479</v>
      </c>
      <c r="F30" s="846" t="s">
        <v>1480</v>
      </c>
      <c r="G30" s="818" t="s">
        <v>1521</v>
      </c>
      <c r="H30" s="818" t="s">
        <v>1523</v>
      </c>
      <c r="I30" s="832">
        <v>3709.679931640625</v>
      </c>
      <c r="J30" s="832">
        <v>0.25</v>
      </c>
      <c r="K30" s="833">
        <v>927.41998291015625</v>
      </c>
    </row>
    <row r="31" spans="1:11" ht="14.45" customHeight="1" x14ac:dyDescent="0.2">
      <c r="A31" s="814" t="s">
        <v>570</v>
      </c>
      <c r="B31" s="815" t="s">
        <v>571</v>
      </c>
      <c r="C31" s="818" t="s">
        <v>583</v>
      </c>
      <c r="D31" s="846" t="s">
        <v>584</v>
      </c>
      <c r="E31" s="818" t="s">
        <v>1479</v>
      </c>
      <c r="F31" s="846" t="s">
        <v>1480</v>
      </c>
      <c r="G31" s="818" t="s">
        <v>1524</v>
      </c>
      <c r="H31" s="818" t="s">
        <v>1525</v>
      </c>
      <c r="I31" s="832">
        <v>3130.75</v>
      </c>
      <c r="J31" s="832">
        <v>7</v>
      </c>
      <c r="K31" s="833">
        <v>21915.25</v>
      </c>
    </row>
    <row r="32" spans="1:11" ht="14.45" customHeight="1" x14ac:dyDescent="0.2">
      <c r="A32" s="814" t="s">
        <v>570</v>
      </c>
      <c r="B32" s="815" t="s">
        <v>571</v>
      </c>
      <c r="C32" s="818" t="s">
        <v>583</v>
      </c>
      <c r="D32" s="846" t="s">
        <v>584</v>
      </c>
      <c r="E32" s="818" t="s">
        <v>1479</v>
      </c>
      <c r="F32" s="846" t="s">
        <v>1480</v>
      </c>
      <c r="G32" s="818" t="s">
        <v>1524</v>
      </c>
      <c r="H32" s="818" t="s">
        <v>1526</v>
      </c>
      <c r="I32" s="832">
        <v>3130.7533365885415</v>
      </c>
      <c r="J32" s="832">
        <v>4</v>
      </c>
      <c r="K32" s="833">
        <v>12523.009765625</v>
      </c>
    </row>
    <row r="33" spans="1:11" ht="14.45" customHeight="1" x14ac:dyDescent="0.2">
      <c r="A33" s="814" t="s">
        <v>570</v>
      </c>
      <c r="B33" s="815" t="s">
        <v>571</v>
      </c>
      <c r="C33" s="818" t="s">
        <v>583</v>
      </c>
      <c r="D33" s="846" t="s">
        <v>584</v>
      </c>
      <c r="E33" s="818" t="s">
        <v>1479</v>
      </c>
      <c r="F33" s="846" t="s">
        <v>1480</v>
      </c>
      <c r="G33" s="818" t="s">
        <v>1527</v>
      </c>
      <c r="H33" s="818" t="s">
        <v>1528</v>
      </c>
      <c r="I33" s="832">
        <v>213.35000610351563</v>
      </c>
      <c r="J33" s="832">
        <v>45</v>
      </c>
      <c r="K33" s="833">
        <v>9600.6300659179688</v>
      </c>
    </row>
    <row r="34" spans="1:11" ht="14.45" customHeight="1" x14ac:dyDescent="0.2">
      <c r="A34" s="814" t="s">
        <v>570</v>
      </c>
      <c r="B34" s="815" t="s">
        <v>571</v>
      </c>
      <c r="C34" s="818" t="s">
        <v>583</v>
      </c>
      <c r="D34" s="846" t="s">
        <v>584</v>
      </c>
      <c r="E34" s="818" t="s">
        <v>1479</v>
      </c>
      <c r="F34" s="846" t="s">
        <v>1480</v>
      </c>
      <c r="G34" s="818" t="s">
        <v>1529</v>
      </c>
      <c r="H34" s="818" t="s">
        <v>1530</v>
      </c>
      <c r="I34" s="832">
        <v>2722.4998643663193</v>
      </c>
      <c r="J34" s="832">
        <v>45</v>
      </c>
      <c r="K34" s="833">
        <v>122512.490234375</v>
      </c>
    </row>
    <row r="35" spans="1:11" ht="14.45" customHeight="1" x14ac:dyDescent="0.2">
      <c r="A35" s="814" t="s">
        <v>570</v>
      </c>
      <c r="B35" s="815" t="s">
        <v>571</v>
      </c>
      <c r="C35" s="818" t="s">
        <v>583</v>
      </c>
      <c r="D35" s="846" t="s">
        <v>584</v>
      </c>
      <c r="E35" s="818" t="s">
        <v>1479</v>
      </c>
      <c r="F35" s="846" t="s">
        <v>1480</v>
      </c>
      <c r="G35" s="818" t="s">
        <v>1529</v>
      </c>
      <c r="H35" s="818" t="s">
        <v>1531</v>
      </c>
      <c r="I35" s="832">
        <v>2722.498779296875</v>
      </c>
      <c r="J35" s="832">
        <v>23</v>
      </c>
      <c r="K35" s="833">
        <v>62617.48046875</v>
      </c>
    </row>
    <row r="36" spans="1:11" ht="14.45" customHeight="1" x14ac:dyDescent="0.2">
      <c r="A36" s="814" t="s">
        <v>570</v>
      </c>
      <c r="B36" s="815" t="s">
        <v>571</v>
      </c>
      <c r="C36" s="818" t="s">
        <v>583</v>
      </c>
      <c r="D36" s="846" t="s">
        <v>584</v>
      </c>
      <c r="E36" s="818" t="s">
        <v>1479</v>
      </c>
      <c r="F36" s="846" t="s">
        <v>1480</v>
      </c>
      <c r="G36" s="818" t="s">
        <v>1532</v>
      </c>
      <c r="H36" s="818" t="s">
        <v>1533</v>
      </c>
      <c r="I36" s="832">
        <v>2397.39990234375</v>
      </c>
      <c r="J36" s="832">
        <v>3</v>
      </c>
      <c r="K36" s="833">
        <v>7192.19970703125</v>
      </c>
    </row>
    <row r="37" spans="1:11" ht="14.45" customHeight="1" x14ac:dyDescent="0.2">
      <c r="A37" s="814" t="s">
        <v>570</v>
      </c>
      <c r="B37" s="815" t="s">
        <v>571</v>
      </c>
      <c r="C37" s="818" t="s">
        <v>583</v>
      </c>
      <c r="D37" s="846" t="s">
        <v>584</v>
      </c>
      <c r="E37" s="818" t="s">
        <v>1479</v>
      </c>
      <c r="F37" s="846" t="s">
        <v>1480</v>
      </c>
      <c r="G37" s="818" t="s">
        <v>1532</v>
      </c>
      <c r="H37" s="818" t="s">
        <v>1534</v>
      </c>
      <c r="I37" s="832">
        <v>2397.39990234375</v>
      </c>
      <c r="J37" s="832">
        <v>1</v>
      </c>
      <c r="K37" s="833">
        <v>2397.39990234375</v>
      </c>
    </row>
    <row r="38" spans="1:11" ht="14.45" customHeight="1" x14ac:dyDescent="0.2">
      <c r="A38" s="814" t="s">
        <v>570</v>
      </c>
      <c r="B38" s="815" t="s">
        <v>571</v>
      </c>
      <c r="C38" s="818" t="s">
        <v>583</v>
      </c>
      <c r="D38" s="846" t="s">
        <v>584</v>
      </c>
      <c r="E38" s="818" t="s">
        <v>1479</v>
      </c>
      <c r="F38" s="846" t="s">
        <v>1480</v>
      </c>
      <c r="G38" s="818" t="s">
        <v>1535</v>
      </c>
      <c r="H38" s="818" t="s">
        <v>1536</v>
      </c>
      <c r="I38" s="832">
        <v>2624.5400390625</v>
      </c>
      <c r="J38" s="832">
        <v>1</v>
      </c>
      <c r="K38" s="833">
        <v>2624.5400390625</v>
      </c>
    </row>
    <row r="39" spans="1:11" ht="14.45" customHeight="1" x14ac:dyDescent="0.2">
      <c r="A39" s="814" t="s">
        <v>570</v>
      </c>
      <c r="B39" s="815" t="s">
        <v>571</v>
      </c>
      <c r="C39" s="818" t="s">
        <v>583</v>
      </c>
      <c r="D39" s="846" t="s">
        <v>584</v>
      </c>
      <c r="E39" s="818" t="s">
        <v>1479</v>
      </c>
      <c r="F39" s="846" t="s">
        <v>1480</v>
      </c>
      <c r="G39" s="818" t="s">
        <v>1535</v>
      </c>
      <c r="H39" s="818" t="s">
        <v>1537</v>
      </c>
      <c r="I39" s="832">
        <v>2624.5400390625</v>
      </c>
      <c r="J39" s="832">
        <v>1</v>
      </c>
      <c r="K39" s="833">
        <v>2624.5400390625</v>
      </c>
    </row>
    <row r="40" spans="1:11" ht="14.45" customHeight="1" x14ac:dyDescent="0.2">
      <c r="A40" s="814" t="s">
        <v>570</v>
      </c>
      <c r="B40" s="815" t="s">
        <v>571</v>
      </c>
      <c r="C40" s="818" t="s">
        <v>583</v>
      </c>
      <c r="D40" s="846" t="s">
        <v>584</v>
      </c>
      <c r="E40" s="818" t="s">
        <v>1479</v>
      </c>
      <c r="F40" s="846" t="s">
        <v>1480</v>
      </c>
      <c r="G40" s="818" t="s">
        <v>1538</v>
      </c>
      <c r="H40" s="818" t="s">
        <v>1539</v>
      </c>
      <c r="I40" s="832">
        <v>85.669998168945313</v>
      </c>
      <c r="J40" s="832">
        <v>2</v>
      </c>
      <c r="K40" s="833">
        <v>171.33999633789063</v>
      </c>
    </row>
    <row r="41" spans="1:11" ht="14.45" customHeight="1" x14ac:dyDescent="0.2">
      <c r="A41" s="814" t="s">
        <v>570</v>
      </c>
      <c r="B41" s="815" t="s">
        <v>571</v>
      </c>
      <c r="C41" s="818" t="s">
        <v>583</v>
      </c>
      <c r="D41" s="846" t="s">
        <v>584</v>
      </c>
      <c r="E41" s="818" t="s">
        <v>1479</v>
      </c>
      <c r="F41" s="846" t="s">
        <v>1480</v>
      </c>
      <c r="G41" s="818" t="s">
        <v>1540</v>
      </c>
      <c r="H41" s="818" t="s">
        <v>1541</v>
      </c>
      <c r="I41" s="832">
        <v>1149.5010986328125</v>
      </c>
      <c r="J41" s="832">
        <v>6</v>
      </c>
      <c r="K41" s="833">
        <v>6897.010009765625</v>
      </c>
    </row>
    <row r="42" spans="1:11" ht="14.45" customHeight="1" x14ac:dyDescent="0.2">
      <c r="A42" s="814" t="s">
        <v>570</v>
      </c>
      <c r="B42" s="815" t="s">
        <v>571</v>
      </c>
      <c r="C42" s="818" t="s">
        <v>583</v>
      </c>
      <c r="D42" s="846" t="s">
        <v>584</v>
      </c>
      <c r="E42" s="818" t="s">
        <v>1479</v>
      </c>
      <c r="F42" s="846" t="s">
        <v>1480</v>
      </c>
      <c r="G42" s="818" t="s">
        <v>1540</v>
      </c>
      <c r="H42" s="818" t="s">
        <v>1542</v>
      </c>
      <c r="I42" s="832">
        <v>1149.5</v>
      </c>
      <c r="J42" s="832">
        <v>3</v>
      </c>
      <c r="K42" s="833">
        <v>3448.5</v>
      </c>
    </row>
    <row r="43" spans="1:11" ht="14.45" customHeight="1" x14ac:dyDescent="0.2">
      <c r="A43" s="814" t="s">
        <v>570</v>
      </c>
      <c r="B43" s="815" t="s">
        <v>571</v>
      </c>
      <c r="C43" s="818" t="s">
        <v>583</v>
      </c>
      <c r="D43" s="846" t="s">
        <v>584</v>
      </c>
      <c r="E43" s="818" t="s">
        <v>1543</v>
      </c>
      <c r="F43" s="846" t="s">
        <v>1544</v>
      </c>
      <c r="G43" s="818" t="s">
        <v>1545</v>
      </c>
      <c r="H43" s="818" t="s">
        <v>1546</v>
      </c>
      <c r="I43" s="832">
        <v>790.8800048828125</v>
      </c>
      <c r="J43" s="832">
        <v>2</v>
      </c>
      <c r="K43" s="833">
        <v>1581.760009765625</v>
      </c>
    </row>
    <row r="44" spans="1:11" ht="14.45" customHeight="1" x14ac:dyDescent="0.2">
      <c r="A44" s="814" t="s">
        <v>570</v>
      </c>
      <c r="B44" s="815" t="s">
        <v>571</v>
      </c>
      <c r="C44" s="818" t="s">
        <v>583</v>
      </c>
      <c r="D44" s="846" t="s">
        <v>584</v>
      </c>
      <c r="E44" s="818" t="s">
        <v>1543</v>
      </c>
      <c r="F44" s="846" t="s">
        <v>1544</v>
      </c>
      <c r="G44" s="818" t="s">
        <v>1547</v>
      </c>
      <c r="H44" s="818" t="s">
        <v>1548</v>
      </c>
      <c r="I44" s="832">
        <v>6.0933334032694502</v>
      </c>
      <c r="J44" s="832">
        <v>600</v>
      </c>
      <c r="K44" s="833">
        <v>3654.5</v>
      </c>
    </row>
    <row r="45" spans="1:11" ht="14.45" customHeight="1" x14ac:dyDescent="0.2">
      <c r="A45" s="814" t="s">
        <v>570</v>
      </c>
      <c r="B45" s="815" t="s">
        <v>571</v>
      </c>
      <c r="C45" s="818" t="s">
        <v>583</v>
      </c>
      <c r="D45" s="846" t="s">
        <v>584</v>
      </c>
      <c r="E45" s="818" t="s">
        <v>1543</v>
      </c>
      <c r="F45" s="846" t="s">
        <v>1544</v>
      </c>
      <c r="G45" s="818" t="s">
        <v>1549</v>
      </c>
      <c r="H45" s="818" t="s">
        <v>1550</v>
      </c>
      <c r="I45" s="832">
        <v>13.020000457763672</v>
      </c>
      <c r="J45" s="832">
        <v>1</v>
      </c>
      <c r="K45" s="833">
        <v>13.020000457763672</v>
      </c>
    </row>
    <row r="46" spans="1:11" ht="14.45" customHeight="1" x14ac:dyDescent="0.2">
      <c r="A46" s="814" t="s">
        <v>570</v>
      </c>
      <c r="B46" s="815" t="s">
        <v>571</v>
      </c>
      <c r="C46" s="818" t="s">
        <v>583</v>
      </c>
      <c r="D46" s="846" t="s">
        <v>584</v>
      </c>
      <c r="E46" s="818" t="s">
        <v>1543</v>
      </c>
      <c r="F46" s="846" t="s">
        <v>1544</v>
      </c>
      <c r="G46" s="818" t="s">
        <v>1551</v>
      </c>
      <c r="H46" s="818" t="s">
        <v>1552</v>
      </c>
      <c r="I46" s="832">
        <v>0.86000001430511475</v>
      </c>
      <c r="J46" s="832">
        <v>20</v>
      </c>
      <c r="K46" s="833">
        <v>17.200000762939453</v>
      </c>
    </row>
    <row r="47" spans="1:11" ht="14.45" customHeight="1" x14ac:dyDescent="0.2">
      <c r="A47" s="814" t="s">
        <v>570</v>
      </c>
      <c r="B47" s="815" t="s">
        <v>571</v>
      </c>
      <c r="C47" s="818" t="s">
        <v>583</v>
      </c>
      <c r="D47" s="846" t="s">
        <v>584</v>
      </c>
      <c r="E47" s="818" t="s">
        <v>1543</v>
      </c>
      <c r="F47" s="846" t="s">
        <v>1544</v>
      </c>
      <c r="G47" s="818" t="s">
        <v>1553</v>
      </c>
      <c r="H47" s="818" t="s">
        <v>1554</v>
      </c>
      <c r="I47" s="832">
        <v>0.30142858198710848</v>
      </c>
      <c r="J47" s="832">
        <v>4250</v>
      </c>
      <c r="K47" s="833">
        <v>1290.4299774169922</v>
      </c>
    </row>
    <row r="48" spans="1:11" ht="14.45" customHeight="1" x14ac:dyDescent="0.2">
      <c r="A48" s="814" t="s">
        <v>570</v>
      </c>
      <c r="B48" s="815" t="s">
        <v>571</v>
      </c>
      <c r="C48" s="818" t="s">
        <v>583</v>
      </c>
      <c r="D48" s="846" t="s">
        <v>584</v>
      </c>
      <c r="E48" s="818" t="s">
        <v>1543</v>
      </c>
      <c r="F48" s="846" t="s">
        <v>1544</v>
      </c>
      <c r="G48" s="818" t="s">
        <v>1555</v>
      </c>
      <c r="H48" s="818" t="s">
        <v>1556</v>
      </c>
      <c r="I48" s="832">
        <v>0.37999999523162842</v>
      </c>
      <c r="J48" s="832">
        <v>15</v>
      </c>
      <c r="K48" s="833">
        <v>5.6999999284744263</v>
      </c>
    </row>
    <row r="49" spans="1:11" ht="14.45" customHeight="1" x14ac:dyDescent="0.2">
      <c r="A49" s="814" t="s">
        <v>570</v>
      </c>
      <c r="B49" s="815" t="s">
        <v>571</v>
      </c>
      <c r="C49" s="818" t="s">
        <v>583</v>
      </c>
      <c r="D49" s="846" t="s">
        <v>584</v>
      </c>
      <c r="E49" s="818" t="s">
        <v>1543</v>
      </c>
      <c r="F49" s="846" t="s">
        <v>1544</v>
      </c>
      <c r="G49" s="818" t="s">
        <v>1557</v>
      </c>
      <c r="H49" s="818" t="s">
        <v>1558</v>
      </c>
      <c r="I49" s="832">
        <v>7.940000057220459</v>
      </c>
      <c r="J49" s="832">
        <v>24</v>
      </c>
      <c r="K49" s="833">
        <v>190.55999755859375</v>
      </c>
    </row>
    <row r="50" spans="1:11" ht="14.45" customHeight="1" x14ac:dyDescent="0.2">
      <c r="A50" s="814" t="s">
        <v>570</v>
      </c>
      <c r="B50" s="815" t="s">
        <v>571</v>
      </c>
      <c r="C50" s="818" t="s">
        <v>583</v>
      </c>
      <c r="D50" s="846" t="s">
        <v>584</v>
      </c>
      <c r="E50" s="818" t="s">
        <v>1543</v>
      </c>
      <c r="F50" s="846" t="s">
        <v>1544</v>
      </c>
      <c r="G50" s="818" t="s">
        <v>1553</v>
      </c>
      <c r="H50" s="818" t="s">
        <v>1559</v>
      </c>
      <c r="I50" s="832">
        <v>0.30250000953674316</v>
      </c>
      <c r="J50" s="832">
        <v>2500</v>
      </c>
      <c r="K50" s="833">
        <v>758.02998352050781</v>
      </c>
    </row>
    <row r="51" spans="1:11" ht="14.45" customHeight="1" x14ac:dyDescent="0.2">
      <c r="A51" s="814" t="s">
        <v>570</v>
      </c>
      <c r="B51" s="815" t="s">
        <v>571</v>
      </c>
      <c r="C51" s="818" t="s">
        <v>583</v>
      </c>
      <c r="D51" s="846" t="s">
        <v>584</v>
      </c>
      <c r="E51" s="818" t="s">
        <v>1543</v>
      </c>
      <c r="F51" s="846" t="s">
        <v>1544</v>
      </c>
      <c r="G51" s="818" t="s">
        <v>1557</v>
      </c>
      <c r="H51" s="818" t="s">
        <v>1560</v>
      </c>
      <c r="I51" s="832">
        <v>7.630000114440918</v>
      </c>
      <c r="J51" s="832">
        <v>48</v>
      </c>
      <c r="K51" s="833">
        <v>366.239990234375</v>
      </c>
    </row>
    <row r="52" spans="1:11" ht="14.45" customHeight="1" x14ac:dyDescent="0.2">
      <c r="A52" s="814" t="s">
        <v>570</v>
      </c>
      <c r="B52" s="815" t="s">
        <v>571</v>
      </c>
      <c r="C52" s="818" t="s">
        <v>583</v>
      </c>
      <c r="D52" s="846" t="s">
        <v>584</v>
      </c>
      <c r="E52" s="818" t="s">
        <v>1543</v>
      </c>
      <c r="F52" s="846" t="s">
        <v>1544</v>
      </c>
      <c r="G52" s="818" t="s">
        <v>1561</v>
      </c>
      <c r="H52" s="818" t="s">
        <v>1562</v>
      </c>
      <c r="I52" s="832">
        <v>7.0799999237060547</v>
      </c>
      <c r="J52" s="832">
        <v>1</v>
      </c>
      <c r="K52" s="833">
        <v>7.0799999237060547</v>
      </c>
    </row>
    <row r="53" spans="1:11" ht="14.45" customHeight="1" x14ac:dyDescent="0.2">
      <c r="A53" s="814" t="s">
        <v>570</v>
      </c>
      <c r="B53" s="815" t="s">
        <v>571</v>
      </c>
      <c r="C53" s="818" t="s">
        <v>583</v>
      </c>
      <c r="D53" s="846" t="s">
        <v>584</v>
      </c>
      <c r="E53" s="818" t="s">
        <v>1543</v>
      </c>
      <c r="F53" s="846" t="s">
        <v>1544</v>
      </c>
      <c r="G53" s="818" t="s">
        <v>1563</v>
      </c>
      <c r="H53" s="818" t="s">
        <v>1564</v>
      </c>
      <c r="I53" s="832">
        <v>8.3400001525878906</v>
      </c>
      <c r="J53" s="832">
        <v>2</v>
      </c>
      <c r="K53" s="833">
        <v>16.680000305175781</v>
      </c>
    </row>
    <row r="54" spans="1:11" ht="14.45" customHeight="1" x14ac:dyDescent="0.2">
      <c r="A54" s="814" t="s">
        <v>570</v>
      </c>
      <c r="B54" s="815" t="s">
        <v>571</v>
      </c>
      <c r="C54" s="818" t="s">
        <v>583</v>
      </c>
      <c r="D54" s="846" t="s">
        <v>584</v>
      </c>
      <c r="E54" s="818" t="s">
        <v>1543</v>
      </c>
      <c r="F54" s="846" t="s">
        <v>1544</v>
      </c>
      <c r="G54" s="818" t="s">
        <v>1565</v>
      </c>
      <c r="H54" s="818" t="s">
        <v>1566</v>
      </c>
      <c r="I54" s="832">
        <v>9.6000003814697266</v>
      </c>
      <c r="J54" s="832">
        <v>1</v>
      </c>
      <c r="K54" s="833">
        <v>9.6000003814697266</v>
      </c>
    </row>
    <row r="55" spans="1:11" ht="14.45" customHeight="1" x14ac:dyDescent="0.2">
      <c r="A55" s="814" t="s">
        <v>570</v>
      </c>
      <c r="B55" s="815" t="s">
        <v>571</v>
      </c>
      <c r="C55" s="818" t="s">
        <v>583</v>
      </c>
      <c r="D55" s="846" t="s">
        <v>584</v>
      </c>
      <c r="E55" s="818" t="s">
        <v>1543</v>
      </c>
      <c r="F55" s="846" t="s">
        <v>1544</v>
      </c>
      <c r="G55" s="818" t="s">
        <v>1567</v>
      </c>
      <c r="H55" s="818" t="s">
        <v>1568</v>
      </c>
      <c r="I55" s="832">
        <v>0.31000000238418579</v>
      </c>
      <c r="J55" s="832">
        <v>48000</v>
      </c>
      <c r="K55" s="833">
        <v>14955.6005859375</v>
      </c>
    </row>
    <row r="56" spans="1:11" ht="14.45" customHeight="1" x14ac:dyDescent="0.2">
      <c r="A56" s="814" t="s">
        <v>570</v>
      </c>
      <c r="B56" s="815" t="s">
        <v>571</v>
      </c>
      <c r="C56" s="818" t="s">
        <v>583</v>
      </c>
      <c r="D56" s="846" t="s">
        <v>584</v>
      </c>
      <c r="E56" s="818" t="s">
        <v>1543</v>
      </c>
      <c r="F56" s="846" t="s">
        <v>1544</v>
      </c>
      <c r="G56" s="818" t="s">
        <v>1567</v>
      </c>
      <c r="H56" s="818" t="s">
        <v>1569</v>
      </c>
      <c r="I56" s="832">
        <v>0.29999999701976776</v>
      </c>
      <c r="J56" s="832">
        <v>26400</v>
      </c>
      <c r="K56" s="833">
        <v>7819.020263671875</v>
      </c>
    </row>
    <row r="57" spans="1:11" ht="14.45" customHeight="1" x14ac:dyDescent="0.2">
      <c r="A57" s="814" t="s">
        <v>570</v>
      </c>
      <c r="B57" s="815" t="s">
        <v>571</v>
      </c>
      <c r="C57" s="818" t="s">
        <v>583</v>
      </c>
      <c r="D57" s="846" t="s">
        <v>584</v>
      </c>
      <c r="E57" s="818" t="s">
        <v>1543</v>
      </c>
      <c r="F57" s="846" t="s">
        <v>1544</v>
      </c>
      <c r="G57" s="818" t="s">
        <v>1570</v>
      </c>
      <c r="H57" s="818" t="s">
        <v>1571</v>
      </c>
      <c r="I57" s="832">
        <v>0.14000000059604645</v>
      </c>
      <c r="J57" s="832">
        <v>2000</v>
      </c>
      <c r="K57" s="833">
        <v>279.73999786376953</v>
      </c>
    </row>
    <row r="58" spans="1:11" ht="14.45" customHeight="1" x14ac:dyDescent="0.2">
      <c r="A58" s="814" t="s">
        <v>570</v>
      </c>
      <c r="B58" s="815" t="s">
        <v>571</v>
      </c>
      <c r="C58" s="818" t="s">
        <v>583</v>
      </c>
      <c r="D58" s="846" t="s">
        <v>584</v>
      </c>
      <c r="E58" s="818" t="s">
        <v>1543</v>
      </c>
      <c r="F58" s="846" t="s">
        <v>1544</v>
      </c>
      <c r="G58" s="818" t="s">
        <v>1570</v>
      </c>
      <c r="H58" s="818" t="s">
        <v>1572</v>
      </c>
      <c r="I58" s="832">
        <v>0.14666667083899179</v>
      </c>
      <c r="J58" s="832">
        <v>2000</v>
      </c>
      <c r="K58" s="833">
        <v>295</v>
      </c>
    </row>
    <row r="59" spans="1:11" ht="14.45" customHeight="1" x14ac:dyDescent="0.2">
      <c r="A59" s="814" t="s">
        <v>570</v>
      </c>
      <c r="B59" s="815" t="s">
        <v>571</v>
      </c>
      <c r="C59" s="818" t="s">
        <v>583</v>
      </c>
      <c r="D59" s="846" t="s">
        <v>584</v>
      </c>
      <c r="E59" s="818" t="s">
        <v>1543</v>
      </c>
      <c r="F59" s="846" t="s">
        <v>1544</v>
      </c>
      <c r="G59" s="818" t="s">
        <v>1573</v>
      </c>
      <c r="H59" s="818" t="s">
        <v>1574</v>
      </c>
      <c r="I59" s="832">
        <v>30.131428037370956</v>
      </c>
      <c r="J59" s="832">
        <v>24</v>
      </c>
      <c r="K59" s="833">
        <v>723.26998138427734</v>
      </c>
    </row>
    <row r="60" spans="1:11" ht="14.45" customHeight="1" x14ac:dyDescent="0.2">
      <c r="A60" s="814" t="s">
        <v>570</v>
      </c>
      <c r="B60" s="815" t="s">
        <v>571</v>
      </c>
      <c r="C60" s="818" t="s">
        <v>583</v>
      </c>
      <c r="D60" s="846" t="s">
        <v>584</v>
      </c>
      <c r="E60" s="818" t="s">
        <v>1543</v>
      </c>
      <c r="F60" s="846" t="s">
        <v>1544</v>
      </c>
      <c r="G60" s="818" t="s">
        <v>1573</v>
      </c>
      <c r="H60" s="818" t="s">
        <v>1575</v>
      </c>
      <c r="I60" s="832">
        <v>29.503332773844402</v>
      </c>
      <c r="J60" s="832">
        <v>12</v>
      </c>
      <c r="K60" s="833">
        <v>355.16999816894531</v>
      </c>
    </row>
    <row r="61" spans="1:11" ht="14.45" customHeight="1" x14ac:dyDescent="0.2">
      <c r="A61" s="814" t="s">
        <v>570</v>
      </c>
      <c r="B61" s="815" t="s">
        <v>571</v>
      </c>
      <c r="C61" s="818" t="s">
        <v>583</v>
      </c>
      <c r="D61" s="846" t="s">
        <v>584</v>
      </c>
      <c r="E61" s="818" t="s">
        <v>1543</v>
      </c>
      <c r="F61" s="846" t="s">
        <v>1544</v>
      </c>
      <c r="G61" s="818" t="s">
        <v>1576</v>
      </c>
      <c r="H61" s="818" t="s">
        <v>1577</v>
      </c>
      <c r="I61" s="832">
        <v>10.350000381469727</v>
      </c>
      <c r="J61" s="832">
        <v>1</v>
      </c>
      <c r="K61" s="833">
        <v>10.350000381469727</v>
      </c>
    </row>
    <row r="62" spans="1:11" ht="14.45" customHeight="1" x14ac:dyDescent="0.2">
      <c r="A62" s="814" t="s">
        <v>570</v>
      </c>
      <c r="B62" s="815" t="s">
        <v>571</v>
      </c>
      <c r="C62" s="818" t="s">
        <v>583</v>
      </c>
      <c r="D62" s="846" t="s">
        <v>584</v>
      </c>
      <c r="E62" s="818" t="s">
        <v>1578</v>
      </c>
      <c r="F62" s="846" t="s">
        <v>1579</v>
      </c>
      <c r="G62" s="818" t="s">
        <v>1580</v>
      </c>
      <c r="H62" s="818" t="s">
        <v>1581</v>
      </c>
      <c r="I62" s="832">
        <v>492.47000122070313</v>
      </c>
      <c r="J62" s="832">
        <v>280</v>
      </c>
      <c r="K62" s="833">
        <v>137891.60546875</v>
      </c>
    </row>
    <row r="63" spans="1:11" ht="14.45" customHeight="1" x14ac:dyDescent="0.2">
      <c r="A63" s="814" t="s">
        <v>570</v>
      </c>
      <c r="B63" s="815" t="s">
        <v>571</v>
      </c>
      <c r="C63" s="818" t="s">
        <v>583</v>
      </c>
      <c r="D63" s="846" t="s">
        <v>584</v>
      </c>
      <c r="E63" s="818" t="s">
        <v>1578</v>
      </c>
      <c r="F63" s="846" t="s">
        <v>1579</v>
      </c>
      <c r="G63" s="818" t="s">
        <v>1582</v>
      </c>
      <c r="H63" s="818" t="s">
        <v>1583</v>
      </c>
      <c r="I63" s="832">
        <v>17.873332977294922</v>
      </c>
      <c r="J63" s="832">
        <v>3120</v>
      </c>
      <c r="K63" s="833">
        <v>55887.420166015625</v>
      </c>
    </row>
    <row r="64" spans="1:11" ht="14.45" customHeight="1" x14ac:dyDescent="0.2">
      <c r="A64" s="814" t="s">
        <v>570</v>
      </c>
      <c r="B64" s="815" t="s">
        <v>571</v>
      </c>
      <c r="C64" s="818" t="s">
        <v>583</v>
      </c>
      <c r="D64" s="846" t="s">
        <v>584</v>
      </c>
      <c r="E64" s="818" t="s">
        <v>1578</v>
      </c>
      <c r="F64" s="846" t="s">
        <v>1579</v>
      </c>
      <c r="G64" s="818" t="s">
        <v>1584</v>
      </c>
      <c r="H64" s="818" t="s">
        <v>1585</v>
      </c>
      <c r="I64" s="832">
        <v>4.3600001335144043</v>
      </c>
      <c r="J64" s="832">
        <v>50</v>
      </c>
      <c r="K64" s="833">
        <v>217.80000305175781</v>
      </c>
    </row>
    <row r="65" spans="1:11" ht="14.45" customHeight="1" x14ac:dyDescent="0.2">
      <c r="A65" s="814" t="s">
        <v>570</v>
      </c>
      <c r="B65" s="815" t="s">
        <v>571</v>
      </c>
      <c r="C65" s="818" t="s">
        <v>583</v>
      </c>
      <c r="D65" s="846" t="s">
        <v>584</v>
      </c>
      <c r="E65" s="818" t="s">
        <v>1578</v>
      </c>
      <c r="F65" s="846" t="s">
        <v>1579</v>
      </c>
      <c r="G65" s="818" t="s">
        <v>1582</v>
      </c>
      <c r="H65" s="818" t="s">
        <v>1586</v>
      </c>
      <c r="I65" s="832">
        <v>17.459999084472656</v>
      </c>
      <c r="J65" s="832">
        <v>2400</v>
      </c>
      <c r="K65" s="833">
        <v>41904.3603515625</v>
      </c>
    </row>
    <row r="66" spans="1:11" ht="14.45" customHeight="1" x14ac:dyDescent="0.2">
      <c r="A66" s="814" t="s">
        <v>570</v>
      </c>
      <c r="B66" s="815" t="s">
        <v>571</v>
      </c>
      <c r="C66" s="818" t="s">
        <v>583</v>
      </c>
      <c r="D66" s="846" t="s">
        <v>584</v>
      </c>
      <c r="E66" s="818" t="s">
        <v>1578</v>
      </c>
      <c r="F66" s="846" t="s">
        <v>1579</v>
      </c>
      <c r="G66" s="818" t="s">
        <v>1580</v>
      </c>
      <c r="H66" s="818" t="s">
        <v>1587</v>
      </c>
      <c r="I66" s="832">
        <v>492.47000122070313</v>
      </c>
      <c r="J66" s="832">
        <v>120</v>
      </c>
      <c r="K66" s="833">
        <v>59096.40234375</v>
      </c>
    </row>
    <row r="67" spans="1:11" ht="14.45" customHeight="1" x14ac:dyDescent="0.2">
      <c r="A67" s="814" t="s">
        <v>570</v>
      </c>
      <c r="B67" s="815" t="s">
        <v>571</v>
      </c>
      <c r="C67" s="818" t="s">
        <v>583</v>
      </c>
      <c r="D67" s="846" t="s">
        <v>584</v>
      </c>
      <c r="E67" s="818" t="s">
        <v>1578</v>
      </c>
      <c r="F67" s="846" t="s">
        <v>1579</v>
      </c>
      <c r="G67" s="818" t="s">
        <v>1588</v>
      </c>
      <c r="H67" s="818" t="s">
        <v>1589</v>
      </c>
      <c r="I67" s="832">
        <v>1210</v>
      </c>
      <c r="J67" s="832">
        <v>1</v>
      </c>
      <c r="K67" s="833">
        <v>1210</v>
      </c>
    </row>
    <row r="68" spans="1:11" ht="14.45" customHeight="1" x14ac:dyDescent="0.2">
      <c r="A68" s="814" t="s">
        <v>570</v>
      </c>
      <c r="B68" s="815" t="s">
        <v>571</v>
      </c>
      <c r="C68" s="818" t="s">
        <v>583</v>
      </c>
      <c r="D68" s="846" t="s">
        <v>584</v>
      </c>
      <c r="E68" s="818" t="s">
        <v>1578</v>
      </c>
      <c r="F68" s="846" t="s">
        <v>1579</v>
      </c>
      <c r="G68" s="818" t="s">
        <v>1590</v>
      </c>
      <c r="H68" s="818" t="s">
        <v>1591</v>
      </c>
      <c r="I68" s="832">
        <v>25.409999847412109</v>
      </c>
      <c r="J68" s="832">
        <v>150</v>
      </c>
      <c r="K68" s="833">
        <v>3811.5</v>
      </c>
    </row>
    <row r="69" spans="1:11" ht="14.45" customHeight="1" x14ac:dyDescent="0.2">
      <c r="A69" s="814" t="s">
        <v>570</v>
      </c>
      <c r="B69" s="815" t="s">
        <v>571</v>
      </c>
      <c r="C69" s="818" t="s">
        <v>583</v>
      </c>
      <c r="D69" s="846" t="s">
        <v>584</v>
      </c>
      <c r="E69" s="818" t="s">
        <v>1578</v>
      </c>
      <c r="F69" s="846" t="s">
        <v>1579</v>
      </c>
      <c r="G69" s="818" t="s">
        <v>1592</v>
      </c>
      <c r="H69" s="818" t="s">
        <v>1593</v>
      </c>
      <c r="I69" s="832">
        <v>261.60000610351563</v>
      </c>
      <c r="J69" s="832">
        <v>20</v>
      </c>
      <c r="K69" s="833">
        <v>5232.0400390625</v>
      </c>
    </row>
    <row r="70" spans="1:11" ht="14.45" customHeight="1" x14ac:dyDescent="0.2">
      <c r="A70" s="814" t="s">
        <v>570</v>
      </c>
      <c r="B70" s="815" t="s">
        <v>571</v>
      </c>
      <c r="C70" s="818" t="s">
        <v>583</v>
      </c>
      <c r="D70" s="846" t="s">
        <v>584</v>
      </c>
      <c r="E70" s="818" t="s">
        <v>1578</v>
      </c>
      <c r="F70" s="846" t="s">
        <v>1579</v>
      </c>
      <c r="G70" s="818" t="s">
        <v>1594</v>
      </c>
      <c r="H70" s="818" t="s">
        <v>1595</v>
      </c>
      <c r="I70" s="832">
        <v>15.920000076293945</v>
      </c>
      <c r="J70" s="832">
        <v>50</v>
      </c>
      <c r="K70" s="833">
        <v>796</v>
      </c>
    </row>
    <row r="71" spans="1:11" ht="14.45" customHeight="1" x14ac:dyDescent="0.2">
      <c r="A71" s="814" t="s">
        <v>570</v>
      </c>
      <c r="B71" s="815" t="s">
        <v>571</v>
      </c>
      <c r="C71" s="818" t="s">
        <v>583</v>
      </c>
      <c r="D71" s="846" t="s">
        <v>584</v>
      </c>
      <c r="E71" s="818" t="s">
        <v>1578</v>
      </c>
      <c r="F71" s="846" t="s">
        <v>1579</v>
      </c>
      <c r="G71" s="818" t="s">
        <v>1594</v>
      </c>
      <c r="H71" s="818" t="s">
        <v>1596</v>
      </c>
      <c r="I71" s="832">
        <v>15.930000305175781</v>
      </c>
      <c r="J71" s="832">
        <v>50</v>
      </c>
      <c r="K71" s="833">
        <v>796.5</v>
      </c>
    </row>
    <row r="72" spans="1:11" ht="14.45" customHeight="1" x14ac:dyDescent="0.2">
      <c r="A72" s="814" t="s">
        <v>570</v>
      </c>
      <c r="B72" s="815" t="s">
        <v>571</v>
      </c>
      <c r="C72" s="818" t="s">
        <v>583</v>
      </c>
      <c r="D72" s="846" t="s">
        <v>584</v>
      </c>
      <c r="E72" s="818" t="s">
        <v>1578</v>
      </c>
      <c r="F72" s="846" t="s">
        <v>1579</v>
      </c>
      <c r="G72" s="818" t="s">
        <v>1597</v>
      </c>
      <c r="H72" s="818" t="s">
        <v>1598</v>
      </c>
      <c r="I72" s="832">
        <v>371.47000122070313</v>
      </c>
      <c r="J72" s="832">
        <v>5</v>
      </c>
      <c r="K72" s="833">
        <v>1857.3499755859375</v>
      </c>
    </row>
    <row r="73" spans="1:11" ht="14.45" customHeight="1" x14ac:dyDescent="0.2">
      <c r="A73" s="814" t="s">
        <v>570</v>
      </c>
      <c r="B73" s="815" t="s">
        <v>571</v>
      </c>
      <c r="C73" s="818" t="s">
        <v>583</v>
      </c>
      <c r="D73" s="846" t="s">
        <v>584</v>
      </c>
      <c r="E73" s="818" t="s">
        <v>1578</v>
      </c>
      <c r="F73" s="846" t="s">
        <v>1579</v>
      </c>
      <c r="G73" s="818" t="s">
        <v>1597</v>
      </c>
      <c r="H73" s="818" t="s">
        <v>1599</v>
      </c>
      <c r="I73" s="832">
        <v>371.47000122070313</v>
      </c>
      <c r="J73" s="832">
        <v>15</v>
      </c>
      <c r="K73" s="833">
        <v>5572.0499267578125</v>
      </c>
    </row>
    <row r="74" spans="1:11" ht="14.45" customHeight="1" x14ac:dyDescent="0.2">
      <c r="A74" s="814" t="s">
        <v>570</v>
      </c>
      <c r="B74" s="815" t="s">
        <v>571</v>
      </c>
      <c r="C74" s="818" t="s">
        <v>583</v>
      </c>
      <c r="D74" s="846" t="s">
        <v>584</v>
      </c>
      <c r="E74" s="818" t="s">
        <v>1578</v>
      </c>
      <c r="F74" s="846" t="s">
        <v>1579</v>
      </c>
      <c r="G74" s="818" t="s">
        <v>1600</v>
      </c>
      <c r="H74" s="818" t="s">
        <v>1601</v>
      </c>
      <c r="I74" s="832">
        <v>30.25</v>
      </c>
      <c r="J74" s="832">
        <v>200</v>
      </c>
      <c r="K74" s="833">
        <v>6050</v>
      </c>
    </row>
    <row r="75" spans="1:11" ht="14.45" customHeight="1" x14ac:dyDescent="0.2">
      <c r="A75" s="814" t="s">
        <v>570</v>
      </c>
      <c r="B75" s="815" t="s">
        <v>571</v>
      </c>
      <c r="C75" s="818" t="s">
        <v>583</v>
      </c>
      <c r="D75" s="846" t="s">
        <v>584</v>
      </c>
      <c r="E75" s="818" t="s">
        <v>1578</v>
      </c>
      <c r="F75" s="846" t="s">
        <v>1579</v>
      </c>
      <c r="G75" s="818" t="s">
        <v>1602</v>
      </c>
      <c r="H75" s="818" t="s">
        <v>1603</v>
      </c>
      <c r="I75" s="832">
        <v>318</v>
      </c>
      <c r="J75" s="832">
        <v>5</v>
      </c>
      <c r="K75" s="833">
        <v>1590</v>
      </c>
    </row>
    <row r="76" spans="1:11" ht="14.45" customHeight="1" x14ac:dyDescent="0.2">
      <c r="A76" s="814" t="s">
        <v>570</v>
      </c>
      <c r="B76" s="815" t="s">
        <v>571</v>
      </c>
      <c r="C76" s="818" t="s">
        <v>583</v>
      </c>
      <c r="D76" s="846" t="s">
        <v>584</v>
      </c>
      <c r="E76" s="818" t="s">
        <v>1578</v>
      </c>
      <c r="F76" s="846" t="s">
        <v>1579</v>
      </c>
      <c r="G76" s="818" t="s">
        <v>1604</v>
      </c>
      <c r="H76" s="818" t="s">
        <v>1605</v>
      </c>
      <c r="I76" s="832">
        <v>99.220001220703125</v>
      </c>
      <c r="J76" s="832">
        <v>10</v>
      </c>
      <c r="K76" s="833">
        <v>992.20001220703125</v>
      </c>
    </row>
    <row r="77" spans="1:11" ht="14.45" customHeight="1" x14ac:dyDescent="0.2">
      <c r="A77" s="814" t="s">
        <v>570</v>
      </c>
      <c r="B77" s="815" t="s">
        <v>571</v>
      </c>
      <c r="C77" s="818" t="s">
        <v>583</v>
      </c>
      <c r="D77" s="846" t="s">
        <v>584</v>
      </c>
      <c r="E77" s="818" t="s">
        <v>1578</v>
      </c>
      <c r="F77" s="846" t="s">
        <v>1579</v>
      </c>
      <c r="G77" s="818" t="s">
        <v>1606</v>
      </c>
      <c r="H77" s="818" t="s">
        <v>1607</v>
      </c>
      <c r="I77" s="832">
        <v>14.520000457763672</v>
      </c>
      <c r="J77" s="832">
        <v>100</v>
      </c>
      <c r="K77" s="833">
        <v>1452</v>
      </c>
    </row>
    <row r="78" spans="1:11" ht="14.45" customHeight="1" x14ac:dyDescent="0.2">
      <c r="A78" s="814" t="s">
        <v>570</v>
      </c>
      <c r="B78" s="815" t="s">
        <v>571</v>
      </c>
      <c r="C78" s="818" t="s">
        <v>583</v>
      </c>
      <c r="D78" s="846" t="s">
        <v>584</v>
      </c>
      <c r="E78" s="818" t="s">
        <v>1578</v>
      </c>
      <c r="F78" s="846" t="s">
        <v>1579</v>
      </c>
      <c r="G78" s="818" t="s">
        <v>1608</v>
      </c>
      <c r="H78" s="818" t="s">
        <v>1609</v>
      </c>
      <c r="I78" s="832">
        <v>14.520000457763672</v>
      </c>
      <c r="J78" s="832">
        <v>100</v>
      </c>
      <c r="K78" s="833">
        <v>1452</v>
      </c>
    </row>
    <row r="79" spans="1:11" ht="14.45" customHeight="1" x14ac:dyDescent="0.2">
      <c r="A79" s="814" t="s">
        <v>570</v>
      </c>
      <c r="B79" s="815" t="s">
        <v>571</v>
      </c>
      <c r="C79" s="818" t="s">
        <v>583</v>
      </c>
      <c r="D79" s="846" t="s">
        <v>584</v>
      </c>
      <c r="E79" s="818" t="s">
        <v>1578</v>
      </c>
      <c r="F79" s="846" t="s">
        <v>1579</v>
      </c>
      <c r="G79" s="818" t="s">
        <v>1610</v>
      </c>
      <c r="H79" s="818" t="s">
        <v>1611</v>
      </c>
      <c r="I79" s="832">
        <v>14.520000457763672</v>
      </c>
      <c r="J79" s="832">
        <v>100</v>
      </c>
      <c r="K79" s="833">
        <v>1452</v>
      </c>
    </row>
    <row r="80" spans="1:11" ht="14.45" customHeight="1" x14ac:dyDescent="0.2">
      <c r="A80" s="814" t="s">
        <v>570</v>
      </c>
      <c r="B80" s="815" t="s">
        <v>571</v>
      </c>
      <c r="C80" s="818" t="s">
        <v>583</v>
      </c>
      <c r="D80" s="846" t="s">
        <v>584</v>
      </c>
      <c r="E80" s="818" t="s">
        <v>1578</v>
      </c>
      <c r="F80" s="846" t="s">
        <v>1579</v>
      </c>
      <c r="G80" s="818" t="s">
        <v>1612</v>
      </c>
      <c r="H80" s="818" t="s">
        <v>1613</v>
      </c>
      <c r="I80" s="832">
        <v>14.520000457763672</v>
      </c>
      <c r="J80" s="832">
        <v>100</v>
      </c>
      <c r="K80" s="833">
        <v>1452</v>
      </c>
    </row>
    <row r="81" spans="1:11" ht="14.45" customHeight="1" x14ac:dyDescent="0.2">
      <c r="A81" s="814" t="s">
        <v>570</v>
      </c>
      <c r="B81" s="815" t="s">
        <v>571</v>
      </c>
      <c r="C81" s="818" t="s">
        <v>583</v>
      </c>
      <c r="D81" s="846" t="s">
        <v>584</v>
      </c>
      <c r="E81" s="818" t="s">
        <v>1578</v>
      </c>
      <c r="F81" s="846" t="s">
        <v>1579</v>
      </c>
      <c r="G81" s="818" t="s">
        <v>1614</v>
      </c>
      <c r="H81" s="818" t="s">
        <v>1615</v>
      </c>
      <c r="I81" s="832">
        <v>1.8200000524520874</v>
      </c>
      <c r="J81" s="832">
        <v>200</v>
      </c>
      <c r="K81" s="833">
        <v>364</v>
      </c>
    </row>
    <row r="82" spans="1:11" ht="14.45" customHeight="1" x14ac:dyDescent="0.2">
      <c r="A82" s="814" t="s">
        <v>570</v>
      </c>
      <c r="B82" s="815" t="s">
        <v>571</v>
      </c>
      <c r="C82" s="818" t="s">
        <v>583</v>
      </c>
      <c r="D82" s="846" t="s">
        <v>584</v>
      </c>
      <c r="E82" s="818" t="s">
        <v>1578</v>
      </c>
      <c r="F82" s="846" t="s">
        <v>1579</v>
      </c>
      <c r="G82" s="818" t="s">
        <v>1616</v>
      </c>
      <c r="H82" s="818" t="s">
        <v>1617</v>
      </c>
      <c r="I82" s="832">
        <v>1.8133333126703899</v>
      </c>
      <c r="J82" s="832">
        <v>1600</v>
      </c>
      <c r="K82" s="833">
        <v>2902</v>
      </c>
    </row>
    <row r="83" spans="1:11" ht="14.45" customHeight="1" x14ac:dyDescent="0.2">
      <c r="A83" s="814" t="s">
        <v>570</v>
      </c>
      <c r="B83" s="815" t="s">
        <v>571</v>
      </c>
      <c r="C83" s="818" t="s">
        <v>583</v>
      </c>
      <c r="D83" s="846" t="s">
        <v>584</v>
      </c>
      <c r="E83" s="818" t="s">
        <v>1578</v>
      </c>
      <c r="F83" s="846" t="s">
        <v>1579</v>
      </c>
      <c r="G83" s="818" t="s">
        <v>1618</v>
      </c>
      <c r="H83" s="818" t="s">
        <v>1619</v>
      </c>
      <c r="I83" s="832">
        <v>2.0050000548362732</v>
      </c>
      <c r="J83" s="832">
        <v>1000</v>
      </c>
      <c r="K83" s="833">
        <v>2008.3299560546875</v>
      </c>
    </row>
    <row r="84" spans="1:11" ht="14.45" customHeight="1" x14ac:dyDescent="0.2">
      <c r="A84" s="814" t="s">
        <v>570</v>
      </c>
      <c r="B84" s="815" t="s">
        <v>571</v>
      </c>
      <c r="C84" s="818" t="s">
        <v>583</v>
      </c>
      <c r="D84" s="846" t="s">
        <v>584</v>
      </c>
      <c r="E84" s="818" t="s">
        <v>1578</v>
      </c>
      <c r="F84" s="846" t="s">
        <v>1579</v>
      </c>
      <c r="G84" s="818" t="s">
        <v>1620</v>
      </c>
      <c r="H84" s="818" t="s">
        <v>1621</v>
      </c>
      <c r="I84" s="832">
        <v>1.8700000047683716</v>
      </c>
      <c r="J84" s="832">
        <v>400</v>
      </c>
      <c r="K84" s="833">
        <v>749.79998779296875</v>
      </c>
    </row>
    <row r="85" spans="1:11" ht="14.45" customHeight="1" x14ac:dyDescent="0.2">
      <c r="A85" s="814" t="s">
        <v>570</v>
      </c>
      <c r="B85" s="815" t="s">
        <v>571</v>
      </c>
      <c r="C85" s="818" t="s">
        <v>583</v>
      </c>
      <c r="D85" s="846" t="s">
        <v>584</v>
      </c>
      <c r="E85" s="818" t="s">
        <v>1578</v>
      </c>
      <c r="F85" s="846" t="s">
        <v>1579</v>
      </c>
      <c r="G85" s="818" t="s">
        <v>1618</v>
      </c>
      <c r="H85" s="818" t="s">
        <v>1622</v>
      </c>
      <c r="I85" s="832">
        <v>1.8940000057220459</v>
      </c>
      <c r="J85" s="832">
        <v>3900</v>
      </c>
      <c r="K85" s="833">
        <v>7389</v>
      </c>
    </row>
    <row r="86" spans="1:11" ht="14.45" customHeight="1" x14ac:dyDescent="0.2">
      <c r="A86" s="814" t="s">
        <v>570</v>
      </c>
      <c r="B86" s="815" t="s">
        <v>571</v>
      </c>
      <c r="C86" s="818" t="s">
        <v>583</v>
      </c>
      <c r="D86" s="846" t="s">
        <v>584</v>
      </c>
      <c r="E86" s="818" t="s">
        <v>1578</v>
      </c>
      <c r="F86" s="846" t="s">
        <v>1579</v>
      </c>
      <c r="G86" s="818" t="s">
        <v>1618</v>
      </c>
      <c r="H86" s="818" t="s">
        <v>1623</v>
      </c>
      <c r="I86" s="832">
        <v>1.9275000095367432</v>
      </c>
      <c r="J86" s="832">
        <v>2800</v>
      </c>
      <c r="K86" s="833">
        <v>5442</v>
      </c>
    </row>
    <row r="87" spans="1:11" ht="14.45" customHeight="1" x14ac:dyDescent="0.2">
      <c r="A87" s="814" t="s">
        <v>570</v>
      </c>
      <c r="B87" s="815" t="s">
        <v>571</v>
      </c>
      <c r="C87" s="818" t="s">
        <v>583</v>
      </c>
      <c r="D87" s="846" t="s">
        <v>584</v>
      </c>
      <c r="E87" s="818" t="s">
        <v>1578</v>
      </c>
      <c r="F87" s="846" t="s">
        <v>1579</v>
      </c>
      <c r="G87" s="818" t="s">
        <v>1624</v>
      </c>
      <c r="H87" s="818" t="s">
        <v>1625</v>
      </c>
      <c r="I87" s="832">
        <v>1.0524999499320984</v>
      </c>
      <c r="J87" s="832">
        <v>1500</v>
      </c>
      <c r="K87" s="833">
        <v>1576.3500061035156</v>
      </c>
    </row>
    <row r="88" spans="1:11" ht="14.45" customHeight="1" x14ac:dyDescent="0.2">
      <c r="A88" s="814" t="s">
        <v>570</v>
      </c>
      <c r="B88" s="815" t="s">
        <v>571</v>
      </c>
      <c r="C88" s="818" t="s">
        <v>583</v>
      </c>
      <c r="D88" s="846" t="s">
        <v>584</v>
      </c>
      <c r="E88" s="818" t="s">
        <v>1578</v>
      </c>
      <c r="F88" s="846" t="s">
        <v>1579</v>
      </c>
      <c r="G88" s="818" t="s">
        <v>1624</v>
      </c>
      <c r="H88" s="818" t="s">
        <v>1626</v>
      </c>
      <c r="I88" s="832">
        <v>1.059999942779541</v>
      </c>
      <c r="J88" s="832">
        <v>500</v>
      </c>
      <c r="K88" s="833">
        <v>530</v>
      </c>
    </row>
    <row r="89" spans="1:11" ht="14.45" customHeight="1" x14ac:dyDescent="0.2">
      <c r="A89" s="814" t="s">
        <v>570</v>
      </c>
      <c r="B89" s="815" t="s">
        <v>571</v>
      </c>
      <c r="C89" s="818" t="s">
        <v>583</v>
      </c>
      <c r="D89" s="846" t="s">
        <v>584</v>
      </c>
      <c r="E89" s="818" t="s">
        <v>1578</v>
      </c>
      <c r="F89" s="846" t="s">
        <v>1579</v>
      </c>
      <c r="G89" s="818" t="s">
        <v>1627</v>
      </c>
      <c r="H89" s="818" t="s">
        <v>1628</v>
      </c>
      <c r="I89" s="832">
        <v>11.739090659401633</v>
      </c>
      <c r="J89" s="832">
        <v>960</v>
      </c>
      <c r="K89" s="833">
        <v>11269.60009765625</v>
      </c>
    </row>
    <row r="90" spans="1:11" ht="14.45" customHeight="1" x14ac:dyDescent="0.2">
      <c r="A90" s="814" t="s">
        <v>570</v>
      </c>
      <c r="B90" s="815" t="s">
        <v>571</v>
      </c>
      <c r="C90" s="818" t="s">
        <v>583</v>
      </c>
      <c r="D90" s="846" t="s">
        <v>584</v>
      </c>
      <c r="E90" s="818" t="s">
        <v>1578</v>
      </c>
      <c r="F90" s="846" t="s">
        <v>1579</v>
      </c>
      <c r="G90" s="818" t="s">
        <v>1629</v>
      </c>
      <c r="H90" s="818" t="s">
        <v>1630</v>
      </c>
      <c r="I90" s="832">
        <v>29.670000076293945</v>
      </c>
      <c r="J90" s="832">
        <v>40</v>
      </c>
      <c r="K90" s="833">
        <v>1186.760009765625</v>
      </c>
    </row>
    <row r="91" spans="1:11" ht="14.45" customHeight="1" x14ac:dyDescent="0.2">
      <c r="A91" s="814" t="s">
        <v>570</v>
      </c>
      <c r="B91" s="815" t="s">
        <v>571</v>
      </c>
      <c r="C91" s="818" t="s">
        <v>583</v>
      </c>
      <c r="D91" s="846" t="s">
        <v>584</v>
      </c>
      <c r="E91" s="818" t="s">
        <v>1578</v>
      </c>
      <c r="F91" s="846" t="s">
        <v>1579</v>
      </c>
      <c r="G91" s="818" t="s">
        <v>1631</v>
      </c>
      <c r="H91" s="818" t="s">
        <v>1632</v>
      </c>
      <c r="I91" s="832">
        <v>29.670000076293945</v>
      </c>
      <c r="J91" s="832">
        <v>40</v>
      </c>
      <c r="K91" s="833">
        <v>1186.760009765625</v>
      </c>
    </row>
    <row r="92" spans="1:11" ht="14.45" customHeight="1" x14ac:dyDescent="0.2">
      <c r="A92" s="814" t="s">
        <v>570</v>
      </c>
      <c r="B92" s="815" t="s">
        <v>571</v>
      </c>
      <c r="C92" s="818" t="s">
        <v>583</v>
      </c>
      <c r="D92" s="846" t="s">
        <v>584</v>
      </c>
      <c r="E92" s="818" t="s">
        <v>1578</v>
      </c>
      <c r="F92" s="846" t="s">
        <v>1579</v>
      </c>
      <c r="G92" s="818" t="s">
        <v>1627</v>
      </c>
      <c r="H92" s="818" t="s">
        <v>1633</v>
      </c>
      <c r="I92" s="832">
        <v>11.738333066304525</v>
      </c>
      <c r="J92" s="832">
        <v>450</v>
      </c>
      <c r="K92" s="833">
        <v>5282.0000610351563</v>
      </c>
    </row>
    <row r="93" spans="1:11" ht="14.45" customHeight="1" x14ac:dyDescent="0.2">
      <c r="A93" s="814" t="s">
        <v>570</v>
      </c>
      <c r="B93" s="815" t="s">
        <v>571</v>
      </c>
      <c r="C93" s="818" t="s">
        <v>583</v>
      </c>
      <c r="D93" s="846" t="s">
        <v>584</v>
      </c>
      <c r="E93" s="818" t="s">
        <v>1578</v>
      </c>
      <c r="F93" s="846" t="s">
        <v>1579</v>
      </c>
      <c r="G93" s="818" t="s">
        <v>1634</v>
      </c>
      <c r="H93" s="818" t="s">
        <v>1635</v>
      </c>
      <c r="I93" s="832">
        <v>160.92999267578125</v>
      </c>
      <c r="J93" s="832">
        <v>10</v>
      </c>
      <c r="K93" s="833">
        <v>1609.300048828125</v>
      </c>
    </row>
    <row r="94" spans="1:11" ht="14.45" customHeight="1" x14ac:dyDescent="0.2">
      <c r="A94" s="814" t="s">
        <v>570</v>
      </c>
      <c r="B94" s="815" t="s">
        <v>571</v>
      </c>
      <c r="C94" s="818" t="s">
        <v>583</v>
      </c>
      <c r="D94" s="846" t="s">
        <v>584</v>
      </c>
      <c r="E94" s="818" t="s">
        <v>1578</v>
      </c>
      <c r="F94" s="846" t="s">
        <v>1579</v>
      </c>
      <c r="G94" s="818" t="s">
        <v>1636</v>
      </c>
      <c r="H94" s="818" t="s">
        <v>1637</v>
      </c>
      <c r="I94" s="832">
        <v>4.9825001955032349</v>
      </c>
      <c r="J94" s="832">
        <v>500</v>
      </c>
      <c r="K94" s="833">
        <v>2545.199951171875</v>
      </c>
    </row>
    <row r="95" spans="1:11" ht="14.45" customHeight="1" x14ac:dyDescent="0.2">
      <c r="A95" s="814" t="s">
        <v>570</v>
      </c>
      <c r="B95" s="815" t="s">
        <v>571</v>
      </c>
      <c r="C95" s="818" t="s">
        <v>583</v>
      </c>
      <c r="D95" s="846" t="s">
        <v>584</v>
      </c>
      <c r="E95" s="818" t="s">
        <v>1578</v>
      </c>
      <c r="F95" s="846" t="s">
        <v>1579</v>
      </c>
      <c r="G95" s="818" t="s">
        <v>1636</v>
      </c>
      <c r="H95" s="818" t="s">
        <v>1638</v>
      </c>
      <c r="I95" s="832">
        <v>4.8000001907348633</v>
      </c>
      <c r="J95" s="832">
        <v>400</v>
      </c>
      <c r="K95" s="833">
        <v>1919.9800109863281</v>
      </c>
    </row>
    <row r="96" spans="1:11" ht="14.45" customHeight="1" x14ac:dyDescent="0.2">
      <c r="A96" s="814" t="s">
        <v>570</v>
      </c>
      <c r="B96" s="815" t="s">
        <v>571</v>
      </c>
      <c r="C96" s="818" t="s">
        <v>583</v>
      </c>
      <c r="D96" s="846" t="s">
        <v>584</v>
      </c>
      <c r="E96" s="818" t="s">
        <v>1578</v>
      </c>
      <c r="F96" s="846" t="s">
        <v>1579</v>
      </c>
      <c r="G96" s="818" t="s">
        <v>1639</v>
      </c>
      <c r="H96" s="818" t="s">
        <v>1640</v>
      </c>
      <c r="I96" s="832">
        <v>90.870002746582031</v>
      </c>
      <c r="J96" s="832">
        <v>24</v>
      </c>
      <c r="K96" s="833">
        <v>2180.8798828125</v>
      </c>
    </row>
    <row r="97" spans="1:11" ht="14.45" customHeight="1" x14ac:dyDescent="0.2">
      <c r="A97" s="814" t="s">
        <v>570</v>
      </c>
      <c r="B97" s="815" t="s">
        <v>571</v>
      </c>
      <c r="C97" s="818" t="s">
        <v>583</v>
      </c>
      <c r="D97" s="846" t="s">
        <v>584</v>
      </c>
      <c r="E97" s="818" t="s">
        <v>1578</v>
      </c>
      <c r="F97" s="846" t="s">
        <v>1579</v>
      </c>
      <c r="G97" s="818" t="s">
        <v>1639</v>
      </c>
      <c r="H97" s="818" t="s">
        <v>1641</v>
      </c>
      <c r="I97" s="832">
        <v>90.870002746582031</v>
      </c>
      <c r="J97" s="832">
        <v>60</v>
      </c>
      <c r="K97" s="833">
        <v>5452.229736328125</v>
      </c>
    </row>
    <row r="98" spans="1:11" ht="14.45" customHeight="1" x14ac:dyDescent="0.2">
      <c r="A98" s="814" t="s">
        <v>570</v>
      </c>
      <c r="B98" s="815" t="s">
        <v>571</v>
      </c>
      <c r="C98" s="818" t="s">
        <v>583</v>
      </c>
      <c r="D98" s="846" t="s">
        <v>584</v>
      </c>
      <c r="E98" s="818" t="s">
        <v>1578</v>
      </c>
      <c r="F98" s="846" t="s">
        <v>1579</v>
      </c>
      <c r="G98" s="818" t="s">
        <v>1642</v>
      </c>
      <c r="H98" s="818" t="s">
        <v>1643</v>
      </c>
      <c r="I98" s="832">
        <v>1.5</v>
      </c>
      <c r="J98" s="832">
        <v>1500</v>
      </c>
      <c r="K98" s="833">
        <v>2250</v>
      </c>
    </row>
    <row r="99" spans="1:11" ht="14.45" customHeight="1" x14ac:dyDescent="0.2">
      <c r="A99" s="814" t="s">
        <v>570</v>
      </c>
      <c r="B99" s="815" t="s">
        <v>571</v>
      </c>
      <c r="C99" s="818" t="s">
        <v>583</v>
      </c>
      <c r="D99" s="846" t="s">
        <v>584</v>
      </c>
      <c r="E99" s="818" t="s">
        <v>1578</v>
      </c>
      <c r="F99" s="846" t="s">
        <v>1579</v>
      </c>
      <c r="G99" s="818" t="s">
        <v>1644</v>
      </c>
      <c r="H99" s="818" t="s">
        <v>1645</v>
      </c>
      <c r="I99" s="832">
        <v>21.164999961853027</v>
      </c>
      <c r="J99" s="832">
        <v>45</v>
      </c>
      <c r="K99" s="833">
        <v>952.60999298095703</v>
      </c>
    </row>
    <row r="100" spans="1:11" ht="14.45" customHeight="1" x14ac:dyDescent="0.2">
      <c r="A100" s="814" t="s">
        <v>570</v>
      </c>
      <c r="B100" s="815" t="s">
        <v>571</v>
      </c>
      <c r="C100" s="818" t="s">
        <v>583</v>
      </c>
      <c r="D100" s="846" t="s">
        <v>584</v>
      </c>
      <c r="E100" s="818" t="s">
        <v>1578</v>
      </c>
      <c r="F100" s="846" t="s">
        <v>1579</v>
      </c>
      <c r="G100" s="818" t="s">
        <v>1646</v>
      </c>
      <c r="H100" s="818" t="s">
        <v>1647</v>
      </c>
      <c r="I100" s="832">
        <v>44.770000457763672</v>
      </c>
      <c r="J100" s="832">
        <v>18</v>
      </c>
      <c r="K100" s="833">
        <v>805.86001586914063</v>
      </c>
    </row>
    <row r="101" spans="1:11" ht="14.45" customHeight="1" x14ac:dyDescent="0.2">
      <c r="A101" s="814" t="s">
        <v>570</v>
      </c>
      <c r="B101" s="815" t="s">
        <v>571</v>
      </c>
      <c r="C101" s="818" t="s">
        <v>583</v>
      </c>
      <c r="D101" s="846" t="s">
        <v>584</v>
      </c>
      <c r="E101" s="818" t="s">
        <v>1578</v>
      </c>
      <c r="F101" s="846" t="s">
        <v>1579</v>
      </c>
      <c r="G101" s="818" t="s">
        <v>1644</v>
      </c>
      <c r="H101" s="818" t="s">
        <v>1648</v>
      </c>
      <c r="I101" s="832">
        <v>21.176666895548504</v>
      </c>
      <c r="J101" s="832">
        <v>30</v>
      </c>
      <c r="K101" s="833">
        <v>635.24000549316406</v>
      </c>
    </row>
    <row r="102" spans="1:11" ht="14.45" customHeight="1" x14ac:dyDescent="0.2">
      <c r="A102" s="814" t="s">
        <v>570</v>
      </c>
      <c r="B102" s="815" t="s">
        <v>571</v>
      </c>
      <c r="C102" s="818" t="s">
        <v>583</v>
      </c>
      <c r="D102" s="846" t="s">
        <v>584</v>
      </c>
      <c r="E102" s="818" t="s">
        <v>1578</v>
      </c>
      <c r="F102" s="846" t="s">
        <v>1579</v>
      </c>
      <c r="G102" s="818" t="s">
        <v>1649</v>
      </c>
      <c r="H102" s="818" t="s">
        <v>1650</v>
      </c>
      <c r="I102" s="832">
        <v>9.1999998092651367</v>
      </c>
      <c r="J102" s="832">
        <v>800</v>
      </c>
      <c r="K102" s="833">
        <v>7360</v>
      </c>
    </row>
    <row r="103" spans="1:11" ht="14.45" customHeight="1" x14ac:dyDescent="0.2">
      <c r="A103" s="814" t="s">
        <v>570</v>
      </c>
      <c r="B103" s="815" t="s">
        <v>571</v>
      </c>
      <c r="C103" s="818" t="s">
        <v>583</v>
      </c>
      <c r="D103" s="846" t="s">
        <v>584</v>
      </c>
      <c r="E103" s="818" t="s">
        <v>1578</v>
      </c>
      <c r="F103" s="846" t="s">
        <v>1579</v>
      </c>
      <c r="G103" s="818" t="s">
        <v>1649</v>
      </c>
      <c r="H103" s="818" t="s">
        <v>1651</v>
      </c>
      <c r="I103" s="832">
        <v>9.1999998092651367</v>
      </c>
      <c r="J103" s="832">
        <v>500</v>
      </c>
      <c r="K103" s="833">
        <v>4600</v>
      </c>
    </row>
    <row r="104" spans="1:11" ht="14.45" customHeight="1" x14ac:dyDescent="0.2">
      <c r="A104" s="814" t="s">
        <v>570</v>
      </c>
      <c r="B104" s="815" t="s">
        <v>571</v>
      </c>
      <c r="C104" s="818" t="s">
        <v>583</v>
      </c>
      <c r="D104" s="846" t="s">
        <v>584</v>
      </c>
      <c r="E104" s="818" t="s">
        <v>1578</v>
      </c>
      <c r="F104" s="846" t="s">
        <v>1579</v>
      </c>
      <c r="G104" s="818" t="s">
        <v>1652</v>
      </c>
      <c r="H104" s="818" t="s">
        <v>1653</v>
      </c>
      <c r="I104" s="832">
        <v>145.19999694824219</v>
      </c>
      <c r="J104" s="832">
        <v>10</v>
      </c>
      <c r="K104" s="833">
        <v>1452</v>
      </c>
    </row>
    <row r="105" spans="1:11" ht="14.45" customHeight="1" x14ac:dyDescent="0.2">
      <c r="A105" s="814" t="s">
        <v>570</v>
      </c>
      <c r="B105" s="815" t="s">
        <v>571</v>
      </c>
      <c r="C105" s="818" t="s">
        <v>583</v>
      </c>
      <c r="D105" s="846" t="s">
        <v>584</v>
      </c>
      <c r="E105" s="818" t="s">
        <v>1578</v>
      </c>
      <c r="F105" s="846" t="s">
        <v>1579</v>
      </c>
      <c r="G105" s="818" t="s">
        <v>1654</v>
      </c>
      <c r="H105" s="818" t="s">
        <v>1655</v>
      </c>
      <c r="I105" s="832">
        <v>172.5</v>
      </c>
      <c r="J105" s="832">
        <v>2</v>
      </c>
      <c r="K105" s="833">
        <v>345</v>
      </c>
    </row>
    <row r="106" spans="1:11" ht="14.45" customHeight="1" x14ac:dyDescent="0.2">
      <c r="A106" s="814" t="s">
        <v>570</v>
      </c>
      <c r="B106" s="815" t="s">
        <v>571</v>
      </c>
      <c r="C106" s="818" t="s">
        <v>583</v>
      </c>
      <c r="D106" s="846" t="s">
        <v>584</v>
      </c>
      <c r="E106" s="818" t="s">
        <v>1578</v>
      </c>
      <c r="F106" s="846" t="s">
        <v>1579</v>
      </c>
      <c r="G106" s="818" t="s">
        <v>1654</v>
      </c>
      <c r="H106" s="818" t="s">
        <v>1656</v>
      </c>
      <c r="I106" s="832">
        <v>172.5</v>
      </c>
      <c r="J106" s="832">
        <v>6</v>
      </c>
      <c r="K106" s="833">
        <v>1035</v>
      </c>
    </row>
    <row r="107" spans="1:11" ht="14.45" customHeight="1" x14ac:dyDescent="0.2">
      <c r="A107" s="814" t="s">
        <v>570</v>
      </c>
      <c r="B107" s="815" t="s">
        <v>571</v>
      </c>
      <c r="C107" s="818" t="s">
        <v>583</v>
      </c>
      <c r="D107" s="846" t="s">
        <v>584</v>
      </c>
      <c r="E107" s="818" t="s">
        <v>1578</v>
      </c>
      <c r="F107" s="846" t="s">
        <v>1579</v>
      </c>
      <c r="G107" s="818" t="s">
        <v>1657</v>
      </c>
      <c r="H107" s="818" t="s">
        <v>1658</v>
      </c>
      <c r="I107" s="832">
        <v>14.310000419616699</v>
      </c>
      <c r="J107" s="832">
        <v>70</v>
      </c>
      <c r="K107" s="833">
        <v>1001.4199829101563</v>
      </c>
    </row>
    <row r="108" spans="1:11" ht="14.45" customHeight="1" x14ac:dyDescent="0.2">
      <c r="A108" s="814" t="s">
        <v>570</v>
      </c>
      <c r="B108" s="815" t="s">
        <v>571</v>
      </c>
      <c r="C108" s="818" t="s">
        <v>583</v>
      </c>
      <c r="D108" s="846" t="s">
        <v>584</v>
      </c>
      <c r="E108" s="818" t="s">
        <v>1578</v>
      </c>
      <c r="F108" s="846" t="s">
        <v>1579</v>
      </c>
      <c r="G108" s="818" t="s">
        <v>1657</v>
      </c>
      <c r="H108" s="818" t="s">
        <v>1659</v>
      </c>
      <c r="I108" s="832">
        <v>14.310000419616699</v>
      </c>
      <c r="J108" s="832">
        <v>40</v>
      </c>
      <c r="K108" s="833">
        <v>572.4000244140625</v>
      </c>
    </row>
    <row r="109" spans="1:11" ht="14.45" customHeight="1" x14ac:dyDescent="0.2">
      <c r="A109" s="814" t="s">
        <v>570</v>
      </c>
      <c r="B109" s="815" t="s">
        <v>571</v>
      </c>
      <c r="C109" s="818" t="s">
        <v>583</v>
      </c>
      <c r="D109" s="846" t="s">
        <v>584</v>
      </c>
      <c r="E109" s="818" t="s">
        <v>1578</v>
      </c>
      <c r="F109" s="846" t="s">
        <v>1579</v>
      </c>
      <c r="G109" s="818" t="s">
        <v>1660</v>
      </c>
      <c r="H109" s="818" t="s">
        <v>1661</v>
      </c>
      <c r="I109" s="832">
        <v>141.89999389648438</v>
      </c>
      <c r="J109" s="832">
        <v>70</v>
      </c>
      <c r="K109" s="833">
        <v>9932.77001953125</v>
      </c>
    </row>
    <row r="110" spans="1:11" ht="14.45" customHeight="1" x14ac:dyDescent="0.2">
      <c r="A110" s="814" t="s">
        <v>570</v>
      </c>
      <c r="B110" s="815" t="s">
        <v>571</v>
      </c>
      <c r="C110" s="818" t="s">
        <v>583</v>
      </c>
      <c r="D110" s="846" t="s">
        <v>584</v>
      </c>
      <c r="E110" s="818" t="s">
        <v>1578</v>
      </c>
      <c r="F110" s="846" t="s">
        <v>1579</v>
      </c>
      <c r="G110" s="818" t="s">
        <v>1660</v>
      </c>
      <c r="H110" s="818" t="s">
        <v>1662</v>
      </c>
      <c r="I110" s="832">
        <v>141.89999389648438</v>
      </c>
      <c r="J110" s="832">
        <v>30</v>
      </c>
      <c r="K110" s="833">
        <v>4256.89990234375</v>
      </c>
    </row>
    <row r="111" spans="1:11" ht="14.45" customHeight="1" x14ac:dyDescent="0.2">
      <c r="A111" s="814" t="s">
        <v>570</v>
      </c>
      <c r="B111" s="815" t="s">
        <v>571</v>
      </c>
      <c r="C111" s="818" t="s">
        <v>583</v>
      </c>
      <c r="D111" s="846" t="s">
        <v>584</v>
      </c>
      <c r="E111" s="818" t="s">
        <v>1578</v>
      </c>
      <c r="F111" s="846" t="s">
        <v>1579</v>
      </c>
      <c r="G111" s="818" t="s">
        <v>1663</v>
      </c>
      <c r="H111" s="818" t="s">
        <v>1664</v>
      </c>
      <c r="I111" s="832">
        <v>0.81999999284744263</v>
      </c>
      <c r="J111" s="832">
        <v>800</v>
      </c>
      <c r="K111" s="833">
        <v>656</v>
      </c>
    </row>
    <row r="112" spans="1:11" ht="14.45" customHeight="1" x14ac:dyDescent="0.2">
      <c r="A112" s="814" t="s">
        <v>570</v>
      </c>
      <c r="B112" s="815" t="s">
        <v>571</v>
      </c>
      <c r="C112" s="818" t="s">
        <v>583</v>
      </c>
      <c r="D112" s="846" t="s">
        <v>584</v>
      </c>
      <c r="E112" s="818" t="s">
        <v>1578</v>
      </c>
      <c r="F112" s="846" t="s">
        <v>1579</v>
      </c>
      <c r="G112" s="818" t="s">
        <v>1665</v>
      </c>
      <c r="H112" s="818" t="s">
        <v>1666</v>
      </c>
      <c r="I112" s="832">
        <v>1.0900000333786011</v>
      </c>
      <c r="J112" s="832">
        <v>500</v>
      </c>
      <c r="K112" s="833">
        <v>545</v>
      </c>
    </row>
    <row r="113" spans="1:11" ht="14.45" customHeight="1" x14ac:dyDescent="0.2">
      <c r="A113" s="814" t="s">
        <v>570</v>
      </c>
      <c r="B113" s="815" t="s">
        <v>571</v>
      </c>
      <c r="C113" s="818" t="s">
        <v>583</v>
      </c>
      <c r="D113" s="846" t="s">
        <v>584</v>
      </c>
      <c r="E113" s="818" t="s">
        <v>1578</v>
      </c>
      <c r="F113" s="846" t="s">
        <v>1579</v>
      </c>
      <c r="G113" s="818" t="s">
        <v>1665</v>
      </c>
      <c r="H113" s="818" t="s">
        <v>1667</v>
      </c>
      <c r="I113" s="832">
        <v>1.0850000381469727</v>
      </c>
      <c r="J113" s="832">
        <v>1000</v>
      </c>
      <c r="K113" s="833">
        <v>1085</v>
      </c>
    </row>
    <row r="114" spans="1:11" ht="14.45" customHeight="1" x14ac:dyDescent="0.2">
      <c r="A114" s="814" t="s">
        <v>570</v>
      </c>
      <c r="B114" s="815" t="s">
        <v>571</v>
      </c>
      <c r="C114" s="818" t="s">
        <v>583</v>
      </c>
      <c r="D114" s="846" t="s">
        <v>584</v>
      </c>
      <c r="E114" s="818" t="s">
        <v>1578</v>
      </c>
      <c r="F114" s="846" t="s">
        <v>1579</v>
      </c>
      <c r="G114" s="818" t="s">
        <v>1668</v>
      </c>
      <c r="H114" s="818" t="s">
        <v>1669</v>
      </c>
      <c r="I114" s="832">
        <v>0.43999999761581421</v>
      </c>
      <c r="J114" s="832">
        <v>300</v>
      </c>
      <c r="K114" s="833">
        <v>132</v>
      </c>
    </row>
    <row r="115" spans="1:11" ht="14.45" customHeight="1" x14ac:dyDescent="0.2">
      <c r="A115" s="814" t="s">
        <v>570</v>
      </c>
      <c r="B115" s="815" t="s">
        <v>571</v>
      </c>
      <c r="C115" s="818" t="s">
        <v>583</v>
      </c>
      <c r="D115" s="846" t="s">
        <v>584</v>
      </c>
      <c r="E115" s="818" t="s">
        <v>1578</v>
      </c>
      <c r="F115" s="846" t="s">
        <v>1579</v>
      </c>
      <c r="G115" s="818" t="s">
        <v>1670</v>
      </c>
      <c r="H115" s="818" t="s">
        <v>1671</v>
      </c>
      <c r="I115" s="832">
        <v>0.47999998927116394</v>
      </c>
      <c r="J115" s="832">
        <v>300</v>
      </c>
      <c r="K115" s="833">
        <v>144</v>
      </c>
    </row>
    <row r="116" spans="1:11" ht="14.45" customHeight="1" x14ac:dyDescent="0.2">
      <c r="A116" s="814" t="s">
        <v>570</v>
      </c>
      <c r="B116" s="815" t="s">
        <v>571</v>
      </c>
      <c r="C116" s="818" t="s">
        <v>583</v>
      </c>
      <c r="D116" s="846" t="s">
        <v>584</v>
      </c>
      <c r="E116" s="818" t="s">
        <v>1578</v>
      </c>
      <c r="F116" s="846" t="s">
        <v>1579</v>
      </c>
      <c r="G116" s="818" t="s">
        <v>1670</v>
      </c>
      <c r="H116" s="818" t="s">
        <v>1672</v>
      </c>
      <c r="I116" s="832">
        <v>0.47999998927116394</v>
      </c>
      <c r="J116" s="832">
        <v>300</v>
      </c>
      <c r="K116" s="833">
        <v>144</v>
      </c>
    </row>
    <row r="117" spans="1:11" ht="14.45" customHeight="1" x14ac:dyDescent="0.2">
      <c r="A117" s="814" t="s">
        <v>570</v>
      </c>
      <c r="B117" s="815" t="s">
        <v>571</v>
      </c>
      <c r="C117" s="818" t="s">
        <v>583</v>
      </c>
      <c r="D117" s="846" t="s">
        <v>584</v>
      </c>
      <c r="E117" s="818" t="s">
        <v>1578</v>
      </c>
      <c r="F117" s="846" t="s">
        <v>1579</v>
      </c>
      <c r="G117" s="818" t="s">
        <v>1673</v>
      </c>
      <c r="H117" s="818" t="s">
        <v>1674</v>
      </c>
      <c r="I117" s="832">
        <v>1.1349999904632568</v>
      </c>
      <c r="J117" s="832">
        <v>1360</v>
      </c>
      <c r="K117" s="833">
        <v>1542.4000244140625</v>
      </c>
    </row>
    <row r="118" spans="1:11" ht="14.45" customHeight="1" x14ac:dyDescent="0.2">
      <c r="A118" s="814" t="s">
        <v>570</v>
      </c>
      <c r="B118" s="815" t="s">
        <v>571</v>
      </c>
      <c r="C118" s="818" t="s">
        <v>583</v>
      </c>
      <c r="D118" s="846" t="s">
        <v>584</v>
      </c>
      <c r="E118" s="818" t="s">
        <v>1578</v>
      </c>
      <c r="F118" s="846" t="s">
        <v>1579</v>
      </c>
      <c r="G118" s="818" t="s">
        <v>1675</v>
      </c>
      <c r="H118" s="818" t="s">
        <v>1676</v>
      </c>
      <c r="I118" s="832">
        <v>1.6699999570846558</v>
      </c>
      <c r="J118" s="832">
        <v>1000</v>
      </c>
      <c r="K118" s="833">
        <v>1670</v>
      </c>
    </row>
    <row r="119" spans="1:11" ht="14.45" customHeight="1" x14ac:dyDescent="0.2">
      <c r="A119" s="814" t="s">
        <v>570</v>
      </c>
      <c r="B119" s="815" t="s">
        <v>571</v>
      </c>
      <c r="C119" s="818" t="s">
        <v>583</v>
      </c>
      <c r="D119" s="846" t="s">
        <v>584</v>
      </c>
      <c r="E119" s="818" t="s">
        <v>1578</v>
      </c>
      <c r="F119" s="846" t="s">
        <v>1579</v>
      </c>
      <c r="G119" s="818" t="s">
        <v>1675</v>
      </c>
      <c r="H119" s="818" t="s">
        <v>1677</v>
      </c>
      <c r="I119" s="832">
        <v>1.6699999570846558</v>
      </c>
      <c r="J119" s="832">
        <v>2000</v>
      </c>
      <c r="K119" s="833">
        <v>3340</v>
      </c>
    </row>
    <row r="120" spans="1:11" ht="14.45" customHeight="1" x14ac:dyDescent="0.2">
      <c r="A120" s="814" t="s">
        <v>570</v>
      </c>
      <c r="B120" s="815" t="s">
        <v>571</v>
      </c>
      <c r="C120" s="818" t="s">
        <v>583</v>
      </c>
      <c r="D120" s="846" t="s">
        <v>584</v>
      </c>
      <c r="E120" s="818" t="s">
        <v>1578</v>
      </c>
      <c r="F120" s="846" t="s">
        <v>1579</v>
      </c>
      <c r="G120" s="818" t="s">
        <v>1675</v>
      </c>
      <c r="H120" s="818" t="s">
        <v>1678</v>
      </c>
      <c r="I120" s="832">
        <v>1.6799999475479126</v>
      </c>
      <c r="J120" s="832">
        <v>2000</v>
      </c>
      <c r="K120" s="833">
        <v>3360.090087890625</v>
      </c>
    </row>
    <row r="121" spans="1:11" ht="14.45" customHeight="1" x14ac:dyDescent="0.2">
      <c r="A121" s="814" t="s">
        <v>570</v>
      </c>
      <c r="B121" s="815" t="s">
        <v>571</v>
      </c>
      <c r="C121" s="818" t="s">
        <v>583</v>
      </c>
      <c r="D121" s="846" t="s">
        <v>584</v>
      </c>
      <c r="E121" s="818" t="s">
        <v>1578</v>
      </c>
      <c r="F121" s="846" t="s">
        <v>1579</v>
      </c>
      <c r="G121" s="818" t="s">
        <v>1675</v>
      </c>
      <c r="H121" s="818" t="s">
        <v>1679</v>
      </c>
      <c r="I121" s="832">
        <v>1.6799999713897704</v>
      </c>
      <c r="J121" s="832">
        <v>4100</v>
      </c>
      <c r="K121" s="833">
        <v>6870.7098236083984</v>
      </c>
    </row>
    <row r="122" spans="1:11" ht="14.45" customHeight="1" x14ac:dyDescent="0.2">
      <c r="A122" s="814" t="s">
        <v>570</v>
      </c>
      <c r="B122" s="815" t="s">
        <v>571</v>
      </c>
      <c r="C122" s="818" t="s">
        <v>583</v>
      </c>
      <c r="D122" s="846" t="s">
        <v>584</v>
      </c>
      <c r="E122" s="818" t="s">
        <v>1578</v>
      </c>
      <c r="F122" s="846" t="s">
        <v>1579</v>
      </c>
      <c r="G122" s="818" t="s">
        <v>1680</v>
      </c>
      <c r="H122" s="818" t="s">
        <v>1681</v>
      </c>
      <c r="I122" s="832">
        <v>0.57999998331069946</v>
      </c>
      <c r="J122" s="832">
        <v>800</v>
      </c>
      <c r="K122" s="833">
        <v>464</v>
      </c>
    </row>
    <row r="123" spans="1:11" ht="14.45" customHeight="1" x14ac:dyDescent="0.2">
      <c r="A123" s="814" t="s">
        <v>570</v>
      </c>
      <c r="B123" s="815" t="s">
        <v>571</v>
      </c>
      <c r="C123" s="818" t="s">
        <v>583</v>
      </c>
      <c r="D123" s="846" t="s">
        <v>584</v>
      </c>
      <c r="E123" s="818" t="s">
        <v>1578</v>
      </c>
      <c r="F123" s="846" t="s">
        <v>1579</v>
      </c>
      <c r="G123" s="818" t="s">
        <v>1682</v>
      </c>
      <c r="H123" s="818" t="s">
        <v>1683</v>
      </c>
      <c r="I123" s="832">
        <v>0.67000001668930054</v>
      </c>
      <c r="J123" s="832">
        <v>1000</v>
      </c>
      <c r="K123" s="833">
        <v>670</v>
      </c>
    </row>
    <row r="124" spans="1:11" ht="14.45" customHeight="1" x14ac:dyDescent="0.2">
      <c r="A124" s="814" t="s">
        <v>570</v>
      </c>
      <c r="B124" s="815" t="s">
        <v>571</v>
      </c>
      <c r="C124" s="818" t="s">
        <v>583</v>
      </c>
      <c r="D124" s="846" t="s">
        <v>584</v>
      </c>
      <c r="E124" s="818" t="s">
        <v>1578</v>
      </c>
      <c r="F124" s="846" t="s">
        <v>1579</v>
      </c>
      <c r="G124" s="818" t="s">
        <v>1682</v>
      </c>
      <c r="H124" s="818" t="s">
        <v>1684</v>
      </c>
      <c r="I124" s="832">
        <v>0.67000001668930054</v>
      </c>
      <c r="J124" s="832">
        <v>600</v>
      </c>
      <c r="K124" s="833">
        <v>402</v>
      </c>
    </row>
    <row r="125" spans="1:11" ht="14.45" customHeight="1" x14ac:dyDescent="0.2">
      <c r="A125" s="814" t="s">
        <v>570</v>
      </c>
      <c r="B125" s="815" t="s">
        <v>571</v>
      </c>
      <c r="C125" s="818" t="s">
        <v>583</v>
      </c>
      <c r="D125" s="846" t="s">
        <v>584</v>
      </c>
      <c r="E125" s="818" t="s">
        <v>1578</v>
      </c>
      <c r="F125" s="846" t="s">
        <v>1579</v>
      </c>
      <c r="G125" s="818" t="s">
        <v>1685</v>
      </c>
      <c r="H125" s="818" t="s">
        <v>1686</v>
      </c>
      <c r="I125" s="832">
        <v>2.75</v>
      </c>
      <c r="J125" s="832">
        <v>500</v>
      </c>
      <c r="K125" s="833">
        <v>1375</v>
      </c>
    </row>
    <row r="126" spans="1:11" ht="14.45" customHeight="1" x14ac:dyDescent="0.2">
      <c r="A126" s="814" t="s">
        <v>570</v>
      </c>
      <c r="B126" s="815" t="s">
        <v>571</v>
      </c>
      <c r="C126" s="818" t="s">
        <v>583</v>
      </c>
      <c r="D126" s="846" t="s">
        <v>584</v>
      </c>
      <c r="E126" s="818" t="s">
        <v>1578</v>
      </c>
      <c r="F126" s="846" t="s">
        <v>1579</v>
      </c>
      <c r="G126" s="818" t="s">
        <v>1685</v>
      </c>
      <c r="H126" s="818" t="s">
        <v>1687</v>
      </c>
      <c r="I126" s="832">
        <v>2.75</v>
      </c>
      <c r="J126" s="832">
        <v>400</v>
      </c>
      <c r="K126" s="833">
        <v>1100</v>
      </c>
    </row>
    <row r="127" spans="1:11" ht="14.45" customHeight="1" x14ac:dyDescent="0.2">
      <c r="A127" s="814" t="s">
        <v>570</v>
      </c>
      <c r="B127" s="815" t="s">
        <v>571</v>
      </c>
      <c r="C127" s="818" t="s">
        <v>583</v>
      </c>
      <c r="D127" s="846" t="s">
        <v>584</v>
      </c>
      <c r="E127" s="818" t="s">
        <v>1578</v>
      </c>
      <c r="F127" s="846" t="s">
        <v>1579</v>
      </c>
      <c r="G127" s="818" t="s">
        <v>1688</v>
      </c>
      <c r="H127" s="818" t="s">
        <v>1689</v>
      </c>
      <c r="I127" s="832">
        <v>2.119999885559082</v>
      </c>
      <c r="J127" s="832">
        <v>200</v>
      </c>
      <c r="K127" s="833">
        <v>424</v>
      </c>
    </row>
    <row r="128" spans="1:11" ht="14.45" customHeight="1" x14ac:dyDescent="0.2">
      <c r="A128" s="814" t="s">
        <v>570</v>
      </c>
      <c r="B128" s="815" t="s">
        <v>571</v>
      </c>
      <c r="C128" s="818" t="s">
        <v>583</v>
      </c>
      <c r="D128" s="846" t="s">
        <v>584</v>
      </c>
      <c r="E128" s="818" t="s">
        <v>1578</v>
      </c>
      <c r="F128" s="846" t="s">
        <v>1579</v>
      </c>
      <c r="G128" s="818" t="s">
        <v>1665</v>
      </c>
      <c r="H128" s="818" t="s">
        <v>1690</v>
      </c>
      <c r="I128" s="832">
        <v>1.0900000333786011</v>
      </c>
      <c r="J128" s="832">
        <v>3000</v>
      </c>
      <c r="K128" s="833">
        <v>3270</v>
      </c>
    </row>
    <row r="129" spans="1:11" ht="14.45" customHeight="1" x14ac:dyDescent="0.2">
      <c r="A129" s="814" t="s">
        <v>570</v>
      </c>
      <c r="B129" s="815" t="s">
        <v>571</v>
      </c>
      <c r="C129" s="818" t="s">
        <v>583</v>
      </c>
      <c r="D129" s="846" t="s">
        <v>584</v>
      </c>
      <c r="E129" s="818" t="s">
        <v>1578</v>
      </c>
      <c r="F129" s="846" t="s">
        <v>1579</v>
      </c>
      <c r="G129" s="818" t="s">
        <v>1670</v>
      </c>
      <c r="H129" s="818" t="s">
        <v>1691</v>
      </c>
      <c r="I129" s="832">
        <v>0.47999998927116394</v>
      </c>
      <c r="J129" s="832">
        <v>1800</v>
      </c>
      <c r="K129" s="833">
        <v>864</v>
      </c>
    </row>
    <row r="130" spans="1:11" ht="14.45" customHeight="1" x14ac:dyDescent="0.2">
      <c r="A130" s="814" t="s">
        <v>570</v>
      </c>
      <c r="B130" s="815" t="s">
        <v>571</v>
      </c>
      <c r="C130" s="818" t="s">
        <v>583</v>
      </c>
      <c r="D130" s="846" t="s">
        <v>584</v>
      </c>
      <c r="E130" s="818" t="s">
        <v>1578</v>
      </c>
      <c r="F130" s="846" t="s">
        <v>1579</v>
      </c>
      <c r="G130" s="818" t="s">
        <v>1675</v>
      </c>
      <c r="H130" s="818" t="s">
        <v>1692</v>
      </c>
      <c r="I130" s="832">
        <v>1.6749999523162842</v>
      </c>
      <c r="J130" s="832">
        <v>6200</v>
      </c>
      <c r="K130" s="833">
        <v>10386</v>
      </c>
    </row>
    <row r="131" spans="1:11" ht="14.45" customHeight="1" x14ac:dyDescent="0.2">
      <c r="A131" s="814" t="s">
        <v>570</v>
      </c>
      <c r="B131" s="815" t="s">
        <v>571</v>
      </c>
      <c r="C131" s="818" t="s">
        <v>583</v>
      </c>
      <c r="D131" s="846" t="s">
        <v>584</v>
      </c>
      <c r="E131" s="818" t="s">
        <v>1578</v>
      </c>
      <c r="F131" s="846" t="s">
        <v>1579</v>
      </c>
      <c r="G131" s="818" t="s">
        <v>1682</v>
      </c>
      <c r="H131" s="818" t="s">
        <v>1693</v>
      </c>
      <c r="I131" s="832">
        <v>0.67000001668930054</v>
      </c>
      <c r="J131" s="832">
        <v>1800</v>
      </c>
      <c r="K131" s="833">
        <v>1206</v>
      </c>
    </row>
    <row r="132" spans="1:11" ht="14.45" customHeight="1" x14ac:dyDescent="0.2">
      <c r="A132" s="814" t="s">
        <v>570</v>
      </c>
      <c r="B132" s="815" t="s">
        <v>571</v>
      </c>
      <c r="C132" s="818" t="s">
        <v>583</v>
      </c>
      <c r="D132" s="846" t="s">
        <v>584</v>
      </c>
      <c r="E132" s="818" t="s">
        <v>1578</v>
      </c>
      <c r="F132" s="846" t="s">
        <v>1579</v>
      </c>
      <c r="G132" s="818" t="s">
        <v>1685</v>
      </c>
      <c r="H132" s="818" t="s">
        <v>1694</v>
      </c>
      <c r="I132" s="832">
        <v>2.75</v>
      </c>
      <c r="J132" s="832">
        <v>700</v>
      </c>
      <c r="K132" s="833">
        <v>1925</v>
      </c>
    </row>
    <row r="133" spans="1:11" ht="14.45" customHeight="1" x14ac:dyDescent="0.2">
      <c r="A133" s="814" t="s">
        <v>570</v>
      </c>
      <c r="B133" s="815" t="s">
        <v>571</v>
      </c>
      <c r="C133" s="818" t="s">
        <v>583</v>
      </c>
      <c r="D133" s="846" t="s">
        <v>584</v>
      </c>
      <c r="E133" s="818" t="s">
        <v>1578</v>
      </c>
      <c r="F133" s="846" t="s">
        <v>1579</v>
      </c>
      <c r="G133" s="818" t="s">
        <v>1695</v>
      </c>
      <c r="H133" s="818" t="s">
        <v>1696</v>
      </c>
      <c r="I133" s="832">
        <v>9.1499996185302734</v>
      </c>
      <c r="J133" s="832">
        <v>100</v>
      </c>
      <c r="K133" s="833">
        <v>914.6500244140625</v>
      </c>
    </row>
    <row r="134" spans="1:11" ht="14.45" customHeight="1" x14ac:dyDescent="0.2">
      <c r="A134" s="814" t="s">
        <v>570</v>
      </c>
      <c r="B134" s="815" t="s">
        <v>571</v>
      </c>
      <c r="C134" s="818" t="s">
        <v>583</v>
      </c>
      <c r="D134" s="846" t="s">
        <v>584</v>
      </c>
      <c r="E134" s="818" t="s">
        <v>1578</v>
      </c>
      <c r="F134" s="846" t="s">
        <v>1579</v>
      </c>
      <c r="G134" s="818" t="s">
        <v>1697</v>
      </c>
      <c r="H134" s="818" t="s">
        <v>1698</v>
      </c>
      <c r="I134" s="832">
        <v>156.08999633789063</v>
      </c>
      <c r="J134" s="832">
        <v>50</v>
      </c>
      <c r="K134" s="833">
        <v>7804.4901123046875</v>
      </c>
    </row>
    <row r="135" spans="1:11" ht="14.45" customHeight="1" x14ac:dyDescent="0.2">
      <c r="A135" s="814" t="s">
        <v>570</v>
      </c>
      <c r="B135" s="815" t="s">
        <v>571</v>
      </c>
      <c r="C135" s="818" t="s">
        <v>583</v>
      </c>
      <c r="D135" s="846" t="s">
        <v>584</v>
      </c>
      <c r="E135" s="818" t="s">
        <v>1578</v>
      </c>
      <c r="F135" s="846" t="s">
        <v>1579</v>
      </c>
      <c r="G135" s="818" t="s">
        <v>1697</v>
      </c>
      <c r="H135" s="818" t="s">
        <v>1699</v>
      </c>
      <c r="I135" s="832">
        <v>156.08999633789063</v>
      </c>
      <c r="J135" s="832">
        <v>10</v>
      </c>
      <c r="K135" s="833">
        <v>1560.9000244140625</v>
      </c>
    </row>
    <row r="136" spans="1:11" ht="14.45" customHeight="1" x14ac:dyDescent="0.2">
      <c r="A136" s="814" t="s">
        <v>570</v>
      </c>
      <c r="B136" s="815" t="s">
        <v>571</v>
      </c>
      <c r="C136" s="818" t="s">
        <v>583</v>
      </c>
      <c r="D136" s="846" t="s">
        <v>584</v>
      </c>
      <c r="E136" s="818" t="s">
        <v>1578</v>
      </c>
      <c r="F136" s="846" t="s">
        <v>1579</v>
      </c>
      <c r="G136" s="818" t="s">
        <v>1700</v>
      </c>
      <c r="H136" s="818" t="s">
        <v>1701</v>
      </c>
      <c r="I136" s="832">
        <v>11.25</v>
      </c>
      <c r="J136" s="832">
        <v>100</v>
      </c>
      <c r="K136" s="833">
        <v>1125.300048828125</v>
      </c>
    </row>
    <row r="137" spans="1:11" ht="14.45" customHeight="1" x14ac:dyDescent="0.2">
      <c r="A137" s="814" t="s">
        <v>570</v>
      </c>
      <c r="B137" s="815" t="s">
        <v>571</v>
      </c>
      <c r="C137" s="818" t="s">
        <v>583</v>
      </c>
      <c r="D137" s="846" t="s">
        <v>584</v>
      </c>
      <c r="E137" s="818" t="s">
        <v>1578</v>
      </c>
      <c r="F137" s="846" t="s">
        <v>1579</v>
      </c>
      <c r="G137" s="818" t="s">
        <v>1702</v>
      </c>
      <c r="H137" s="818" t="s">
        <v>1703</v>
      </c>
      <c r="I137" s="832">
        <v>2.8499999046325684</v>
      </c>
      <c r="J137" s="832">
        <v>2800</v>
      </c>
      <c r="K137" s="833">
        <v>7984.0399780273438</v>
      </c>
    </row>
    <row r="138" spans="1:11" ht="14.45" customHeight="1" x14ac:dyDescent="0.2">
      <c r="A138" s="814" t="s">
        <v>570</v>
      </c>
      <c r="B138" s="815" t="s">
        <v>571</v>
      </c>
      <c r="C138" s="818" t="s">
        <v>583</v>
      </c>
      <c r="D138" s="846" t="s">
        <v>584</v>
      </c>
      <c r="E138" s="818" t="s">
        <v>1578</v>
      </c>
      <c r="F138" s="846" t="s">
        <v>1579</v>
      </c>
      <c r="G138" s="818" t="s">
        <v>1702</v>
      </c>
      <c r="H138" s="818" t="s">
        <v>1704</v>
      </c>
      <c r="I138" s="832">
        <v>2.8499999046325684</v>
      </c>
      <c r="J138" s="832">
        <v>1400</v>
      </c>
      <c r="K138" s="833">
        <v>3991.2000122070313</v>
      </c>
    </row>
    <row r="139" spans="1:11" ht="14.45" customHeight="1" x14ac:dyDescent="0.2">
      <c r="A139" s="814" t="s">
        <v>570</v>
      </c>
      <c r="B139" s="815" t="s">
        <v>571</v>
      </c>
      <c r="C139" s="818" t="s">
        <v>583</v>
      </c>
      <c r="D139" s="846" t="s">
        <v>584</v>
      </c>
      <c r="E139" s="818" t="s">
        <v>1578</v>
      </c>
      <c r="F139" s="846" t="s">
        <v>1579</v>
      </c>
      <c r="G139" s="818" t="s">
        <v>1705</v>
      </c>
      <c r="H139" s="818" t="s">
        <v>1706</v>
      </c>
      <c r="I139" s="832">
        <v>5.809999942779541</v>
      </c>
      <c r="J139" s="832">
        <v>250</v>
      </c>
      <c r="K139" s="833">
        <v>1452.5</v>
      </c>
    </row>
    <row r="140" spans="1:11" ht="14.45" customHeight="1" x14ac:dyDescent="0.2">
      <c r="A140" s="814" t="s">
        <v>570</v>
      </c>
      <c r="B140" s="815" t="s">
        <v>571</v>
      </c>
      <c r="C140" s="818" t="s">
        <v>583</v>
      </c>
      <c r="D140" s="846" t="s">
        <v>584</v>
      </c>
      <c r="E140" s="818" t="s">
        <v>1578</v>
      </c>
      <c r="F140" s="846" t="s">
        <v>1579</v>
      </c>
      <c r="G140" s="818" t="s">
        <v>1707</v>
      </c>
      <c r="H140" s="818" t="s">
        <v>1708</v>
      </c>
      <c r="I140" s="832">
        <v>209</v>
      </c>
      <c r="J140" s="832">
        <v>5</v>
      </c>
      <c r="K140" s="833">
        <v>1045</v>
      </c>
    </row>
    <row r="141" spans="1:11" ht="14.45" customHeight="1" x14ac:dyDescent="0.2">
      <c r="A141" s="814" t="s">
        <v>570</v>
      </c>
      <c r="B141" s="815" t="s">
        <v>571</v>
      </c>
      <c r="C141" s="818" t="s">
        <v>583</v>
      </c>
      <c r="D141" s="846" t="s">
        <v>584</v>
      </c>
      <c r="E141" s="818" t="s">
        <v>1578</v>
      </c>
      <c r="F141" s="846" t="s">
        <v>1579</v>
      </c>
      <c r="G141" s="818" t="s">
        <v>1709</v>
      </c>
      <c r="H141" s="818" t="s">
        <v>1710</v>
      </c>
      <c r="I141" s="832">
        <v>0.4699999988079071</v>
      </c>
      <c r="J141" s="832">
        <v>800</v>
      </c>
      <c r="K141" s="833">
        <v>376</v>
      </c>
    </row>
    <row r="142" spans="1:11" ht="14.45" customHeight="1" x14ac:dyDescent="0.2">
      <c r="A142" s="814" t="s">
        <v>570</v>
      </c>
      <c r="B142" s="815" t="s">
        <v>571</v>
      </c>
      <c r="C142" s="818" t="s">
        <v>583</v>
      </c>
      <c r="D142" s="846" t="s">
        <v>584</v>
      </c>
      <c r="E142" s="818" t="s">
        <v>1578</v>
      </c>
      <c r="F142" s="846" t="s">
        <v>1579</v>
      </c>
      <c r="G142" s="818" t="s">
        <v>1709</v>
      </c>
      <c r="H142" s="818" t="s">
        <v>1711</v>
      </c>
      <c r="I142" s="832">
        <v>0.47499999403953552</v>
      </c>
      <c r="J142" s="832">
        <v>400</v>
      </c>
      <c r="K142" s="833">
        <v>190</v>
      </c>
    </row>
    <row r="143" spans="1:11" ht="14.45" customHeight="1" x14ac:dyDescent="0.2">
      <c r="A143" s="814" t="s">
        <v>570</v>
      </c>
      <c r="B143" s="815" t="s">
        <v>571</v>
      </c>
      <c r="C143" s="818" t="s">
        <v>583</v>
      </c>
      <c r="D143" s="846" t="s">
        <v>584</v>
      </c>
      <c r="E143" s="818" t="s">
        <v>1578</v>
      </c>
      <c r="F143" s="846" t="s">
        <v>1579</v>
      </c>
      <c r="G143" s="818" t="s">
        <v>1712</v>
      </c>
      <c r="H143" s="818" t="s">
        <v>1713</v>
      </c>
      <c r="I143" s="832">
        <v>2.369999885559082</v>
      </c>
      <c r="J143" s="832">
        <v>50</v>
      </c>
      <c r="K143" s="833">
        <v>118.5</v>
      </c>
    </row>
    <row r="144" spans="1:11" ht="14.45" customHeight="1" x14ac:dyDescent="0.2">
      <c r="A144" s="814" t="s">
        <v>570</v>
      </c>
      <c r="B144" s="815" t="s">
        <v>571</v>
      </c>
      <c r="C144" s="818" t="s">
        <v>583</v>
      </c>
      <c r="D144" s="846" t="s">
        <v>584</v>
      </c>
      <c r="E144" s="818" t="s">
        <v>1578</v>
      </c>
      <c r="F144" s="846" t="s">
        <v>1579</v>
      </c>
      <c r="G144" s="818" t="s">
        <v>1712</v>
      </c>
      <c r="H144" s="818" t="s">
        <v>1714</v>
      </c>
      <c r="I144" s="832">
        <v>2.369999885559082</v>
      </c>
      <c r="J144" s="832">
        <v>10</v>
      </c>
      <c r="K144" s="833">
        <v>23.700000762939453</v>
      </c>
    </row>
    <row r="145" spans="1:11" ht="14.45" customHeight="1" x14ac:dyDescent="0.2">
      <c r="A145" s="814" t="s">
        <v>570</v>
      </c>
      <c r="B145" s="815" t="s">
        <v>571</v>
      </c>
      <c r="C145" s="818" t="s">
        <v>583</v>
      </c>
      <c r="D145" s="846" t="s">
        <v>584</v>
      </c>
      <c r="E145" s="818" t="s">
        <v>1578</v>
      </c>
      <c r="F145" s="846" t="s">
        <v>1579</v>
      </c>
      <c r="G145" s="818" t="s">
        <v>1715</v>
      </c>
      <c r="H145" s="818" t="s">
        <v>1716</v>
      </c>
      <c r="I145" s="832">
        <v>3.75</v>
      </c>
      <c r="J145" s="832">
        <v>20</v>
      </c>
      <c r="K145" s="833">
        <v>75</v>
      </c>
    </row>
    <row r="146" spans="1:11" ht="14.45" customHeight="1" x14ac:dyDescent="0.2">
      <c r="A146" s="814" t="s">
        <v>570</v>
      </c>
      <c r="B146" s="815" t="s">
        <v>571</v>
      </c>
      <c r="C146" s="818" t="s">
        <v>583</v>
      </c>
      <c r="D146" s="846" t="s">
        <v>584</v>
      </c>
      <c r="E146" s="818" t="s">
        <v>1578</v>
      </c>
      <c r="F146" s="846" t="s">
        <v>1579</v>
      </c>
      <c r="G146" s="818" t="s">
        <v>1715</v>
      </c>
      <c r="H146" s="818" t="s">
        <v>1717</v>
      </c>
      <c r="I146" s="832">
        <v>3.75</v>
      </c>
      <c r="J146" s="832">
        <v>50</v>
      </c>
      <c r="K146" s="833">
        <v>187.5</v>
      </c>
    </row>
    <row r="147" spans="1:11" ht="14.45" customHeight="1" x14ac:dyDescent="0.2">
      <c r="A147" s="814" t="s">
        <v>570</v>
      </c>
      <c r="B147" s="815" t="s">
        <v>571</v>
      </c>
      <c r="C147" s="818" t="s">
        <v>583</v>
      </c>
      <c r="D147" s="846" t="s">
        <v>584</v>
      </c>
      <c r="E147" s="818" t="s">
        <v>1578</v>
      </c>
      <c r="F147" s="846" t="s">
        <v>1579</v>
      </c>
      <c r="G147" s="818" t="s">
        <v>1718</v>
      </c>
      <c r="H147" s="818" t="s">
        <v>1719</v>
      </c>
      <c r="I147" s="832">
        <v>1.8033332824707031</v>
      </c>
      <c r="J147" s="832">
        <v>30</v>
      </c>
      <c r="K147" s="833">
        <v>54.100000381469727</v>
      </c>
    </row>
    <row r="148" spans="1:11" ht="14.45" customHeight="1" x14ac:dyDescent="0.2">
      <c r="A148" s="814" t="s">
        <v>570</v>
      </c>
      <c r="B148" s="815" t="s">
        <v>571</v>
      </c>
      <c r="C148" s="818" t="s">
        <v>583</v>
      </c>
      <c r="D148" s="846" t="s">
        <v>584</v>
      </c>
      <c r="E148" s="818" t="s">
        <v>1578</v>
      </c>
      <c r="F148" s="846" t="s">
        <v>1579</v>
      </c>
      <c r="G148" s="818" t="s">
        <v>1720</v>
      </c>
      <c r="H148" s="818" t="s">
        <v>1721</v>
      </c>
      <c r="I148" s="832">
        <v>21.239999771118164</v>
      </c>
      <c r="J148" s="832">
        <v>50</v>
      </c>
      <c r="K148" s="833">
        <v>1062</v>
      </c>
    </row>
    <row r="149" spans="1:11" ht="14.45" customHeight="1" x14ac:dyDescent="0.2">
      <c r="A149" s="814" t="s">
        <v>570</v>
      </c>
      <c r="B149" s="815" t="s">
        <v>571</v>
      </c>
      <c r="C149" s="818" t="s">
        <v>583</v>
      </c>
      <c r="D149" s="846" t="s">
        <v>584</v>
      </c>
      <c r="E149" s="818" t="s">
        <v>1578</v>
      </c>
      <c r="F149" s="846" t="s">
        <v>1579</v>
      </c>
      <c r="G149" s="818" t="s">
        <v>1722</v>
      </c>
      <c r="H149" s="818" t="s">
        <v>1723</v>
      </c>
      <c r="I149" s="832">
        <v>5.380000114440918</v>
      </c>
      <c r="J149" s="832">
        <v>100</v>
      </c>
      <c r="K149" s="833">
        <v>538</v>
      </c>
    </row>
    <row r="150" spans="1:11" ht="14.45" customHeight="1" x14ac:dyDescent="0.2">
      <c r="A150" s="814" t="s">
        <v>570</v>
      </c>
      <c r="B150" s="815" t="s">
        <v>571</v>
      </c>
      <c r="C150" s="818" t="s">
        <v>583</v>
      </c>
      <c r="D150" s="846" t="s">
        <v>584</v>
      </c>
      <c r="E150" s="818" t="s">
        <v>1578</v>
      </c>
      <c r="F150" s="846" t="s">
        <v>1579</v>
      </c>
      <c r="G150" s="818" t="s">
        <v>1720</v>
      </c>
      <c r="H150" s="818" t="s">
        <v>1724</v>
      </c>
      <c r="I150" s="832">
        <v>21.229999542236328</v>
      </c>
      <c r="J150" s="832">
        <v>50</v>
      </c>
      <c r="K150" s="833">
        <v>1061.5</v>
      </c>
    </row>
    <row r="151" spans="1:11" ht="14.45" customHeight="1" x14ac:dyDescent="0.2">
      <c r="A151" s="814" t="s">
        <v>570</v>
      </c>
      <c r="B151" s="815" t="s">
        <v>571</v>
      </c>
      <c r="C151" s="818" t="s">
        <v>583</v>
      </c>
      <c r="D151" s="846" t="s">
        <v>584</v>
      </c>
      <c r="E151" s="818" t="s">
        <v>1578</v>
      </c>
      <c r="F151" s="846" t="s">
        <v>1579</v>
      </c>
      <c r="G151" s="818" t="s">
        <v>1725</v>
      </c>
      <c r="H151" s="818" t="s">
        <v>1726</v>
      </c>
      <c r="I151" s="832">
        <v>2.5299999713897705</v>
      </c>
      <c r="J151" s="832">
        <v>500</v>
      </c>
      <c r="K151" s="833">
        <v>1265</v>
      </c>
    </row>
    <row r="152" spans="1:11" ht="14.45" customHeight="1" x14ac:dyDescent="0.2">
      <c r="A152" s="814" t="s">
        <v>570</v>
      </c>
      <c r="B152" s="815" t="s">
        <v>571</v>
      </c>
      <c r="C152" s="818" t="s">
        <v>583</v>
      </c>
      <c r="D152" s="846" t="s">
        <v>584</v>
      </c>
      <c r="E152" s="818" t="s">
        <v>1578</v>
      </c>
      <c r="F152" s="846" t="s">
        <v>1579</v>
      </c>
      <c r="G152" s="818" t="s">
        <v>1727</v>
      </c>
      <c r="H152" s="818" t="s">
        <v>1728</v>
      </c>
      <c r="I152" s="832">
        <v>3.7400000095367432</v>
      </c>
      <c r="J152" s="832">
        <v>850</v>
      </c>
      <c r="K152" s="833">
        <v>3179</v>
      </c>
    </row>
    <row r="153" spans="1:11" ht="14.45" customHeight="1" x14ac:dyDescent="0.2">
      <c r="A153" s="814" t="s">
        <v>570</v>
      </c>
      <c r="B153" s="815" t="s">
        <v>571</v>
      </c>
      <c r="C153" s="818" t="s">
        <v>583</v>
      </c>
      <c r="D153" s="846" t="s">
        <v>584</v>
      </c>
      <c r="E153" s="818" t="s">
        <v>1578</v>
      </c>
      <c r="F153" s="846" t="s">
        <v>1579</v>
      </c>
      <c r="G153" s="818" t="s">
        <v>1725</v>
      </c>
      <c r="H153" s="818" t="s">
        <v>1729</v>
      </c>
      <c r="I153" s="832">
        <v>2.5266666412353516</v>
      </c>
      <c r="J153" s="832">
        <v>250</v>
      </c>
      <c r="K153" s="833">
        <v>632</v>
      </c>
    </row>
    <row r="154" spans="1:11" ht="14.45" customHeight="1" x14ac:dyDescent="0.2">
      <c r="A154" s="814" t="s">
        <v>570</v>
      </c>
      <c r="B154" s="815" t="s">
        <v>571</v>
      </c>
      <c r="C154" s="818" t="s">
        <v>583</v>
      </c>
      <c r="D154" s="846" t="s">
        <v>584</v>
      </c>
      <c r="E154" s="818" t="s">
        <v>1578</v>
      </c>
      <c r="F154" s="846" t="s">
        <v>1579</v>
      </c>
      <c r="G154" s="818" t="s">
        <v>1727</v>
      </c>
      <c r="H154" s="818" t="s">
        <v>1730</v>
      </c>
      <c r="I154" s="832">
        <v>3.7400000095367432</v>
      </c>
      <c r="J154" s="832">
        <v>500</v>
      </c>
      <c r="K154" s="833">
        <v>1870</v>
      </c>
    </row>
    <row r="155" spans="1:11" ht="14.45" customHeight="1" x14ac:dyDescent="0.2">
      <c r="A155" s="814" t="s">
        <v>570</v>
      </c>
      <c r="B155" s="815" t="s">
        <v>571</v>
      </c>
      <c r="C155" s="818" t="s">
        <v>583</v>
      </c>
      <c r="D155" s="846" t="s">
        <v>584</v>
      </c>
      <c r="E155" s="818" t="s">
        <v>1578</v>
      </c>
      <c r="F155" s="846" t="s">
        <v>1579</v>
      </c>
      <c r="G155" s="818" t="s">
        <v>1731</v>
      </c>
      <c r="H155" s="818" t="s">
        <v>1732</v>
      </c>
      <c r="I155" s="832">
        <v>21.239999771118164</v>
      </c>
      <c r="J155" s="832">
        <v>30</v>
      </c>
      <c r="K155" s="833">
        <v>637.20001220703125</v>
      </c>
    </row>
    <row r="156" spans="1:11" ht="14.45" customHeight="1" x14ac:dyDescent="0.2">
      <c r="A156" s="814" t="s">
        <v>570</v>
      </c>
      <c r="B156" s="815" t="s">
        <v>571</v>
      </c>
      <c r="C156" s="818" t="s">
        <v>583</v>
      </c>
      <c r="D156" s="846" t="s">
        <v>584</v>
      </c>
      <c r="E156" s="818" t="s">
        <v>1578</v>
      </c>
      <c r="F156" s="846" t="s">
        <v>1579</v>
      </c>
      <c r="G156" s="818" t="s">
        <v>1731</v>
      </c>
      <c r="H156" s="818" t="s">
        <v>1733</v>
      </c>
      <c r="I156" s="832">
        <v>21.239999771118164</v>
      </c>
      <c r="J156" s="832">
        <v>30</v>
      </c>
      <c r="K156" s="833">
        <v>637.20001220703125</v>
      </c>
    </row>
    <row r="157" spans="1:11" ht="14.45" customHeight="1" x14ac:dyDescent="0.2">
      <c r="A157" s="814" t="s">
        <v>570</v>
      </c>
      <c r="B157" s="815" t="s">
        <v>571</v>
      </c>
      <c r="C157" s="818" t="s">
        <v>583</v>
      </c>
      <c r="D157" s="846" t="s">
        <v>584</v>
      </c>
      <c r="E157" s="818" t="s">
        <v>1578</v>
      </c>
      <c r="F157" s="846" t="s">
        <v>1579</v>
      </c>
      <c r="G157" s="818" t="s">
        <v>1731</v>
      </c>
      <c r="H157" s="818" t="s">
        <v>1734</v>
      </c>
      <c r="I157" s="832">
        <v>21.229999542236328</v>
      </c>
      <c r="J157" s="832">
        <v>30</v>
      </c>
      <c r="K157" s="833">
        <v>636.9000244140625</v>
      </c>
    </row>
    <row r="158" spans="1:11" ht="14.45" customHeight="1" x14ac:dyDescent="0.2">
      <c r="A158" s="814" t="s">
        <v>570</v>
      </c>
      <c r="B158" s="815" t="s">
        <v>571</v>
      </c>
      <c r="C158" s="818" t="s">
        <v>583</v>
      </c>
      <c r="D158" s="846" t="s">
        <v>584</v>
      </c>
      <c r="E158" s="818" t="s">
        <v>1735</v>
      </c>
      <c r="F158" s="846" t="s">
        <v>1736</v>
      </c>
      <c r="G158" s="818" t="s">
        <v>1737</v>
      </c>
      <c r="H158" s="818" t="s">
        <v>1738</v>
      </c>
      <c r="I158" s="832">
        <v>0.47999998927116394</v>
      </c>
      <c r="J158" s="832">
        <v>100</v>
      </c>
      <c r="K158" s="833">
        <v>48</v>
      </c>
    </row>
    <row r="159" spans="1:11" ht="14.45" customHeight="1" x14ac:dyDescent="0.2">
      <c r="A159" s="814" t="s">
        <v>570</v>
      </c>
      <c r="B159" s="815" t="s">
        <v>571</v>
      </c>
      <c r="C159" s="818" t="s">
        <v>583</v>
      </c>
      <c r="D159" s="846" t="s">
        <v>584</v>
      </c>
      <c r="E159" s="818" t="s">
        <v>1735</v>
      </c>
      <c r="F159" s="846" t="s">
        <v>1736</v>
      </c>
      <c r="G159" s="818" t="s">
        <v>1739</v>
      </c>
      <c r="H159" s="818" t="s">
        <v>1740</v>
      </c>
      <c r="I159" s="832">
        <v>0.30000001192092896</v>
      </c>
      <c r="J159" s="832">
        <v>300</v>
      </c>
      <c r="K159" s="833">
        <v>90</v>
      </c>
    </row>
    <row r="160" spans="1:11" ht="14.45" customHeight="1" x14ac:dyDescent="0.2">
      <c r="A160" s="814" t="s">
        <v>570</v>
      </c>
      <c r="B160" s="815" t="s">
        <v>571</v>
      </c>
      <c r="C160" s="818" t="s">
        <v>583</v>
      </c>
      <c r="D160" s="846" t="s">
        <v>584</v>
      </c>
      <c r="E160" s="818" t="s">
        <v>1735</v>
      </c>
      <c r="F160" s="846" t="s">
        <v>1736</v>
      </c>
      <c r="G160" s="818" t="s">
        <v>1741</v>
      </c>
      <c r="H160" s="818" t="s">
        <v>1742</v>
      </c>
      <c r="I160" s="832">
        <v>0.30000001192092896</v>
      </c>
      <c r="J160" s="832">
        <v>600</v>
      </c>
      <c r="K160" s="833">
        <v>182.16000366210938</v>
      </c>
    </row>
    <row r="161" spans="1:11" ht="14.45" customHeight="1" x14ac:dyDescent="0.2">
      <c r="A161" s="814" t="s">
        <v>570</v>
      </c>
      <c r="B161" s="815" t="s">
        <v>571</v>
      </c>
      <c r="C161" s="818" t="s">
        <v>583</v>
      </c>
      <c r="D161" s="846" t="s">
        <v>584</v>
      </c>
      <c r="E161" s="818" t="s">
        <v>1735</v>
      </c>
      <c r="F161" s="846" t="s">
        <v>1736</v>
      </c>
      <c r="G161" s="818" t="s">
        <v>1743</v>
      </c>
      <c r="H161" s="818" t="s">
        <v>1744</v>
      </c>
      <c r="I161" s="832">
        <v>0.31000000238418579</v>
      </c>
      <c r="J161" s="832">
        <v>500</v>
      </c>
      <c r="K161" s="833">
        <v>155</v>
      </c>
    </row>
    <row r="162" spans="1:11" ht="14.45" customHeight="1" x14ac:dyDescent="0.2">
      <c r="A162" s="814" t="s">
        <v>570</v>
      </c>
      <c r="B162" s="815" t="s">
        <v>571</v>
      </c>
      <c r="C162" s="818" t="s">
        <v>583</v>
      </c>
      <c r="D162" s="846" t="s">
        <v>584</v>
      </c>
      <c r="E162" s="818" t="s">
        <v>1735</v>
      </c>
      <c r="F162" s="846" t="s">
        <v>1736</v>
      </c>
      <c r="G162" s="818" t="s">
        <v>1745</v>
      </c>
      <c r="H162" s="818" t="s">
        <v>1746</v>
      </c>
      <c r="I162" s="832">
        <v>0.54250001907348633</v>
      </c>
      <c r="J162" s="832">
        <v>700</v>
      </c>
      <c r="K162" s="833">
        <v>379</v>
      </c>
    </row>
    <row r="163" spans="1:11" ht="14.45" customHeight="1" x14ac:dyDescent="0.2">
      <c r="A163" s="814" t="s">
        <v>570</v>
      </c>
      <c r="B163" s="815" t="s">
        <v>571</v>
      </c>
      <c r="C163" s="818" t="s">
        <v>583</v>
      </c>
      <c r="D163" s="846" t="s">
        <v>584</v>
      </c>
      <c r="E163" s="818" t="s">
        <v>1735</v>
      </c>
      <c r="F163" s="846" t="s">
        <v>1736</v>
      </c>
      <c r="G163" s="818" t="s">
        <v>1739</v>
      </c>
      <c r="H163" s="818" t="s">
        <v>1747</v>
      </c>
      <c r="I163" s="832">
        <v>0.31000000238418579</v>
      </c>
      <c r="J163" s="832">
        <v>200</v>
      </c>
      <c r="K163" s="833">
        <v>62</v>
      </c>
    </row>
    <row r="164" spans="1:11" ht="14.45" customHeight="1" x14ac:dyDescent="0.2">
      <c r="A164" s="814" t="s">
        <v>570</v>
      </c>
      <c r="B164" s="815" t="s">
        <v>571</v>
      </c>
      <c r="C164" s="818" t="s">
        <v>583</v>
      </c>
      <c r="D164" s="846" t="s">
        <v>584</v>
      </c>
      <c r="E164" s="818" t="s">
        <v>1735</v>
      </c>
      <c r="F164" s="846" t="s">
        <v>1736</v>
      </c>
      <c r="G164" s="818" t="s">
        <v>1741</v>
      </c>
      <c r="H164" s="818" t="s">
        <v>1748</v>
      </c>
      <c r="I164" s="832">
        <v>0.30000001192092896</v>
      </c>
      <c r="J164" s="832">
        <v>200</v>
      </c>
      <c r="K164" s="833">
        <v>60.720001220703125</v>
      </c>
    </row>
    <row r="165" spans="1:11" ht="14.45" customHeight="1" x14ac:dyDescent="0.2">
      <c r="A165" s="814" t="s">
        <v>570</v>
      </c>
      <c r="B165" s="815" t="s">
        <v>571</v>
      </c>
      <c r="C165" s="818" t="s">
        <v>583</v>
      </c>
      <c r="D165" s="846" t="s">
        <v>584</v>
      </c>
      <c r="E165" s="818" t="s">
        <v>1735</v>
      </c>
      <c r="F165" s="846" t="s">
        <v>1736</v>
      </c>
      <c r="G165" s="818" t="s">
        <v>1743</v>
      </c>
      <c r="H165" s="818" t="s">
        <v>1749</v>
      </c>
      <c r="I165" s="832">
        <v>0.31000000238418579</v>
      </c>
      <c r="J165" s="832">
        <v>600</v>
      </c>
      <c r="K165" s="833">
        <v>186</v>
      </c>
    </row>
    <row r="166" spans="1:11" ht="14.45" customHeight="1" x14ac:dyDescent="0.2">
      <c r="A166" s="814" t="s">
        <v>570</v>
      </c>
      <c r="B166" s="815" t="s">
        <v>571</v>
      </c>
      <c r="C166" s="818" t="s">
        <v>583</v>
      </c>
      <c r="D166" s="846" t="s">
        <v>584</v>
      </c>
      <c r="E166" s="818" t="s">
        <v>1750</v>
      </c>
      <c r="F166" s="846" t="s">
        <v>1751</v>
      </c>
      <c r="G166" s="818" t="s">
        <v>1752</v>
      </c>
      <c r="H166" s="818" t="s">
        <v>1753</v>
      </c>
      <c r="I166" s="832">
        <v>15.729999542236328</v>
      </c>
      <c r="J166" s="832">
        <v>1100</v>
      </c>
      <c r="K166" s="833">
        <v>17303</v>
      </c>
    </row>
    <row r="167" spans="1:11" ht="14.45" customHeight="1" x14ac:dyDescent="0.2">
      <c r="A167" s="814" t="s">
        <v>570</v>
      </c>
      <c r="B167" s="815" t="s">
        <v>571</v>
      </c>
      <c r="C167" s="818" t="s">
        <v>583</v>
      </c>
      <c r="D167" s="846" t="s">
        <v>584</v>
      </c>
      <c r="E167" s="818" t="s">
        <v>1750</v>
      </c>
      <c r="F167" s="846" t="s">
        <v>1751</v>
      </c>
      <c r="G167" s="818" t="s">
        <v>1754</v>
      </c>
      <c r="H167" s="818" t="s">
        <v>1755</v>
      </c>
      <c r="I167" s="832">
        <v>15.729999542236328</v>
      </c>
      <c r="J167" s="832">
        <v>1500</v>
      </c>
      <c r="K167" s="833">
        <v>23595</v>
      </c>
    </row>
    <row r="168" spans="1:11" ht="14.45" customHeight="1" x14ac:dyDescent="0.2">
      <c r="A168" s="814" t="s">
        <v>570</v>
      </c>
      <c r="B168" s="815" t="s">
        <v>571</v>
      </c>
      <c r="C168" s="818" t="s">
        <v>583</v>
      </c>
      <c r="D168" s="846" t="s">
        <v>584</v>
      </c>
      <c r="E168" s="818" t="s">
        <v>1750</v>
      </c>
      <c r="F168" s="846" t="s">
        <v>1751</v>
      </c>
      <c r="G168" s="818" t="s">
        <v>1752</v>
      </c>
      <c r="H168" s="818" t="s">
        <v>1756</v>
      </c>
      <c r="I168" s="832">
        <v>15.729999542236328</v>
      </c>
      <c r="J168" s="832">
        <v>500</v>
      </c>
      <c r="K168" s="833">
        <v>7865</v>
      </c>
    </row>
    <row r="169" spans="1:11" ht="14.45" customHeight="1" x14ac:dyDescent="0.2">
      <c r="A169" s="814" t="s">
        <v>570</v>
      </c>
      <c r="B169" s="815" t="s">
        <v>571</v>
      </c>
      <c r="C169" s="818" t="s">
        <v>583</v>
      </c>
      <c r="D169" s="846" t="s">
        <v>584</v>
      </c>
      <c r="E169" s="818" t="s">
        <v>1750</v>
      </c>
      <c r="F169" s="846" t="s">
        <v>1751</v>
      </c>
      <c r="G169" s="818" t="s">
        <v>1754</v>
      </c>
      <c r="H169" s="818" t="s">
        <v>1757</v>
      </c>
      <c r="I169" s="832">
        <v>15.729999542236328</v>
      </c>
      <c r="J169" s="832">
        <v>500</v>
      </c>
      <c r="K169" s="833">
        <v>7865</v>
      </c>
    </row>
    <row r="170" spans="1:11" ht="14.45" customHeight="1" x14ac:dyDescent="0.2">
      <c r="A170" s="814" t="s">
        <v>570</v>
      </c>
      <c r="B170" s="815" t="s">
        <v>571</v>
      </c>
      <c r="C170" s="818" t="s">
        <v>583</v>
      </c>
      <c r="D170" s="846" t="s">
        <v>584</v>
      </c>
      <c r="E170" s="818" t="s">
        <v>1750</v>
      </c>
      <c r="F170" s="846" t="s">
        <v>1751</v>
      </c>
      <c r="G170" s="818" t="s">
        <v>1758</v>
      </c>
      <c r="H170" s="818" t="s">
        <v>1759</v>
      </c>
      <c r="I170" s="832">
        <v>0.62999999523162842</v>
      </c>
      <c r="J170" s="832">
        <v>1600</v>
      </c>
      <c r="K170" s="833">
        <v>1008</v>
      </c>
    </row>
    <row r="171" spans="1:11" ht="14.45" customHeight="1" x14ac:dyDescent="0.2">
      <c r="A171" s="814" t="s">
        <v>570</v>
      </c>
      <c r="B171" s="815" t="s">
        <v>571</v>
      </c>
      <c r="C171" s="818" t="s">
        <v>583</v>
      </c>
      <c r="D171" s="846" t="s">
        <v>584</v>
      </c>
      <c r="E171" s="818" t="s">
        <v>1750</v>
      </c>
      <c r="F171" s="846" t="s">
        <v>1751</v>
      </c>
      <c r="G171" s="818" t="s">
        <v>1760</v>
      </c>
      <c r="H171" s="818" t="s">
        <v>1761</v>
      </c>
      <c r="I171" s="832">
        <v>0.65666666626930237</v>
      </c>
      <c r="J171" s="832">
        <v>27600</v>
      </c>
      <c r="K171" s="833">
        <v>18028</v>
      </c>
    </row>
    <row r="172" spans="1:11" ht="14.45" customHeight="1" x14ac:dyDescent="0.2">
      <c r="A172" s="814" t="s">
        <v>570</v>
      </c>
      <c r="B172" s="815" t="s">
        <v>571</v>
      </c>
      <c r="C172" s="818" t="s">
        <v>583</v>
      </c>
      <c r="D172" s="846" t="s">
        <v>584</v>
      </c>
      <c r="E172" s="818" t="s">
        <v>1750</v>
      </c>
      <c r="F172" s="846" t="s">
        <v>1751</v>
      </c>
      <c r="G172" s="818" t="s">
        <v>1762</v>
      </c>
      <c r="H172" s="818" t="s">
        <v>1763</v>
      </c>
      <c r="I172" s="832">
        <v>0.89499998092651367</v>
      </c>
      <c r="J172" s="832">
        <v>3000</v>
      </c>
      <c r="K172" s="833">
        <v>2685.280029296875</v>
      </c>
    </row>
    <row r="173" spans="1:11" ht="14.45" customHeight="1" x14ac:dyDescent="0.2">
      <c r="A173" s="814" t="s">
        <v>570</v>
      </c>
      <c r="B173" s="815" t="s">
        <v>571</v>
      </c>
      <c r="C173" s="818" t="s">
        <v>583</v>
      </c>
      <c r="D173" s="846" t="s">
        <v>584</v>
      </c>
      <c r="E173" s="818" t="s">
        <v>1750</v>
      </c>
      <c r="F173" s="846" t="s">
        <v>1751</v>
      </c>
      <c r="G173" s="818" t="s">
        <v>1764</v>
      </c>
      <c r="H173" s="818" t="s">
        <v>1765</v>
      </c>
      <c r="I173" s="832">
        <v>0.89999997615814209</v>
      </c>
      <c r="J173" s="832">
        <v>2000</v>
      </c>
      <c r="K173" s="833">
        <v>1790.800048828125</v>
      </c>
    </row>
    <row r="174" spans="1:11" ht="14.45" customHeight="1" x14ac:dyDescent="0.2">
      <c r="A174" s="814" t="s">
        <v>570</v>
      </c>
      <c r="B174" s="815" t="s">
        <v>571</v>
      </c>
      <c r="C174" s="818" t="s">
        <v>583</v>
      </c>
      <c r="D174" s="846" t="s">
        <v>584</v>
      </c>
      <c r="E174" s="818" t="s">
        <v>1750</v>
      </c>
      <c r="F174" s="846" t="s">
        <v>1751</v>
      </c>
      <c r="G174" s="818" t="s">
        <v>1758</v>
      </c>
      <c r="H174" s="818" t="s">
        <v>1766</v>
      </c>
      <c r="I174" s="832">
        <v>0.62999999523162842</v>
      </c>
      <c r="J174" s="832">
        <v>3000</v>
      </c>
      <c r="K174" s="833">
        <v>1890</v>
      </c>
    </row>
    <row r="175" spans="1:11" ht="14.45" customHeight="1" x14ac:dyDescent="0.2">
      <c r="A175" s="814" t="s">
        <v>570</v>
      </c>
      <c r="B175" s="815" t="s">
        <v>571</v>
      </c>
      <c r="C175" s="818" t="s">
        <v>583</v>
      </c>
      <c r="D175" s="846" t="s">
        <v>584</v>
      </c>
      <c r="E175" s="818" t="s">
        <v>1750</v>
      </c>
      <c r="F175" s="846" t="s">
        <v>1751</v>
      </c>
      <c r="G175" s="818" t="s">
        <v>1760</v>
      </c>
      <c r="H175" s="818" t="s">
        <v>1767</v>
      </c>
      <c r="I175" s="832">
        <v>0.62999999523162842</v>
      </c>
      <c r="J175" s="832">
        <v>16000</v>
      </c>
      <c r="K175" s="833">
        <v>10080</v>
      </c>
    </row>
    <row r="176" spans="1:11" ht="14.45" customHeight="1" x14ac:dyDescent="0.2">
      <c r="A176" s="814" t="s">
        <v>570</v>
      </c>
      <c r="B176" s="815" t="s">
        <v>571</v>
      </c>
      <c r="C176" s="818" t="s">
        <v>583</v>
      </c>
      <c r="D176" s="846" t="s">
        <v>584</v>
      </c>
      <c r="E176" s="818" t="s">
        <v>1750</v>
      </c>
      <c r="F176" s="846" t="s">
        <v>1751</v>
      </c>
      <c r="G176" s="818" t="s">
        <v>1762</v>
      </c>
      <c r="H176" s="818" t="s">
        <v>1768</v>
      </c>
      <c r="I176" s="832">
        <v>0.89999997615814209</v>
      </c>
      <c r="J176" s="832">
        <v>1000</v>
      </c>
      <c r="K176" s="833">
        <v>895.4000244140625</v>
      </c>
    </row>
    <row r="177" spans="1:11" ht="14.45" customHeight="1" x14ac:dyDescent="0.2">
      <c r="A177" s="814" t="s">
        <v>570</v>
      </c>
      <c r="B177" s="815" t="s">
        <v>571</v>
      </c>
      <c r="C177" s="818" t="s">
        <v>583</v>
      </c>
      <c r="D177" s="846" t="s">
        <v>584</v>
      </c>
      <c r="E177" s="818" t="s">
        <v>1750</v>
      </c>
      <c r="F177" s="846" t="s">
        <v>1751</v>
      </c>
      <c r="G177" s="818" t="s">
        <v>1769</v>
      </c>
      <c r="H177" s="818" t="s">
        <v>1770</v>
      </c>
      <c r="I177" s="832">
        <v>0.89999997615814209</v>
      </c>
      <c r="J177" s="832">
        <v>600</v>
      </c>
      <c r="K177" s="833">
        <v>537.239990234375</v>
      </c>
    </row>
    <row r="178" spans="1:11" ht="14.45" customHeight="1" x14ac:dyDescent="0.2">
      <c r="A178" s="814" t="s">
        <v>570</v>
      </c>
      <c r="B178" s="815" t="s">
        <v>571</v>
      </c>
      <c r="C178" s="818" t="s">
        <v>583</v>
      </c>
      <c r="D178" s="846" t="s">
        <v>584</v>
      </c>
      <c r="E178" s="818" t="s">
        <v>1750</v>
      </c>
      <c r="F178" s="846" t="s">
        <v>1751</v>
      </c>
      <c r="G178" s="818" t="s">
        <v>1764</v>
      </c>
      <c r="H178" s="818" t="s">
        <v>1771</v>
      </c>
      <c r="I178" s="832">
        <v>0.89999997615814209</v>
      </c>
      <c r="J178" s="832">
        <v>1000</v>
      </c>
      <c r="K178" s="833">
        <v>895.4000244140625</v>
      </c>
    </row>
    <row r="179" spans="1:11" ht="14.45" customHeight="1" x14ac:dyDescent="0.2">
      <c r="A179" s="814" t="s">
        <v>570</v>
      </c>
      <c r="B179" s="815" t="s">
        <v>571</v>
      </c>
      <c r="C179" s="818" t="s">
        <v>594</v>
      </c>
      <c r="D179" s="846" t="s">
        <v>595</v>
      </c>
      <c r="E179" s="818" t="s">
        <v>1479</v>
      </c>
      <c r="F179" s="846" t="s">
        <v>1480</v>
      </c>
      <c r="G179" s="818" t="s">
        <v>1772</v>
      </c>
      <c r="H179" s="818" t="s">
        <v>1773</v>
      </c>
      <c r="I179" s="832">
        <v>2210.719970703125</v>
      </c>
      <c r="J179" s="832">
        <v>1</v>
      </c>
      <c r="K179" s="833">
        <v>2210.719970703125</v>
      </c>
    </row>
    <row r="180" spans="1:11" ht="14.45" customHeight="1" x14ac:dyDescent="0.2">
      <c r="A180" s="814" t="s">
        <v>570</v>
      </c>
      <c r="B180" s="815" t="s">
        <v>571</v>
      </c>
      <c r="C180" s="818" t="s">
        <v>594</v>
      </c>
      <c r="D180" s="846" t="s">
        <v>595</v>
      </c>
      <c r="E180" s="818" t="s">
        <v>1479</v>
      </c>
      <c r="F180" s="846" t="s">
        <v>1480</v>
      </c>
      <c r="G180" s="818" t="s">
        <v>1774</v>
      </c>
      <c r="H180" s="818" t="s">
        <v>1775</v>
      </c>
      <c r="I180" s="832">
        <v>5445</v>
      </c>
      <c r="J180" s="832">
        <v>7</v>
      </c>
      <c r="K180" s="833">
        <v>38115</v>
      </c>
    </row>
    <row r="181" spans="1:11" ht="14.45" customHeight="1" x14ac:dyDescent="0.2">
      <c r="A181" s="814" t="s">
        <v>570</v>
      </c>
      <c r="B181" s="815" t="s">
        <v>571</v>
      </c>
      <c r="C181" s="818" t="s">
        <v>594</v>
      </c>
      <c r="D181" s="846" t="s">
        <v>595</v>
      </c>
      <c r="E181" s="818" t="s">
        <v>1479</v>
      </c>
      <c r="F181" s="846" t="s">
        <v>1480</v>
      </c>
      <c r="G181" s="818" t="s">
        <v>1776</v>
      </c>
      <c r="H181" s="818" t="s">
        <v>1777</v>
      </c>
      <c r="I181" s="832">
        <v>5445</v>
      </c>
      <c r="J181" s="832">
        <v>5</v>
      </c>
      <c r="K181" s="833">
        <v>27225</v>
      </c>
    </row>
    <row r="182" spans="1:11" ht="14.45" customHeight="1" x14ac:dyDescent="0.2">
      <c r="A182" s="814" t="s">
        <v>570</v>
      </c>
      <c r="B182" s="815" t="s">
        <v>571</v>
      </c>
      <c r="C182" s="818" t="s">
        <v>594</v>
      </c>
      <c r="D182" s="846" t="s">
        <v>595</v>
      </c>
      <c r="E182" s="818" t="s">
        <v>1479</v>
      </c>
      <c r="F182" s="846" t="s">
        <v>1480</v>
      </c>
      <c r="G182" s="818" t="s">
        <v>1778</v>
      </c>
      <c r="H182" s="818" t="s">
        <v>1779</v>
      </c>
      <c r="I182" s="832">
        <v>5445</v>
      </c>
      <c r="J182" s="832">
        <v>6</v>
      </c>
      <c r="K182" s="833">
        <v>32670</v>
      </c>
    </row>
    <row r="183" spans="1:11" ht="14.45" customHeight="1" x14ac:dyDescent="0.2">
      <c r="A183" s="814" t="s">
        <v>570</v>
      </c>
      <c r="B183" s="815" t="s">
        <v>571</v>
      </c>
      <c r="C183" s="818" t="s">
        <v>594</v>
      </c>
      <c r="D183" s="846" t="s">
        <v>595</v>
      </c>
      <c r="E183" s="818" t="s">
        <v>1479</v>
      </c>
      <c r="F183" s="846" t="s">
        <v>1480</v>
      </c>
      <c r="G183" s="818" t="s">
        <v>1780</v>
      </c>
      <c r="H183" s="818" t="s">
        <v>1781</v>
      </c>
      <c r="I183" s="832">
        <v>5445</v>
      </c>
      <c r="J183" s="832">
        <v>3</v>
      </c>
      <c r="K183" s="833">
        <v>16335</v>
      </c>
    </row>
    <row r="184" spans="1:11" ht="14.45" customHeight="1" x14ac:dyDescent="0.2">
      <c r="A184" s="814" t="s">
        <v>570</v>
      </c>
      <c r="B184" s="815" t="s">
        <v>571</v>
      </c>
      <c r="C184" s="818" t="s">
        <v>594</v>
      </c>
      <c r="D184" s="846" t="s">
        <v>595</v>
      </c>
      <c r="E184" s="818" t="s">
        <v>1479</v>
      </c>
      <c r="F184" s="846" t="s">
        <v>1480</v>
      </c>
      <c r="G184" s="818" t="s">
        <v>1481</v>
      </c>
      <c r="H184" s="818" t="s">
        <v>1482</v>
      </c>
      <c r="I184" s="832">
        <v>147.17999267578125</v>
      </c>
      <c r="J184" s="832">
        <v>96</v>
      </c>
      <c r="K184" s="833">
        <v>14129.3701171875</v>
      </c>
    </row>
    <row r="185" spans="1:11" ht="14.45" customHeight="1" x14ac:dyDescent="0.2">
      <c r="A185" s="814" t="s">
        <v>570</v>
      </c>
      <c r="B185" s="815" t="s">
        <v>571</v>
      </c>
      <c r="C185" s="818" t="s">
        <v>594</v>
      </c>
      <c r="D185" s="846" t="s">
        <v>595</v>
      </c>
      <c r="E185" s="818" t="s">
        <v>1479</v>
      </c>
      <c r="F185" s="846" t="s">
        <v>1480</v>
      </c>
      <c r="G185" s="818" t="s">
        <v>1782</v>
      </c>
      <c r="H185" s="818" t="s">
        <v>1783</v>
      </c>
      <c r="I185" s="832">
        <v>153.06999969482422</v>
      </c>
      <c r="J185" s="832">
        <v>4</v>
      </c>
      <c r="K185" s="833">
        <v>589.29998779296875</v>
      </c>
    </row>
    <row r="186" spans="1:11" ht="14.45" customHeight="1" x14ac:dyDescent="0.2">
      <c r="A186" s="814" t="s">
        <v>570</v>
      </c>
      <c r="B186" s="815" t="s">
        <v>571</v>
      </c>
      <c r="C186" s="818" t="s">
        <v>594</v>
      </c>
      <c r="D186" s="846" t="s">
        <v>595</v>
      </c>
      <c r="E186" s="818" t="s">
        <v>1479</v>
      </c>
      <c r="F186" s="846" t="s">
        <v>1480</v>
      </c>
      <c r="G186" s="818" t="s">
        <v>1485</v>
      </c>
      <c r="H186" s="818" t="s">
        <v>1486</v>
      </c>
      <c r="I186" s="832">
        <v>9228.16015625</v>
      </c>
      <c r="J186" s="832">
        <v>0.25</v>
      </c>
      <c r="K186" s="833">
        <v>2307.0400390625</v>
      </c>
    </row>
    <row r="187" spans="1:11" ht="14.45" customHeight="1" x14ac:dyDescent="0.2">
      <c r="A187" s="814" t="s">
        <v>570</v>
      </c>
      <c r="B187" s="815" t="s">
        <v>571</v>
      </c>
      <c r="C187" s="818" t="s">
        <v>594</v>
      </c>
      <c r="D187" s="846" t="s">
        <v>595</v>
      </c>
      <c r="E187" s="818" t="s">
        <v>1479</v>
      </c>
      <c r="F187" s="846" t="s">
        <v>1480</v>
      </c>
      <c r="G187" s="818" t="s">
        <v>1488</v>
      </c>
      <c r="H187" s="818" t="s">
        <v>1489</v>
      </c>
      <c r="I187" s="832">
        <v>13.18600025177002</v>
      </c>
      <c r="J187" s="832">
        <v>50</v>
      </c>
      <c r="K187" s="833">
        <v>659.25001525878906</v>
      </c>
    </row>
    <row r="188" spans="1:11" ht="14.45" customHeight="1" x14ac:dyDescent="0.2">
      <c r="A188" s="814" t="s">
        <v>570</v>
      </c>
      <c r="B188" s="815" t="s">
        <v>571</v>
      </c>
      <c r="C188" s="818" t="s">
        <v>594</v>
      </c>
      <c r="D188" s="846" t="s">
        <v>595</v>
      </c>
      <c r="E188" s="818" t="s">
        <v>1479</v>
      </c>
      <c r="F188" s="846" t="s">
        <v>1480</v>
      </c>
      <c r="G188" s="818" t="s">
        <v>1488</v>
      </c>
      <c r="H188" s="818" t="s">
        <v>1490</v>
      </c>
      <c r="I188" s="832">
        <v>12.34999974568685</v>
      </c>
      <c r="J188" s="832">
        <v>30</v>
      </c>
      <c r="K188" s="833">
        <v>370.52999877929688</v>
      </c>
    </row>
    <row r="189" spans="1:11" ht="14.45" customHeight="1" x14ac:dyDescent="0.2">
      <c r="A189" s="814" t="s">
        <v>570</v>
      </c>
      <c r="B189" s="815" t="s">
        <v>571</v>
      </c>
      <c r="C189" s="818" t="s">
        <v>594</v>
      </c>
      <c r="D189" s="846" t="s">
        <v>595</v>
      </c>
      <c r="E189" s="818" t="s">
        <v>1479</v>
      </c>
      <c r="F189" s="846" t="s">
        <v>1480</v>
      </c>
      <c r="G189" s="818" t="s">
        <v>1491</v>
      </c>
      <c r="H189" s="818" t="s">
        <v>1492</v>
      </c>
      <c r="I189" s="832">
        <v>3035.31005859375</v>
      </c>
      <c r="J189" s="832">
        <v>1</v>
      </c>
      <c r="K189" s="833">
        <v>3035.31005859375</v>
      </c>
    </row>
    <row r="190" spans="1:11" ht="14.45" customHeight="1" x14ac:dyDescent="0.2">
      <c r="A190" s="814" t="s">
        <v>570</v>
      </c>
      <c r="B190" s="815" t="s">
        <v>571</v>
      </c>
      <c r="C190" s="818" t="s">
        <v>594</v>
      </c>
      <c r="D190" s="846" t="s">
        <v>595</v>
      </c>
      <c r="E190" s="818" t="s">
        <v>1479</v>
      </c>
      <c r="F190" s="846" t="s">
        <v>1480</v>
      </c>
      <c r="G190" s="818" t="s">
        <v>1493</v>
      </c>
      <c r="H190" s="818" t="s">
        <v>1494</v>
      </c>
      <c r="I190" s="832">
        <v>3035.31005859375</v>
      </c>
      <c r="J190" s="832">
        <v>1</v>
      </c>
      <c r="K190" s="833">
        <v>3035.31005859375</v>
      </c>
    </row>
    <row r="191" spans="1:11" ht="14.45" customHeight="1" x14ac:dyDescent="0.2">
      <c r="A191" s="814" t="s">
        <v>570</v>
      </c>
      <c r="B191" s="815" t="s">
        <v>571</v>
      </c>
      <c r="C191" s="818" t="s">
        <v>594</v>
      </c>
      <c r="D191" s="846" t="s">
        <v>595</v>
      </c>
      <c r="E191" s="818" t="s">
        <v>1479</v>
      </c>
      <c r="F191" s="846" t="s">
        <v>1480</v>
      </c>
      <c r="G191" s="818" t="s">
        <v>1495</v>
      </c>
      <c r="H191" s="818" t="s">
        <v>1496</v>
      </c>
      <c r="I191" s="832">
        <v>2277.85009765625</v>
      </c>
      <c r="J191" s="832">
        <v>4</v>
      </c>
      <c r="K191" s="833">
        <v>9111.400390625</v>
      </c>
    </row>
    <row r="192" spans="1:11" ht="14.45" customHeight="1" x14ac:dyDescent="0.2">
      <c r="A192" s="814" t="s">
        <v>570</v>
      </c>
      <c r="B192" s="815" t="s">
        <v>571</v>
      </c>
      <c r="C192" s="818" t="s">
        <v>594</v>
      </c>
      <c r="D192" s="846" t="s">
        <v>595</v>
      </c>
      <c r="E192" s="818" t="s">
        <v>1479</v>
      </c>
      <c r="F192" s="846" t="s">
        <v>1480</v>
      </c>
      <c r="G192" s="818" t="s">
        <v>1497</v>
      </c>
      <c r="H192" s="818" t="s">
        <v>1498</v>
      </c>
      <c r="I192" s="832">
        <v>2277.85009765625</v>
      </c>
      <c r="J192" s="832">
        <v>5</v>
      </c>
      <c r="K192" s="833">
        <v>11389.25048828125</v>
      </c>
    </row>
    <row r="193" spans="1:11" ht="14.45" customHeight="1" x14ac:dyDescent="0.2">
      <c r="A193" s="814" t="s">
        <v>570</v>
      </c>
      <c r="B193" s="815" t="s">
        <v>571</v>
      </c>
      <c r="C193" s="818" t="s">
        <v>594</v>
      </c>
      <c r="D193" s="846" t="s">
        <v>595</v>
      </c>
      <c r="E193" s="818" t="s">
        <v>1479</v>
      </c>
      <c r="F193" s="846" t="s">
        <v>1480</v>
      </c>
      <c r="G193" s="818" t="s">
        <v>1491</v>
      </c>
      <c r="H193" s="818" t="s">
        <v>1499</v>
      </c>
      <c r="I193" s="832">
        <v>3035.31005859375</v>
      </c>
      <c r="J193" s="832">
        <v>2</v>
      </c>
      <c r="K193" s="833">
        <v>6070.6201171875</v>
      </c>
    </row>
    <row r="194" spans="1:11" ht="14.45" customHeight="1" x14ac:dyDescent="0.2">
      <c r="A194" s="814" t="s">
        <v>570</v>
      </c>
      <c r="B194" s="815" t="s">
        <v>571</v>
      </c>
      <c r="C194" s="818" t="s">
        <v>594</v>
      </c>
      <c r="D194" s="846" t="s">
        <v>595</v>
      </c>
      <c r="E194" s="818" t="s">
        <v>1479</v>
      </c>
      <c r="F194" s="846" t="s">
        <v>1480</v>
      </c>
      <c r="G194" s="818" t="s">
        <v>1504</v>
      </c>
      <c r="H194" s="818" t="s">
        <v>1505</v>
      </c>
      <c r="I194" s="832">
        <v>9228.2001953125</v>
      </c>
      <c r="J194" s="832">
        <v>0.25</v>
      </c>
      <c r="K194" s="833">
        <v>2307.050048828125</v>
      </c>
    </row>
    <row r="195" spans="1:11" ht="14.45" customHeight="1" x14ac:dyDescent="0.2">
      <c r="A195" s="814" t="s">
        <v>570</v>
      </c>
      <c r="B195" s="815" t="s">
        <v>571</v>
      </c>
      <c r="C195" s="818" t="s">
        <v>594</v>
      </c>
      <c r="D195" s="846" t="s">
        <v>595</v>
      </c>
      <c r="E195" s="818" t="s">
        <v>1479</v>
      </c>
      <c r="F195" s="846" t="s">
        <v>1480</v>
      </c>
      <c r="G195" s="818" t="s">
        <v>1507</v>
      </c>
      <c r="H195" s="818" t="s">
        <v>1784</v>
      </c>
      <c r="I195" s="832">
        <v>22994.599609375</v>
      </c>
      <c r="J195" s="832">
        <v>0.25</v>
      </c>
      <c r="K195" s="833">
        <v>5748.64990234375</v>
      </c>
    </row>
    <row r="196" spans="1:11" ht="14.45" customHeight="1" x14ac:dyDescent="0.2">
      <c r="A196" s="814" t="s">
        <v>570</v>
      </c>
      <c r="B196" s="815" t="s">
        <v>571</v>
      </c>
      <c r="C196" s="818" t="s">
        <v>594</v>
      </c>
      <c r="D196" s="846" t="s">
        <v>595</v>
      </c>
      <c r="E196" s="818" t="s">
        <v>1479</v>
      </c>
      <c r="F196" s="846" t="s">
        <v>1480</v>
      </c>
      <c r="G196" s="818" t="s">
        <v>1509</v>
      </c>
      <c r="H196" s="818" t="s">
        <v>1785</v>
      </c>
      <c r="I196" s="832">
        <v>22994.560546875</v>
      </c>
      <c r="J196" s="832">
        <v>0.25</v>
      </c>
      <c r="K196" s="833">
        <v>5748.64013671875</v>
      </c>
    </row>
    <row r="197" spans="1:11" ht="14.45" customHeight="1" x14ac:dyDescent="0.2">
      <c r="A197" s="814" t="s">
        <v>570</v>
      </c>
      <c r="B197" s="815" t="s">
        <v>571</v>
      </c>
      <c r="C197" s="818" t="s">
        <v>594</v>
      </c>
      <c r="D197" s="846" t="s">
        <v>595</v>
      </c>
      <c r="E197" s="818" t="s">
        <v>1479</v>
      </c>
      <c r="F197" s="846" t="s">
        <v>1480</v>
      </c>
      <c r="G197" s="818" t="s">
        <v>1511</v>
      </c>
      <c r="H197" s="818" t="s">
        <v>1786</v>
      </c>
      <c r="I197" s="832">
        <v>22994.599609375</v>
      </c>
      <c r="J197" s="832">
        <v>0.25</v>
      </c>
      <c r="K197" s="833">
        <v>5748.64990234375</v>
      </c>
    </row>
    <row r="198" spans="1:11" ht="14.45" customHeight="1" x14ac:dyDescent="0.2">
      <c r="A198" s="814" t="s">
        <v>570</v>
      </c>
      <c r="B198" s="815" t="s">
        <v>571</v>
      </c>
      <c r="C198" s="818" t="s">
        <v>594</v>
      </c>
      <c r="D198" s="846" t="s">
        <v>595</v>
      </c>
      <c r="E198" s="818" t="s">
        <v>1479</v>
      </c>
      <c r="F198" s="846" t="s">
        <v>1480</v>
      </c>
      <c r="G198" s="818" t="s">
        <v>1516</v>
      </c>
      <c r="H198" s="818" t="s">
        <v>1787</v>
      </c>
      <c r="I198" s="832">
        <v>16187.7197265625</v>
      </c>
      <c r="J198" s="832">
        <v>0.5</v>
      </c>
      <c r="K198" s="833">
        <v>8093.85986328125</v>
      </c>
    </row>
    <row r="199" spans="1:11" ht="14.45" customHeight="1" x14ac:dyDescent="0.2">
      <c r="A199" s="814" t="s">
        <v>570</v>
      </c>
      <c r="B199" s="815" t="s">
        <v>571</v>
      </c>
      <c r="C199" s="818" t="s">
        <v>594</v>
      </c>
      <c r="D199" s="846" t="s">
        <v>595</v>
      </c>
      <c r="E199" s="818" t="s">
        <v>1479</v>
      </c>
      <c r="F199" s="846" t="s">
        <v>1480</v>
      </c>
      <c r="G199" s="818" t="s">
        <v>1521</v>
      </c>
      <c r="H199" s="818" t="s">
        <v>1522</v>
      </c>
      <c r="I199" s="832">
        <v>3709.669921875</v>
      </c>
      <c r="J199" s="832">
        <v>2</v>
      </c>
      <c r="K199" s="833">
        <v>7419.33984375</v>
      </c>
    </row>
    <row r="200" spans="1:11" ht="14.45" customHeight="1" x14ac:dyDescent="0.2">
      <c r="A200" s="814" t="s">
        <v>570</v>
      </c>
      <c r="B200" s="815" t="s">
        <v>571</v>
      </c>
      <c r="C200" s="818" t="s">
        <v>594</v>
      </c>
      <c r="D200" s="846" t="s">
        <v>595</v>
      </c>
      <c r="E200" s="818" t="s">
        <v>1479</v>
      </c>
      <c r="F200" s="846" t="s">
        <v>1480</v>
      </c>
      <c r="G200" s="818" t="s">
        <v>1524</v>
      </c>
      <c r="H200" s="818" t="s">
        <v>1525</v>
      </c>
      <c r="I200" s="832">
        <v>3130.75</v>
      </c>
      <c r="J200" s="832">
        <v>5</v>
      </c>
      <c r="K200" s="833">
        <v>15653.759765625</v>
      </c>
    </row>
    <row r="201" spans="1:11" ht="14.45" customHeight="1" x14ac:dyDescent="0.2">
      <c r="A201" s="814" t="s">
        <v>570</v>
      </c>
      <c r="B201" s="815" t="s">
        <v>571</v>
      </c>
      <c r="C201" s="818" t="s">
        <v>594</v>
      </c>
      <c r="D201" s="846" t="s">
        <v>595</v>
      </c>
      <c r="E201" s="818" t="s">
        <v>1479</v>
      </c>
      <c r="F201" s="846" t="s">
        <v>1480</v>
      </c>
      <c r="G201" s="818" t="s">
        <v>1524</v>
      </c>
      <c r="H201" s="818" t="s">
        <v>1526</v>
      </c>
      <c r="I201" s="832">
        <v>3130.75</v>
      </c>
      <c r="J201" s="832">
        <v>1</v>
      </c>
      <c r="K201" s="833">
        <v>3130.75</v>
      </c>
    </row>
    <row r="202" spans="1:11" ht="14.45" customHeight="1" x14ac:dyDescent="0.2">
      <c r="A202" s="814" t="s">
        <v>570</v>
      </c>
      <c r="B202" s="815" t="s">
        <v>571</v>
      </c>
      <c r="C202" s="818" t="s">
        <v>594</v>
      </c>
      <c r="D202" s="846" t="s">
        <v>595</v>
      </c>
      <c r="E202" s="818" t="s">
        <v>1479</v>
      </c>
      <c r="F202" s="846" t="s">
        <v>1480</v>
      </c>
      <c r="G202" s="818" t="s">
        <v>1527</v>
      </c>
      <c r="H202" s="818" t="s">
        <v>1528</v>
      </c>
      <c r="I202" s="832">
        <v>213.35000610351563</v>
      </c>
      <c r="J202" s="832">
        <v>6</v>
      </c>
      <c r="K202" s="833">
        <v>1280.0899963378906</v>
      </c>
    </row>
    <row r="203" spans="1:11" ht="14.45" customHeight="1" x14ac:dyDescent="0.2">
      <c r="A203" s="814" t="s">
        <v>570</v>
      </c>
      <c r="B203" s="815" t="s">
        <v>571</v>
      </c>
      <c r="C203" s="818" t="s">
        <v>594</v>
      </c>
      <c r="D203" s="846" t="s">
        <v>595</v>
      </c>
      <c r="E203" s="818" t="s">
        <v>1479</v>
      </c>
      <c r="F203" s="846" t="s">
        <v>1480</v>
      </c>
      <c r="G203" s="818" t="s">
        <v>1529</v>
      </c>
      <c r="H203" s="818" t="s">
        <v>1530</v>
      </c>
      <c r="I203" s="832">
        <v>2722.5</v>
      </c>
      <c r="J203" s="832">
        <v>7</v>
      </c>
      <c r="K203" s="833">
        <v>19057.5</v>
      </c>
    </row>
    <row r="204" spans="1:11" ht="14.45" customHeight="1" x14ac:dyDescent="0.2">
      <c r="A204" s="814" t="s">
        <v>570</v>
      </c>
      <c r="B204" s="815" t="s">
        <v>571</v>
      </c>
      <c r="C204" s="818" t="s">
        <v>594</v>
      </c>
      <c r="D204" s="846" t="s">
        <v>595</v>
      </c>
      <c r="E204" s="818" t="s">
        <v>1479</v>
      </c>
      <c r="F204" s="846" t="s">
        <v>1480</v>
      </c>
      <c r="G204" s="818" t="s">
        <v>1529</v>
      </c>
      <c r="H204" s="818" t="s">
        <v>1531</v>
      </c>
      <c r="I204" s="832">
        <v>2722.5</v>
      </c>
      <c r="J204" s="832">
        <v>3</v>
      </c>
      <c r="K204" s="833">
        <v>8167.5</v>
      </c>
    </row>
    <row r="205" spans="1:11" ht="14.45" customHeight="1" x14ac:dyDescent="0.2">
      <c r="A205" s="814" t="s">
        <v>570</v>
      </c>
      <c r="B205" s="815" t="s">
        <v>571</v>
      </c>
      <c r="C205" s="818" t="s">
        <v>594</v>
      </c>
      <c r="D205" s="846" t="s">
        <v>595</v>
      </c>
      <c r="E205" s="818" t="s">
        <v>1479</v>
      </c>
      <c r="F205" s="846" t="s">
        <v>1480</v>
      </c>
      <c r="G205" s="818" t="s">
        <v>1538</v>
      </c>
      <c r="H205" s="818" t="s">
        <v>1539</v>
      </c>
      <c r="I205" s="832">
        <v>62.080001831054688</v>
      </c>
      <c r="J205" s="832">
        <v>2</v>
      </c>
      <c r="K205" s="833">
        <v>124.15000152587891</v>
      </c>
    </row>
    <row r="206" spans="1:11" ht="14.45" customHeight="1" x14ac:dyDescent="0.2">
      <c r="A206" s="814" t="s">
        <v>570</v>
      </c>
      <c r="B206" s="815" t="s">
        <v>571</v>
      </c>
      <c r="C206" s="818" t="s">
        <v>594</v>
      </c>
      <c r="D206" s="846" t="s">
        <v>595</v>
      </c>
      <c r="E206" s="818" t="s">
        <v>1479</v>
      </c>
      <c r="F206" s="846" t="s">
        <v>1480</v>
      </c>
      <c r="G206" s="818" t="s">
        <v>1540</v>
      </c>
      <c r="H206" s="818" t="s">
        <v>1542</v>
      </c>
      <c r="I206" s="832">
        <v>1149.5</v>
      </c>
      <c r="J206" s="832">
        <v>1</v>
      </c>
      <c r="K206" s="833">
        <v>1149.5</v>
      </c>
    </row>
    <row r="207" spans="1:11" ht="14.45" customHeight="1" x14ac:dyDescent="0.2">
      <c r="A207" s="814" t="s">
        <v>570</v>
      </c>
      <c r="B207" s="815" t="s">
        <v>571</v>
      </c>
      <c r="C207" s="818" t="s">
        <v>594</v>
      </c>
      <c r="D207" s="846" t="s">
        <v>595</v>
      </c>
      <c r="E207" s="818" t="s">
        <v>1788</v>
      </c>
      <c r="F207" s="846" t="s">
        <v>1789</v>
      </c>
      <c r="G207" s="818" t="s">
        <v>1790</v>
      </c>
      <c r="H207" s="818" t="s">
        <v>1791</v>
      </c>
      <c r="I207" s="832">
        <v>21.239999771118164</v>
      </c>
      <c r="J207" s="832">
        <v>210</v>
      </c>
      <c r="K207" s="833">
        <v>4460.39990234375</v>
      </c>
    </row>
    <row r="208" spans="1:11" ht="14.45" customHeight="1" x14ac:dyDescent="0.2">
      <c r="A208" s="814" t="s">
        <v>570</v>
      </c>
      <c r="B208" s="815" t="s">
        <v>571</v>
      </c>
      <c r="C208" s="818" t="s">
        <v>594</v>
      </c>
      <c r="D208" s="846" t="s">
        <v>595</v>
      </c>
      <c r="E208" s="818" t="s">
        <v>1543</v>
      </c>
      <c r="F208" s="846" t="s">
        <v>1544</v>
      </c>
      <c r="G208" s="818" t="s">
        <v>1792</v>
      </c>
      <c r="H208" s="818" t="s">
        <v>1793</v>
      </c>
      <c r="I208" s="832">
        <v>9.7799997329711914</v>
      </c>
      <c r="J208" s="832">
        <v>900</v>
      </c>
      <c r="K208" s="833">
        <v>8797.5</v>
      </c>
    </row>
    <row r="209" spans="1:11" ht="14.45" customHeight="1" x14ac:dyDescent="0.2">
      <c r="A209" s="814" t="s">
        <v>570</v>
      </c>
      <c r="B209" s="815" t="s">
        <v>571</v>
      </c>
      <c r="C209" s="818" t="s">
        <v>594</v>
      </c>
      <c r="D209" s="846" t="s">
        <v>595</v>
      </c>
      <c r="E209" s="818" t="s">
        <v>1543</v>
      </c>
      <c r="F209" s="846" t="s">
        <v>1544</v>
      </c>
      <c r="G209" s="818" t="s">
        <v>1792</v>
      </c>
      <c r="H209" s="818" t="s">
        <v>1794</v>
      </c>
      <c r="I209" s="832">
        <v>9.7799997329711914</v>
      </c>
      <c r="J209" s="832">
        <v>400</v>
      </c>
      <c r="K209" s="833">
        <v>3910</v>
      </c>
    </row>
    <row r="210" spans="1:11" ht="14.45" customHeight="1" x14ac:dyDescent="0.2">
      <c r="A210" s="814" t="s">
        <v>570</v>
      </c>
      <c r="B210" s="815" t="s">
        <v>571</v>
      </c>
      <c r="C210" s="818" t="s">
        <v>594</v>
      </c>
      <c r="D210" s="846" t="s">
        <v>595</v>
      </c>
      <c r="E210" s="818" t="s">
        <v>1543</v>
      </c>
      <c r="F210" s="846" t="s">
        <v>1544</v>
      </c>
      <c r="G210" s="818" t="s">
        <v>1795</v>
      </c>
      <c r="H210" s="818" t="s">
        <v>1796</v>
      </c>
      <c r="I210" s="832">
        <v>0.41999998688697815</v>
      </c>
      <c r="J210" s="832">
        <v>1000</v>
      </c>
      <c r="K210" s="833">
        <v>419.75</v>
      </c>
    </row>
    <row r="211" spans="1:11" ht="14.45" customHeight="1" x14ac:dyDescent="0.2">
      <c r="A211" s="814" t="s">
        <v>570</v>
      </c>
      <c r="B211" s="815" t="s">
        <v>571</v>
      </c>
      <c r="C211" s="818" t="s">
        <v>594</v>
      </c>
      <c r="D211" s="846" t="s">
        <v>595</v>
      </c>
      <c r="E211" s="818" t="s">
        <v>1543</v>
      </c>
      <c r="F211" s="846" t="s">
        <v>1544</v>
      </c>
      <c r="G211" s="818" t="s">
        <v>1797</v>
      </c>
      <c r="H211" s="818" t="s">
        <v>1798</v>
      </c>
      <c r="I211" s="832">
        <v>1.3009090531956067</v>
      </c>
      <c r="J211" s="832">
        <v>8000</v>
      </c>
      <c r="K211" s="833">
        <v>10428</v>
      </c>
    </row>
    <row r="212" spans="1:11" ht="14.45" customHeight="1" x14ac:dyDescent="0.2">
      <c r="A212" s="814" t="s">
        <v>570</v>
      </c>
      <c r="B212" s="815" t="s">
        <v>571</v>
      </c>
      <c r="C212" s="818" t="s">
        <v>594</v>
      </c>
      <c r="D212" s="846" t="s">
        <v>595</v>
      </c>
      <c r="E212" s="818" t="s">
        <v>1543</v>
      </c>
      <c r="F212" s="846" t="s">
        <v>1544</v>
      </c>
      <c r="G212" s="818" t="s">
        <v>1797</v>
      </c>
      <c r="H212" s="818" t="s">
        <v>1799</v>
      </c>
      <c r="I212" s="832">
        <v>1.2899999618530273</v>
      </c>
      <c r="J212" s="832">
        <v>4000</v>
      </c>
      <c r="K212" s="833">
        <v>5160</v>
      </c>
    </row>
    <row r="213" spans="1:11" ht="14.45" customHeight="1" x14ac:dyDescent="0.2">
      <c r="A213" s="814" t="s">
        <v>570</v>
      </c>
      <c r="B213" s="815" t="s">
        <v>571</v>
      </c>
      <c r="C213" s="818" t="s">
        <v>594</v>
      </c>
      <c r="D213" s="846" t="s">
        <v>595</v>
      </c>
      <c r="E213" s="818" t="s">
        <v>1543</v>
      </c>
      <c r="F213" s="846" t="s">
        <v>1544</v>
      </c>
      <c r="G213" s="818" t="s">
        <v>1800</v>
      </c>
      <c r="H213" s="818" t="s">
        <v>1801</v>
      </c>
      <c r="I213" s="832">
        <v>0.32199999690055847</v>
      </c>
      <c r="J213" s="832">
        <v>15000</v>
      </c>
      <c r="K213" s="833">
        <v>4813.9000244140625</v>
      </c>
    </row>
    <row r="214" spans="1:11" ht="14.45" customHeight="1" x14ac:dyDescent="0.2">
      <c r="A214" s="814" t="s">
        <v>570</v>
      </c>
      <c r="B214" s="815" t="s">
        <v>571</v>
      </c>
      <c r="C214" s="818" t="s">
        <v>594</v>
      </c>
      <c r="D214" s="846" t="s">
        <v>595</v>
      </c>
      <c r="E214" s="818" t="s">
        <v>1543</v>
      </c>
      <c r="F214" s="846" t="s">
        <v>1544</v>
      </c>
      <c r="G214" s="818" t="s">
        <v>1800</v>
      </c>
      <c r="H214" s="818" t="s">
        <v>1802</v>
      </c>
      <c r="I214" s="832">
        <v>0.31999999284744263</v>
      </c>
      <c r="J214" s="832">
        <v>12000</v>
      </c>
      <c r="K214" s="833">
        <v>3836.4000244140625</v>
      </c>
    </row>
    <row r="215" spans="1:11" ht="14.45" customHeight="1" x14ac:dyDescent="0.2">
      <c r="A215" s="814" t="s">
        <v>570</v>
      </c>
      <c r="B215" s="815" t="s">
        <v>571</v>
      </c>
      <c r="C215" s="818" t="s">
        <v>594</v>
      </c>
      <c r="D215" s="846" t="s">
        <v>595</v>
      </c>
      <c r="E215" s="818" t="s">
        <v>1543</v>
      </c>
      <c r="F215" s="846" t="s">
        <v>1544</v>
      </c>
      <c r="G215" s="818" t="s">
        <v>1803</v>
      </c>
      <c r="H215" s="818" t="s">
        <v>1804</v>
      </c>
      <c r="I215" s="832">
        <v>157.32000732421875</v>
      </c>
      <c r="J215" s="832">
        <v>3</v>
      </c>
      <c r="K215" s="833">
        <v>471.95999145507813</v>
      </c>
    </row>
    <row r="216" spans="1:11" ht="14.45" customHeight="1" x14ac:dyDescent="0.2">
      <c r="A216" s="814" t="s">
        <v>570</v>
      </c>
      <c r="B216" s="815" t="s">
        <v>571</v>
      </c>
      <c r="C216" s="818" t="s">
        <v>594</v>
      </c>
      <c r="D216" s="846" t="s">
        <v>595</v>
      </c>
      <c r="E216" s="818" t="s">
        <v>1543</v>
      </c>
      <c r="F216" s="846" t="s">
        <v>1544</v>
      </c>
      <c r="G216" s="818" t="s">
        <v>1805</v>
      </c>
      <c r="H216" s="818" t="s">
        <v>1806</v>
      </c>
      <c r="I216" s="832">
        <v>43.310001373291016</v>
      </c>
      <c r="J216" s="832">
        <v>70</v>
      </c>
      <c r="K216" s="833">
        <v>3031.6299743652344</v>
      </c>
    </row>
    <row r="217" spans="1:11" ht="14.45" customHeight="1" x14ac:dyDescent="0.2">
      <c r="A217" s="814" t="s">
        <v>570</v>
      </c>
      <c r="B217" s="815" t="s">
        <v>571</v>
      </c>
      <c r="C217" s="818" t="s">
        <v>594</v>
      </c>
      <c r="D217" s="846" t="s">
        <v>595</v>
      </c>
      <c r="E217" s="818" t="s">
        <v>1543</v>
      </c>
      <c r="F217" s="846" t="s">
        <v>1544</v>
      </c>
      <c r="G217" s="818" t="s">
        <v>1545</v>
      </c>
      <c r="H217" s="818" t="s">
        <v>1807</v>
      </c>
      <c r="I217" s="832">
        <v>790.8800048828125</v>
      </c>
      <c r="J217" s="832">
        <v>7</v>
      </c>
      <c r="K217" s="833">
        <v>5536.1600341796875</v>
      </c>
    </row>
    <row r="218" spans="1:11" ht="14.45" customHeight="1" x14ac:dyDescent="0.2">
      <c r="A218" s="814" t="s">
        <v>570</v>
      </c>
      <c r="B218" s="815" t="s">
        <v>571</v>
      </c>
      <c r="C218" s="818" t="s">
        <v>594</v>
      </c>
      <c r="D218" s="846" t="s">
        <v>595</v>
      </c>
      <c r="E218" s="818" t="s">
        <v>1543</v>
      </c>
      <c r="F218" s="846" t="s">
        <v>1544</v>
      </c>
      <c r="G218" s="818" t="s">
        <v>1808</v>
      </c>
      <c r="H218" s="818" t="s">
        <v>1809</v>
      </c>
      <c r="I218" s="832">
        <v>707.93666585286462</v>
      </c>
      <c r="J218" s="832">
        <v>3</v>
      </c>
      <c r="K218" s="833">
        <v>2123.8099975585938</v>
      </c>
    </row>
    <row r="219" spans="1:11" ht="14.45" customHeight="1" x14ac:dyDescent="0.2">
      <c r="A219" s="814" t="s">
        <v>570</v>
      </c>
      <c r="B219" s="815" t="s">
        <v>571</v>
      </c>
      <c r="C219" s="818" t="s">
        <v>594</v>
      </c>
      <c r="D219" s="846" t="s">
        <v>595</v>
      </c>
      <c r="E219" s="818" t="s">
        <v>1543</v>
      </c>
      <c r="F219" s="846" t="s">
        <v>1544</v>
      </c>
      <c r="G219" s="818" t="s">
        <v>1810</v>
      </c>
      <c r="H219" s="818" t="s">
        <v>1811</v>
      </c>
      <c r="I219" s="832">
        <v>355.35000610351563</v>
      </c>
      <c r="J219" s="832">
        <v>14</v>
      </c>
      <c r="K219" s="833">
        <v>4974.9001159667969</v>
      </c>
    </row>
    <row r="220" spans="1:11" ht="14.45" customHeight="1" x14ac:dyDescent="0.2">
      <c r="A220" s="814" t="s">
        <v>570</v>
      </c>
      <c r="B220" s="815" t="s">
        <v>571</v>
      </c>
      <c r="C220" s="818" t="s">
        <v>594</v>
      </c>
      <c r="D220" s="846" t="s">
        <v>595</v>
      </c>
      <c r="E220" s="818" t="s">
        <v>1543</v>
      </c>
      <c r="F220" s="846" t="s">
        <v>1544</v>
      </c>
      <c r="G220" s="818" t="s">
        <v>1812</v>
      </c>
      <c r="H220" s="818" t="s">
        <v>1813</v>
      </c>
      <c r="I220" s="832">
        <v>48.637777964274086</v>
      </c>
      <c r="J220" s="832">
        <v>120</v>
      </c>
      <c r="K220" s="833">
        <v>5831.7499389648438</v>
      </c>
    </row>
    <row r="221" spans="1:11" ht="14.45" customHeight="1" x14ac:dyDescent="0.2">
      <c r="A221" s="814" t="s">
        <v>570</v>
      </c>
      <c r="B221" s="815" t="s">
        <v>571</v>
      </c>
      <c r="C221" s="818" t="s">
        <v>594</v>
      </c>
      <c r="D221" s="846" t="s">
        <v>595</v>
      </c>
      <c r="E221" s="818" t="s">
        <v>1543</v>
      </c>
      <c r="F221" s="846" t="s">
        <v>1544</v>
      </c>
      <c r="G221" s="818" t="s">
        <v>1814</v>
      </c>
      <c r="H221" s="818" t="s">
        <v>1815</v>
      </c>
      <c r="I221" s="832">
        <v>63.070001602172852</v>
      </c>
      <c r="J221" s="832">
        <v>20</v>
      </c>
      <c r="K221" s="833">
        <v>1261.3399658203125</v>
      </c>
    </row>
    <row r="222" spans="1:11" ht="14.45" customHeight="1" x14ac:dyDescent="0.2">
      <c r="A222" s="814" t="s">
        <v>570</v>
      </c>
      <c r="B222" s="815" t="s">
        <v>571</v>
      </c>
      <c r="C222" s="818" t="s">
        <v>594</v>
      </c>
      <c r="D222" s="846" t="s">
        <v>595</v>
      </c>
      <c r="E222" s="818" t="s">
        <v>1543</v>
      </c>
      <c r="F222" s="846" t="s">
        <v>1544</v>
      </c>
      <c r="G222" s="818" t="s">
        <v>1816</v>
      </c>
      <c r="H222" s="818" t="s">
        <v>1817</v>
      </c>
      <c r="I222" s="832">
        <v>101.19999694824219</v>
      </c>
      <c r="J222" s="832">
        <v>5</v>
      </c>
      <c r="K222" s="833">
        <v>506</v>
      </c>
    </row>
    <row r="223" spans="1:11" ht="14.45" customHeight="1" x14ac:dyDescent="0.2">
      <c r="A223" s="814" t="s">
        <v>570</v>
      </c>
      <c r="B223" s="815" t="s">
        <v>571</v>
      </c>
      <c r="C223" s="818" t="s">
        <v>594</v>
      </c>
      <c r="D223" s="846" t="s">
        <v>595</v>
      </c>
      <c r="E223" s="818" t="s">
        <v>1543</v>
      </c>
      <c r="F223" s="846" t="s">
        <v>1544</v>
      </c>
      <c r="G223" s="818" t="s">
        <v>1818</v>
      </c>
      <c r="H223" s="818" t="s">
        <v>1819</v>
      </c>
      <c r="I223" s="832">
        <v>272.44000244140625</v>
      </c>
      <c r="J223" s="832">
        <v>6</v>
      </c>
      <c r="K223" s="833">
        <v>1634.6099853515625</v>
      </c>
    </row>
    <row r="224" spans="1:11" ht="14.45" customHeight="1" x14ac:dyDescent="0.2">
      <c r="A224" s="814" t="s">
        <v>570</v>
      </c>
      <c r="B224" s="815" t="s">
        <v>571</v>
      </c>
      <c r="C224" s="818" t="s">
        <v>594</v>
      </c>
      <c r="D224" s="846" t="s">
        <v>595</v>
      </c>
      <c r="E224" s="818" t="s">
        <v>1543</v>
      </c>
      <c r="F224" s="846" t="s">
        <v>1544</v>
      </c>
      <c r="G224" s="818" t="s">
        <v>1820</v>
      </c>
      <c r="H224" s="818" t="s">
        <v>1821</v>
      </c>
      <c r="I224" s="832">
        <v>22.149999618530273</v>
      </c>
      <c r="J224" s="832">
        <v>100</v>
      </c>
      <c r="K224" s="833">
        <v>2215</v>
      </c>
    </row>
    <row r="225" spans="1:11" ht="14.45" customHeight="1" x14ac:dyDescent="0.2">
      <c r="A225" s="814" t="s">
        <v>570</v>
      </c>
      <c r="B225" s="815" t="s">
        <v>571</v>
      </c>
      <c r="C225" s="818" t="s">
        <v>594</v>
      </c>
      <c r="D225" s="846" t="s">
        <v>595</v>
      </c>
      <c r="E225" s="818" t="s">
        <v>1543</v>
      </c>
      <c r="F225" s="846" t="s">
        <v>1544</v>
      </c>
      <c r="G225" s="818" t="s">
        <v>1822</v>
      </c>
      <c r="H225" s="818" t="s">
        <v>1823</v>
      </c>
      <c r="I225" s="832">
        <v>12.915999984741211</v>
      </c>
      <c r="J225" s="832">
        <v>120</v>
      </c>
      <c r="K225" s="833">
        <v>1558.6600189208984</v>
      </c>
    </row>
    <row r="226" spans="1:11" ht="14.45" customHeight="1" x14ac:dyDescent="0.2">
      <c r="A226" s="814" t="s">
        <v>570</v>
      </c>
      <c r="B226" s="815" t="s">
        <v>571</v>
      </c>
      <c r="C226" s="818" t="s">
        <v>594</v>
      </c>
      <c r="D226" s="846" t="s">
        <v>595</v>
      </c>
      <c r="E226" s="818" t="s">
        <v>1543</v>
      </c>
      <c r="F226" s="846" t="s">
        <v>1544</v>
      </c>
      <c r="G226" s="818" t="s">
        <v>1824</v>
      </c>
      <c r="H226" s="818" t="s">
        <v>1825</v>
      </c>
      <c r="I226" s="832">
        <v>123.19000244140625</v>
      </c>
      <c r="J226" s="832">
        <v>10</v>
      </c>
      <c r="K226" s="833">
        <v>1231.8800048828125</v>
      </c>
    </row>
    <row r="227" spans="1:11" ht="14.45" customHeight="1" x14ac:dyDescent="0.2">
      <c r="A227" s="814" t="s">
        <v>570</v>
      </c>
      <c r="B227" s="815" t="s">
        <v>571</v>
      </c>
      <c r="C227" s="818" t="s">
        <v>594</v>
      </c>
      <c r="D227" s="846" t="s">
        <v>595</v>
      </c>
      <c r="E227" s="818" t="s">
        <v>1543</v>
      </c>
      <c r="F227" s="846" t="s">
        <v>1544</v>
      </c>
      <c r="G227" s="818" t="s">
        <v>1826</v>
      </c>
      <c r="H227" s="818" t="s">
        <v>1827</v>
      </c>
      <c r="I227" s="832">
        <v>120.95000249689275</v>
      </c>
      <c r="J227" s="832">
        <v>135</v>
      </c>
      <c r="K227" s="833">
        <v>16293.5205078125</v>
      </c>
    </row>
    <row r="228" spans="1:11" ht="14.45" customHeight="1" x14ac:dyDescent="0.2">
      <c r="A228" s="814" t="s">
        <v>570</v>
      </c>
      <c r="B228" s="815" t="s">
        <v>571</v>
      </c>
      <c r="C228" s="818" t="s">
        <v>594</v>
      </c>
      <c r="D228" s="846" t="s">
        <v>595</v>
      </c>
      <c r="E228" s="818" t="s">
        <v>1543</v>
      </c>
      <c r="F228" s="846" t="s">
        <v>1544</v>
      </c>
      <c r="G228" s="818" t="s">
        <v>1828</v>
      </c>
      <c r="H228" s="818" t="s">
        <v>1829</v>
      </c>
      <c r="I228" s="832">
        <v>84.717271284623578</v>
      </c>
      <c r="J228" s="832">
        <v>185</v>
      </c>
      <c r="K228" s="833">
        <v>15648.51953125</v>
      </c>
    </row>
    <row r="229" spans="1:11" ht="14.45" customHeight="1" x14ac:dyDescent="0.2">
      <c r="A229" s="814" t="s">
        <v>570</v>
      </c>
      <c r="B229" s="815" t="s">
        <v>571</v>
      </c>
      <c r="C229" s="818" t="s">
        <v>594</v>
      </c>
      <c r="D229" s="846" t="s">
        <v>595</v>
      </c>
      <c r="E229" s="818" t="s">
        <v>1543</v>
      </c>
      <c r="F229" s="846" t="s">
        <v>1544</v>
      </c>
      <c r="G229" s="818" t="s">
        <v>1830</v>
      </c>
      <c r="H229" s="818" t="s">
        <v>1831</v>
      </c>
      <c r="I229" s="832">
        <v>124.41000366210938</v>
      </c>
      <c r="J229" s="832">
        <v>15</v>
      </c>
      <c r="K229" s="833">
        <v>1866.1199340820313</v>
      </c>
    </row>
    <row r="230" spans="1:11" ht="14.45" customHeight="1" x14ac:dyDescent="0.2">
      <c r="A230" s="814" t="s">
        <v>570</v>
      </c>
      <c r="B230" s="815" t="s">
        <v>571</v>
      </c>
      <c r="C230" s="818" t="s">
        <v>594</v>
      </c>
      <c r="D230" s="846" t="s">
        <v>595</v>
      </c>
      <c r="E230" s="818" t="s">
        <v>1543</v>
      </c>
      <c r="F230" s="846" t="s">
        <v>1544</v>
      </c>
      <c r="G230" s="818" t="s">
        <v>1832</v>
      </c>
      <c r="H230" s="818" t="s">
        <v>1833</v>
      </c>
      <c r="I230" s="832">
        <v>131.10000610351563</v>
      </c>
      <c r="J230" s="832">
        <v>2</v>
      </c>
      <c r="K230" s="833">
        <v>262.20001220703125</v>
      </c>
    </row>
    <row r="231" spans="1:11" ht="14.45" customHeight="1" x14ac:dyDescent="0.2">
      <c r="A231" s="814" t="s">
        <v>570</v>
      </c>
      <c r="B231" s="815" t="s">
        <v>571</v>
      </c>
      <c r="C231" s="818" t="s">
        <v>594</v>
      </c>
      <c r="D231" s="846" t="s">
        <v>595</v>
      </c>
      <c r="E231" s="818" t="s">
        <v>1543</v>
      </c>
      <c r="F231" s="846" t="s">
        <v>1544</v>
      </c>
      <c r="G231" s="818" t="s">
        <v>1834</v>
      </c>
      <c r="H231" s="818" t="s">
        <v>1835</v>
      </c>
      <c r="I231" s="832">
        <v>190.89999389648438</v>
      </c>
      <c r="J231" s="832">
        <v>5</v>
      </c>
      <c r="K231" s="833">
        <v>954.5</v>
      </c>
    </row>
    <row r="232" spans="1:11" ht="14.45" customHeight="1" x14ac:dyDescent="0.2">
      <c r="A232" s="814" t="s">
        <v>570</v>
      </c>
      <c r="B232" s="815" t="s">
        <v>571</v>
      </c>
      <c r="C232" s="818" t="s">
        <v>594</v>
      </c>
      <c r="D232" s="846" t="s">
        <v>595</v>
      </c>
      <c r="E232" s="818" t="s">
        <v>1543</v>
      </c>
      <c r="F232" s="846" t="s">
        <v>1544</v>
      </c>
      <c r="G232" s="818" t="s">
        <v>1836</v>
      </c>
      <c r="H232" s="818" t="s">
        <v>1837</v>
      </c>
      <c r="I232" s="832">
        <v>163.60166422526041</v>
      </c>
      <c r="J232" s="832">
        <v>12</v>
      </c>
      <c r="K232" s="833">
        <v>1967.4499969482422</v>
      </c>
    </row>
    <row r="233" spans="1:11" ht="14.45" customHeight="1" x14ac:dyDescent="0.2">
      <c r="A233" s="814" t="s">
        <v>570</v>
      </c>
      <c r="B233" s="815" t="s">
        <v>571</v>
      </c>
      <c r="C233" s="818" t="s">
        <v>594</v>
      </c>
      <c r="D233" s="846" t="s">
        <v>595</v>
      </c>
      <c r="E233" s="818" t="s">
        <v>1543</v>
      </c>
      <c r="F233" s="846" t="s">
        <v>1544</v>
      </c>
      <c r="G233" s="818" t="s">
        <v>1838</v>
      </c>
      <c r="H233" s="818" t="s">
        <v>1839</v>
      </c>
      <c r="I233" s="832">
        <v>309.35000610351563</v>
      </c>
      <c r="J233" s="832">
        <v>6</v>
      </c>
      <c r="K233" s="833">
        <v>1856.1000366210938</v>
      </c>
    </row>
    <row r="234" spans="1:11" ht="14.45" customHeight="1" x14ac:dyDescent="0.2">
      <c r="A234" s="814" t="s">
        <v>570</v>
      </c>
      <c r="B234" s="815" t="s">
        <v>571</v>
      </c>
      <c r="C234" s="818" t="s">
        <v>594</v>
      </c>
      <c r="D234" s="846" t="s">
        <v>595</v>
      </c>
      <c r="E234" s="818" t="s">
        <v>1543</v>
      </c>
      <c r="F234" s="846" t="s">
        <v>1544</v>
      </c>
      <c r="G234" s="818" t="s">
        <v>1840</v>
      </c>
      <c r="H234" s="818" t="s">
        <v>1841</v>
      </c>
      <c r="I234" s="832">
        <v>6.869999885559082</v>
      </c>
      <c r="J234" s="832">
        <v>400</v>
      </c>
      <c r="K234" s="833">
        <v>2748.9599609375</v>
      </c>
    </row>
    <row r="235" spans="1:11" ht="14.45" customHeight="1" x14ac:dyDescent="0.2">
      <c r="A235" s="814" t="s">
        <v>570</v>
      </c>
      <c r="B235" s="815" t="s">
        <v>571</v>
      </c>
      <c r="C235" s="818" t="s">
        <v>594</v>
      </c>
      <c r="D235" s="846" t="s">
        <v>595</v>
      </c>
      <c r="E235" s="818" t="s">
        <v>1543</v>
      </c>
      <c r="F235" s="846" t="s">
        <v>1544</v>
      </c>
      <c r="G235" s="818" t="s">
        <v>1842</v>
      </c>
      <c r="H235" s="818" t="s">
        <v>1843</v>
      </c>
      <c r="I235" s="832">
        <v>27.600000381469727</v>
      </c>
      <c r="J235" s="832">
        <v>100</v>
      </c>
      <c r="K235" s="833">
        <v>2760</v>
      </c>
    </row>
    <row r="236" spans="1:11" ht="14.45" customHeight="1" x14ac:dyDescent="0.2">
      <c r="A236" s="814" t="s">
        <v>570</v>
      </c>
      <c r="B236" s="815" t="s">
        <v>571</v>
      </c>
      <c r="C236" s="818" t="s">
        <v>594</v>
      </c>
      <c r="D236" s="846" t="s">
        <v>595</v>
      </c>
      <c r="E236" s="818" t="s">
        <v>1543</v>
      </c>
      <c r="F236" s="846" t="s">
        <v>1544</v>
      </c>
      <c r="G236" s="818" t="s">
        <v>1844</v>
      </c>
      <c r="H236" s="818" t="s">
        <v>1845</v>
      </c>
      <c r="I236" s="832">
        <v>2.7599999904632568</v>
      </c>
      <c r="J236" s="832">
        <v>200</v>
      </c>
      <c r="K236" s="833">
        <v>552</v>
      </c>
    </row>
    <row r="237" spans="1:11" ht="14.45" customHeight="1" x14ac:dyDescent="0.2">
      <c r="A237" s="814" t="s">
        <v>570</v>
      </c>
      <c r="B237" s="815" t="s">
        <v>571</v>
      </c>
      <c r="C237" s="818" t="s">
        <v>594</v>
      </c>
      <c r="D237" s="846" t="s">
        <v>595</v>
      </c>
      <c r="E237" s="818" t="s">
        <v>1543</v>
      </c>
      <c r="F237" s="846" t="s">
        <v>1544</v>
      </c>
      <c r="G237" s="818" t="s">
        <v>1547</v>
      </c>
      <c r="H237" s="818" t="s">
        <v>1846</v>
      </c>
      <c r="I237" s="832">
        <v>6.0999999046325684</v>
      </c>
      <c r="J237" s="832">
        <v>2200</v>
      </c>
      <c r="K237" s="833">
        <v>13420.39013671875</v>
      </c>
    </row>
    <row r="238" spans="1:11" ht="14.45" customHeight="1" x14ac:dyDescent="0.2">
      <c r="A238" s="814" t="s">
        <v>570</v>
      </c>
      <c r="B238" s="815" t="s">
        <v>571</v>
      </c>
      <c r="C238" s="818" t="s">
        <v>594</v>
      </c>
      <c r="D238" s="846" t="s">
        <v>595</v>
      </c>
      <c r="E238" s="818" t="s">
        <v>1543</v>
      </c>
      <c r="F238" s="846" t="s">
        <v>1544</v>
      </c>
      <c r="G238" s="818" t="s">
        <v>1805</v>
      </c>
      <c r="H238" s="818" t="s">
        <v>1847</v>
      </c>
      <c r="I238" s="832">
        <v>43.310001373291016</v>
      </c>
      <c r="J238" s="832">
        <v>20</v>
      </c>
      <c r="K238" s="833">
        <v>866.17999267578125</v>
      </c>
    </row>
    <row r="239" spans="1:11" ht="14.45" customHeight="1" x14ac:dyDescent="0.2">
      <c r="A239" s="814" t="s">
        <v>570</v>
      </c>
      <c r="B239" s="815" t="s">
        <v>571</v>
      </c>
      <c r="C239" s="818" t="s">
        <v>594</v>
      </c>
      <c r="D239" s="846" t="s">
        <v>595</v>
      </c>
      <c r="E239" s="818" t="s">
        <v>1543</v>
      </c>
      <c r="F239" s="846" t="s">
        <v>1544</v>
      </c>
      <c r="G239" s="818" t="s">
        <v>1812</v>
      </c>
      <c r="H239" s="818" t="s">
        <v>1848</v>
      </c>
      <c r="I239" s="832">
        <v>48.479999542236328</v>
      </c>
      <c r="J239" s="832">
        <v>70</v>
      </c>
      <c r="K239" s="833">
        <v>3393.4000854492188</v>
      </c>
    </row>
    <row r="240" spans="1:11" ht="14.45" customHeight="1" x14ac:dyDescent="0.2">
      <c r="A240" s="814" t="s">
        <v>570</v>
      </c>
      <c r="B240" s="815" t="s">
        <v>571</v>
      </c>
      <c r="C240" s="818" t="s">
        <v>594</v>
      </c>
      <c r="D240" s="846" t="s">
        <v>595</v>
      </c>
      <c r="E240" s="818" t="s">
        <v>1543</v>
      </c>
      <c r="F240" s="846" t="s">
        <v>1544</v>
      </c>
      <c r="G240" s="818" t="s">
        <v>1814</v>
      </c>
      <c r="H240" s="818" t="s">
        <v>1849</v>
      </c>
      <c r="I240" s="832">
        <v>63.459999084472656</v>
      </c>
      <c r="J240" s="832">
        <v>10</v>
      </c>
      <c r="K240" s="833">
        <v>634.54998779296875</v>
      </c>
    </row>
    <row r="241" spans="1:11" ht="14.45" customHeight="1" x14ac:dyDescent="0.2">
      <c r="A241" s="814" t="s">
        <v>570</v>
      </c>
      <c r="B241" s="815" t="s">
        <v>571</v>
      </c>
      <c r="C241" s="818" t="s">
        <v>594</v>
      </c>
      <c r="D241" s="846" t="s">
        <v>595</v>
      </c>
      <c r="E241" s="818" t="s">
        <v>1543</v>
      </c>
      <c r="F241" s="846" t="s">
        <v>1544</v>
      </c>
      <c r="G241" s="818" t="s">
        <v>1818</v>
      </c>
      <c r="H241" s="818" t="s">
        <v>1850</v>
      </c>
      <c r="I241" s="832">
        <v>272.44000244140625</v>
      </c>
      <c r="J241" s="832">
        <v>6</v>
      </c>
      <c r="K241" s="833">
        <v>1634.6099853515625</v>
      </c>
    </row>
    <row r="242" spans="1:11" ht="14.45" customHeight="1" x14ac:dyDescent="0.2">
      <c r="A242" s="814" t="s">
        <v>570</v>
      </c>
      <c r="B242" s="815" t="s">
        <v>571</v>
      </c>
      <c r="C242" s="818" t="s">
        <v>594</v>
      </c>
      <c r="D242" s="846" t="s">
        <v>595</v>
      </c>
      <c r="E242" s="818" t="s">
        <v>1543</v>
      </c>
      <c r="F242" s="846" t="s">
        <v>1544</v>
      </c>
      <c r="G242" s="818" t="s">
        <v>1820</v>
      </c>
      <c r="H242" s="818" t="s">
        <v>1851</v>
      </c>
      <c r="I242" s="832">
        <v>22.149999618530273</v>
      </c>
      <c r="J242" s="832">
        <v>50</v>
      </c>
      <c r="K242" s="833">
        <v>1107.5</v>
      </c>
    </row>
    <row r="243" spans="1:11" ht="14.45" customHeight="1" x14ac:dyDescent="0.2">
      <c r="A243" s="814" t="s">
        <v>570</v>
      </c>
      <c r="B243" s="815" t="s">
        <v>571</v>
      </c>
      <c r="C243" s="818" t="s">
        <v>594</v>
      </c>
      <c r="D243" s="846" t="s">
        <v>595</v>
      </c>
      <c r="E243" s="818" t="s">
        <v>1543</v>
      </c>
      <c r="F243" s="846" t="s">
        <v>1544</v>
      </c>
      <c r="G243" s="818" t="s">
        <v>1822</v>
      </c>
      <c r="H243" s="818" t="s">
        <v>1852</v>
      </c>
      <c r="I243" s="832">
        <v>13.039999961853027</v>
      </c>
      <c r="J243" s="832">
        <v>10</v>
      </c>
      <c r="K243" s="833">
        <v>130.39999389648438</v>
      </c>
    </row>
    <row r="244" spans="1:11" ht="14.45" customHeight="1" x14ac:dyDescent="0.2">
      <c r="A244" s="814" t="s">
        <v>570</v>
      </c>
      <c r="B244" s="815" t="s">
        <v>571</v>
      </c>
      <c r="C244" s="818" t="s">
        <v>594</v>
      </c>
      <c r="D244" s="846" t="s">
        <v>595</v>
      </c>
      <c r="E244" s="818" t="s">
        <v>1543</v>
      </c>
      <c r="F244" s="846" t="s">
        <v>1544</v>
      </c>
      <c r="G244" s="818" t="s">
        <v>1824</v>
      </c>
      <c r="H244" s="818" t="s">
        <v>1853</v>
      </c>
      <c r="I244" s="832">
        <v>123.19000244140625</v>
      </c>
      <c r="J244" s="832">
        <v>10</v>
      </c>
      <c r="K244" s="833">
        <v>1231.8800048828125</v>
      </c>
    </row>
    <row r="245" spans="1:11" ht="14.45" customHeight="1" x14ac:dyDescent="0.2">
      <c r="A245" s="814" t="s">
        <v>570</v>
      </c>
      <c r="B245" s="815" t="s">
        <v>571</v>
      </c>
      <c r="C245" s="818" t="s">
        <v>594</v>
      </c>
      <c r="D245" s="846" t="s">
        <v>595</v>
      </c>
      <c r="E245" s="818" t="s">
        <v>1543</v>
      </c>
      <c r="F245" s="846" t="s">
        <v>1544</v>
      </c>
      <c r="G245" s="818" t="s">
        <v>1826</v>
      </c>
      <c r="H245" s="818" t="s">
        <v>1854</v>
      </c>
      <c r="I245" s="832">
        <v>120.69000244140625</v>
      </c>
      <c r="J245" s="832">
        <v>30</v>
      </c>
      <c r="K245" s="833">
        <v>3620.7801513671875</v>
      </c>
    </row>
    <row r="246" spans="1:11" ht="14.45" customHeight="1" x14ac:dyDescent="0.2">
      <c r="A246" s="814" t="s">
        <v>570</v>
      </c>
      <c r="B246" s="815" t="s">
        <v>571</v>
      </c>
      <c r="C246" s="818" t="s">
        <v>594</v>
      </c>
      <c r="D246" s="846" t="s">
        <v>595</v>
      </c>
      <c r="E246" s="818" t="s">
        <v>1543</v>
      </c>
      <c r="F246" s="846" t="s">
        <v>1544</v>
      </c>
      <c r="G246" s="818" t="s">
        <v>1828</v>
      </c>
      <c r="H246" s="818" t="s">
        <v>1855</v>
      </c>
      <c r="I246" s="832">
        <v>85.419998168945313</v>
      </c>
      <c r="J246" s="832">
        <v>65</v>
      </c>
      <c r="K246" s="833">
        <v>5552.4300537109375</v>
      </c>
    </row>
    <row r="247" spans="1:11" ht="14.45" customHeight="1" x14ac:dyDescent="0.2">
      <c r="A247" s="814" t="s">
        <v>570</v>
      </c>
      <c r="B247" s="815" t="s">
        <v>571</v>
      </c>
      <c r="C247" s="818" t="s">
        <v>594</v>
      </c>
      <c r="D247" s="846" t="s">
        <v>595</v>
      </c>
      <c r="E247" s="818" t="s">
        <v>1543</v>
      </c>
      <c r="F247" s="846" t="s">
        <v>1544</v>
      </c>
      <c r="G247" s="818" t="s">
        <v>1830</v>
      </c>
      <c r="H247" s="818" t="s">
        <v>1856</v>
      </c>
      <c r="I247" s="832">
        <v>124.41000366210938</v>
      </c>
      <c r="J247" s="832">
        <v>15</v>
      </c>
      <c r="K247" s="833">
        <v>1866.1099243164063</v>
      </c>
    </row>
    <row r="248" spans="1:11" ht="14.45" customHeight="1" x14ac:dyDescent="0.2">
      <c r="A248" s="814" t="s">
        <v>570</v>
      </c>
      <c r="B248" s="815" t="s">
        <v>571</v>
      </c>
      <c r="C248" s="818" t="s">
        <v>594</v>
      </c>
      <c r="D248" s="846" t="s">
        <v>595</v>
      </c>
      <c r="E248" s="818" t="s">
        <v>1543</v>
      </c>
      <c r="F248" s="846" t="s">
        <v>1544</v>
      </c>
      <c r="G248" s="818" t="s">
        <v>1838</v>
      </c>
      <c r="H248" s="818" t="s">
        <v>1857</v>
      </c>
      <c r="I248" s="832">
        <v>309.35000610351563</v>
      </c>
      <c r="J248" s="832">
        <v>2</v>
      </c>
      <c r="K248" s="833">
        <v>618.70001220703125</v>
      </c>
    </row>
    <row r="249" spans="1:11" ht="14.45" customHeight="1" x14ac:dyDescent="0.2">
      <c r="A249" s="814" t="s">
        <v>570</v>
      </c>
      <c r="B249" s="815" t="s">
        <v>571</v>
      </c>
      <c r="C249" s="818" t="s">
        <v>594</v>
      </c>
      <c r="D249" s="846" t="s">
        <v>595</v>
      </c>
      <c r="E249" s="818" t="s">
        <v>1543</v>
      </c>
      <c r="F249" s="846" t="s">
        <v>1544</v>
      </c>
      <c r="G249" s="818" t="s">
        <v>1842</v>
      </c>
      <c r="H249" s="818" t="s">
        <v>1858</v>
      </c>
      <c r="I249" s="832">
        <v>27.5</v>
      </c>
      <c r="J249" s="832">
        <v>200</v>
      </c>
      <c r="K249" s="833">
        <v>5499.759765625</v>
      </c>
    </row>
    <row r="250" spans="1:11" ht="14.45" customHeight="1" x14ac:dyDescent="0.2">
      <c r="A250" s="814" t="s">
        <v>570</v>
      </c>
      <c r="B250" s="815" t="s">
        <v>571</v>
      </c>
      <c r="C250" s="818" t="s">
        <v>594</v>
      </c>
      <c r="D250" s="846" t="s">
        <v>595</v>
      </c>
      <c r="E250" s="818" t="s">
        <v>1543</v>
      </c>
      <c r="F250" s="846" t="s">
        <v>1544</v>
      </c>
      <c r="G250" s="818" t="s">
        <v>1859</v>
      </c>
      <c r="H250" s="818" t="s">
        <v>1860</v>
      </c>
      <c r="I250" s="832">
        <v>27.5</v>
      </c>
      <c r="J250" s="832">
        <v>100</v>
      </c>
      <c r="K250" s="833">
        <v>2749.8798828125</v>
      </c>
    </row>
    <row r="251" spans="1:11" ht="14.45" customHeight="1" x14ac:dyDescent="0.2">
      <c r="A251" s="814" t="s">
        <v>570</v>
      </c>
      <c r="B251" s="815" t="s">
        <v>571</v>
      </c>
      <c r="C251" s="818" t="s">
        <v>594</v>
      </c>
      <c r="D251" s="846" t="s">
        <v>595</v>
      </c>
      <c r="E251" s="818" t="s">
        <v>1543</v>
      </c>
      <c r="F251" s="846" t="s">
        <v>1544</v>
      </c>
      <c r="G251" s="818" t="s">
        <v>1547</v>
      </c>
      <c r="H251" s="818" t="s">
        <v>1548</v>
      </c>
      <c r="I251" s="832">
        <v>6.0999999046325684</v>
      </c>
      <c r="J251" s="832">
        <v>1100</v>
      </c>
      <c r="K251" s="833">
        <v>6707</v>
      </c>
    </row>
    <row r="252" spans="1:11" ht="14.45" customHeight="1" x14ac:dyDescent="0.2">
      <c r="A252" s="814" t="s">
        <v>570</v>
      </c>
      <c r="B252" s="815" t="s">
        <v>571</v>
      </c>
      <c r="C252" s="818" t="s">
        <v>594</v>
      </c>
      <c r="D252" s="846" t="s">
        <v>595</v>
      </c>
      <c r="E252" s="818" t="s">
        <v>1543</v>
      </c>
      <c r="F252" s="846" t="s">
        <v>1544</v>
      </c>
      <c r="G252" s="818" t="s">
        <v>1551</v>
      </c>
      <c r="H252" s="818" t="s">
        <v>1552</v>
      </c>
      <c r="I252" s="832">
        <v>0.85750001668930054</v>
      </c>
      <c r="J252" s="832">
        <v>400</v>
      </c>
      <c r="K252" s="833">
        <v>343</v>
      </c>
    </row>
    <row r="253" spans="1:11" ht="14.45" customHeight="1" x14ac:dyDescent="0.2">
      <c r="A253" s="814" t="s">
        <v>570</v>
      </c>
      <c r="B253" s="815" t="s">
        <v>571</v>
      </c>
      <c r="C253" s="818" t="s">
        <v>594</v>
      </c>
      <c r="D253" s="846" t="s">
        <v>595</v>
      </c>
      <c r="E253" s="818" t="s">
        <v>1543</v>
      </c>
      <c r="F253" s="846" t="s">
        <v>1544</v>
      </c>
      <c r="G253" s="818" t="s">
        <v>1861</v>
      </c>
      <c r="H253" s="818" t="s">
        <v>1862</v>
      </c>
      <c r="I253" s="832">
        <v>1.5174999833106995</v>
      </c>
      <c r="J253" s="832">
        <v>200</v>
      </c>
      <c r="K253" s="833">
        <v>303.5</v>
      </c>
    </row>
    <row r="254" spans="1:11" ht="14.45" customHeight="1" x14ac:dyDescent="0.2">
      <c r="A254" s="814" t="s">
        <v>570</v>
      </c>
      <c r="B254" s="815" t="s">
        <v>571</v>
      </c>
      <c r="C254" s="818" t="s">
        <v>594</v>
      </c>
      <c r="D254" s="846" t="s">
        <v>595</v>
      </c>
      <c r="E254" s="818" t="s">
        <v>1543</v>
      </c>
      <c r="F254" s="846" t="s">
        <v>1544</v>
      </c>
      <c r="G254" s="818" t="s">
        <v>1863</v>
      </c>
      <c r="H254" s="818" t="s">
        <v>1864</v>
      </c>
      <c r="I254" s="832">
        <v>30.360000610351563</v>
      </c>
      <c r="J254" s="832">
        <v>24</v>
      </c>
      <c r="K254" s="833">
        <v>728.6400146484375</v>
      </c>
    </row>
    <row r="255" spans="1:11" ht="14.45" customHeight="1" x14ac:dyDescent="0.2">
      <c r="A255" s="814" t="s">
        <v>570</v>
      </c>
      <c r="B255" s="815" t="s">
        <v>571</v>
      </c>
      <c r="C255" s="818" t="s">
        <v>594</v>
      </c>
      <c r="D255" s="846" t="s">
        <v>595</v>
      </c>
      <c r="E255" s="818" t="s">
        <v>1543</v>
      </c>
      <c r="F255" s="846" t="s">
        <v>1544</v>
      </c>
      <c r="G255" s="818" t="s">
        <v>1865</v>
      </c>
      <c r="H255" s="818" t="s">
        <v>1866</v>
      </c>
      <c r="I255" s="832">
        <v>21.780000686645508</v>
      </c>
      <c r="J255" s="832">
        <v>150</v>
      </c>
      <c r="K255" s="833">
        <v>3267</v>
      </c>
    </row>
    <row r="256" spans="1:11" ht="14.45" customHeight="1" x14ac:dyDescent="0.2">
      <c r="A256" s="814" t="s">
        <v>570</v>
      </c>
      <c r="B256" s="815" t="s">
        <v>571</v>
      </c>
      <c r="C256" s="818" t="s">
        <v>594</v>
      </c>
      <c r="D256" s="846" t="s">
        <v>595</v>
      </c>
      <c r="E256" s="818" t="s">
        <v>1543</v>
      </c>
      <c r="F256" s="846" t="s">
        <v>1544</v>
      </c>
      <c r="G256" s="818" t="s">
        <v>1867</v>
      </c>
      <c r="H256" s="818" t="s">
        <v>1868</v>
      </c>
      <c r="I256" s="832">
        <v>15.029999732971191</v>
      </c>
      <c r="J256" s="832">
        <v>24</v>
      </c>
      <c r="K256" s="833">
        <v>360.6199951171875</v>
      </c>
    </row>
    <row r="257" spans="1:11" ht="14.45" customHeight="1" x14ac:dyDescent="0.2">
      <c r="A257" s="814" t="s">
        <v>570</v>
      </c>
      <c r="B257" s="815" t="s">
        <v>571</v>
      </c>
      <c r="C257" s="818" t="s">
        <v>594</v>
      </c>
      <c r="D257" s="846" t="s">
        <v>595</v>
      </c>
      <c r="E257" s="818" t="s">
        <v>1543</v>
      </c>
      <c r="F257" s="846" t="s">
        <v>1544</v>
      </c>
      <c r="G257" s="818" t="s">
        <v>1869</v>
      </c>
      <c r="H257" s="818" t="s">
        <v>1870</v>
      </c>
      <c r="I257" s="832">
        <v>46.310001373291016</v>
      </c>
      <c r="J257" s="832">
        <v>1</v>
      </c>
      <c r="K257" s="833">
        <v>46.310001373291016</v>
      </c>
    </row>
    <row r="258" spans="1:11" ht="14.45" customHeight="1" x14ac:dyDescent="0.2">
      <c r="A258" s="814" t="s">
        <v>570</v>
      </c>
      <c r="B258" s="815" t="s">
        <v>571</v>
      </c>
      <c r="C258" s="818" t="s">
        <v>594</v>
      </c>
      <c r="D258" s="846" t="s">
        <v>595</v>
      </c>
      <c r="E258" s="818" t="s">
        <v>1543</v>
      </c>
      <c r="F258" s="846" t="s">
        <v>1544</v>
      </c>
      <c r="G258" s="818" t="s">
        <v>1555</v>
      </c>
      <c r="H258" s="818" t="s">
        <v>1556</v>
      </c>
      <c r="I258" s="832">
        <v>0.37999999523162842</v>
      </c>
      <c r="J258" s="832">
        <v>50</v>
      </c>
      <c r="K258" s="833">
        <v>19</v>
      </c>
    </row>
    <row r="259" spans="1:11" ht="14.45" customHeight="1" x14ac:dyDescent="0.2">
      <c r="A259" s="814" t="s">
        <v>570</v>
      </c>
      <c r="B259" s="815" t="s">
        <v>571</v>
      </c>
      <c r="C259" s="818" t="s">
        <v>594</v>
      </c>
      <c r="D259" s="846" t="s">
        <v>595</v>
      </c>
      <c r="E259" s="818" t="s">
        <v>1543</v>
      </c>
      <c r="F259" s="846" t="s">
        <v>1544</v>
      </c>
      <c r="G259" s="818" t="s">
        <v>1871</v>
      </c>
      <c r="H259" s="818" t="s">
        <v>1872</v>
      </c>
      <c r="I259" s="832">
        <v>23.229999542236328</v>
      </c>
      <c r="J259" s="832">
        <v>50</v>
      </c>
      <c r="K259" s="833">
        <v>1161.5999755859375</v>
      </c>
    </row>
    <row r="260" spans="1:11" ht="14.45" customHeight="1" x14ac:dyDescent="0.2">
      <c r="A260" s="814" t="s">
        <v>570</v>
      </c>
      <c r="B260" s="815" t="s">
        <v>571</v>
      </c>
      <c r="C260" s="818" t="s">
        <v>594</v>
      </c>
      <c r="D260" s="846" t="s">
        <v>595</v>
      </c>
      <c r="E260" s="818" t="s">
        <v>1543</v>
      </c>
      <c r="F260" s="846" t="s">
        <v>1544</v>
      </c>
      <c r="G260" s="818" t="s">
        <v>1873</v>
      </c>
      <c r="H260" s="818" t="s">
        <v>1874</v>
      </c>
      <c r="I260" s="832">
        <v>111.41000366210938</v>
      </c>
      <c r="J260" s="832">
        <v>12</v>
      </c>
      <c r="K260" s="833">
        <v>1336.93994140625</v>
      </c>
    </row>
    <row r="261" spans="1:11" ht="14.45" customHeight="1" x14ac:dyDescent="0.2">
      <c r="A261" s="814" t="s">
        <v>570</v>
      </c>
      <c r="B261" s="815" t="s">
        <v>571</v>
      </c>
      <c r="C261" s="818" t="s">
        <v>594</v>
      </c>
      <c r="D261" s="846" t="s">
        <v>595</v>
      </c>
      <c r="E261" s="818" t="s">
        <v>1543</v>
      </c>
      <c r="F261" s="846" t="s">
        <v>1544</v>
      </c>
      <c r="G261" s="818" t="s">
        <v>1557</v>
      </c>
      <c r="H261" s="818" t="s">
        <v>1558</v>
      </c>
      <c r="I261" s="832">
        <v>7.7416667143503828</v>
      </c>
      <c r="J261" s="832">
        <v>216</v>
      </c>
      <c r="K261" s="833">
        <v>1664.1599578857422</v>
      </c>
    </row>
    <row r="262" spans="1:11" ht="14.45" customHeight="1" x14ac:dyDescent="0.2">
      <c r="A262" s="814" t="s">
        <v>570</v>
      </c>
      <c r="B262" s="815" t="s">
        <v>571</v>
      </c>
      <c r="C262" s="818" t="s">
        <v>594</v>
      </c>
      <c r="D262" s="846" t="s">
        <v>595</v>
      </c>
      <c r="E262" s="818" t="s">
        <v>1543</v>
      </c>
      <c r="F262" s="846" t="s">
        <v>1544</v>
      </c>
      <c r="G262" s="818" t="s">
        <v>1875</v>
      </c>
      <c r="H262" s="818" t="s">
        <v>1876</v>
      </c>
      <c r="I262" s="832">
        <v>10.095714024135045</v>
      </c>
      <c r="J262" s="832">
        <v>216</v>
      </c>
      <c r="K262" s="833">
        <v>2151.4399566650391</v>
      </c>
    </row>
    <row r="263" spans="1:11" ht="14.45" customHeight="1" x14ac:dyDescent="0.2">
      <c r="A263" s="814" t="s">
        <v>570</v>
      </c>
      <c r="B263" s="815" t="s">
        <v>571</v>
      </c>
      <c r="C263" s="818" t="s">
        <v>594</v>
      </c>
      <c r="D263" s="846" t="s">
        <v>595</v>
      </c>
      <c r="E263" s="818" t="s">
        <v>1543</v>
      </c>
      <c r="F263" s="846" t="s">
        <v>1544</v>
      </c>
      <c r="G263" s="818" t="s">
        <v>1551</v>
      </c>
      <c r="H263" s="818" t="s">
        <v>1877</v>
      </c>
      <c r="I263" s="832">
        <v>0.8566666841506958</v>
      </c>
      <c r="J263" s="832">
        <v>300</v>
      </c>
      <c r="K263" s="833">
        <v>257</v>
      </c>
    </row>
    <row r="264" spans="1:11" ht="14.45" customHeight="1" x14ac:dyDescent="0.2">
      <c r="A264" s="814" t="s">
        <v>570</v>
      </c>
      <c r="B264" s="815" t="s">
        <v>571</v>
      </c>
      <c r="C264" s="818" t="s">
        <v>594</v>
      </c>
      <c r="D264" s="846" t="s">
        <v>595</v>
      </c>
      <c r="E264" s="818" t="s">
        <v>1543</v>
      </c>
      <c r="F264" s="846" t="s">
        <v>1544</v>
      </c>
      <c r="G264" s="818" t="s">
        <v>1861</v>
      </c>
      <c r="H264" s="818" t="s">
        <v>1878</v>
      </c>
      <c r="I264" s="832">
        <v>1.5199999809265137</v>
      </c>
      <c r="J264" s="832">
        <v>50</v>
      </c>
      <c r="K264" s="833">
        <v>76</v>
      </c>
    </row>
    <row r="265" spans="1:11" ht="14.45" customHeight="1" x14ac:dyDescent="0.2">
      <c r="A265" s="814" t="s">
        <v>570</v>
      </c>
      <c r="B265" s="815" t="s">
        <v>571</v>
      </c>
      <c r="C265" s="818" t="s">
        <v>594</v>
      </c>
      <c r="D265" s="846" t="s">
        <v>595</v>
      </c>
      <c r="E265" s="818" t="s">
        <v>1543</v>
      </c>
      <c r="F265" s="846" t="s">
        <v>1544</v>
      </c>
      <c r="G265" s="818" t="s">
        <v>1871</v>
      </c>
      <c r="H265" s="818" t="s">
        <v>1879</v>
      </c>
      <c r="I265" s="832">
        <v>23.229999542236328</v>
      </c>
      <c r="J265" s="832">
        <v>50</v>
      </c>
      <c r="K265" s="833">
        <v>1161.5999755859375</v>
      </c>
    </row>
    <row r="266" spans="1:11" ht="14.45" customHeight="1" x14ac:dyDescent="0.2">
      <c r="A266" s="814" t="s">
        <v>570</v>
      </c>
      <c r="B266" s="815" t="s">
        <v>571</v>
      </c>
      <c r="C266" s="818" t="s">
        <v>594</v>
      </c>
      <c r="D266" s="846" t="s">
        <v>595</v>
      </c>
      <c r="E266" s="818" t="s">
        <v>1543</v>
      </c>
      <c r="F266" s="846" t="s">
        <v>1544</v>
      </c>
      <c r="G266" s="818" t="s">
        <v>1557</v>
      </c>
      <c r="H266" s="818" t="s">
        <v>1560</v>
      </c>
      <c r="I266" s="832">
        <v>7.630000114440918</v>
      </c>
      <c r="J266" s="832">
        <v>192</v>
      </c>
      <c r="K266" s="833">
        <v>1464.9599609375</v>
      </c>
    </row>
    <row r="267" spans="1:11" ht="14.45" customHeight="1" x14ac:dyDescent="0.2">
      <c r="A267" s="814" t="s">
        <v>570</v>
      </c>
      <c r="B267" s="815" t="s">
        <v>571</v>
      </c>
      <c r="C267" s="818" t="s">
        <v>594</v>
      </c>
      <c r="D267" s="846" t="s">
        <v>595</v>
      </c>
      <c r="E267" s="818" t="s">
        <v>1543</v>
      </c>
      <c r="F267" s="846" t="s">
        <v>1544</v>
      </c>
      <c r="G267" s="818" t="s">
        <v>1875</v>
      </c>
      <c r="H267" s="818" t="s">
        <v>1880</v>
      </c>
      <c r="I267" s="832">
        <v>9.4899997711181641</v>
      </c>
      <c r="J267" s="832">
        <v>144</v>
      </c>
      <c r="K267" s="833">
        <v>1366.2599639892578</v>
      </c>
    </row>
    <row r="268" spans="1:11" ht="14.45" customHeight="1" x14ac:dyDescent="0.2">
      <c r="A268" s="814" t="s">
        <v>570</v>
      </c>
      <c r="B268" s="815" t="s">
        <v>571</v>
      </c>
      <c r="C268" s="818" t="s">
        <v>594</v>
      </c>
      <c r="D268" s="846" t="s">
        <v>595</v>
      </c>
      <c r="E268" s="818" t="s">
        <v>1543</v>
      </c>
      <c r="F268" s="846" t="s">
        <v>1544</v>
      </c>
      <c r="G268" s="818" t="s">
        <v>1561</v>
      </c>
      <c r="H268" s="818" t="s">
        <v>1562</v>
      </c>
      <c r="I268" s="832">
        <v>7.0900001525878906</v>
      </c>
      <c r="J268" s="832">
        <v>2</v>
      </c>
      <c r="K268" s="833">
        <v>14.170000076293945</v>
      </c>
    </row>
    <row r="269" spans="1:11" ht="14.45" customHeight="1" x14ac:dyDescent="0.2">
      <c r="A269" s="814" t="s">
        <v>570</v>
      </c>
      <c r="B269" s="815" t="s">
        <v>571</v>
      </c>
      <c r="C269" s="818" t="s">
        <v>594</v>
      </c>
      <c r="D269" s="846" t="s">
        <v>595</v>
      </c>
      <c r="E269" s="818" t="s">
        <v>1543</v>
      </c>
      <c r="F269" s="846" t="s">
        <v>1544</v>
      </c>
      <c r="G269" s="818" t="s">
        <v>1881</v>
      </c>
      <c r="H269" s="818" t="s">
        <v>1882</v>
      </c>
      <c r="I269" s="832">
        <v>114.76999664306641</v>
      </c>
      <c r="J269" s="832">
        <v>8</v>
      </c>
      <c r="K269" s="833">
        <v>918.15997314453125</v>
      </c>
    </row>
    <row r="270" spans="1:11" ht="14.45" customHeight="1" x14ac:dyDescent="0.2">
      <c r="A270" s="814" t="s">
        <v>570</v>
      </c>
      <c r="B270" s="815" t="s">
        <v>571</v>
      </c>
      <c r="C270" s="818" t="s">
        <v>594</v>
      </c>
      <c r="D270" s="846" t="s">
        <v>595</v>
      </c>
      <c r="E270" s="818" t="s">
        <v>1543</v>
      </c>
      <c r="F270" s="846" t="s">
        <v>1544</v>
      </c>
      <c r="G270" s="818" t="s">
        <v>1883</v>
      </c>
      <c r="H270" s="818" t="s">
        <v>1884</v>
      </c>
      <c r="I270" s="832">
        <v>7.4800000190734863</v>
      </c>
      <c r="J270" s="832">
        <v>100</v>
      </c>
      <c r="K270" s="833">
        <v>747.5</v>
      </c>
    </row>
    <row r="271" spans="1:11" ht="14.45" customHeight="1" x14ac:dyDescent="0.2">
      <c r="A271" s="814" t="s">
        <v>570</v>
      </c>
      <c r="B271" s="815" t="s">
        <v>571</v>
      </c>
      <c r="C271" s="818" t="s">
        <v>594</v>
      </c>
      <c r="D271" s="846" t="s">
        <v>595</v>
      </c>
      <c r="E271" s="818" t="s">
        <v>1543</v>
      </c>
      <c r="F271" s="846" t="s">
        <v>1544</v>
      </c>
      <c r="G271" s="818" t="s">
        <v>1885</v>
      </c>
      <c r="H271" s="818" t="s">
        <v>1886</v>
      </c>
      <c r="I271" s="832">
        <v>13.039999961853027</v>
      </c>
      <c r="J271" s="832">
        <v>50</v>
      </c>
      <c r="K271" s="833">
        <v>652</v>
      </c>
    </row>
    <row r="272" spans="1:11" ht="14.45" customHeight="1" x14ac:dyDescent="0.2">
      <c r="A272" s="814" t="s">
        <v>570</v>
      </c>
      <c r="B272" s="815" t="s">
        <v>571</v>
      </c>
      <c r="C272" s="818" t="s">
        <v>594</v>
      </c>
      <c r="D272" s="846" t="s">
        <v>595</v>
      </c>
      <c r="E272" s="818" t="s">
        <v>1543</v>
      </c>
      <c r="F272" s="846" t="s">
        <v>1544</v>
      </c>
      <c r="G272" s="818" t="s">
        <v>1887</v>
      </c>
      <c r="H272" s="818" t="s">
        <v>1888</v>
      </c>
      <c r="I272" s="832">
        <v>34.130001068115234</v>
      </c>
      <c r="J272" s="832">
        <v>50</v>
      </c>
      <c r="K272" s="833">
        <v>1706.5999755859375</v>
      </c>
    </row>
    <row r="273" spans="1:11" ht="14.45" customHeight="1" x14ac:dyDescent="0.2">
      <c r="A273" s="814" t="s">
        <v>570</v>
      </c>
      <c r="B273" s="815" t="s">
        <v>571</v>
      </c>
      <c r="C273" s="818" t="s">
        <v>594</v>
      </c>
      <c r="D273" s="846" t="s">
        <v>595</v>
      </c>
      <c r="E273" s="818" t="s">
        <v>1543</v>
      </c>
      <c r="F273" s="846" t="s">
        <v>1544</v>
      </c>
      <c r="G273" s="818" t="s">
        <v>1889</v>
      </c>
      <c r="H273" s="818" t="s">
        <v>1890</v>
      </c>
      <c r="I273" s="832">
        <v>0.49833333492279053</v>
      </c>
      <c r="J273" s="832">
        <v>1000</v>
      </c>
      <c r="K273" s="833">
        <v>498</v>
      </c>
    </row>
    <row r="274" spans="1:11" ht="14.45" customHeight="1" x14ac:dyDescent="0.2">
      <c r="A274" s="814" t="s">
        <v>570</v>
      </c>
      <c r="B274" s="815" t="s">
        <v>571</v>
      </c>
      <c r="C274" s="818" t="s">
        <v>594</v>
      </c>
      <c r="D274" s="846" t="s">
        <v>595</v>
      </c>
      <c r="E274" s="818" t="s">
        <v>1543</v>
      </c>
      <c r="F274" s="846" t="s">
        <v>1544</v>
      </c>
      <c r="G274" s="818" t="s">
        <v>1889</v>
      </c>
      <c r="H274" s="818" t="s">
        <v>1891</v>
      </c>
      <c r="I274" s="832">
        <v>0.49666666984558105</v>
      </c>
      <c r="J274" s="832">
        <v>600</v>
      </c>
      <c r="K274" s="833">
        <v>298</v>
      </c>
    </row>
    <row r="275" spans="1:11" ht="14.45" customHeight="1" x14ac:dyDescent="0.2">
      <c r="A275" s="814" t="s">
        <v>570</v>
      </c>
      <c r="B275" s="815" t="s">
        <v>571</v>
      </c>
      <c r="C275" s="818" t="s">
        <v>594</v>
      </c>
      <c r="D275" s="846" t="s">
        <v>595</v>
      </c>
      <c r="E275" s="818" t="s">
        <v>1543</v>
      </c>
      <c r="F275" s="846" t="s">
        <v>1544</v>
      </c>
      <c r="G275" s="818" t="s">
        <v>1892</v>
      </c>
      <c r="H275" s="818" t="s">
        <v>1893</v>
      </c>
      <c r="I275" s="832">
        <v>0.67571430546896794</v>
      </c>
      <c r="J275" s="832">
        <v>3110</v>
      </c>
      <c r="K275" s="833">
        <v>2093.6999969482422</v>
      </c>
    </row>
    <row r="276" spans="1:11" ht="14.45" customHeight="1" x14ac:dyDescent="0.2">
      <c r="A276" s="814" t="s">
        <v>570</v>
      </c>
      <c r="B276" s="815" t="s">
        <v>571</v>
      </c>
      <c r="C276" s="818" t="s">
        <v>594</v>
      </c>
      <c r="D276" s="846" t="s">
        <v>595</v>
      </c>
      <c r="E276" s="818" t="s">
        <v>1543</v>
      </c>
      <c r="F276" s="846" t="s">
        <v>1544</v>
      </c>
      <c r="G276" s="818" t="s">
        <v>1567</v>
      </c>
      <c r="H276" s="818" t="s">
        <v>1568</v>
      </c>
      <c r="I276" s="832">
        <v>0.31000000238418579</v>
      </c>
      <c r="J276" s="832">
        <v>38400</v>
      </c>
      <c r="K276" s="833">
        <v>11964.48046875</v>
      </c>
    </row>
    <row r="277" spans="1:11" ht="14.45" customHeight="1" x14ac:dyDescent="0.2">
      <c r="A277" s="814" t="s">
        <v>570</v>
      </c>
      <c r="B277" s="815" t="s">
        <v>571</v>
      </c>
      <c r="C277" s="818" t="s">
        <v>594</v>
      </c>
      <c r="D277" s="846" t="s">
        <v>595</v>
      </c>
      <c r="E277" s="818" t="s">
        <v>1543</v>
      </c>
      <c r="F277" s="846" t="s">
        <v>1544</v>
      </c>
      <c r="G277" s="818" t="s">
        <v>1892</v>
      </c>
      <c r="H277" s="818" t="s">
        <v>1894</v>
      </c>
      <c r="I277" s="832">
        <v>0.67000001668930054</v>
      </c>
      <c r="J277" s="832">
        <v>2700</v>
      </c>
      <c r="K277" s="833">
        <v>1809</v>
      </c>
    </row>
    <row r="278" spans="1:11" ht="14.45" customHeight="1" x14ac:dyDescent="0.2">
      <c r="A278" s="814" t="s">
        <v>570</v>
      </c>
      <c r="B278" s="815" t="s">
        <v>571</v>
      </c>
      <c r="C278" s="818" t="s">
        <v>594</v>
      </c>
      <c r="D278" s="846" t="s">
        <v>595</v>
      </c>
      <c r="E278" s="818" t="s">
        <v>1543</v>
      </c>
      <c r="F278" s="846" t="s">
        <v>1544</v>
      </c>
      <c r="G278" s="818" t="s">
        <v>1895</v>
      </c>
      <c r="H278" s="818" t="s">
        <v>1896</v>
      </c>
      <c r="I278" s="832">
        <v>1.059999942779541</v>
      </c>
      <c r="J278" s="832">
        <v>650</v>
      </c>
      <c r="K278" s="833">
        <v>686.21002197265625</v>
      </c>
    </row>
    <row r="279" spans="1:11" ht="14.45" customHeight="1" x14ac:dyDescent="0.2">
      <c r="A279" s="814" t="s">
        <v>570</v>
      </c>
      <c r="B279" s="815" t="s">
        <v>571</v>
      </c>
      <c r="C279" s="818" t="s">
        <v>594</v>
      </c>
      <c r="D279" s="846" t="s">
        <v>595</v>
      </c>
      <c r="E279" s="818" t="s">
        <v>1543</v>
      </c>
      <c r="F279" s="846" t="s">
        <v>1544</v>
      </c>
      <c r="G279" s="818" t="s">
        <v>1567</v>
      </c>
      <c r="H279" s="818" t="s">
        <v>1569</v>
      </c>
      <c r="I279" s="832">
        <v>0.31000000238418579</v>
      </c>
      <c r="J279" s="832">
        <v>28800</v>
      </c>
      <c r="K279" s="833">
        <v>8973.3603515625</v>
      </c>
    </row>
    <row r="280" spans="1:11" ht="14.45" customHeight="1" x14ac:dyDescent="0.2">
      <c r="A280" s="814" t="s">
        <v>570</v>
      </c>
      <c r="B280" s="815" t="s">
        <v>571</v>
      </c>
      <c r="C280" s="818" t="s">
        <v>594</v>
      </c>
      <c r="D280" s="846" t="s">
        <v>595</v>
      </c>
      <c r="E280" s="818" t="s">
        <v>1543</v>
      </c>
      <c r="F280" s="846" t="s">
        <v>1544</v>
      </c>
      <c r="G280" s="818" t="s">
        <v>1897</v>
      </c>
      <c r="H280" s="818" t="s">
        <v>1898</v>
      </c>
      <c r="I280" s="832">
        <v>7.5</v>
      </c>
      <c r="J280" s="832">
        <v>96</v>
      </c>
      <c r="K280" s="833">
        <v>719.69000244140625</v>
      </c>
    </row>
    <row r="281" spans="1:11" ht="14.45" customHeight="1" x14ac:dyDescent="0.2">
      <c r="A281" s="814" t="s">
        <v>570</v>
      </c>
      <c r="B281" s="815" t="s">
        <v>571</v>
      </c>
      <c r="C281" s="818" t="s">
        <v>594</v>
      </c>
      <c r="D281" s="846" t="s">
        <v>595</v>
      </c>
      <c r="E281" s="818" t="s">
        <v>1543</v>
      </c>
      <c r="F281" s="846" t="s">
        <v>1544</v>
      </c>
      <c r="G281" s="818" t="s">
        <v>1897</v>
      </c>
      <c r="H281" s="818" t="s">
        <v>1899</v>
      </c>
      <c r="I281" s="832">
        <v>7.5</v>
      </c>
      <c r="J281" s="832">
        <v>192</v>
      </c>
      <c r="K281" s="833">
        <v>1439.3800048828125</v>
      </c>
    </row>
    <row r="282" spans="1:11" ht="14.45" customHeight="1" x14ac:dyDescent="0.2">
      <c r="A282" s="814" t="s">
        <v>570</v>
      </c>
      <c r="B282" s="815" t="s">
        <v>571</v>
      </c>
      <c r="C282" s="818" t="s">
        <v>594</v>
      </c>
      <c r="D282" s="846" t="s">
        <v>595</v>
      </c>
      <c r="E282" s="818" t="s">
        <v>1543</v>
      </c>
      <c r="F282" s="846" t="s">
        <v>1544</v>
      </c>
      <c r="G282" s="818" t="s">
        <v>1573</v>
      </c>
      <c r="H282" s="818" t="s">
        <v>1574</v>
      </c>
      <c r="I282" s="832">
        <v>29.88499927520752</v>
      </c>
      <c r="J282" s="832">
        <v>3</v>
      </c>
      <c r="K282" s="833">
        <v>89.659997940063477</v>
      </c>
    </row>
    <row r="283" spans="1:11" ht="14.45" customHeight="1" x14ac:dyDescent="0.2">
      <c r="A283" s="814" t="s">
        <v>570</v>
      </c>
      <c r="B283" s="815" t="s">
        <v>571</v>
      </c>
      <c r="C283" s="818" t="s">
        <v>594</v>
      </c>
      <c r="D283" s="846" t="s">
        <v>595</v>
      </c>
      <c r="E283" s="818" t="s">
        <v>1578</v>
      </c>
      <c r="F283" s="846" t="s">
        <v>1579</v>
      </c>
      <c r="G283" s="818" t="s">
        <v>1900</v>
      </c>
      <c r="H283" s="818" t="s">
        <v>1901</v>
      </c>
      <c r="I283" s="832">
        <v>115.33000183105469</v>
      </c>
      <c r="J283" s="832">
        <v>60</v>
      </c>
      <c r="K283" s="833">
        <v>6835.2298583984375</v>
      </c>
    </row>
    <row r="284" spans="1:11" ht="14.45" customHeight="1" x14ac:dyDescent="0.2">
      <c r="A284" s="814" t="s">
        <v>570</v>
      </c>
      <c r="B284" s="815" t="s">
        <v>571</v>
      </c>
      <c r="C284" s="818" t="s">
        <v>594</v>
      </c>
      <c r="D284" s="846" t="s">
        <v>595</v>
      </c>
      <c r="E284" s="818" t="s">
        <v>1578</v>
      </c>
      <c r="F284" s="846" t="s">
        <v>1579</v>
      </c>
      <c r="G284" s="818" t="s">
        <v>1902</v>
      </c>
      <c r="H284" s="818" t="s">
        <v>1903</v>
      </c>
      <c r="I284" s="832">
        <v>1560.9100341796875</v>
      </c>
      <c r="J284" s="832">
        <v>8</v>
      </c>
      <c r="K284" s="833">
        <v>12487.25</v>
      </c>
    </row>
    <row r="285" spans="1:11" ht="14.45" customHeight="1" x14ac:dyDescent="0.2">
      <c r="A285" s="814" t="s">
        <v>570</v>
      </c>
      <c r="B285" s="815" t="s">
        <v>571</v>
      </c>
      <c r="C285" s="818" t="s">
        <v>594</v>
      </c>
      <c r="D285" s="846" t="s">
        <v>595</v>
      </c>
      <c r="E285" s="818" t="s">
        <v>1578</v>
      </c>
      <c r="F285" s="846" t="s">
        <v>1579</v>
      </c>
      <c r="G285" s="818" t="s">
        <v>1904</v>
      </c>
      <c r="H285" s="818" t="s">
        <v>1905</v>
      </c>
      <c r="I285" s="832">
        <v>1113.199951171875</v>
      </c>
      <c r="J285" s="832">
        <v>170</v>
      </c>
      <c r="K285" s="833">
        <v>189244</v>
      </c>
    </row>
    <row r="286" spans="1:11" ht="14.45" customHeight="1" x14ac:dyDescent="0.2">
      <c r="A286" s="814" t="s">
        <v>570</v>
      </c>
      <c r="B286" s="815" t="s">
        <v>571</v>
      </c>
      <c r="C286" s="818" t="s">
        <v>594</v>
      </c>
      <c r="D286" s="846" t="s">
        <v>595</v>
      </c>
      <c r="E286" s="818" t="s">
        <v>1578</v>
      </c>
      <c r="F286" s="846" t="s">
        <v>1579</v>
      </c>
      <c r="G286" s="818" t="s">
        <v>1906</v>
      </c>
      <c r="H286" s="818" t="s">
        <v>1907</v>
      </c>
      <c r="I286" s="832">
        <v>171.13999938964844</v>
      </c>
      <c r="J286" s="832">
        <v>25</v>
      </c>
      <c r="K286" s="833">
        <v>4278.56005859375</v>
      </c>
    </row>
    <row r="287" spans="1:11" ht="14.45" customHeight="1" x14ac:dyDescent="0.2">
      <c r="A287" s="814" t="s">
        <v>570</v>
      </c>
      <c r="B287" s="815" t="s">
        <v>571</v>
      </c>
      <c r="C287" s="818" t="s">
        <v>594</v>
      </c>
      <c r="D287" s="846" t="s">
        <v>595</v>
      </c>
      <c r="E287" s="818" t="s">
        <v>1578</v>
      </c>
      <c r="F287" s="846" t="s">
        <v>1579</v>
      </c>
      <c r="G287" s="818" t="s">
        <v>1908</v>
      </c>
      <c r="H287" s="818" t="s">
        <v>1909</v>
      </c>
      <c r="I287" s="832">
        <v>171.13999938964844</v>
      </c>
      <c r="J287" s="832">
        <v>25</v>
      </c>
      <c r="K287" s="833">
        <v>4278.56005859375</v>
      </c>
    </row>
    <row r="288" spans="1:11" ht="14.45" customHeight="1" x14ac:dyDescent="0.2">
      <c r="A288" s="814" t="s">
        <v>570</v>
      </c>
      <c r="B288" s="815" t="s">
        <v>571</v>
      </c>
      <c r="C288" s="818" t="s">
        <v>594</v>
      </c>
      <c r="D288" s="846" t="s">
        <v>595</v>
      </c>
      <c r="E288" s="818" t="s">
        <v>1578</v>
      </c>
      <c r="F288" s="846" t="s">
        <v>1579</v>
      </c>
      <c r="G288" s="818" t="s">
        <v>1910</v>
      </c>
      <c r="H288" s="818" t="s">
        <v>1911</v>
      </c>
      <c r="I288" s="832">
        <v>171.13999938964844</v>
      </c>
      <c r="J288" s="832">
        <v>25</v>
      </c>
      <c r="K288" s="833">
        <v>4278.56005859375</v>
      </c>
    </row>
    <row r="289" spans="1:11" ht="14.45" customHeight="1" x14ac:dyDescent="0.2">
      <c r="A289" s="814" t="s">
        <v>570</v>
      </c>
      <c r="B289" s="815" t="s">
        <v>571</v>
      </c>
      <c r="C289" s="818" t="s">
        <v>594</v>
      </c>
      <c r="D289" s="846" t="s">
        <v>595</v>
      </c>
      <c r="E289" s="818" t="s">
        <v>1578</v>
      </c>
      <c r="F289" s="846" t="s">
        <v>1579</v>
      </c>
      <c r="G289" s="818" t="s">
        <v>1912</v>
      </c>
      <c r="H289" s="818" t="s">
        <v>1913</v>
      </c>
      <c r="I289" s="832">
        <v>171.13999938964844</v>
      </c>
      <c r="J289" s="832">
        <v>25</v>
      </c>
      <c r="K289" s="833">
        <v>4278.56005859375</v>
      </c>
    </row>
    <row r="290" spans="1:11" ht="14.45" customHeight="1" x14ac:dyDescent="0.2">
      <c r="A290" s="814" t="s">
        <v>570</v>
      </c>
      <c r="B290" s="815" t="s">
        <v>571</v>
      </c>
      <c r="C290" s="818" t="s">
        <v>594</v>
      </c>
      <c r="D290" s="846" t="s">
        <v>595</v>
      </c>
      <c r="E290" s="818" t="s">
        <v>1578</v>
      </c>
      <c r="F290" s="846" t="s">
        <v>1579</v>
      </c>
      <c r="G290" s="818" t="s">
        <v>1914</v>
      </c>
      <c r="H290" s="818" t="s">
        <v>1915</v>
      </c>
      <c r="I290" s="832">
        <v>696.96002197265625</v>
      </c>
      <c r="J290" s="832">
        <v>30</v>
      </c>
      <c r="K290" s="833">
        <v>20908.80029296875</v>
      </c>
    </row>
    <row r="291" spans="1:11" ht="14.45" customHeight="1" x14ac:dyDescent="0.2">
      <c r="A291" s="814" t="s">
        <v>570</v>
      </c>
      <c r="B291" s="815" t="s">
        <v>571</v>
      </c>
      <c r="C291" s="818" t="s">
        <v>594</v>
      </c>
      <c r="D291" s="846" t="s">
        <v>595</v>
      </c>
      <c r="E291" s="818" t="s">
        <v>1578</v>
      </c>
      <c r="F291" s="846" t="s">
        <v>1579</v>
      </c>
      <c r="G291" s="818" t="s">
        <v>1916</v>
      </c>
      <c r="H291" s="818" t="s">
        <v>1917</v>
      </c>
      <c r="I291" s="832">
        <v>696.96002197265625</v>
      </c>
      <c r="J291" s="832">
        <v>30</v>
      </c>
      <c r="K291" s="833">
        <v>20908.800537109375</v>
      </c>
    </row>
    <row r="292" spans="1:11" ht="14.45" customHeight="1" x14ac:dyDescent="0.2">
      <c r="A292" s="814" t="s">
        <v>570</v>
      </c>
      <c r="B292" s="815" t="s">
        <v>571</v>
      </c>
      <c r="C292" s="818" t="s">
        <v>594</v>
      </c>
      <c r="D292" s="846" t="s">
        <v>595</v>
      </c>
      <c r="E292" s="818" t="s">
        <v>1578</v>
      </c>
      <c r="F292" s="846" t="s">
        <v>1579</v>
      </c>
      <c r="G292" s="818" t="s">
        <v>1918</v>
      </c>
      <c r="H292" s="818" t="s">
        <v>1919</v>
      </c>
      <c r="I292" s="832">
        <v>696.96002197265625</v>
      </c>
      <c r="J292" s="832">
        <v>35</v>
      </c>
      <c r="K292" s="833">
        <v>24393.600341796875</v>
      </c>
    </row>
    <row r="293" spans="1:11" ht="14.45" customHeight="1" x14ac:dyDescent="0.2">
      <c r="A293" s="814" t="s">
        <v>570</v>
      </c>
      <c r="B293" s="815" t="s">
        <v>571</v>
      </c>
      <c r="C293" s="818" t="s">
        <v>594</v>
      </c>
      <c r="D293" s="846" t="s">
        <v>595</v>
      </c>
      <c r="E293" s="818" t="s">
        <v>1578</v>
      </c>
      <c r="F293" s="846" t="s">
        <v>1579</v>
      </c>
      <c r="G293" s="818" t="s">
        <v>1920</v>
      </c>
      <c r="H293" s="818" t="s">
        <v>1921</v>
      </c>
      <c r="I293" s="832">
        <v>696.96002197265625</v>
      </c>
      <c r="J293" s="832">
        <v>20</v>
      </c>
      <c r="K293" s="833">
        <v>13939.2001953125</v>
      </c>
    </row>
    <row r="294" spans="1:11" ht="14.45" customHeight="1" x14ac:dyDescent="0.2">
      <c r="A294" s="814" t="s">
        <v>570</v>
      </c>
      <c r="B294" s="815" t="s">
        <v>571</v>
      </c>
      <c r="C294" s="818" t="s">
        <v>594</v>
      </c>
      <c r="D294" s="846" t="s">
        <v>595</v>
      </c>
      <c r="E294" s="818" t="s">
        <v>1578</v>
      </c>
      <c r="F294" s="846" t="s">
        <v>1579</v>
      </c>
      <c r="G294" s="818" t="s">
        <v>1922</v>
      </c>
      <c r="H294" s="818" t="s">
        <v>1923</v>
      </c>
      <c r="I294" s="832">
        <v>696.96002197265625</v>
      </c>
      <c r="J294" s="832">
        <v>30</v>
      </c>
      <c r="K294" s="833">
        <v>20908.80029296875</v>
      </c>
    </row>
    <row r="295" spans="1:11" ht="14.45" customHeight="1" x14ac:dyDescent="0.2">
      <c r="A295" s="814" t="s">
        <v>570</v>
      </c>
      <c r="B295" s="815" t="s">
        <v>571</v>
      </c>
      <c r="C295" s="818" t="s">
        <v>594</v>
      </c>
      <c r="D295" s="846" t="s">
        <v>595</v>
      </c>
      <c r="E295" s="818" t="s">
        <v>1578</v>
      </c>
      <c r="F295" s="846" t="s">
        <v>1579</v>
      </c>
      <c r="G295" s="818" t="s">
        <v>1580</v>
      </c>
      <c r="H295" s="818" t="s">
        <v>1581</v>
      </c>
      <c r="I295" s="832">
        <v>492.47000122070313</v>
      </c>
      <c r="J295" s="832">
        <v>380</v>
      </c>
      <c r="K295" s="833">
        <v>187138.599609375</v>
      </c>
    </row>
    <row r="296" spans="1:11" ht="14.45" customHeight="1" x14ac:dyDescent="0.2">
      <c r="A296" s="814" t="s">
        <v>570</v>
      </c>
      <c r="B296" s="815" t="s">
        <v>571</v>
      </c>
      <c r="C296" s="818" t="s">
        <v>594</v>
      </c>
      <c r="D296" s="846" t="s">
        <v>595</v>
      </c>
      <c r="E296" s="818" t="s">
        <v>1578</v>
      </c>
      <c r="F296" s="846" t="s">
        <v>1579</v>
      </c>
      <c r="G296" s="818" t="s">
        <v>1924</v>
      </c>
      <c r="H296" s="818" t="s">
        <v>1925</v>
      </c>
      <c r="I296" s="832">
        <v>502.14999389648438</v>
      </c>
      <c r="J296" s="832">
        <v>220</v>
      </c>
      <c r="K296" s="833">
        <v>110473</v>
      </c>
    </row>
    <row r="297" spans="1:11" ht="14.45" customHeight="1" x14ac:dyDescent="0.2">
      <c r="A297" s="814" t="s">
        <v>570</v>
      </c>
      <c r="B297" s="815" t="s">
        <v>571</v>
      </c>
      <c r="C297" s="818" t="s">
        <v>594</v>
      </c>
      <c r="D297" s="846" t="s">
        <v>595</v>
      </c>
      <c r="E297" s="818" t="s">
        <v>1578</v>
      </c>
      <c r="F297" s="846" t="s">
        <v>1579</v>
      </c>
      <c r="G297" s="818" t="s">
        <v>1926</v>
      </c>
      <c r="H297" s="818" t="s">
        <v>1927</v>
      </c>
      <c r="I297" s="832">
        <v>302.01998901367188</v>
      </c>
      <c r="J297" s="832">
        <v>200</v>
      </c>
      <c r="K297" s="833">
        <v>60403.198974609375</v>
      </c>
    </row>
    <row r="298" spans="1:11" ht="14.45" customHeight="1" x14ac:dyDescent="0.2">
      <c r="A298" s="814" t="s">
        <v>570</v>
      </c>
      <c r="B298" s="815" t="s">
        <v>571</v>
      </c>
      <c r="C298" s="818" t="s">
        <v>594</v>
      </c>
      <c r="D298" s="846" t="s">
        <v>595</v>
      </c>
      <c r="E298" s="818" t="s">
        <v>1578</v>
      </c>
      <c r="F298" s="846" t="s">
        <v>1579</v>
      </c>
      <c r="G298" s="818" t="s">
        <v>1582</v>
      </c>
      <c r="H298" s="818" t="s">
        <v>1583</v>
      </c>
      <c r="I298" s="832">
        <v>17.929999923706056</v>
      </c>
      <c r="J298" s="832">
        <v>2000</v>
      </c>
      <c r="K298" s="833">
        <v>35859.80029296875</v>
      </c>
    </row>
    <row r="299" spans="1:11" ht="14.45" customHeight="1" x14ac:dyDescent="0.2">
      <c r="A299" s="814" t="s">
        <v>570</v>
      </c>
      <c r="B299" s="815" t="s">
        <v>571</v>
      </c>
      <c r="C299" s="818" t="s">
        <v>594</v>
      </c>
      <c r="D299" s="846" t="s">
        <v>595</v>
      </c>
      <c r="E299" s="818" t="s">
        <v>1578</v>
      </c>
      <c r="F299" s="846" t="s">
        <v>1579</v>
      </c>
      <c r="G299" s="818" t="s">
        <v>1928</v>
      </c>
      <c r="H299" s="818" t="s">
        <v>1929</v>
      </c>
      <c r="I299" s="832">
        <v>2.1600000063578286</v>
      </c>
      <c r="J299" s="832">
        <v>1040</v>
      </c>
      <c r="K299" s="833">
        <v>2295.1199951171875</v>
      </c>
    </row>
    <row r="300" spans="1:11" ht="14.45" customHeight="1" x14ac:dyDescent="0.2">
      <c r="A300" s="814" t="s">
        <v>570</v>
      </c>
      <c r="B300" s="815" t="s">
        <v>571</v>
      </c>
      <c r="C300" s="818" t="s">
        <v>594</v>
      </c>
      <c r="D300" s="846" t="s">
        <v>595</v>
      </c>
      <c r="E300" s="818" t="s">
        <v>1578</v>
      </c>
      <c r="F300" s="846" t="s">
        <v>1579</v>
      </c>
      <c r="G300" s="818" t="s">
        <v>1584</v>
      </c>
      <c r="H300" s="818" t="s">
        <v>1585</v>
      </c>
      <c r="I300" s="832">
        <v>4.3600001335144043</v>
      </c>
      <c r="J300" s="832">
        <v>1200</v>
      </c>
      <c r="K300" s="833">
        <v>5227.2000885009766</v>
      </c>
    </row>
    <row r="301" spans="1:11" ht="14.45" customHeight="1" x14ac:dyDescent="0.2">
      <c r="A301" s="814" t="s">
        <v>570</v>
      </c>
      <c r="B301" s="815" t="s">
        <v>571</v>
      </c>
      <c r="C301" s="818" t="s">
        <v>594</v>
      </c>
      <c r="D301" s="846" t="s">
        <v>595</v>
      </c>
      <c r="E301" s="818" t="s">
        <v>1578</v>
      </c>
      <c r="F301" s="846" t="s">
        <v>1579</v>
      </c>
      <c r="G301" s="818" t="s">
        <v>1582</v>
      </c>
      <c r="H301" s="818" t="s">
        <v>1586</v>
      </c>
      <c r="I301" s="832">
        <v>17.459999084472656</v>
      </c>
      <c r="J301" s="832">
        <v>1600</v>
      </c>
      <c r="K301" s="833">
        <v>27936.6005859375</v>
      </c>
    </row>
    <row r="302" spans="1:11" ht="14.45" customHeight="1" x14ac:dyDescent="0.2">
      <c r="A302" s="814" t="s">
        <v>570</v>
      </c>
      <c r="B302" s="815" t="s">
        <v>571</v>
      </c>
      <c r="C302" s="818" t="s">
        <v>594</v>
      </c>
      <c r="D302" s="846" t="s">
        <v>595</v>
      </c>
      <c r="E302" s="818" t="s">
        <v>1578</v>
      </c>
      <c r="F302" s="846" t="s">
        <v>1579</v>
      </c>
      <c r="G302" s="818" t="s">
        <v>1584</v>
      </c>
      <c r="H302" s="818" t="s">
        <v>1930</v>
      </c>
      <c r="I302" s="832">
        <v>4.3600001335144043</v>
      </c>
      <c r="J302" s="832">
        <v>500</v>
      </c>
      <c r="K302" s="833">
        <v>2178.0000305175781</v>
      </c>
    </row>
    <row r="303" spans="1:11" ht="14.45" customHeight="1" x14ac:dyDescent="0.2">
      <c r="A303" s="814" t="s">
        <v>570</v>
      </c>
      <c r="B303" s="815" t="s">
        <v>571</v>
      </c>
      <c r="C303" s="818" t="s">
        <v>594</v>
      </c>
      <c r="D303" s="846" t="s">
        <v>595</v>
      </c>
      <c r="E303" s="818" t="s">
        <v>1578</v>
      </c>
      <c r="F303" s="846" t="s">
        <v>1579</v>
      </c>
      <c r="G303" s="818" t="s">
        <v>1931</v>
      </c>
      <c r="H303" s="818" t="s">
        <v>1932</v>
      </c>
      <c r="I303" s="832">
        <v>12.340000152587891</v>
      </c>
      <c r="J303" s="832">
        <v>40</v>
      </c>
      <c r="K303" s="833">
        <v>493.67999267578125</v>
      </c>
    </row>
    <row r="304" spans="1:11" ht="14.45" customHeight="1" x14ac:dyDescent="0.2">
      <c r="A304" s="814" t="s">
        <v>570</v>
      </c>
      <c r="B304" s="815" t="s">
        <v>571</v>
      </c>
      <c r="C304" s="818" t="s">
        <v>594</v>
      </c>
      <c r="D304" s="846" t="s">
        <v>595</v>
      </c>
      <c r="E304" s="818" t="s">
        <v>1578</v>
      </c>
      <c r="F304" s="846" t="s">
        <v>1579</v>
      </c>
      <c r="G304" s="818" t="s">
        <v>1933</v>
      </c>
      <c r="H304" s="818" t="s">
        <v>1934</v>
      </c>
      <c r="I304" s="832">
        <v>11.675000190734863</v>
      </c>
      <c r="J304" s="832">
        <v>80</v>
      </c>
      <c r="K304" s="833">
        <v>934</v>
      </c>
    </row>
    <row r="305" spans="1:11" ht="14.45" customHeight="1" x14ac:dyDescent="0.2">
      <c r="A305" s="814" t="s">
        <v>570</v>
      </c>
      <c r="B305" s="815" t="s">
        <v>571</v>
      </c>
      <c r="C305" s="818" t="s">
        <v>594</v>
      </c>
      <c r="D305" s="846" t="s">
        <v>595</v>
      </c>
      <c r="E305" s="818" t="s">
        <v>1578</v>
      </c>
      <c r="F305" s="846" t="s">
        <v>1579</v>
      </c>
      <c r="G305" s="818" t="s">
        <v>1914</v>
      </c>
      <c r="H305" s="818" t="s">
        <v>1935</v>
      </c>
      <c r="I305" s="832">
        <v>696.96002197265625</v>
      </c>
      <c r="J305" s="832">
        <v>10</v>
      </c>
      <c r="K305" s="833">
        <v>6969.60009765625</v>
      </c>
    </row>
    <row r="306" spans="1:11" ht="14.45" customHeight="1" x14ac:dyDescent="0.2">
      <c r="A306" s="814" t="s">
        <v>570</v>
      </c>
      <c r="B306" s="815" t="s">
        <v>571</v>
      </c>
      <c r="C306" s="818" t="s">
        <v>594</v>
      </c>
      <c r="D306" s="846" t="s">
        <v>595</v>
      </c>
      <c r="E306" s="818" t="s">
        <v>1578</v>
      </c>
      <c r="F306" s="846" t="s">
        <v>1579</v>
      </c>
      <c r="G306" s="818" t="s">
        <v>1916</v>
      </c>
      <c r="H306" s="818" t="s">
        <v>1936</v>
      </c>
      <c r="I306" s="832">
        <v>696.96002197265625</v>
      </c>
      <c r="J306" s="832">
        <v>20</v>
      </c>
      <c r="K306" s="833">
        <v>13939.2001953125</v>
      </c>
    </row>
    <row r="307" spans="1:11" ht="14.45" customHeight="1" x14ac:dyDescent="0.2">
      <c r="A307" s="814" t="s">
        <v>570</v>
      </c>
      <c r="B307" s="815" t="s">
        <v>571</v>
      </c>
      <c r="C307" s="818" t="s">
        <v>594</v>
      </c>
      <c r="D307" s="846" t="s">
        <v>595</v>
      </c>
      <c r="E307" s="818" t="s">
        <v>1578</v>
      </c>
      <c r="F307" s="846" t="s">
        <v>1579</v>
      </c>
      <c r="G307" s="818" t="s">
        <v>1918</v>
      </c>
      <c r="H307" s="818" t="s">
        <v>1937</v>
      </c>
      <c r="I307" s="832">
        <v>696.96002197265625</v>
      </c>
      <c r="J307" s="832">
        <v>20</v>
      </c>
      <c r="K307" s="833">
        <v>13939.2001953125</v>
      </c>
    </row>
    <row r="308" spans="1:11" ht="14.45" customHeight="1" x14ac:dyDescent="0.2">
      <c r="A308" s="814" t="s">
        <v>570</v>
      </c>
      <c r="B308" s="815" t="s">
        <v>571</v>
      </c>
      <c r="C308" s="818" t="s">
        <v>594</v>
      </c>
      <c r="D308" s="846" t="s">
        <v>595</v>
      </c>
      <c r="E308" s="818" t="s">
        <v>1578</v>
      </c>
      <c r="F308" s="846" t="s">
        <v>1579</v>
      </c>
      <c r="G308" s="818" t="s">
        <v>1920</v>
      </c>
      <c r="H308" s="818" t="s">
        <v>1938</v>
      </c>
      <c r="I308" s="832">
        <v>696.96002197265625</v>
      </c>
      <c r="J308" s="832">
        <v>10</v>
      </c>
      <c r="K308" s="833">
        <v>6969.60009765625</v>
      </c>
    </row>
    <row r="309" spans="1:11" ht="14.45" customHeight="1" x14ac:dyDescent="0.2">
      <c r="A309" s="814" t="s">
        <v>570</v>
      </c>
      <c r="B309" s="815" t="s">
        <v>571</v>
      </c>
      <c r="C309" s="818" t="s">
        <v>594</v>
      </c>
      <c r="D309" s="846" t="s">
        <v>595</v>
      </c>
      <c r="E309" s="818" t="s">
        <v>1578</v>
      </c>
      <c r="F309" s="846" t="s">
        <v>1579</v>
      </c>
      <c r="G309" s="818" t="s">
        <v>1922</v>
      </c>
      <c r="H309" s="818" t="s">
        <v>1939</v>
      </c>
      <c r="I309" s="832">
        <v>696.96002197265625</v>
      </c>
      <c r="J309" s="832">
        <v>10</v>
      </c>
      <c r="K309" s="833">
        <v>6969.60009765625</v>
      </c>
    </row>
    <row r="310" spans="1:11" ht="14.45" customHeight="1" x14ac:dyDescent="0.2">
      <c r="A310" s="814" t="s">
        <v>570</v>
      </c>
      <c r="B310" s="815" t="s">
        <v>571</v>
      </c>
      <c r="C310" s="818" t="s">
        <v>594</v>
      </c>
      <c r="D310" s="846" t="s">
        <v>595</v>
      </c>
      <c r="E310" s="818" t="s">
        <v>1578</v>
      </c>
      <c r="F310" s="846" t="s">
        <v>1579</v>
      </c>
      <c r="G310" s="818" t="s">
        <v>1580</v>
      </c>
      <c r="H310" s="818" t="s">
        <v>1587</v>
      </c>
      <c r="I310" s="832">
        <v>492.47000122070313</v>
      </c>
      <c r="J310" s="832">
        <v>120</v>
      </c>
      <c r="K310" s="833">
        <v>59096.40234375</v>
      </c>
    </row>
    <row r="311" spans="1:11" ht="14.45" customHeight="1" x14ac:dyDescent="0.2">
      <c r="A311" s="814" t="s">
        <v>570</v>
      </c>
      <c r="B311" s="815" t="s">
        <v>571</v>
      </c>
      <c r="C311" s="818" t="s">
        <v>594</v>
      </c>
      <c r="D311" s="846" t="s">
        <v>595</v>
      </c>
      <c r="E311" s="818" t="s">
        <v>1578</v>
      </c>
      <c r="F311" s="846" t="s">
        <v>1579</v>
      </c>
      <c r="G311" s="818" t="s">
        <v>1924</v>
      </c>
      <c r="H311" s="818" t="s">
        <v>1940</v>
      </c>
      <c r="I311" s="832">
        <v>502.14999389648438</v>
      </c>
      <c r="J311" s="832">
        <v>180</v>
      </c>
      <c r="K311" s="833">
        <v>90387</v>
      </c>
    </row>
    <row r="312" spans="1:11" ht="14.45" customHeight="1" x14ac:dyDescent="0.2">
      <c r="A312" s="814" t="s">
        <v>570</v>
      </c>
      <c r="B312" s="815" t="s">
        <v>571</v>
      </c>
      <c r="C312" s="818" t="s">
        <v>594</v>
      </c>
      <c r="D312" s="846" t="s">
        <v>595</v>
      </c>
      <c r="E312" s="818" t="s">
        <v>1578</v>
      </c>
      <c r="F312" s="846" t="s">
        <v>1579</v>
      </c>
      <c r="G312" s="818" t="s">
        <v>1926</v>
      </c>
      <c r="H312" s="818" t="s">
        <v>1941</v>
      </c>
      <c r="I312" s="832">
        <v>302.01998901367188</v>
      </c>
      <c r="J312" s="832">
        <v>100</v>
      </c>
      <c r="K312" s="833">
        <v>30201.599853515625</v>
      </c>
    </row>
    <row r="313" spans="1:11" ht="14.45" customHeight="1" x14ac:dyDescent="0.2">
      <c r="A313" s="814" t="s">
        <v>570</v>
      </c>
      <c r="B313" s="815" t="s">
        <v>571</v>
      </c>
      <c r="C313" s="818" t="s">
        <v>594</v>
      </c>
      <c r="D313" s="846" t="s">
        <v>595</v>
      </c>
      <c r="E313" s="818" t="s">
        <v>1578</v>
      </c>
      <c r="F313" s="846" t="s">
        <v>1579</v>
      </c>
      <c r="G313" s="818" t="s">
        <v>1942</v>
      </c>
      <c r="H313" s="818" t="s">
        <v>1943</v>
      </c>
      <c r="I313" s="832">
        <v>0.29666667183240253</v>
      </c>
      <c r="J313" s="832">
        <v>1500</v>
      </c>
      <c r="K313" s="833">
        <v>443.18000793457031</v>
      </c>
    </row>
    <row r="314" spans="1:11" ht="14.45" customHeight="1" x14ac:dyDescent="0.2">
      <c r="A314" s="814" t="s">
        <v>570</v>
      </c>
      <c r="B314" s="815" t="s">
        <v>571</v>
      </c>
      <c r="C314" s="818" t="s">
        <v>594</v>
      </c>
      <c r="D314" s="846" t="s">
        <v>595</v>
      </c>
      <c r="E314" s="818" t="s">
        <v>1578</v>
      </c>
      <c r="F314" s="846" t="s">
        <v>1579</v>
      </c>
      <c r="G314" s="818" t="s">
        <v>1942</v>
      </c>
      <c r="H314" s="818" t="s">
        <v>1944</v>
      </c>
      <c r="I314" s="832">
        <v>0.27000001072883606</v>
      </c>
      <c r="J314" s="832">
        <v>1500</v>
      </c>
      <c r="K314" s="833">
        <v>399.30001831054688</v>
      </c>
    </row>
    <row r="315" spans="1:11" ht="14.45" customHeight="1" x14ac:dyDescent="0.2">
      <c r="A315" s="814" t="s">
        <v>570</v>
      </c>
      <c r="B315" s="815" t="s">
        <v>571</v>
      </c>
      <c r="C315" s="818" t="s">
        <v>594</v>
      </c>
      <c r="D315" s="846" t="s">
        <v>595</v>
      </c>
      <c r="E315" s="818" t="s">
        <v>1578</v>
      </c>
      <c r="F315" s="846" t="s">
        <v>1579</v>
      </c>
      <c r="G315" s="818" t="s">
        <v>1945</v>
      </c>
      <c r="H315" s="818" t="s">
        <v>1946</v>
      </c>
      <c r="I315" s="832">
        <v>373.64999389648438</v>
      </c>
      <c r="J315" s="832">
        <v>2</v>
      </c>
      <c r="K315" s="833">
        <v>747.29998779296875</v>
      </c>
    </row>
    <row r="316" spans="1:11" ht="14.45" customHeight="1" x14ac:dyDescent="0.2">
      <c r="A316" s="814" t="s">
        <v>570</v>
      </c>
      <c r="B316" s="815" t="s">
        <v>571</v>
      </c>
      <c r="C316" s="818" t="s">
        <v>594</v>
      </c>
      <c r="D316" s="846" t="s">
        <v>595</v>
      </c>
      <c r="E316" s="818" t="s">
        <v>1578</v>
      </c>
      <c r="F316" s="846" t="s">
        <v>1579</v>
      </c>
      <c r="G316" s="818" t="s">
        <v>1947</v>
      </c>
      <c r="H316" s="818" t="s">
        <v>1948</v>
      </c>
      <c r="I316" s="832">
        <v>672.760009765625</v>
      </c>
      <c r="J316" s="832">
        <v>21</v>
      </c>
      <c r="K316" s="833">
        <v>14127.9599609375</v>
      </c>
    </row>
    <row r="317" spans="1:11" ht="14.45" customHeight="1" x14ac:dyDescent="0.2">
      <c r="A317" s="814" t="s">
        <v>570</v>
      </c>
      <c r="B317" s="815" t="s">
        <v>571</v>
      </c>
      <c r="C317" s="818" t="s">
        <v>594</v>
      </c>
      <c r="D317" s="846" t="s">
        <v>595</v>
      </c>
      <c r="E317" s="818" t="s">
        <v>1578</v>
      </c>
      <c r="F317" s="846" t="s">
        <v>1579</v>
      </c>
      <c r="G317" s="818" t="s">
        <v>1949</v>
      </c>
      <c r="H317" s="818" t="s">
        <v>1950</v>
      </c>
      <c r="I317" s="832">
        <v>9.3619998931884769</v>
      </c>
      <c r="J317" s="832">
        <v>3780</v>
      </c>
      <c r="K317" s="833">
        <v>36263.69970703125</v>
      </c>
    </row>
    <row r="318" spans="1:11" ht="14.45" customHeight="1" x14ac:dyDescent="0.2">
      <c r="A318" s="814" t="s">
        <v>570</v>
      </c>
      <c r="B318" s="815" t="s">
        <v>571</v>
      </c>
      <c r="C318" s="818" t="s">
        <v>594</v>
      </c>
      <c r="D318" s="846" t="s">
        <v>595</v>
      </c>
      <c r="E318" s="818" t="s">
        <v>1578</v>
      </c>
      <c r="F318" s="846" t="s">
        <v>1579</v>
      </c>
      <c r="G318" s="818" t="s">
        <v>1951</v>
      </c>
      <c r="H318" s="818" t="s">
        <v>1952</v>
      </c>
      <c r="I318" s="832">
        <v>9.8399998346964512</v>
      </c>
      <c r="J318" s="832">
        <v>2520</v>
      </c>
      <c r="K318" s="833">
        <v>24219.3603515625</v>
      </c>
    </row>
    <row r="319" spans="1:11" ht="14.45" customHeight="1" x14ac:dyDescent="0.2">
      <c r="A319" s="814" t="s">
        <v>570</v>
      </c>
      <c r="B319" s="815" t="s">
        <v>571</v>
      </c>
      <c r="C319" s="818" t="s">
        <v>594</v>
      </c>
      <c r="D319" s="846" t="s">
        <v>595</v>
      </c>
      <c r="E319" s="818" t="s">
        <v>1578</v>
      </c>
      <c r="F319" s="846" t="s">
        <v>1579</v>
      </c>
      <c r="G319" s="818" t="s">
        <v>1953</v>
      </c>
      <c r="H319" s="818" t="s">
        <v>1954</v>
      </c>
      <c r="I319" s="832">
        <v>10.259999847412109</v>
      </c>
      <c r="J319" s="832">
        <v>4680</v>
      </c>
      <c r="K319" s="833">
        <v>48090.23974609375</v>
      </c>
    </row>
    <row r="320" spans="1:11" ht="14.45" customHeight="1" x14ac:dyDescent="0.2">
      <c r="A320" s="814" t="s">
        <v>570</v>
      </c>
      <c r="B320" s="815" t="s">
        <v>571</v>
      </c>
      <c r="C320" s="818" t="s">
        <v>594</v>
      </c>
      <c r="D320" s="846" t="s">
        <v>595</v>
      </c>
      <c r="E320" s="818" t="s">
        <v>1578</v>
      </c>
      <c r="F320" s="846" t="s">
        <v>1579</v>
      </c>
      <c r="G320" s="818" t="s">
        <v>1949</v>
      </c>
      <c r="H320" s="818" t="s">
        <v>1955</v>
      </c>
      <c r="I320" s="832">
        <v>8.8299999237060547</v>
      </c>
      <c r="J320" s="832">
        <v>3720</v>
      </c>
      <c r="K320" s="833">
        <v>32858.7587890625</v>
      </c>
    </row>
    <row r="321" spans="1:11" ht="14.45" customHeight="1" x14ac:dyDescent="0.2">
      <c r="A321" s="814" t="s">
        <v>570</v>
      </c>
      <c r="B321" s="815" t="s">
        <v>571</v>
      </c>
      <c r="C321" s="818" t="s">
        <v>594</v>
      </c>
      <c r="D321" s="846" t="s">
        <v>595</v>
      </c>
      <c r="E321" s="818" t="s">
        <v>1578</v>
      </c>
      <c r="F321" s="846" t="s">
        <v>1579</v>
      </c>
      <c r="G321" s="818" t="s">
        <v>1951</v>
      </c>
      <c r="H321" s="818" t="s">
        <v>1956</v>
      </c>
      <c r="I321" s="832">
        <v>10.159999847412109</v>
      </c>
      <c r="J321" s="832">
        <v>2340</v>
      </c>
      <c r="K321" s="833">
        <v>23783.76025390625</v>
      </c>
    </row>
    <row r="322" spans="1:11" ht="14.45" customHeight="1" x14ac:dyDescent="0.2">
      <c r="A322" s="814" t="s">
        <v>570</v>
      </c>
      <c r="B322" s="815" t="s">
        <v>571</v>
      </c>
      <c r="C322" s="818" t="s">
        <v>594</v>
      </c>
      <c r="D322" s="846" t="s">
        <v>595</v>
      </c>
      <c r="E322" s="818" t="s">
        <v>1578</v>
      </c>
      <c r="F322" s="846" t="s">
        <v>1579</v>
      </c>
      <c r="G322" s="818" t="s">
        <v>1953</v>
      </c>
      <c r="H322" s="818" t="s">
        <v>1957</v>
      </c>
      <c r="I322" s="832">
        <v>10.159999847412109</v>
      </c>
      <c r="J322" s="832">
        <v>3060</v>
      </c>
      <c r="K322" s="833">
        <v>31101.83984375</v>
      </c>
    </row>
    <row r="323" spans="1:11" ht="14.45" customHeight="1" x14ac:dyDescent="0.2">
      <c r="A323" s="814" t="s">
        <v>570</v>
      </c>
      <c r="B323" s="815" t="s">
        <v>571</v>
      </c>
      <c r="C323" s="818" t="s">
        <v>594</v>
      </c>
      <c r="D323" s="846" t="s">
        <v>595</v>
      </c>
      <c r="E323" s="818" t="s">
        <v>1578</v>
      </c>
      <c r="F323" s="846" t="s">
        <v>1579</v>
      </c>
      <c r="G323" s="818" t="s">
        <v>1958</v>
      </c>
      <c r="H323" s="818" t="s">
        <v>1959</v>
      </c>
      <c r="I323" s="832">
        <v>378.17001342773438</v>
      </c>
      <c r="J323" s="832">
        <v>30</v>
      </c>
      <c r="K323" s="833">
        <v>11344.9599609375</v>
      </c>
    </row>
    <row r="324" spans="1:11" ht="14.45" customHeight="1" x14ac:dyDescent="0.2">
      <c r="A324" s="814" t="s">
        <v>570</v>
      </c>
      <c r="B324" s="815" t="s">
        <v>571</v>
      </c>
      <c r="C324" s="818" t="s">
        <v>594</v>
      </c>
      <c r="D324" s="846" t="s">
        <v>595</v>
      </c>
      <c r="E324" s="818" t="s">
        <v>1578</v>
      </c>
      <c r="F324" s="846" t="s">
        <v>1579</v>
      </c>
      <c r="G324" s="818" t="s">
        <v>1958</v>
      </c>
      <c r="H324" s="818" t="s">
        <v>1960</v>
      </c>
      <c r="I324" s="832">
        <v>316.82000732421875</v>
      </c>
      <c r="J324" s="832">
        <v>30</v>
      </c>
      <c r="K324" s="833">
        <v>9504.5498046875</v>
      </c>
    </row>
    <row r="325" spans="1:11" ht="14.45" customHeight="1" x14ac:dyDescent="0.2">
      <c r="A325" s="814" t="s">
        <v>570</v>
      </c>
      <c r="B325" s="815" t="s">
        <v>571</v>
      </c>
      <c r="C325" s="818" t="s">
        <v>594</v>
      </c>
      <c r="D325" s="846" t="s">
        <v>595</v>
      </c>
      <c r="E325" s="818" t="s">
        <v>1578</v>
      </c>
      <c r="F325" s="846" t="s">
        <v>1579</v>
      </c>
      <c r="G325" s="818" t="s">
        <v>1592</v>
      </c>
      <c r="H325" s="818" t="s">
        <v>1593</v>
      </c>
      <c r="I325" s="832">
        <v>342.10665893554688</v>
      </c>
      <c r="J325" s="832">
        <v>40</v>
      </c>
      <c r="K325" s="833">
        <v>14690.610107421875</v>
      </c>
    </row>
    <row r="326" spans="1:11" ht="14.45" customHeight="1" x14ac:dyDescent="0.2">
      <c r="A326" s="814" t="s">
        <v>570</v>
      </c>
      <c r="B326" s="815" t="s">
        <v>571</v>
      </c>
      <c r="C326" s="818" t="s">
        <v>594</v>
      </c>
      <c r="D326" s="846" t="s">
        <v>595</v>
      </c>
      <c r="E326" s="818" t="s">
        <v>1578</v>
      </c>
      <c r="F326" s="846" t="s">
        <v>1579</v>
      </c>
      <c r="G326" s="818" t="s">
        <v>1594</v>
      </c>
      <c r="H326" s="818" t="s">
        <v>1595</v>
      </c>
      <c r="I326" s="832">
        <v>15.920000076293945</v>
      </c>
      <c r="J326" s="832">
        <v>900</v>
      </c>
      <c r="K326" s="833">
        <v>14328</v>
      </c>
    </row>
    <row r="327" spans="1:11" ht="14.45" customHeight="1" x14ac:dyDescent="0.2">
      <c r="A327" s="814" t="s">
        <v>570</v>
      </c>
      <c r="B327" s="815" t="s">
        <v>571</v>
      </c>
      <c r="C327" s="818" t="s">
        <v>594</v>
      </c>
      <c r="D327" s="846" t="s">
        <v>595</v>
      </c>
      <c r="E327" s="818" t="s">
        <v>1578</v>
      </c>
      <c r="F327" s="846" t="s">
        <v>1579</v>
      </c>
      <c r="G327" s="818" t="s">
        <v>1594</v>
      </c>
      <c r="H327" s="818" t="s">
        <v>1596</v>
      </c>
      <c r="I327" s="832">
        <v>15.922000122070312</v>
      </c>
      <c r="J327" s="832">
        <v>450</v>
      </c>
      <c r="K327" s="833">
        <v>7165</v>
      </c>
    </row>
    <row r="328" spans="1:11" ht="14.45" customHeight="1" x14ac:dyDescent="0.2">
      <c r="A328" s="814" t="s">
        <v>570</v>
      </c>
      <c r="B328" s="815" t="s">
        <v>571</v>
      </c>
      <c r="C328" s="818" t="s">
        <v>594</v>
      </c>
      <c r="D328" s="846" t="s">
        <v>595</v>
      </c>
      <c r="E328" s="818" t="s">
        <v>1578</v>
      </c>
      <c r="F328" s="846" t="s">
        <v>1579</v>
      </c>
      <c r="G328" s="818" t="s">
        <v>1597</v>
      </c>
      <c r="H328" s="818" t="s">
        <v>1598</v>
      </c>
      <c r="I328" s="832">
        <v>371.47000122070313</v>
      </c>
      <c r="J328" s="832">
        <v>3</v>
      </c>
      <c r="K328" s="833">
        <v>1114.4100341796875</v>
      </c>
    </row>
    <row r="329" spans="1:11" ht="14.45" customHeight="1" x14ac:dyDescent="0.2">
      <c r="A329" s="814" t="s">
        <v>570</v>
      </c>
      <c r="B329" s="815" t="s">
        <v>571</v>
      </c>
      <c r="C329" s="818" t="s">
        <v>594</v>
      </c>
      <c r="D329" s="846" t="s">
        <v>595</v>
      </c>
      <c r="E329" s="818" t="s">
        <v>1578</v>
      </c>
      <c r="F329" s="846" t="s">
        <v>1579</v>
      </c>
      <c r="G329" s="818" t="s">
        <v>1961</v>
      </c>
      <c r="H329" s="818" t="s">
        <v>1962</v>
      </c>
      <c r="I329" s="832">
        <v>5.2899999618530273</v>
      </c>
      <c r="J329" s="832">
        <v>150</v>
      </c>
      <c r="K329" s="833">
        <v>793.5</v>
      </c>
    </row>
    <row r="330" spans="1:11" ht="14.45" customHeight="1" x14ac:dyDescent="0.2">
      <c r="A330" s="814" t="s">
        <v>570</v>
      </c>
      <c r="B330" s="815" t="s">
        <v>571</v>
      </c>
      <c r="C330" s="818" t="s">
        <v>594</v>
      </c>
      <c r="D330" s="846" t="s">
        <v>595</v>
      </c>
      <c r="E330" s="818" t="s">
        <v>1578</v>
      </c>
      <c r="F330" s="846" t="s">
        <v>1579</v>
      </c>
      <c r="G330" s="818" t="s">
        <v>1963</v>
      </c>
      <c r="H330" s="818" t="s">
        <v>1964</v>
      </c>
      <c r="I330" s="832">
        <v>367.83999633789063</v>
      </c>
      <c r="J330" s="832">
        <v>120</v>
      </c>
      <c r="K330" s="833">
        <v>44140.798828125</v>
      </c>
    </row>
    <row r="331" spans="1:11" ht="14.45" customHeight="1" x14ac:dyDescent="0.2">
      <c r="A331" s="814" t="s">
        <v>570</v>
      </c>
      <c r="B331" s="815" t="s">
        <v>571</v>
      </c>
      <c r="C331" s="818" t="s">
        <v>594</v>
      </c>
      <c r="D331" s="846" t="s">
        <v>595</v>
      </c>
      <c r="E331" s="818" t="s">
        <v>1578</v>
      </c>
      <c r="F331" s="846" t="s">
        <v>1579</v>
      </c>
      <c r="G331" s="818" t="s">
        <v>1965</v>
      </c>
      <c r="H331" s="818" t="s">
        <v>1966</v>
      </c>
      <c r="I331" s="832">
        <v>17.670000076293945</v>
      </c>
      <c r="J331" s="832">
        <v>40</v>
      </c>
      <c r="K331" s="833">
        <v>706.79998779296875</v>
      </c>
    </row>
    <row r="332" spans="1:11" ht="14.45" customHeight="1" x14ac:dyDescent="0.2">
      <c r="A332" s="814" t="s">
        <v>570</v>
      </c>
      <c r="B332" s="815" t="s">
        <v>571</v>
      </c>
      <c r="C332" s="818" t="s">
        <v>594</v>
      </c>
      <c r="D332" s="846" t="s">
        <v>595</v>
      </c>
      <c r="E332" s="818" t="s">
        <v>1578</v>
      </c>
      <c r="F332" s="846" t="s">
        <v>1579</v>
      </c>
      <c r="G332" s="818" t="s">
        <v>1967</v>
      </c>
      <c r="H332" s="818" t="s">
        <v>1968</v>
      </c>
      <c r="I332" s="832">
        <v>26.020000457763672</v>
      </c>
      <c r="J332" s="832">
        <v>1600</v>
      </c>
      <c r="K332" s="833">
        <v>41624.00048828125</v>
      </c>
    </row>
    <row r="333" spans="1:11" ht="14.45" customHeight="1" x14ac:dyDescent="0.2">
      <c r="A333" s="814" t="s">
        <v>570</v>
      </c>
      <c r="B333" s="815" t="s">
        <v>571</v>
      </c>
      <c r="C333" s="818" t="s">
        <v>594</v>
      </c>
      <c r="D333" s="846" t="s">
        <v>595</v>
      </c>
      <c r="E333" s="818" t="s">
        <v>1578</v>
      </c>
      <c r="F333" s="846" t="s">
        <v>1579</v>
      </c>
      <c r="G333" s="818" t="s">
        <v>1967</v>
      </c>
      <c r="H333" s="818" t="s">
        <v>1969</v>
      </c>
      <c r="I333" s="832">
        <v>26.336666742960613</v>
      </c>
      <c r="J333" s="832">
        <v>640</v>
      </c>
      <c r="K333" s="833">
        <v>16725.0400390625</v>
      </c>
    </row>
    <row r="334" spans="1:11" ht="14.45" customHeight="1" x14ac:dyDescent="0.2">
      <c r="A334" s="814" t="s">
        <v>570</v>
      </c>
      <c r="B334" s="815" t="s">
        <v>571</v>
      </c>
      <c r="C334" s="818" t="s">
        <v>594</v>
      </c>
      <c r="D334" s="846" t="s">
        <v>595</v>
      </c>
      <c r="E334" s="818" t="s">
        <v>1578</v>
      </c>
      <c r="F334" s="846" t="s">
        <v>1579</v>
      </c>
      <c r="G334" s="818" t="s">
        <v>1970</v>
      </c>
      <c r="H334" s="818" t="s">
        <v>1971</v>
      </c>
      <c r="I334" s="832">
        <v>26.015000343322754</v>
      </c>
      <c r="J334" s="832">
        <v>560</v>
      </c>
      <c r="K334" s="833">
        <v>14567.399780273438</v>
      </c>
    </row>
    <row r="335" spans="1:11" ht="14.45" customHeight="1" x14ac:dyDescent="0.2">
      <c r="A335" s="814" t="s">
        <v>570</v>
      </c>
      <c r="B335" s="815" t="s">
        <v>571</v>
      </c>
      <c r="C335" s="818" t="s">
        <v>594</v>
      </c>
      <c r="D335" s="846" t="s">
        <v>595</v>
      </c>
      <c r="E335" s="818" t="s">
        <v>1578</v>
      </c>
      <c r="F335" s="846" t="s">
        <v>1579</v>
      </c>
      <c r="G335" s="818" t="s">
        <v>1970</v>
      </c>
      <c r="H335" s="818" t="s">
        <v>1972</v>
      </c>
      <c r="I335" s="832">
        <v>26.020000457763672</v>
      </c>
      <c r="J335" s="832">
        <v>520</v>
      </c>
      <c r="K335" s="833">
        <v>13527.7998046875</v>
      </c>
    </row>
    <row r="336" spans="1:11" ht="14.45" customHeight="1" x14ac:dyDescent="0.2">
      <c r="A336" s="814" t="s">
        <v>570</v>
      </c>
      <c r="B336" s="815" t="s">
        <v>571</v>
      </c>
      <c r="C336" s="818" t="s">
        <v>594</v>
      </c>
      <c r="D336" s="846" t="s">
        <v>595</v>
      </c>
      <c r="E336" s="818" t="s">
        <v>1578</v>
      </c>
      <c r="F336" s="846" t="s">
        <v>1579</v>
      </c>
      <c r="G336" s="818" t="s">
        <v>1973</v>
      </c>
      <c r="H336" s="818" t="s">
        <v>1974</v>
      </c>
      <c r="I336" s="832">
        <v>1191.8499755859375</v>
      </c>
      <c r="J336" s="832">
        <v>140</v>
      </c>
      <c r="K336" s="833">
        <v>166859</v>
      </c>
    </row>
    <row r="337" spans="1:11" ht="14.45" customHeight="1" x14ac:dyDescent="0.2">
      <c r="A337" s="814" t="s">
        <v>570</v>
      </c>
      <c r="B337" s="815" t="s">
        <v>571</v>
      </c>
      <c r="C337" s="818" t="s">
        <v>594</v>
      </c>
      <c r="D337" s="846" t="s">
        <v>595</v>
      </c>
      <c r="E337" s="818" t="s">
        <v>1578</v>
      </c>
      <c r="F337" s="846" t="s">
        <v>1579</v>
      </c>
      <c r="G337" s="818" t="s">
        <v>1973</v>
      </c>
      <c r="H337" s="818" t="s">
        <v>1975</v>
      </c>
      <c r="I337" s="832">
        <v>1191.8499755859375</v>
      </c>
      <c r="J337" s="832">
        <v>10</v>
      </c>
      <c r="K337" s="833">
        <v>11918.5</v>
      </c>
    </row>
    <row r="338" spans="1:11" ht="14.45" customHeight="1" x14ac:dyDescent="0.2">
      <c r="A338" s="814" t="s">
        <v>570</v>
      </c>
      <c r="B338" s="815" t="s">
        <v>571</v>
      </c>
      <c r="C338" s="818" t="s">
        <v>594</v>
      </c>
      <c r="D338" s="846" t="s">
        <v>595</v>
      </c>
      <c r="E338" s="818" t="s">
        <v>1578</v>
      </c>
      <c r="F338" s="846" t="s">
        <v>1579</v>
      </c>
      <c r="G338" s="818" t="s">
        <v>1963</v>
      </c>
      <c r="H338" s="818" t="s">
        <v>1976</v>
      </c>
      <c r="I338" s="832">
        <v>367.83999633789063</v>
      </c>
      <c r="J338" s="832">
        <v>40</v>
      </c>
      <c r="K338" s="833">
        <v>14713.599609375</v>
      </c>
    </row>
    <row r="339" spans="1:11" ht="14.45" customHeight="1" x14ac:dyDescent="0.2">
      <c r="A339" s="814" t="s">
        <v>570</v>
      </c>
      <c r="B339" s="815" t="s">
        <v>571</v>
      </c>
      <c r="C339" s="818" t="s">
        <v>594</v>
      </c>
      <c r="D339" s="846" t="s">
        <v>595</v>
      </c>
      <c r="E339" s="818" t="s">
        <v>1578</v>
      </c>
      <c r="F339" s="846" t="s">
        <v>1579</v>
      </c>
      <c r="G339" s="818" t="s">
        <v>1977</v>
      </c>
      <c r="H339" s="818" t="s">
        <v>1978</v>
      </c>
      <c r="I339" s="832">
        <v>3.7200000286102295</v>
      </c>
      <c r="J339" s="832">
        <v>130</v>
      </c>
      <c r="K339" s="833">
        <v>484.5</v>
      </c>
    </row>
    <row r="340" spans="1:11" ht="14.45" customHeight="1" x14ac:dyDescent="0.2">
      <c r="A340" s="814" t="s">
        <v>570</v>
      </c>
      <c r="B340" s="815" t="s">
        <v>571</v>
      </c>
      <c r="C340" s="818" t="s">
        <v>594</v>
      </c>
      <c r="D340" s="846" t="s">
        <v>595</v>
      </c>
      <c r="E340" s="818" t="s">
        <v>1578</v>
      </c>
      <c r="F340" s="846" t="s">
        <v>1579</v>
      </c>
      <c r="G340" s="818" t="s">
        <v>1967</v>
      </c>
      <c r="H340" s="818" t="s">
        <v>1979</v>
      </c>
      <c r="I340" s="832">
        <v>26.017500400543213</v>
      </c>
      <c r="J340" s="832">
        <v>1360</v>
      </c>
      <c r="K340" s="833">
        <v>35379.399780273438</v>
      </c>
    </row>
    <row r="341" spans="1:11" ht="14.45" customHeight="1" x14ac:dyDescent="0.2">
      <c r="A341" s="814" t="s">
        <v>570</v>
      </c>
      <c r="B341" s="815" t="s">
        <v>571</v>
      </c>
      <c r="C341" s="818" t="s">
        <v>594</v>
      </c>
      <c r="D341" s="846" t="s">
        <v>595</v>
      </c>
      <c r="E341" s="818" t="s">
        <v>1578</v>
      </c>
      <c r="F341" s="846" t="s">
        <v>1579</v>
      </c>
      <c r="G341" s="818" t="s">
        <v>1965</v>
      </c>
      <c r="H341" s="818" t="s">
        <v>1980</v>
      </c>
      <c r="I341" s="832">
        <v>16.700000762939453</v>
      </c>
      <c r="J341" s="832">
        <v>80</v>
      </c>
      <c r="K341" s="833">
        <v>1336</v>
      </c>
    </row>
    <row r="342" spans="1:11" ht="14.45" customHeight="1" x14ac:dyDescent="0.2">
      <c r="A342" s="814" t="s">
        <v>570</v>
      </c>
      <c r="B342" s="815" t="s">
        <v>571</v>
      </c>
      <c r="C342" s="818" t="s">
        <v>594</v>
      </c>
      <c r="D342" s="846" t="s">
        <v>595</v>
      </c>
      <c r="E342" s="818" t="s">
        <v>1578</v>
      </c>
      <c r="F342" s="846" t="s">
        <v>1579</v>
      </c>
      <c r="G342" s="818" t="s">
        <v>1981</v>
      </c>
      <c r="H342" s="818" t="s">
        <v>1982</v>
      </c>
      <c r="I342" s="832">
        <v>687.280029296875</v>
      </c>
      <c r="J342" s="832">
        <v>15</v>
      </c>
      <c r="K342" s="833">
        <v>10309.2001953125</v>
      </c>
    </row>
    <row r="343" spans="1:11" ht="14.45" customHeight="1" x14ac:dyDescent="0.2">
      <c r="A343" s="814" t="s">
        <v>570</v>
      </c>
      <c r="B343" s="815" t="s">
        <v>571</v>
      </c>
      <c r="C343" s="818" t="s">
        <v>594</v>
      </c>
      <c r="D343" s="846" t="s">
        <v>595</v>
      </c>
      <c r="E343" s="818" t="s">
        <v>1578</v>
      </c>
      <c r="F343" s="846" t="s">
        <v>1579</v>
      </c>
      <c r="G343" s="818" t="s">
        <v>1983</v>
      </c>
      <c r="H343" s="818" t="s">
        <v>1984</v>
      </c>
      <c r="I343" s="832">
        <v>559.02001953125</v>
      </c>
      <c r="J343" s="832">
        <v>30</v>
      </c>
      <c r="K343" s="833">
        <v>16770.6005859375</v>
      </c>
    </row>
    <row r="344" spans="1:11" ht="14.45" customHeight="1" x14ac:dyDescent="0.2">
      <c r="A344" s="814" t="s">
        <v>570</v>
      </c>
      <c r="B344" s="815" t="s">
        <v>571</v>
      </c>
      <c r="C344" s="818" t="s">
        <v>594</v>
      </c>
      <c r="D344" s="846" t="s">
        <v>595</v>
      </c>
      <c r="E344" s="818" t="s">
        <v>1578</v>
      </c>
      <c r="F344" s="846" t="s">
        <v>1579</v>
      </c>
      <c r="G344" s="818" t="s">
        <v>1985</v>
      </c>
      <c r="H344" s="818" t="s">
        <v>1986</v>
      </c>
      <c r="I344" s="832">
        <v>619.52001953125</v>
      </c>
      <c r="J344" s="832">
        <v>25</v>
      </c>
      <c r="K344" s="833">
        <v>15488.00048828125</v>
      </c>
    </row>
    <row r="345" spans="1:11" ht="14.45" customHeight="1" x14ac:dyDescent="0.2">
      <c r="A345" s="814" t="s">
        <v>570</v>
      </c>
      <c r="B345" s="815" t="s">
        <v>571</v>
      </c>
      <c r="C345" s="818" t="s">
        <v>594</v>
      </c>
      <c r="D345" s="846" t="s">
        <v>595</v>
      </c>
      <c r="E345" s="818" t="s">
        <v>1578</v>
      </c>
      <c r="F345" s="846" t="s">
        <v>1579</v>
      </c>
      <c r="G345" s="818" t="s">
        <v>1981</v>
      </c>
      <c r="H345" s="818" t="s">
        <v>1987</v>
      </c>
      <c r="I345" s="832">
        <v>687.280029296875</v>
      </c>
      <c r="J345" s="832">
        <v>10</v>
      </c>
      <c r="K345" s="833">
        <v>6872.7998046875</v>
      </c>
    </row>
    <row r="346" spans="1:11" ht="14.45" customHeight="1" x14ac:dyDescent="0.2">
      <c r="A346" s="814" t="s">
        <v>570</v>
      </c>
      <c r="B346" s="815" t="s">
        <v>571</v>
      </c>
      <c r="C346" s="818" t="s">
        <v>594</v>
      </c>
      <c r="D346" s="846" t="s">
        <v>595</v>
      </c>
      <c r="E346" s="818" t="s">
        <v>1578</v>
      </c>
      <c r="F346" s="846" t="s">
        <v>1579</v>
      </c>
      <c r="G346" s="818" t="s">
        <v>1983</v>
      </c>
      <c r="H346" s="818" t="s">
        <v>1988</v>
      </c>
      <c r="I346" s="832">
        <v>559.02001953125</v>
      </c>
      <c r="J346" s="832">
        <v>10</v>
      </c>
      <c r="K346" s="833">
        <v>5590.2001953125</v>
      </c>
    </row>
    <row r="347" spans="1:11" ht="14.45" customHeight="1" x14ac:dyDescent="0.2">
      <c r="A347" s="814" t="s">
        <v>570</v>
      </c>
      <c r="B347" s="815" t="s">
        <v>571</v>
      </c>
      <c r="C347" s="818" t="s">
        <v>594</v>
      </c>
      <c r="D347" s="846" t="s">
        <v>595</v>
      </c>
      <c r="E347" s="818" t="s">
        <v>1578</v>
      </c>
      <c r="F347" s="846" t="s">
        <v>1579</v>
      </c>
      <c r="G347" s="818" t="s">
        <v>1985</v>
      </c>
      <c r="H347" s="818" t="s">
        <v>1989</v>
      </c>
      <c r="I347" s="832">
        <v>619.52001953125</v>
      </c>
      <c r="J347" s="832">
        <v>20</v>
      </c>
      <c r="K347" s="833">
        <v>12390.400390625</v>
      </c>
    </row>
    <row r="348" spans="1:11" ht="14.45" customHeight="1" x14ac:dyDescent="0.2">
      <c r="A348" s="814" t="s">
        <v>570</v>
      </c>
      <c r="B348" s="815" t="s">
        <v>571</v>
      </c>
      <c r="C348" s="818" t="s">
        <v>594</v>
      </c>
      <c r="D348" s="846" t="s">
        <v>595</v>
      </c>
      <c r="E348" s="818" t="s">
        <v>1578</v>
      </c>
      <c r="F348" s="846" t="s">
        <v>1579</v>
      </c>
      <c r="G348" s="818" t="s">
        <v>1990</v>
      </c>
      <c r="H348" s="818" t="s">
        <v>1991</v>
      </c>
      <c r="I348" s="832">
        <v>324.27999877929688</v>
      </c>
      <c r="J348" s="832">
        <v>2</v>
      </c>
      <c r="K348" s="833">
        <v>648.55999755859375</v>
      </c>
    </row>
    <row r="349" spans="1:11" ht="14.45" customHeight="1" x14ac:dyDescent="0.2">
      <c r="A349" s="814" t="s">
        <v>570</v>
      </c>
      <c r="B349" s="815" t="s">
        <v>571</v>
      </c>
      <c r="C349" s="818" t="s">
        <v>594</v>
      </c>
      <c r="D349" s="846" t="s">
        <v>595</v>
      </c>
      <c r="E349" s="818" t="s">
        <v>1578</v>
      </c>
      <c r="F349" s="846" t="s">
        <v>1579</v>
      </c>
      <c r="G349" s="818" t="s">
        <v>1992</v>
      </c>
      <c r="H349" s="818" t="s">
        <v>1993</v>
      </c>
      <c r="I349" s="832">
        <v>665.8599853515625</v>
      </c>
      <c r="J349" s="832">
        <v>7</v>
      </c>
      <c r="K349" s="833">
        <v>4661.0498046875</v>
      </c>
    </row>
    <row r="350" spans="1:11" ht="14.45" customHeight="1" x14ac:dyDescent="0.2">
      <c r="A350" s="814" t="s">
        <v>570</v>
      </c>
      <c r="B350" s="815" t="s">
        <v>571</v>
      </c>
      <c r="C350" s="818" t="s">
        <v>594</v>
      </c>
      <c r="D350" s="846" t="s">
        <v>595</v>
      </c>
      <c r="E350" s="818" t="s">
        <v>1578</v>
      </c>
      <c r="F350" s="846" t="s">
        <v>1579</v>
      </c>
      <c r="G350" s="818" t="s">
        <v>1992</v>
      </c>
      <c r="H350" s="818" t="s">
        <v>1994</v>
      </c>
      <c r="I350" s="832">
        <v>636.34002685546875</v>
      </c>
      <c r="J350" s="832">
        <v>2</v>
      </c>
      <c r="K350" s="833">
        <v>1272.6800537109375</v>
      </c>
    </row>
    <row r="351" spans="1:11" ht="14.45" customHeight="1" x14ac:dyDescent="0.2">
      <c r="A351" s="814" t="s">
        <v>570</v>
      </c>
      <c r="B351" s="815" t="s">
        <v>571</v>
      </c>
      <c r="C351" s="818" t="s">
        <v>594</v>
      </c>
      <c r="D351" s="846" t="s">
        <v>595</v>
      </c>
      <c r="E351" s="818" t="s">
        <v>1578</v>
      </c>
      <c r="F351" s="846" t="s">
        <v>1579</v>
      </c>
      <c r="G351" s="818" t="s">
        <v>1995</v>
      </c>
      <c r="H351" s="818" t="s">
        <v>1996</v>
      </c>
      <c r="I351" s="832">
        <v>61.709999084472656</v>
      </c>
      <c r="J351" s="832">
        <v>20</v>
      </c>
      <c r="K351" s="833">
        <v>1234.199951171875</v>
      </c>
    </row>
    <row r="352" spans="1:11" ht="14.45" customHeight="1" x14ac:dyDescent="0.2">
      <c r="A352" s="814" t="s">
        <v>570</v>
      </c>
      <c r="B352" s="815" t="s">
        <v>571</v>
      </c>
      <c r="C352" s="818" t="s">
        <v>594</v>
      </c>
      <c r="D352" s="846" t="s">
        <v>595</v>
      </c>
      <c r="E352" s="818" t="s">
        <v>1578</v>
      </c>
      <c r="F352" s="846" t="s">
        <v>1579</v>
      </c>
      <c r="G352" s="818" t="s">
        <v>1997</v>
      </c>
      <c r="H352" s="818" t="s">
        <v>1998</v>
      </c>
      <c r="I352" s="832">
        <v>27.829999923706055</v>
      </c>
      <c r="J352" s="832">
        <v>10</v>
      </c>
      <c r="K352" s="833">
        <v>278.29998779296875</v>
      </c>
    </row>
    <row r="353" spans="1:11" ht="14.45" customHeight="1" x14ac:dyDescent="0.2">
      <c r="A353" s="814" t="s">
        <v>570</v>
      </c>
      <c r="B353" s="815" t="s">
        <v>571</v>
      </c>
      <c r="C353" s="818" t="s">
        <v>594</v>
      </c>
      <c r="D353" s="846" t="s">
        <v>595</v>
      </c>
      <c r="E353" s="818" t="s">
        <v>1578</v>
      </c>
      <c r="F353" s="846" t="s">
        <v>1579</v>
      </c>
      <c r="G353" s="818" t="s">
        <v>1997</v>
      </c>
      <c r="H353" s="818" t="s">
        <v>1999</v>
      </c>
      <c r="I353" s="832">
        <v>27.829999923706055</v>
      </c>
      <c r="J353" s="832">
        <v>10</v>
      </c>
      <c r="K353" s="833">
        <v>278.29998779296875</v>
      </c>
    </row>
    <row r="354" spans="1:11" ht="14.45" customHeight="1" x14ac:dyDescent="0.2">
      <c r="A354" s="814" t="s">
        <v>570</v>
      </c>
      <c r="B354" s="815" t="s">
        <v>571</v>
      </c>
      <c r="C354" s="818" t="s">
        <v>594</v>
      </c>
      <c r="D354" s="846" t="s">
        <v>595</v>
      </c>
      <c r="E354" s="818" t="s">
        <v>1578</v>
      </c>
      <c r="F354" s="846" t="s">
        <v>1579</v>
      </c>
      <c r="G354" s="818" t="s">
        <v>1600</v>
      </c>
      <c r="H354" s="818" t="s">
        <v>2000</v>
      </c>
      <c r="I354" s="832">
        <v>30.25</v>
      </c>
      <c r="J354" s="832">
        <v>800</v>
      </c>
      <c r="K354" s="833">
        <v>24200</v>
      </c>
    </row>
    <row r="355" spans="1:11" ht="14.45" customHeight="1" x14ac:dyDescent="0.2">
      <c r="A355" s="814" t="s">
        <v>570</v>
      </c>
      <c r="B355" s="815" t="s">
        <v>571</v>
      </c>
      <c r="C355" s="818" t="s">
        <v>594</v>
      </c>
      <c r="D355" s="846" t="s">
        <v>595</v>
      </c>
      <c r="E355" s="818" t="s">
        <v>1578</v>
      </c>
      <c r="F355" s="846" t="s">
        <v>1579</v>
      </c>
      <c r="G355" s="818" t="s">
        <v>1600</v>
      </c>
      <c r="H355" s="818" t="s">
        <v>1601</v>
      </c>
      <c r="I355" s="832">
        <v>30.25</v>
      </c>
      <c r="J355" s="832">
        <v>500</v>
      </c>
      <c r="K355" s="833">
        <v>15125</v>
      </c>
    </row>
    <row r="356" spans="1:11" ht="14.45" customHeight="1" x14ac:dyDescent="0.2">
      <c r="A356" s="814" t="s">
        <v>570</v>
      </c>
      <c r="B356" s="815" t="s">
        <v>571</v>
      </c>
      <c r="C356" s="818" t="s">
        <v>594</v>
      </c>
      <c r="D356" s="846" t="s">
        <v>595</v>
      </c>
      <c r="E356" s="818" t="s">
        <v>1578</v>
      </c>
      <c r="F356" s="846" t="s">
        <v>1579</v>
      </c>
      <c r="G356" s="818" t="s">
        <v>2001</v>
      </c>
      <c r="H356" s="818" t="s">
        <v>2002</v>
      </c>
      <c r="I356" s="832">
        <v>30.25</v>
      </c>
      <c r="J356" s="832">
        <v>250</v>
      </c>
      <c r="K356" s="833">
        <v>7562.5</v>
      </c>
    </row>
    <row r="357" spans="1:11" ht="14.45" customHeight="1" x14ac:dyDescent="0.2">
      <c r="A357" s="814" t="s">
        <v>570</v>
      </c>
      <c r="B357" s="815" t="s">
        <v>571</v>
      </c>
      <c r="C357" s="818" t="s">
        <v>594</v>
      </c>
      <c r="D357" s="846" t="s">
        <v>595</v>
      </c>
      <c r="E357" s="818" t="s">
        <v>1578</v>
      </c>
      <c r="F357" s="846" t="s">
        <v>1579</v>
      </c>
      <c r="G357" s="818" t="s">
        <v>2001</v>
      </c>
      <c r="H357" s="818" t="s">
        <v>2003</v>
      </c>
      <c r="I357" s="832">
        <v>30.25</v>
      </c>
      <c r="J357" s="832">
        <v>200</v>
      </c>
      <c r="K357" s="833">
        <v>6050</v>
      </c>
    </row>
    <row r="358" spans="1:11" ht="14.45" customHeight="1" x14ac:dyDescent="0.2">
      <c r="A358" s="814" t="s">
        <v>570</v>
      </c>
      <c r="B358" s="815" t="s">
        <v>571</v>
      </c>
      <c r="C358" s="818" t="s">
        <v>594</v>
      </c>
      <c r="D358" s="846" t="s">
        <v>595</v>
      </c>
      <c r="E358" s="818" t="s">
        <v>1578</v>
      </c>
      <c r="F358" s="846" t="s">
        <v>1579</v>
      </c>
      <c r="G358" s="818" t="s">
        <v>2004</v>
      </c>
      <c r="H358" s="818" t="s">
        <v>2005</v>
      </c>
      <c r="I358" s="832">
        <v>2.880000114440918</v>
      </c>
      <c r="J358" s="832">
        <v>900</v>
      </c>
      <c r="K358" s="833">
        <v>2591.8200378417969</v>
      </c>
    </row>
    <row r="359" spans="1:11" ht="14.45" customHeight="1" x14ac:dyDescent="0.2">
      <c r="A359" s="814" t="s">
        <v>570</v>
      </c>
      <c r="B359" s="815" t="s">
        <v>571</v>
      </c>
      <c r="C359" s="818" t="s">
        <v>594</v>
      </c>
      <c r="D359" s="846" t="s">
        <v>595</v>
      </c>
      <c r="E359" s="818" t="s">
        <v>1578</v>
      </c>
      <c r="F359" s="846" t="s">
        <v>1579</v>
      </c>
      <c r="G359" s="818" t="s">
        <v>2004</v>
      </c>
      <c r="H359" s="818" t="s">
        <v>2006</v>
      </c>
      <c r="I359" s="832">
        <v>2.880000114440918</v>
      </c>
      <c r="J359" s="832">
        <v>1400</v>
      </c>
      <c r="K359" s="833">
        <v>4031.7200622558594</v>
      </c>
    </row>
    <row r="360" spans="1:11" ht="14.45" customHeight="1" x14ac:dyDescent="0.2">
      <c r="A360" s="814" t="s">
        <v>570</v>
      </c>
      <c r="B360" s="815" t="s">
        <v>571</v>
      </c>
      <c r="C360" s="818" t="s">
        <v>594</v>
      </c>
      <c r="D360" s="846" t="s">
        <v>595</v>
      </c>
      <c r="E360" s="818" t="s">
        <v>1578</v>
      </c>
      <c r="F360" s="846" t="s">
        <v>1579</v>
      </c>
      <c r="G360" s="818" t="s">
        <v>2007</v>
      </c>
      <c r="H360" s="818" t="s">
        <v>2008</v>
      </c>
      <c r="I360" s="832">
        <v>5445</v>
      </c>
      <c r="J360" s="832">
        <v>5</v>
      </c>
      <c r="K360" s="833">
        <v>27225</v>
      </c>
    </row>
    <row r="361" spans="1:11" ht="14.45" customHeight="1" x14ac:dyDescent="0.2">
      <c r="A361" s="814" t="s">
        <v>570</v>
      </c>
      <c r="B361" s="815" t="s">
        <v>571</v>
      </c>
      <c r="C361" s="818" t="s">
        <v>594</v>
      </c>
      <c r="D361" s="846" t="s">
        <v>595</v>
      </c>
      <c r="E361" s="818" t="s">
        <v>1578</v>
      </c>
      <c r="F361" s="846" t="s">
        <v>1579</v>
      </c>
      <c r="G361" s="818" t="s">
        <v>2009</v>
      </c>
      <c r="H361" s="818" t="s">
        <v>2010</v>
      </c>
      <c r="I361" s="832">
        <v>196.02000427246094</v>
      </c>
      <c r="J361" s="832">
        <v>10</v>
      </c>
      <c r="K361" s="833">
        <v>1960.199951171875</v>
      </c>
    </row>
    <row r="362" spans="1:11" ht="14.45" customHeight="1" x14ac:dyDescent="0.2">
      <c r="A362" s="814" t="s">
        <v>570</v>
      </c>
      <c r="B362" s="815" t="s">
        <v>571</v>
      </c>
      <c r="C362" s="818" t="s">
        <v>594</v>
      </c>
      <c r="D362" s="846" t="s">
        <v>595</v>
      </c>
      <c r="E362" s="818" t="s">
        <v>1578</v>
      </c>
      <c r="F362" s="846" t="s">
        <v>1579</v>
      </c>
      <c r="G362" s="818" t="s">
        <v>2009</v>
      </c>
      <c r="H362" s="818" t="s">
        <v>2011</v>
      </c>
      <c r="I362" s="832">
        <v>196.02000427246094</v>
      </c>
      <c r="J362" s="832">
        <v>10</v>
      </c>
      <c r="K362" s="833">
        <v>1960.199951171875</v>
      </c>
    </row>
    <row r="363" spans="1:11" ht="14.45" customHeight="1" x14ac:dyDescent="0.2">
      <c r="A363" s="814" t="s">
        <v>570</v>
      </c>
      <c r="B363" s="815" t="s">
        <v>571</v>
      </c>
      <c r="C363" s="818" t="s">
        <v>594</v>
      </c>
      <c r="D363" s="846" t="s">
        <v>595</v>
      </c>
      <c r="E363" s="818" t="s">
        <v>1578</v>
      </c>
      <c r="F363" s="846" t="s">
        <v>1579</v>
      </c>
      <c r="G363" s="818" t="s">
        <v>1602</v>
      </c>
      <c r="H363" s="818" t="s">
        <v>1603</v>
      </c>
      <c r="I363" s="832">
        <v>318</v>
      </c>
      <c r="J363" s="832">
        <v>20</v>
      </c>
      <c r="K363" s="833">
        <v>6360.009765625</v>
      </c>
    </row>
    <row r="364" spans="1:11" ht="14.45" customHeight="1" x14ac:dyDescent="0.2">
      <c r="A364" s="814" t="s">
        <v>570</v>
      </c>
      <c r="B364" s="815" t="s">
        <v>571</v>
      </c>
      <c r="C364" s="818" t="s">
        <v>594</v>
      </c>
      <c r="D364" s="846" t="s">
        <v>595</v>
      </c>
      <c r="E364" s="818" t="s">
        <v>1578</v>
      </c>
      <c r="F364" s="846" t="s">
        <v>1579</v>
      </c>
      <c r="G364" s="818" t="s">
        <v>2012</v>
      </c>
      <c r="H364" s="818" t="s">
        <v>2013</v>
      </c>
      <c r="I364" s="832">
        <v>4.0300002098083496</v>
      </c>
      <c r="J364" s="832">
        <v>900</v>
      </c>
      <c r="K364" s="833">
        <v>3627</v>
      </c>
    </row>
    <row r="365" spans="1:11" ht="14.45" customHeight="1" x14ac:dyDescent="0.2">
      <c r="A365" s="814" t="s">
        <v>570</v>
      </c>
      <c r="B365" s="815" t="s">
        <v>571</v>
      </c>
      <c r="C365" s="818" t="s">
        <v>594</v>
      </c>
      <c r="D365" s="846" t="s">
        <v>595</v>
      </c>
      <c r="E365" s="818" t="s">
        <v>1578</v>
      </c>
      <c r="F365" s="846" t="s">
        <v>1579</v>
      </c>
      <c r="G365" s="818" t="s">
        <v>2012</v>
      </c>
      <c r="H365" s="818" t="s">
        <v>2014</v>
      </c>
      <c r="I365" s="832">
        <v>4.0300002098083496</v>
      </c>
      <c r="J365" s="832">
        <v>550</v>
      </c>
      <c r="K365" s="833">
        <v>2216.5</v>
      </c>
    </row>
    <row r="366" spans="1:11" ht="14.45" customHeight="1" x14ac:dyDescent="0.2">
      <c r="A366" s="814" t="s">
        <v>570</v>
      </c>
      <c r="B366" s="815" t="s">
        <v>571</v>
      </c>
      <c r="C366" s="818" t="s">
        <v>594</v>
      </c>
      <c r="D366" s="846" t="s">
        <v>595</v>
      </c>
      <c r="E366" s="818" t="s">
        <v>1578</v>
      </c>
      <c r="F366" s="846" t="s">
        <v>1579</v>
      </c>
      <c r="G366" s="818" t="s">
        <v>2015</v>
      </c>
      <c r="H366" s="818" t="s">
        <v>2016</v>
      </c>
      <c r="I366" s="832">
        <v>18.149999618530273</v>
      </c>
      <c r="J366" s="832">
        <v>800</v>
      </c>
      <c r="K366" s="833">
        <v>14520</v>
      </c>
    </row>
    <row r="367" spans="1:11" ht="14.45" customHeight="1" x14ac:dyDescent="0.2">
      <c r="A367" s="814" t="s">
        <v>570</v>
      </c>
      <c r="B367" s="815" t="s">
        <v>571</v>
      </c>
      <c r="C367" s="818" t="s">
        <v>594</v>
      </c>
      <c r="D367" s="846" t="s">
        <v>595</v>
      </c>
      <c r="E367" s="818" t="s">
        <v>1578</v>
      </c>
      <c r="F367" s="846" t="s">
        <v>1579</v>
      </c>
      <c r="G367" s="818" t="s">
        <v>2017</v>
      </c>
      <c r="H367" s="818" t="s">
        <v>2018</v>
      </c>
      <c r="I367" s="832">
        <v>16.133333206176758</v>
      </c>
      <c r="J367" s="832">
        <v>300</v>
      </c>
      <c r="K367" s="833">
        <v>4840</v>
      </c>
    </row>
    <row r="368" spans="1:11" ht="14.45" customHeight="1" x14ac:dyDescent="0.2">
      <c r="A368" s="814" t="s">
        <v>570</v>
      </c>
      <c r="B368" s="815" t="s">
        <v>571</v>
      </c>
      <c r="C368" s="818" t="s">
        <v>594</v>
      </c>
      <c r="D368" s="846" t="s">
        <v>595</v>
      </c>
      <c r="E368" s="818" t="s">
        <v>1578</v>
      </c>
      <c r="F368" s="846" t="s">
        <v>1579</v>
      </c>
      <c r="G368" s="818" t="s">
        <v>2017</v>
      </c>
      <c r="H368" s="818" t="s">
        <v>2019</v>
      </c>
      <c r="I368" s="832">
        <v>15.729999542236328</v>
      </c>
      <c r="J368" s="832">
        <v>650</v>
      </c>
      <c r="K368" s="833">
        <v>10224.5</v>
      </c>
    </row>
    <row r="369" spans="1:11" ht="14.45" customHeight="1" x14ac:dyDescent="0.2">
      <c r="A369" s="814" t="s">
        <v>570</v>
      </c>
      <c r="B369" s="815" t="s">
        <v>571</v>
      </c>
      <c r="C369" s="818" t="s">
        <v>594</v>
      </c>
      <c r="D369" s="846" t="s">
        <v>595</v>
      </c>
      <c r="E369" s="818" t="s">
        <v>1578</v>
      </c>
      <c r="F369" s="846" t="s">
        <v>1579</v>
      </c>
      <c r="G369" s="818" t="s">
        <v>2020</v>
      </c>
      <c r="H369" s="818" t="s">
        <v>2021</v>
      </c>
      <c r="I369" s="832">
        <v>31.940000534057617</v>
      </c>
      <c r="J369" s="832">
        <v>200</v>
      </c>
      <c r="K369" s="833">
        <v>6388.7998046875</v>
      </c>
    </row>
    <row r="370" spans="1:11" ht="14.45" customHeight="1" x14ac:dyDescent="0.2">
      <c r="A370" s="814" t="s">
        <v>570</v>
      </c>
      <c r="B370" s="815" t="s">
        <v>571</v>
      </c>
      <c r="C370" s="818" t="s">
        <v>594</v>
      </c>
      <c r="D370" s="846" t="s">
        <v>595</v>
      </c>
      <c r="E370" s="818" t="s">
        <v>1578</v>
      </c>
      <c r="F370" s="846" t="s">
        <v>1579</v>
      </c>
      <c r="G370" s="818" t="s">
        <v>2020</v>
      </c>
      <c r="H370" s="818" t="s">
        <v>2022</v>
      </c>
      <c r="I370" s="832">
        <v>31.940000534057617</v>
      </c>
      <c r="J370" s="832">
        <v>200</v>
      </c>
      <c r="K370" s="833">
        <v>6388.7998046875</v>
      </c>
    </row>
    <row r="371" spans="1:11" ht="14.45" customHeight="1" x14ac:dyDescent="0.2">
      <c r="A371" s="814" t="s">
        <v>570</v>
      </c>
      <c r="B371" s="815" t="s">
        <v>571</v>
      </c>
      <c r="C371" s="818" t="s">
        <v>594</v>
      </c>
      <c r="D371" s="846" t="s">
        <v>595</v>
      </c>
      <c r="E371" s="818" t="s">
        <v>1578</v>
      </c>
      <c r="F371" s="846" t="s">
        <v>1579</v>
      </c>
      <c r="G371" s="818" t="s">
        <v>2023</v>
      </c>
      <c r="H371" s="818" t="s">
        <v>2024</v>
      </c>
      <c r="I371" s="832">
        <v>34.252001190185545</v>
      </c>
      <c r="J371" s="832">
        <v>500</v>
      </c>
      <c r="K371" s="833">
        <v>17126.769775390625</v>
      </c>
    </row>
    <row r="372" spans="1:11" ht="14.45" customHeight="1" x14ac:dyDescent="0.2">
      <c r="A372" s="814" t="s">
        <v>570</v>
      </c>
      <c r="B372" s="815" t="s">
        <v>571</v>
      </c>
      <c r="C372" s="818" t="s">
        <v>594</v>
      </c>
      <c r="D372" s="846" t="s">
        <v>595</v>
      </c>
      <c r="E372" s="818" t="s">
        <v>1578</v>
      </c>
      <c r="F372" s="846" t="s">
        <v>1579</v>
      </c>
      <c r="G372" s="818" t="s">
        <v>2017</v>
      </c>
      <c r="H372" s="818" t="s">
        <v>2025</v>
      </c>
      <c r="I372" s="832">
        <v>15.729999542236328</v>
      </c>
      <c r="J372" s="832">
        <v>300</v>
      </c>
      <c r="K372" s="833">
        <v>4719</v>
      </c>
    </row>
    <row r="373" spans="1:11" ht="14.45" customHeight="1" x14ac:dyDescent="0.2">
      <c r="A373" s="814" t="s">
        <v>570</v>
      </c>
      <c r="B373" s="815" t="s">
        <v>571</v>
      </c>
      <c r="C373" s="818" t="s">
        <v>594</v>
      </c>
      <c r="D373" s="846" t="s">
        <v>595</v>
      </c>
      <c r="E373" s="818" t="s">
        <v>1578</v>
      </c>
      <c r="F373" s="846" t="s">
        <v>1579</v>
      </c>
      <c r="G373" s="818" t="s">
        <v>2023</v>
      </c>
      <c r="H373" s="818" t="s">
        <v>2026</v>
      </c>
      <c r="I373" s="832">
        <v>33.650001525878906</v>
      </c>
      <c r="J373" s="832">
        <v>500</v>
      </c>
      <c r="K373" s="833">
        <v>16825.050048828125</v>
      </c>
    </row>
    <row r="374" spans="1:11" ht="14.45" customHeight="1" x14ac:dyDescent="0.2">
      <c r="A374" s="814" t="s">
        <v>570</v>
      </c>
      <c r="B374" s="815" t="s">
        <v>571</v>
      </c>
      <c r="C374" s="818" t="s">
        <v>594</v>
      </c>
      <c r="D374" s="846" t="s">
        <v>595</v>
      </c>
      <c r="E374" s="818" t="s">
        <v>1578</v>
      </c>
      <c r="F374" s="846" t="s">
        <v>1579</v>
      </c>
      <c r="G374" s="818" t="s">
        <v>2027</v>
      </c>
      <c r="H374" s="818" t="s">
        <v>2028</v>
      </c>
      <c r="I374" s="832">
        <v>15.430000305175781</v>
      </c>
      <c r="J374" s="832">
        <v>80</v>
      </c>
      <c r="K374" s="833">
        <v>1234.219970703125</v>
      </c>
    </row>
    <row r="375" spans="1:11" ht="14.45" customHeight="1" x14ac:dyDescent="0.2">
      <c r="A375" s="814" t="s">
        <v>570</v>
      </c>
      <c r="B375" s="815" t="s">
        <v>571</v>
      </c>
      <c r="C375" s="818" t="s">
        <v>594</v>
      </c>
      <c r="D375" s="846" t="s">
        <v>595</v>
      </c>
      <c r="E375" s="818" t="s">
        <v>1578</v>
      </c>
      <c r="F375" s="846" t="s">
        <v>1579</v>
      </c>
      <c r="G375" s="818" t="s">
        <v>2029</v>
      </c>
      <c r="H375" s="818" t="s">
        <v>2030</v>
      </c>
      <c r="I375" s="832">
        <v>58.200000762939453</v>
      </c>
      <c r="J375" s="832">
        <v>20</v>
      </c>
      <c r="K375" s="833">
        <v>1164.02001953125</v>
      </c>
    </row>
    <row r="376" spans="1:11" ht="14.45" customHeight="1" x14ac:dyDescent="0.2">
      <c r="A376" s="814" t="s">
        <v>570</v>
      </c>
      <c r="B376" s="815" t="s">
        <v>571</v>
      </c>
      <c r="C376" s="818" t="s">
        <v>594</v>
      </c>
      <c r="D376" s="846" t="s">
        <v>595</v>
      </c>
      <c r="E376" s="818" t="s">
        <v>1578</v>
      </c>
      <c r="F376" s="846" t="s">
        <v>1579</v>
      </c>
      <c r="G376" s="818" t="s">
        <v>2031</v>
      </c>
      <c r="H376" s="818" t="s">
        <v>2032</v>
      </c>
      <c r="I376" s="832">
        <v>2.125</v>
      </c>
      <c r="J376" s="832">
        <v>20</v>
      </c>
      <c r="K376" s="833">
        <v>42.5</v>
      </c>
    </row>
    <row r="377" spans="1:11" ht="14.45" customHeight="1" x14ac:dyDescent="0.2">
      <c r="A377" s="814" t="s">
        <v>570</v>
      </c>
      <c r="B377" s="815" t="s">
        <v>571</v>
      </c>
      <c r="C377" s="818" t="s">
        <v>594</v>
      </c>
      <c r="D377" s="846" t="s">
        <v>595</v>
      </c>
      <c r="E377" s="818" t="s">
        <v>1578</v>
      </c>
      <c r="F377" s="846" t="s">
        <v>1579</v>
      </c>
      <c r="G377" s="818" t="s">
        <v>2033</v>
      </c>
      <c r="H377" s="818" t="s">
        <v>2034</v>
      </c>
      <c r="I377" s="832">
        <v>314.60000610351563</v>
      </c>
      <c r="J377" s="832">
        <v>20</v>
      </c>
      <c r="K377" s="833">
        <v>6292</v>
      </c>
    </row>
    <row r="378" spans="1:11" ht="14.45" customHeight="1" x14ac:dyDescent="0.2">
      <c r="A378" s="814" t="s">
        <v>570</v>
      </c>
      <c r="B378" s="815" t="s">
        <v>571</v>
      </c>
      <c r="C378" s="818" t="s">
        <v>594</v>
      </c>
      <c r="D378" s="846" t="s">
        <v>595</v>
      </c>
      <c r="E378" s="818" t="s">
        <v>1578</v>
      </c>
      <c r="F378" s="846" t="s">
        <v>1579</v>
      </c>
      <c r="G378" s="818" t="s">
        <v>2035</v>
      </c>
      <c r="H378" s="818" t="s">
        <v>2036</v>
      </c>
      <c r="I378" s="832">
        <v>13.612500429153442</v>
      </c>
      <c r="J378" s="832">
        <v>210</v>
      </c>
      <c r="K378" s="833">
        <v>2867.699951171875</v>
      </c>
    </row>
    <row r="379" spans="1:11" ht="14.45" customHeight="1" x14ac:dyDescent="0.2">
      <c r="A379" s="814" t="s">
        <v>570</v>
      </c>
      <c r="B379" s="815" t="s">
        <v>571</v>
      </c>
      <c r="C379" s="818" t="s">
        <v>594</v>
      </c>
      <c r="D379" s="846" t="s">
        <v>595</v>
      </c>
      <c r="E379" s="818" t="s">
        <v>1578</v>
      </c>
      <c r="F379" s="846" t="s">
        <v>1579</v>
      </c>
      <c r="G379" s="818" t="s">
        <v>2037</v>
      </c>
      <c r="H379" s="818" t="s">
        <v>2038</v>
      </c>
      <c r="I379" s="832">
        <v>120.51999664306641</v>
      </c>
      <c r="J379" s="832">
        <v>70</v>
      </c>
      <c r="K379" s="833">
        <v>8436.1202392578125</v>
      </c>
    </row>
    <row r="380" spans="1:11" ht="14.45" customHeight="1" x14ac:dyDescent="0.2">
      <c r="A380" s="814" t="s">
        <v>570</v>
      </c>
      <c r="B380" s="815" t="s">
        <v>571</v>
      </c>
      <c r="C380" s="818" t="s">
        <v>594</v>
      </c>
      <c r="D380" s="846" t="s">
        <v>595</v>
      </c>
      <c r="E380" s="818" t="s">
        <v>1578</v>
      </c>
      <c r="F380" s="846" t="s">
        <v>1579</v>
      </c>
      <c r="G380" s="818" t="s">
        <v>2039</v>
      </c>
      <c r="H380" s="818" t="s">
        <v>2040</v>
      </c>
      <c r="I380" s="832">
        <v>81.730003356933594</v>
      </c>
      <c r="J380" s="832">
        <v>135</v>
      </c>
      <c r="K380" s="833">
        <v>11033.55029296875</v>
      </c>
    </row>
    <row r="381" spans="1:11" ht="14.45" customHeight="1" x14ac:dyDescent="0.2">
      <c r="A381" s="814" t="s">
        <v>570</v>
      </c>
      <c r="B381" s="815" t="s">
        <v>571</v>
      </c>
      <c r="C381" s="818" t="s">
        <v>594</v>
      </c>
      <c r="D381" s="846" t="s">
        <v>595</v>
      </c>
      <c r="E381" s="818" t="s">
        <v>1578</v>
      </c>
      <c r="F381" s="846" t="s">
        <v>1579</v>
      </c>
      <c r="G381" s="818" t="s">
        <v>2041</v>
      </c>
      <c r="H381" s="818" t="s">
        <v>2042</v>
      </c>
      <c r="I381" s="832">
        <v>80.575000762939453</v>
      </c>
      <c r="J381" s="832">
        <v>60</v>
      </c>
      <c r="K381" s="833">
        <v>4834.5999755859375</v>
      </c>
    </row>
    <row r="382" spans="1:11" ht="14.45" customHeight="1" x14ac:dyDescent="0.2">
      <c r="A382" s="814" t="s">
        <v>570</v>
      </c>
      <c r="B382" s="815" t="s">
        <v>571</v>
      </c>
      <c r="C382" s="818" t="s">
        <v>594</v>
      </c>
      <c r="D382" s="846" t="s">
        <v>595</v>
      </c>
      <c r="E382" s="818" t="s">
        <v>1578</v>
      </c>
      <c r="F382" s="846" t="s">
        <v>1579</v>
      </c>
      <c r="G382" s="818" t="s">
        <v>2043</v>
      </c>
      <c r="H382" s="818" t="s">
        <v>2044</v>
      </c>
      <c r="I382" s="832">
        <v>7.1890908588062636</v>
      </c>
      <c r="J382" s="832">
        <v>6100</v>
      </c>
      <c r="K382" s="833">
        <v>43722.140625</v>
      </c>
    </row>
    <row r="383" spans="1:11" ht="14.45" customHeight="1" x14ac:dyDescent="0.2">
      <c r="A383" s="814" t="s">
        <v>570</v>
      </c>
      <c r="B383" s="815" t="s">
        <v>571</v>
      </c>
      <c r="C383" s="818" t="s">
        <v>594</v>
      </c>
      <c r="D383" s="846" t="s">
        <v>595</v>
      </c>
      <c r="E383" s="818" t="s">
        <v>1578</v>
      </c>
      <c r="F383" s="846" t="s">
        <v>1579</v>
      </c>
      <c r="G383" s="818" t="s">
        <v>2045</v>
      </c>
      <c r="H383" s="818" t="s">
        <v>2046</v>
      </c>
      <c r="I383" s="832">
        <v>8.1100001335144043</v>
      </c>
      <c r="J383" s="832">
        <v>2100</v>
      </c>
      <c r="K383" s="833">
        <v>16952.10009765625</v>
      </c>
    </row>
    <row r="384" spans="1:11" ht="14.45" customHeight="1" x14ac:dyDescent="0.2">
      <c r="A384" s="814" t="s">
        <v>570</v>
      </c>
      <c r="B384" s="815" t="s">
        <v>571</v>
      </c>
      <c r="C384" s="818" t="s">
        <v>594</v>
      </c>
      <c r="D384" s="846" t="s">
        <v>595</v>
      </c>
      <c r="E384" s="818" t="s">
        <v>1578</v>
      </c>
      <c r="F384" s="846" t="s">
        <v>1579</v>
      </c>
      <c r="G384" s="818" t="s">
        <v>2047</v>
      </c>
      <c r="H384" s="818" t="s">
        <v>2048</v>
      </c>
      <c r="I384" s="832">
        <v>4.929999828338623</v>
      </c>
      <c r="J384" s="832">
        <v>35000</v>
      </c>
      <c r="K384" s="833">
        <v>172618.6005859375</v>
      </c>
    </row>
    <row r="385" spans="1:11" ht="14.45" customHeight="1" x14ac:dyDescent="0.2">
      <c r="A385" s="814" t="s">
        <v>570</v>
      </c>
      <c r="B385" s="815" t="s">
        <v>571</v>
      </c>
      <c r="C385" s="818" t="s">
        <v>594</v>
      </c>
      <c r="D385" s="846" t="s">
        <v>595</v>
      </c>
      <c r="E385" s="818" t="s">
        <v>1578</v>
      </c>
      <c r="F385" s="846" t="s">
        <v>1579</v>
      </c>
      <c r="G385" s="818" t="s">
        <v>2039</v>
      </c>
      <c r="H385" s="818" t="s">
        <v>2049</v>
      </c>
      <c r="I385" s="832">
        <v>81.739997863769531</v>
      </c>
      <c r="J385" s="832">
        <v>45</v>
      </c>
      <c r="K385" s="833">
        <v>3678.300048828125</v>
      </c>
    </row>
    <row r="386" spans="1:11" ht="14.45" customHeight="1" x14ac:dyDescent="0.2">
      <c r="A386" s="814" t="s">
        <v>570</v>
      </c>
      <c r="B386" s="815" t="s">
        <v>571</v>
      </c>
      <c r="C386" s="818" t="s">
        <v>594</v>
      </c>
      <c r="D386" s="846" t="s">
        <v>595</v>
      </c>
      <c r="E386" s="818" t="s">
        <v>1578</v>
      </c>
      <c r="F386" s="846" t="s">
        <v>1579</v>
      </c>
      <c r="G386" s="818" t="s">
        <v>2043</v>
      </c>
      <c r="H386" s="818" t="s">
        <v>2050</v>
      </c>
      <c r="I386" s="832">
        <v>7.429999828338623</v>
      </c>
      <c r="J386" s="832">
        <v>2200</v>
      </c>
      <c r="K386" s="833">
        <v>16344.68017578125</v>
      </c>
    </row>
    <row r="387" spans="1:11" ht="14.45" customHeight="1" x14ac:dyDescent="0.2">
      <c r="A387" s="814" t="s">
        <v>570</v>
      </c>
      <c r="B387" s="815" t="s">
        <v>571</v>
      </c>
      <c r="C387" s="818" t="s">
        <v>594</v>
      </c>
      <c r="D387" s="846" t="s">
        <v>595</v>
      </c>
      <c r="E387" s="818" t="s">
        <v>1578</v>
      </c>
      <c r="F387" s="846" t="s">
        <v>1579</v>
      </c>
      <c r="G387" s="818" t="s">
        <v>2045</v>
      </c>
      <c r="H387" s="818" t="s">
        <v>2051</v>
      </c>
      <c r="I387" s="832">
        <v>8.3500003814697266</v>
      </c>
      <c r="J387" s="832">
        <v>1400</v>
      </c>
      <c r="K387" s="833">
        <v>11688.60009765625</v>
      </c>
    </row>
    <row r="388" spans="1:11" ht="14.45" customHeight="1" x14ac:dyDescent="0.2">
      <c r="A388" s="814" t="s">
        <v>570</v>
      </c>
      <c r="B388" s="815" t="s">
        <v>571</v>
      </c>
      <c r="C388" s="818" t="s">
        <v>594</v>
      </c>
      <c r="D388" s="846" t="s">
        <v>595</v>
      </c>
      <c r="E388" s="818" t="s">
        <v>1578</v>
      </c>
      <c r="F388" s="846" t="s">
        <v>1579</v>
      </c>
      <c r="G388" s="818" t="s">
        <v>2045</v>
      </c>
      <c r="H388" s="818" t="s">
        <v>2052</v>
      </c>
      <c r="I388" s="832">
        <v>8.3500003814697266</v>
      </c>
      <c r="J388" s="832">
        <v>600</v>
      </c>
      <c r="K388" s="833">
        <v>5009.39990234375</v>
      </c>
    </row>
    <row r="389" spans="1:11" ht="14.45" customHeight="1" x14ac:dyDescent="0.2">
      <c r="A389" s="814" t="s">
        <v>570</v>
      </c>
      <c r="B389" s="815" t="s">
        <v>571</v>
      </c>
      <c r="C389" s="818" t="s">
        <v>594</v>
      </c>
      <c r="D389" s="846" t="s">
        <v>595</v>
      </c>
      <c r="E389" s="818" t="s">
        <v>1578</v>
      </c>
      <c r="F389" s="846" t="s">
        <v>1579</v>
      </c>
      <c r="G389" s="818" t="s">
        <v>2047</v>
      </c>
      <c r="H389" s="818" t="s">
        <v>2053</v>
      </c>
      <c r="I389" s="832">
        <v>5.1399998664855957</v>
      </c>
      <c r="J389" s="832">
        <v>19900</v>
      </c>
      <c r="K389" s="833">
        <v>102335.75</v>
      </c>
    </row>
    <row r="390" spans="1:11" ht="14.45" customHeight="1" x14ac:dyDescent="0.2">
      <c r="A390" s="814" t="s">
        <v>570</v>
      </c>
      <c r="B390" s="815" t="s">
        <v>571</v>
      </c>
      <c r="C390" s="818" t="s">
        <v>594</v>
      </c>
      <c r="D390" s="846" t="s">
        <v>595</v>
      </c>
      <c r="E390" s="818" t="s">
        <v>1578</v>
      </c>
      <c r="F390" s="846" t="s">
        <v>1579</v>
      </c>
      <c r="G390" s="818" t="s">
        <v>1616</v>
      </c>
      <c r="H390" s="818" t="s">
        <v>1617</v>
      </c>
      <c r="I390" s="832">
        <v>1.806666652361552</v>
      </c>
      <c r="J390" s="832">
        <v>600</v>
      </c>
      <c r="K390" s="833">
        <v>1083</v>
      </c>
    </row>
    <row r="391" spans="1:11" ht="14.45" customHeight="1" x14ac:dyDescent="0.2">
      <c r="A391" s="814" t="s">
        <v>570</v>
      </c>
      <c r="B391" s="815" t="s">
        <v>571</v>
      </c>
      <c r="C391" s="818" t="s">
        <v>594</v>
      </c>
      <c r="D391" s="846" t="s">
        <v>595</v>
      </c>
      <c r="E391" s="818" t="s">
        <v>1578</v>
      </c>
      <c r="F391" s="846" t="s">
        <v>1579</v>
      </c>
      <c r="G391" s="818" t="s">
        <v>1618</v>
      </c>
      <c r="H391" s="818" t="s">
        <v>1619</v>
      </c>
      <c r="I391" s="832">
        <v>1.8700000047683716</v>
      </c>
      <c r="J391" s="832">
        <v>200</v>
      </c>
      <c r="K391" s="833">
        <v>374.89999389648438</v>
      </c>
    </row>
    <row r="392" spans="1:11" ht="14.45" customHeight="1" x14ac:dyDescent="0.2">
      <c r="A392" s="814" t="s">
        <v>570</v>
      </c>
      <c r="B392" s="815" t="s">
        <v>571</v>
      </c>
      <c r="C392" s="818" t="s">
        <v>594</v>
      </c>
      <c r="D392" s="846" t="s">
        <v>595</v>
      </c>
      <c r="E392" s="818" t="s">
        <v>1578</v>
      </c>
      <c r="F392" s="846" t="s">
        <v>1579</v>
      </c>
      <c r="G392" s="818" t="s">
        <v>1620</v>
      </c>
      <c r="H392" s="818" t="s">
        <v>2054</v>
      </c>
      <c r="I392" s="832">
        <v>1.8700000047683716</v>
      </c>
      <c r="J392" s="832">
        <v>100</v>
      </c>
      <c r="K392" s="833">
        <v>187</v>
      </c>
    </row>
    <row r="393" spans="1:11" ht="14.45" customHeight="1" x14ac:dyDescent="0.2">
      <c r="A393" s="814" t="s">
        <v>570</v>
      </c>
      <c r="B393" s="815" t="s">
        <v>571</v>
      </c>
      <c r="C393" s="818" t="s">
        <v>594</v>
      </c>
      <c r="D393" s="846" t="s">
        <v>595</v>
      </c>
      <c r="E393" s="818" t="s">
        <v>1578</v>
      </c>
      <c r="F393" s="846" t="s">
        <v>1579</v>
      </c>
      <c r="G393" s="818" t="s">
        <v>1618</v>
      </c>
      <c r="H393" s="818" t="s">
        <v>1622</v>
      </c>
      <c r="I393" s="832">
        <v>1.9119999885559082</v>
      </c>
      <c r="J393" s="832">
        <v>1900</v>
      </c>
      <c r="K393" s="833">
        <v>3605.9999694824219</v>
      </c>
    </row>
    <row r="394" spans="1:11" ht="14.45" customHeight="1" x14ac:dyDescent="0.2">
      <c r="A394" s="814" t="s">
        <v>570</v>
      </c>
      <c r="B394" s="815" t="s">
        <v>571</v>
      </c>
      <c r="C394" s="818" t="s">
        <v>594</v>
      </c>
      <c r="D394" s="846" t="s">
        <v>595</v>
      </c>
      <c r="E394" s="818" t="s">
        <v>1578</v>
      </c>
      <c r="F394" s="846" t="s">
        <v>1579</v>
      </c>
      <c r="G394" s="818" t="s">
        <v>1618</v>
      </c>
      <c r="H394" s="818" t="s">
        <v>1623</v>
      </c>
      <c r="I394" s="832">
        <v>1.9180000066757201</v>
      </c>
      <c r="J394" s="832">
        <v>800</v>
      </c>
      <c r="K394" s="833">
        <v>1539.6699829101563</v>
      </c>
    </row>
    <row r="395" spans="1:11" ht="14.45" customHeight="1" x14ac:dyDescent="0.2">
      <c r="A395" s="814" t="s">
        <v>570</v>
      </c>
      <c r="B395" s="815" t="s">
        <v>571</v>
      </c>
      <c r="C395" s="818" t="s">
        <v>594</v>
      </c>
      <c r="D395" s="846" t="s">
        <v>595</v>
      </c>
      <c r="E395" s="818" t="s">
        <v>1578</v>
      </c>
      <c r="F395" s="846" t="s">
        <v>1579</v>
      </c>
      <c r="G395" s="818" t="s">
        <v>1624</v>
      </c>
      <c r="H395" s="818" t="s">
        <v>1625</v>
      </c>
      <c r="I395" s="832">
        <v>1.0499999523162842</v>
      </c>
      <c r="J395" s="832">
        <v>100</v>
      </c>
      <c r="K395" s="833">
        <v>105</v>
      </c>
    </row>
    <row r="396" spans="1:11" ht="14.45" customHeight="1" x14ac:dyDescent="0.2">
      <c r="A396" s="814" t="s">
        <v>570</v>
      </c>
      <c r="B396" s="815" t="s">
        <v>571</v>
      </c>
      <c r="C396" s="818" t="s">
        <v>594</v>
      </c>
      <c r="D396" s="846" t="s">
        <v>595</v>
      </c>
      <c r="E396" s="818" t="s">
        <v>1578</v>
      </c>
      <c r="F396" s="846" t="s">
        <v>1579</v>
      </c>
      <c r="G396" s="818" t="s">
        <v>2055</v>
      </c>
      <c r="H396" s="818" t="s">
        <v>2056</v>
      </c>
      <c r="I396" s="832">
        <v>204.49000549316406</v>
      </c>
      <c r="J396" s="832">
        <v>10</v>
      </c>
      <c r="K396" s="833">
        <v>2044.9000244140625</v>
      </c>
    </row>
    <row r="397" spans="1:11" ht="14.45" customHeight="1" x14ac:dyDescent="0.2">
      <c r="A397" s="814" t="s">
        <v>570</v>
      </c>
      <c r="B397" s="815" t="s">
        <v>571</v>
      </c>
      <c r="C397" s="818" t="s">
        <v>594</v>
      </c>
      <c r="D397" s="846" t="s">
        <v>595</v>
      </c>
      <c r="E397" s="818" t="s">
        <v>1578</v>
      </c>
      <c r="F397" s="846" t="s">
        <v>1579</v>
      </c>
      <c r="G397" s="818" t="s">
        <v>2057</v>
      </c>
      <c r="H397" s="818" t="s">
        <v>2058</v>
      </c>
      <c r="I397" s="832">
        <v>204.49000549316406</v>
      </c>
      <c r="J397" s="832">
        <v>10</v>
      </c>
      <c r="K397" s="833">
        <v>2044.9000244140625</v>
      </c>
    </row>
    <row r="398" spans="1:11" ht="14.45" customHeight="1" x14ac:dyDescent="0.2">
      <c r="A398" s="814" t="s">
        <v>570</v>
      </c>
      <c r="B398" s="815" t="s">
        <v>571</v>
      </c>
      <c r="C398" s="818" t="s">
        <v>594</v>
      </c>
      <c r="D398" s="846" t="s">
        <v>595</v>
      </c>
      <c r="E398" s="818" t="s">
        <v>1578</v>
      </c>
      <c r="F398" s="846" t="s">
        <v>1579</v>
      </c>
      <c r="G398" s="818" t="s">
        <v>2059</v>
      </c>
      <c r="H398" s="818" t="s">
        <v>2060</v>
      </c>
      <c r="I398" s="832">
        <v>204.49000549316406</v>
      </c>
      <c r="J398" s="832">
        <v>10</v>
      </c>
      <c r="K398" s="833">
        <v>2044.9000244140625</v>
      </c>
    </row>
    <row r="399" spans="1:11" ht="14.45" customHeight="1" x14ac:dyDescent="0.2">
      <c r="A399" s="814" t="s">
        <v>570</v>
      </c>
      <c r="B399" s="815" t="s">
        <v>571</v>
      </c>
      <c r="C399" s="818" t="s">
        <v>594</v>
      </c>
      <c r="D399" s="846" t="s">
        <v>595</v>
      </c>
      <c r="E399" s="818" t="s">
        <v>1578</v>
      </c>
      <c r="F399" s="846" t="s">
        <v>1579</v>
      </c>
      <c r="G399" s="818" t="s">
        <v>2061</v>
      </c>
      <c r="H399" s="818" t="s">
        <v>2062</v>
      </c>
      <c r="I399" s="832">
        <v>712.69000244140625</v>
      </c>
      <c r="J399" s="832">
        <v>35</v>
      </c>
      <c r="K399" s="833">
        <v>24944.149658203125</v>
      </c>
    </row>
    <row r="400" spans="1:11" ht="14.45" customHeight="1" x14ac:dyDescent="0.2">
      <c r="A400" s="814" t="s">
        <v>570</v>
      </c>
      <c r="B400" s="815" t="s">
        <v>571</v>
      </c>
      <c r="C400" s="818" t="s">
        <v>594</v>
      </c>
      <c r="D400" s="846" t="s">
        <v>595</v>
      </c>
      <c r="E400" s="818" t="s">
        <v>1578</v>
      </c>
      <c r="F400" s="846" t="s">
        <v>1579</v>
      </c>
      <c r="G400" s="818" t="s">
        <v>2063</v>
      </c>
      <c r="H400" s="818" t="s">
        <v>2064</v>
      </c>
      <c r="I400" s="832">
        <v>712.69000244140625</v>
      </c>
      <c r="J400" s="832">
        <v>45</v>
      </c>
      <c r="K400" s="833">
        <v>32071.049560546875</v>
      </c>
    </row>
    <row r="401" spans="1:11" ht="14.45" customHeight="1" x14ac:dyDescent="0.2">
      <c r="A401" s="814" t="s">
        <v>570</v>
      </c>
      <c r="B401" s="815" t="s">
        <v>571</v>
      </c>
      <c r="C401" s="818" t="s">
        <v>594</v>
      </c>
      <c r="D401" s="846" t="s">
        <v>595</v>
      </c>
      <c r="E401" s="818" t="s">
        <v>1578</v>
      </c>
      <c r="F401" s="846" t="s">
        <v>1579</v>
      </c>
      <c r="G401" s="818" t="s">
        <v>2065</v>
      </c>
      <c r="H401" s="818" t="s">
        <v>2066</v>
      </c>
      <c r="I401" s="832">
        <v>712.69000244140625</v>
      </c>
      <c r="J401" s="832">
        <v>60</v>
      </c>
      <c r="K401" s="833">
        <v>42761.3994140625</v>
      </c>
    </row>
    <row r="402" spans="1:11" ht="14.45" customHeight="1" x14ac:dyDescent="0.2">
      <c r="A402" s="814" t="s">
        <v>570</v>
      </c>
      <c r="B402" s="815" t="s">
        <v>571</v>
      </c>
      <c r="C402" s="818" t="s">
        <v>594</v>
      </c>
      <c r="D402" s="846" t="s">
        <v>595</v>
      </c>
      <c r="E402" s="818" t="s">
        <v>1578</v>
      </c>
      <c r="F402" s="846" t="s">
        <v>1579</v>
      </c>
      <c r="G402" s="818" t="s">
        <v>2067</v>
      </c>
      <c r="H402" s="818" t="s">
        <v>2068</v>
      </c>
      <c r="I402" s="832">
        <v>712.69000244140625</v>
      </c>
      <c r="J402" s="832">
        <v>45</v>
      </c>
      <c r="K402" s="833">
        <v>32071.04931640625</v>
      </c>
    </row>
    <row r="403" spans="1:11" ht="14.45" customHeight="1" x14ac:dyDescent="0.2">
      <c r="A403" s="814" t="s">
        <v>570</v>
      </c>
      <c r="B403" s="815" t="s">
        <v>571</v>
      </c>
      <c r="C403" s="818" t="s">
        <v>594</v>
      </c>
      <c r="D403" s="846" t="s">
        <v>595</v>
      </c>
      <c r="E403" s="818" t="s">
        <v>1578</v>
      </c>
      <c r="F403" s="846" t="s">
        <v>1579</v>
      </c>
      <c r="G403" s="818" t="s">
        <v>2061</v>
      </c>
      <c r="H403" s="818" t="s">
        <v>2069</v>
      </c>
      <c r="I403" s="832">
        <v>712.69000244140625</v>
      </c>
      <c r="J403" s="832">
        <v>10</v>
      </c>
      <c r="K403" s="833">
        <v>7126.89990234375</v>
      </c>
    </row>
    <row r="404" spans="1:11" ht="14.45" customHeight="1" x14ac:dyDescent="0.2">
      <c r="A404" s="814" t="s">
        <v>570</v>
      </c>
      <c r="B404" s="815" t="s">
        <v>571</v>
      </c>
      <c r="C404" s="818" t="s">
        <v>594</v>
      </c>
      <c r="D404" s="846" t="s">
        <v>595</v>
      </c>
      <c r="E404" s="818" t="s">
        <v>1578</v>
      </c>
      <c r="F404" s="846" t="s">
        <v>1579</v>
      </c>
      <c r="G404" s="818" t="s">
        <v>2063</v>
      </c>
      <c r="H404" s="818" t="s">
        <v>2070</v>
      </c>
      <c r="I404" s="832">
        <v>712.69000244140625</v>
      </c>
      <c r="J404" s="832">
        <v>10</v>
      </c>
      <c r="K404" s="833">
        <v>7126.89990234375</v>
      </c>
    </row>
    <row r="405" spans="1:11" ht="14.45" customHeight="1" x14ac:dyDescent="0.2">
      <c r="A405" s="814" t="s">
        <v>570</v>
      </c>
      <c r="B405" s="815" t="s">
        <v>571</v>
      </c>
      <c r="C405" s="818" t="s">
        <v>594</v>
      </c>
      <c r="D405" s="846" t="s">
        <v>595</v>
      </c>
      <c r="E405" s="818" t="s">
        <v>1578</v>
      </c>
      <c r="F405" s="846" t="s">
        <v>1579</v>
      </c>
      <c r="G405" s="818" t="s">
        <v>2071</v>
      </c>
      <c r="H405" s="818" t="s">
        <v>2072</v>
      </c>
      <c r="I405" s="832">
        <v>449.41000366210938</v>
      </c>
      <c r="J405" s="832">
        <v>8</v>
      </c>
      <c r="K405" s="833">
        <v>3595.25</v>
      </c>
    </row>
    <row r="406" spans="1:11" ht="14.45" customHeight="1" x14ac:dyDescent="0.2">
      <c r="A406" s="814" t="s">
        <v>570</v>
      </c>
      <c r="B406" s="815" t="s">
        <v>571</v>
      </c>
      <c r="C406" s="818" t="s">
        <v>594</v>
      </c>
      <c r="D406" s="846" t="s">
        <v>595</v>
      </c>
      <c r="E406" s="818" t="s">
        <v>1578</v>
      </c>
      <c r="F406" s="846" t="s">
        <v>1579</v>
      </c>
      <c r="G406" s="818" t="s">
        <v>1627</v>
      </c>
      <c r="H406" s="818" t="s">
        <v>1628</v>
      </c>
      <c r="I406" s="832">
        <v>11.737999725341798</v>
      </c>
      <c r="J406" s="832">
        <v>500</v>
      </c>
      <c r="K406" s="833">
        <v>5869</v>
      </c>
    </row>
    <row r="407" spans="1:11" ht="14.45" customHeight="1" x14ac:dyDescent="0.2">
      <c r="A407" s="814" t="s">
        <v>570</v>
      </c>
      <c r="B407" s="815" t="s">
        <v>571</v>
      </c>
      <c r="C407" s="818" t="s">
        <v>594</v>
      </c>
      <c r="D407" s="846" t="s">
        <v>595</v>
      </c>
      <c r="E407" s="818" t="s">
        <v>1578</v>
      </c>
      <c r="F407" s="846" t="s">
        <v>1579</v>
      </c>
      <c r="G407" s="818" t="s">
        <v>1634</v>
      </c>
      <c r="H407" s="818" t="s">
        <v>2073</v>
      </c>
      <c r="I407" s="832">
        <v>160.92999267578125</v>
      </c>
      <c r="J407" s="832">
        <v>10</v>
      </c>
      <c r="K407" s="833">
        <v>1609.300048828125</v>
      </c>
    </row>
    <row r="408" spans="1:11" ht="14.45" customHeight="1" x14ac:dyDescent="0.2">
      <c r="A408" s="814" t="s">
        <v>570</v>
      </c>
      <c r="B408" s="815" t="s">
        <v>571</v>
      </c>
      <c r="C408" s="818" t="s">
        <v>594</v>
      </c>
      <c r="D408" s="846" t="s">
        <v>595</v>
      </c>
      <c r="E408" s="818" t="s">
        <v>1578</v>
      </c>
      <c r="F408" s="846" t="s">
        <v>1579</v>
      </c>
      <c r="G408" s="818" t="s">
        <v>1627</v>
      </c>
      <c r="H408" s="818" t="s">
        <v>1633</v>
      </c>
      <c r="I408" s="832">
        <v>11.737499713897705</v>
      </c>
      <c r="J408" s="832">
        <v>300</v>
      </c>
      <c r="K408" s="833">
        <v>3521.5</v>
      </c>
    </row>
    <row r="409" spans="1:11" ht="14.45" customHeight="1" x14ac:dyDescent="0.2">
      <c r="A409" s="814" t="s">
        <v>570</v>
      </c>
      <c r="B409" s="815" t="s">
        <v>571</v>
      </c>
      <c r="C409" s="818" t="s">
        <v>594</v>
      </c>
      <c r="D409" s="846" t="s">
        <v>595</v>
      </c>
      <c r="E409" s="818" t="s">
        <v>1578</v>
      </c>
      <c r="F409" s="846" t="s">
        <v>1579</v>
      </c>
      <c r="G409" s="818" t="s">
        <v>2074</v>
      </c>
      <c r="H409" s="818" t="s">
        <v>2075</v>
      </c>
      <c r="I409" s="832">
        <v>677.5999755859375</v>
      </c>
      <c r="J409" s="832">
        <v>25</v>
      </c>
      <c r="K409" s="833">
        <v>16940</v>
      </c>
    </row>
    <row r="410" spans="1:11" ht="14.45" customHeight="1" x14ac:dyDescent="0.2">
      <c r="A410" s="814" t="s">
        <v>570</v>
      </c>
      <c r="B410" s="815" t="s">
        <v>571</v>
      </c>
      <c r="C410" s="818" t="s">
        <v>594</v>
      </c>
      <c r="D410" s="846" t="s">
        <v>595</v>
      </c>
      <c r="E410" s="818" t="s">
        <v>1578</v>
      </c>
      <c r="F410" s="846" t="s">
        <v>1579</v>
      </c>
      <c r="G410" s="818" t="s">
        <v>2076</v>
      </c>
      <c r="H410" s="818" t="s">
        <v>2077</v>
      </c>
      <c r="I410" s="832">
        <v>677.5999755859375</v>
      </c>
      <c r="J410" s="832">
        <v>40</v>
      </c>
      <c r="K410" s="833">
        <v>27104</v>
      </c>
    </row>
    <row r="411" spans="1:11" ht="14.45" customHeight="1" x14ac:dyDescent="0.2">
      <c r="A411" s="814" t="s">
        <v>570</v>
      </c>
      <c r="B411" s="815" t="s">
        <v>571</v>
      </c>
      <c r="C411" s="818" t="s">
        <v>594</v>
      </c>
      <c r="D411" s="846" t="s">
        <v>595</v>
      </c>
      <c r="E411" s="818" t="s">
        <v>1578</v>
      </c>
      <c r="F411" s="846" t="s">
        <v>1579</v>
      </c>
      <c r="G411" s="818" t="s">
        <v>2078</v>
      </c>
      <c r="H411" s="818" t="s">
        <v>2079</v>
      </c>
      <c r="I411" s="832">
        <v>677.5999755859375</v>
      </c>
      <c r="J411" s="832">
        <v>40</v>
      </c>
      <c r="K411" s="833">
        <v>27104</v>
      </c>
    </row>
    <row r="412" spans="1:11" ht="14.45" customHeight="1" x14ac:dyDescent="0.2">
      <c r="A412" s="814" t="s">
        <v>570</v>
      </c>
      <c r="B412" s="815" t="s">
        <v>571</v>
      </c>
      <c r="C412" s="818" t="s">
        <v>594</v>
      </c>
      <c r="D412" s="846" t="s">
        <v>595</v>
      </c>
      <c r="E412" s="818" t="s">
        <v>1578</v>
      </c>
      <c r="F412" s="846" t="s">
        <v>1579</v>
      </c>
      <c r="G412" s="818" t="s">
        <v>2080</v>
      </c>
      <c r="H412" s="818" t="s">
        <v>2081</v>
      </c>
      <c r="I412" s="832">
        <v>677.5999755859375</v>
      </c>
      <c r="J412" s="832">
        <v>35</v>
      </c>
      <c r="K412" s="833">
        <v>23716</v>
      </c>
    </row>
    <row r="413" spans="1:11" ht="14.45" customHeight="1" x14ac:dyDescent="0.2">
      <c r="A413" s="814" t="s">
        <v>570</v>
      </c>
      <c r="B413" s="815" t="s">
        <v>571</v>
      </c>
      <c r="C413" s="818" t="s">
        <v>594</v>
      </c>
      <c r="D413" s="846" t="s">
        <v>595</v>
      </c>
      <c r="E413" s="818" t="s">
        <v>1578</v>
      </c>
      <c r="F413" s="846" t="s">
        <v>1579</v>
      </c>
      <c r="G413" s="818" t="s">
        <v>2074</v>
      </c>
      <c r="H413" s="818" t="s">
        <v>2082</v>
      </c>
      <c r="I413" s="832">
        <v>677.5999755859375</v>
      </c>
      <c r="J413" s="832">
        <v>10</v>
      </c>
      <c r="K413" s="833">
        <v>6776</v>
      </c>
    </row>
    <row r="414" spans="1:11" ht="14.45" customHeight="1" x14ac:dyDescent="0.2">
      <c r="A414" s="814" t="s">
        <v>570</v>
      </c>
      <c r="B414" s="815" t="s">
        <v>571</v>
      </c>
      <c r="C414" s="818" t="s">
        <v>594</v>
      </c>
      <c r="D414" s="846" t="s">
        <v>595</v>
      </c>
      <c r="E414" s="818" t="s">
        <v>1578</v>
      </c>
      <c r="F414" s="846" t="s">
        <v>1579</v>
      </c>
      <c r="G414" s="818" t="s">
        <v>2076</v>
      </c>
      <c r="H414" s="818" t="s">
        <v>2083</v>
      </c>
      <c r="I414" s="832">
        <v>677.5999755859375</v>
      </c>
      <c r="J414" s="832">
        <v>10</v>
      </c>
      <c r="K414" s="833">
        <v>6776</v>
      </c>
    </row>
    <row r="415" spans="1:11" ht="14.45" customHeight="1" x14ac:dyDescent="0.2">
      <c r="A415" s="814" t="s">
        <v>570</v>
      </c>
      <c r="B415" s="815" t="s">
        <v>571</v>
      </c>
      <c r="C415" s="818" t="s">
        <v>594</v>
      </c>
      <c r="D415" s="846" t="s">
        <v>595</v>
      </c>
      <c r="E415" s="818" t="s">
        <v>1578</v>
      </c>
      <c r="F415" s="846" t="s">
        <v>1579</v>
      </c>
      <c r="G415" s="818" t="s">
        <v>2078</v>
      </c>
      <c r="H415" s="818" t="s">
        <v>2084</v>
      </c>
      <c r="I415" s="832">
        <v>677.5999755859375</v>
      </c>
      <c r="J415" s="832">
        <v>10</v>
      </c>
      <c r="K415" s="833">
        <v>6776</v>
      </c>
    </row>
    <row r="416" spans="1:11" ht="14.45" customHeight="1" x14ac:dyDescent="0.2">
      <c r="A416" s="814" t="s">
        <v>570</v>
      </c>
      <c r="B416" s="815" t="s">
        <v>571</v>
      </c>
      <c r="C416" s="818" t="s">
        <v>594</v>
      </c>
      <c r="D416" s="846" t="s">
        <v>595</v>
      </c>
      <c r="E416" s="818" t="s">
        <v>1578</v>
      </c>
      <c r="F416" s="846" t="s">
        <v>1579</v>
      </c>
      <c r="G416" s="818" t="s">
        <v>2080</v>
      </c>
      <c r="H416" s="818" t="s">
        <v>2085</v>
      </c>
      <c r="I416" s="832">
        <v>677.5999755859375</v>
      </c>
      <c r="J416" s="832">
        <v>10</v>
      </c>
      <c r="K416" s="833">
        <v>6776</v>
      </c>
    </row>
    <row r="417" spans="1:11" ht="14.45" customHeight="1" x14ac:dyDescent="0.2">
      <c r="A417" s="814" t="s">
        <v>570</v>
      </c>
      <c r="B417" s="815" t="s">
        <v>571</v>
      </c>
      <c r="C417" s="818" t="s">
        <v>594</v>
      </c>
      <c r="D417" s="846" t="s">
        <v>595</v>
      </c>
      <c r="E417" s="818" t="s">
        <v>1578</v>
      </c>
      <c r="F417" s="846" t="s">
        <v>1579</v>
      </c>
      <c r="G417" s="818" t="s">
        <v>2086</v>
      </c>
      <c r="H417" s="818" t="s">
        <v>2087</v>
      </c>
      <c r="I417" s="832">
        <v>13.310000419616699</v>
      </c>
      <c r="J417" s="832">
        <v>400</v>
      </c>
      <c r="K417" s="833">
        <v>5324</v>
      </c>
    </row>
    <row r="418" spans="1:11" ht="14.45" customHeight="1" x14ac:dyDescent="0.2">
      <c r="A418" s="814" t="s">
        <v>570</v>
      </c>
      <c r="B418" s="815" t="s">
        <v>571</v>
      </c>
      <c r="C418" s="818" t="s">
        <v>594</v>
      </c>
      <c r="D418" s="846" t="s">
        <v>595</v>
      </c>
      <c r="E418" s="818" t="s">
        <v>1578</v>
      </c>
      <c r="F418" s="846" t="s">
        <v>1579</v>
      </c>
      <c r="G418" s="818" t="s">
        <v>1636</v>
      </c>
      <c r="H418" s="818" t="s">
        <v>1637</v>
      </c>
      <c r="I418" s="832">
        <v>4.3636365370316943</v>
      </c>
      <c r="J418" s="832">
        <v>4400</v>
      </c>
      <c r="K418" s="833">
        <v>21121.729995131493</v>
      </c>
    </row>
    <row r="419" spans="1:11" ht="14.45" customHeight="1" x14ac:dyDescent="0.2">
      <c r="A419" s="814" t="s">
        <v>570</v>
      </c>
      <c r="B419" s="815" t="s">
        <v>571</v>
      </c>
      <c r="C419" s="818" t="s">
        <v>594</v>
      </c>
      <c r="D419" s="846" t="s">
        <v>595</v>
      </c>
      <c r="E419" s="818" t="s">
        <v>1578</v>
      </c>
      <c r="F419" s="846" t="s">
        <v>1579</v>
      </c>
      <c r="G419" s="818" t="s">
        <v>1636</v>
      </c>
      <c r="H419" s="818" t="s">
        <v>1638</v>
      </c>
      <c r="I419" s="832">
        <v>4.8000001907348633</v>
      </c>
      <c r="J419" s="832">
        <v>2600</v>
      </c>
      <c r="K419" s="833">
        <v>12479.730102539063</v>
      </c>
    </row>
    <row r="420" spans="1:11" ht="14.45" customHeight="1" x14ac:dyDescent="0.2">
      <c r="A420" s="814" t="s">
        <v>570</v>
      </c>
      <c r="B420" s="815" t="s">
        <v>571</v>
      </c>
      <c r="C420" s="818" t="s">
        <v>594</v>
      </c>
      <c r="D420" s="846" t="s">
        <v>595</v>
      </c>
      <c r="E420" s="818" t="s">
        <v>1578</v>
      </c>
      <c r="F420" s="846" t="s">
        <v>1579</v>
      </c>
      <c r="G420" s="818" t="s">
        <v>1639</v>
      </c>
      <c r="H420" s="818" t="s">
        <v>1640</v>
      </c>
      <c r="I420" s="832">
        <v>90.870002746582031</v>
      </c>
      <c r="J420" s="832">
        <v>48</v>
      </c>
      <c r="K420" s="833">
        <v>4361.829833984375</v>
      </c>
    </row>
    <row r="421" spans="1:11" ht="14.45" customHeight="1" x14ac:dyDescent="0.2">
      <c r="A421" s="814" t="s">
        <v>570</v>
      </c>
      <c r="B421" s="815" t="s">
        <v>571</v>
      </c>
      <c r="C421" s="818" t="s">
        <v>594</v>
      </c>
      <c r="D421" s="846" t="s">
        <v>595</v>
      </c>
      <c r="E421" s="818" t="s">
        <v>1578</v>
      </c>
      <c r="F421" s="846" t="s">
        <v>1579</v>
      </c>
      <c r="G421" s="818" t="s">
        <v>1639</v>
      </c>
      <c r="H421" s="818" t="s">
        <v>1641</v>
      </c>
      <c r="I421" s="832">
        <v>90.870002746582031</v>
      </c>
      <c r="J421" s="832">
        <v>144</v>
      </c>
      <c r="K421" s="833">
        <v>13085.429443359375</v>
      </c>
    </row>
    <row r="422" spans="1:11" ht="14.45" customHeight="1" x14ac:dyDescent="0.2">
      <c r="A422" s="814" t="s">
        <v>570</v>
      </c>
      <c r="B422" s="815" t="s">
        <v>571</v>
      </c>
      <c r="C422" s="818" t="s">
        <v>594</v>
      </c>
      <c r="D422" s="846" t="s">
        <v>595</v>
      </c>
      <c r="E422" s="818" t="s">
        <v>1578</v>
      </c>
      <c r="F422" s="846" t="s">
        <v>1579</v>
      </c>
      <c r="G422" s="818" t="s">
        <v>2088</v>
      </c>
      <c r="H422" s="818" t="s">
        <v>2089</v>
      </c>
      <c r="I422" s="832">
        <v>478.57000732421875</v>
      </c>
      <c r="J422" s="832">
        <v>1</v>
      </c>
      <c r="K422" s="833">
        <v>478.57000732421875</v>
      </c>
    </row>
    <row r="423" spans="1:11" ht="14.45" customHeight="1" x14ac:dyDescent="0.2">
      <c r="A423" s="814" t="s">
        <v>570</v>
      </c>
      <c r="B423" s="815" t="s">
        <v>571</v>
      </c>
      <c r="C423" s="818" t="s">
        <v>594</v>
      </c>
      <c r="D423" s="846" t="s">
        <v>595</v>
      </c>
      <c r="E423" s="818" t="s">
        <v>1578</v>
      </c>
      <c r="F423" s="846" t="s">
        <v>1579</v>
      </c>
      <c r="G423" s="818" t="s">
        <v>1639</v>
      </c>
      <c r="H423" s="818" t="s">
        <v>2090</v>
      </c>
      <c r="I423" s="832">
        <v>90.873335520426437</v>
      </c>
      <c r="J423" s="832">
        <v>132</v>
      </c>
      <c r="K423" s="833">
        <v>11995.379638671875</v>
      </c>
    </row>
    <row r="424" spans="1:11" ht="14.45" customHeight="1" x14ac:dyDescent="0.2">
      <c r="A424" s="814" t="s">
        <v>570</v>
      </c>
      <c r="B424" s="815" t="s">
        <v>571</v>
      </c>
      <c r="C424" s="818" t="s">
        <v>594</v>
      </c>
      <c r="D424" s="846" t="s">
        <v>595</v>
      </c>
      <c r="E424" s="818" t="s">
        <v>1578</v>
      </c>
      <c r="F424" s="846" t="s">
        <v>1579</v>
      </c>
      <c r="G424" s="818" t="s">
        <v>2088</v>
      </c>
      <c r="H424" s="818" t="s">
        <v>2091</v>
      </c>
      <c r="I424" s="832">
        <v>408.54998779296875</v>
      </c>
      <c r="J424" s="832">
        <v>1</v>
      </c>
      <c r="K424" s="833">
        <v>408.54998779296875</v>
      </c>
    </row>
    <row r="425" spans="1:11" ht="14.45" customHeight="1" x14ac:dyDescent="0.2">
      <c r="A425" s="814" t="s">
        <v>570</v>
      </c>
      <c r="B425" s="815" t="s">
        <v>571</v>
      </c>
      <c r="C425" s="818" t="s">
        <v>594</v>
      </c>
      <c r="D425" s="846" t="s">
        <v>595</v>
      </c>
      <c r="E425" s="818" t="s">
        <v>1578</v>
      </c>
      <c r="F425" s="846" t="s">
        <v>1579</v>
      </c>
      <c r="G425" s="818" t="s">
        <v>2092</v>
      </c>
      <c r="H425" s="818" t="s">
        <v>2093</v>
      </c>
      <c r="I425" s="832">
        <v>399.60000610351563</v>
      </c>
      <c r="J425" s="832">
        <v>5</v>
      </c>
      <c r="K425" s="833">
        <v>1998</v>
      </c>
    </row>
    <row r="426" spans="1:11" ht="14.45" customHeight="1" x14ac:dyDescent="0.2">
      <c r="A426" s="814" t="s">
        <v>570</v>
      </c>
      <c r="B426" s="815" t="s">
        <v>571</v>
      </c>
      <c r="C426" s="818" t="s">
        <v>594</v>
      </c>
      <c r="D426" s="846" t="s">
        <v>595</v>
      </c>
      <c r="E426" s="818" t="s">
        <v>1578</v>
      </c>
      <c r="F426" s="846" t="s">
        <v>1579</v>
      </c>
      <c r="G426" s="818" t="s">
        <v>2094</v>
      </c>
      <c r="H426" s="818" t="s">
        <v>2095</v>
      </c>
      <c r="I426" s="832">
        <v>77.449996948242188</v>
      </c>
      <c r="J426" s="832">
        <v>4</v>
      </c>
      <c r="K426" s="833">
        <v>309.79998779296875</v>
      </c>
    </row>
    <row r="427" spans="1:11" ht="14.45" customHeight="1" x14ac:dyDescent="0.2">
      <c r="A427" s="814" t="s">
        <v>570</v>
      </c>
      <c r="B427" s="815" t="s">
        <v>571</v>
      </c>
      <c r="C427" s="818" t="s">
        <v>594</v>
      </c>
      <c r="D427" s="846" t="s">
        <v>595</v>
      </c>
      <c r="E427" s="818" t="s">
        <v>1578</v>
      </c>
      <c r="F427" s="846" t="s">
        <v>1579</v>
      </c>
      <c r="G427" s="818" t="s">
        <v>1642</v>
      </c>
      <c r="H427" s="818" t="s">
        <v>1643</v>
      </c>
      <c r="I427" s="832">
        <v>1.5</v>
      </c>
      <c r="J427" s="832">
        <v>600</v>
      </c>
      <c r="K427" s="833">
        <v>900</v>
      </c>
    </row>
    <row r="428" spans="1:11" ht="14.45" customHeight="1" x14ac:dyDescent="0.2">
      <c r="A428" s="814" t="s">
        <v>570</v>
      </c>
      <c r="B428" s="815" t="s">
        <v>571</v>
      </c>
      <c r="C428" s="818" t="s">
        <v>594</v>
      </c>
      <c r="D428" s="846" t="s">
        <v>595</v>
      </c>
      <c r="E428" s="818" t="s">
        <v>1578</v>
      </c>
      <c r="F428" s="846" t="s">
        <v>1579</v>
      </c>
      <c r="G428" s="818" t="s">
        <v>1642</v>
      </c>
      <c r="H428" s="818" t="s">
        <v>2096</v>
      </c>
      <c r="I428" s="832">
        <v>1.5</v>
      </c>
      <c r="J428" s="832">
        <v>600</v>
      </c>
      <c r="K428" s="833">
        <v>900</v>
      </c>
    </row>
    <row r="429" spans="1:11" ht="14.45" customHeight="1" x14ac:dyDescent="0.2">
      <c r="A429" s="814" t="s">
        <v>570</v>
      </c>
      <c r="B429" s="815" t="s">
        <v>571</v>
      </c>
      <c r="C429" s="818" t="s">
        <v>594</v>
      </c>
      <c r="D429" s="846" t="s">
        <v>595</v>
      </c>
      <c r="E429" s="818" t="s">
        <v>1578</v>
      </c>
      <c r="F429" s="846" t="s">
        <v>1579</v>
      </c>
      <c r="G429" s="818" t="s">
        <v>2097</v>
      </c>
      <c r="H429" s="818" t="s">
        <v>2098</v>
      </c>
      <c r="I429" s="832">
        <v>310.97000122070313</v>
      </c>
      <c r="J429" s="832">
        <v>40</v>
      </c>
      <c r="K429" s="833">
        <v>12438.7998046875</v>
      </c>
    </row>
    <row r="430" spans="1:11" ht="14.45" customHeight="1" x14ac:dyDescent="0.2">
      <c r="A430" s="814" t="s">
        <v>570</v>
      </c>
      <c r="B430" s="815" t="s">
        <v>571</v>
      </c>
      <c r="C430" s="818" t="s">
        <v>594</v>
      </c>
      <c r="D430" s="846" t="s">
        <v>595</v>
      </c>
      <c r="E430" s="818" t="s">
        <v>1578</v>
      </c>
      <c r="F430" s="846" t="s">
        <v>1579</v>
      </c>
      <c r="G430" s="818" t="s">
        <v>2097</v>
      </c>
      <c r="H430" s="818" t="s">
        <v>2099</v>
      </c>
      <c r="I430" s="832">
        <v>2586.97998046875</v>
      </c>
      <c r="J430" s="832">
        <v>1</v>
      </c>
      <c r="K430" s="833">
        <v>2586.97998046875</v>
      </c>
    </row>
    <row r="431" spans="1:11" ht="14.45" customHeight="1" x14ac:dyDescent="0.2">
      <c r="A431" s="814" t="s">
        <v>570</v>
      </c>
      <c r="B431" s="815" t="s">
        <v>571</v>
      </c>
      <c r="C431" s="818" t="s">
        <v>594</v>
      </c>
      <c r="D431" s="846" t="s">
        <v>595</v>
      </c>
      <c r="E431" s="818" t="s">
        <v>1578</v>
      </c>
      <c r="F431" s="846" t="s">
        <v>1579</v>
      </c>
      <c r="G431" s="818" t="s">
        <v>2100</v>
      </c>
      <c r="H431" s="818" t="s">
        <v>2101</v>
      </c>
      <c r="I431" s="832">
        <v>2.6380001068115235</v>
      </c>
      <c r="J431" s="832">
        <v>600</v>
      </c>
      <c r="K431" s="833">
        <v>1582.1199951171875</v>
      </c>
    </row>
    <row r="432" spans="1:11" ht="14.45" customHeight="1" x14ac:dyDescent="0.2">
      <c r="A432" s="814" t="s">
        <v>570</v>
      </c>
      <c r="B432" s="815" t="s">
        <v>571</v>
      </c>
      <c r="C432" s="818" t="s">
        <v>594</v>
      </c>
      <c r="D432" s="846" t="s">
        <v>595</v>
      </c>
      <c r="E432" s="818" t="s">
        <v>1578</v>
      </c>
      <c r="F432" s="846" t="s">
        <v>1579</v>
      </c>
      <c r="G432" s="818" t="s">
        <v>2102</v>
      </c>
      <c r="H432" s="818" t="s">
        <v>2103</v>
      </c>
      <c r="I432" s="832">
        <v>411.39999389648438</v>
      </c>
      <c r="J432" s="832">
        <v>45</v>
      </c>
      <c r="K432" s="833">
        <v>18513</v>
      </c>
    </row>
    <row r="433" spans="1:11" ht="14.45" customHeight="1" x14ac:dyDescent="0.2">
      <c r="A433" s="814" t="s">
        <v>570</v>
      </c>
      <c r="B433" s="815" t="s">
        <v>571</v>
      </c>
      <c r="C433" s="818" t="s">
        <v>594</v>
      </c>
      <c r="D433" s="846" t="s">
        <v>595</v>
      </c>
      <c r="E433" s="818" t="s">
        <v>1578</v>
      </c>
      <c r="F433" s="846" t="s">
        <v>1579</v>
      </c>
      <c r="G433" s="818" t="s">
        <v>2104</v>
      </c>
      <c r="H433" s="818" t="s">
        <v>2105</v>
      </c>
      <c r="I433" s="832">
        <v>4003.6233723958335</v>
      </c>
      <c r="J433" s="832">
        <v>14</v>
      </c>
      <c r="K433" s="833">
        <v>56089.5498046875</v>
      </c>
    </row>
    <row r="434" spans="1:11" ht="14.45" customHeight="1" x14ac:dyDescent="0.2">
      <c r="A434" s="814" t="s">
        <v>570</v>
      </c>
      <c r="B434" s="815" t="s">
        <v>571</v>
      </c>
      <c r="C434" s="818" t="s">
        <v>594</v>
      </c>
      <c r="D434" s="846" t="s">
        <v>595</v>
      </c>
      <c r="E434" s="818" t="s">
        <v>1578</v>
      </c>
      <c r="F434" s="846" t="s">
        <v>1579</v>
      </c>
      <c r="G434" s="818" t="s">
        <v>1649</v>
      </c>
      <c r="H434" s="818" t="s">
        <v>1650</v>
      </c>
      <c r="I434" s="832">
        <v>9.1999998092651367</v>
      </c>
      <c r="J434" s="832">
        <v>900</v>
      </c>
      <c r="K434" s="833">
        <v>8280</v>
      </c>
    </row>
    <row r="435" spans="1:11" ht="14.45" customHeight="1" x14ac:dyDescent="0.2">
      <c r="A435" s="814" t="s">
        <v>570</v>
      </c>
      <c r="B435" s="815" t="s">
        <v>571</v>
      </c>
      <c r="C435" s="818" t="s">
        <v>594</v>
      </c>
      <c r="D435" s="846" t="s">
        <v>595</v>
      </c>
      <c r="E435" s="818" t="s">
        <v>1578</v>
      </c>
      <c r="F435" s="846" t="s">
        <v>1579</v>
      </c>
      <c r="G435" s="818" t="s">
        <v>1649</v>
      </c>
      <c r="H435" s="818" t="s">
        <v>1651</v>
      </c>
      <c r="I435" s="832">
        <v>9.1999998092651367</v>
      </c>
      <c r="J435" s="832">
        <v>450</v>
      </c>
      <c r="K435" s="833">
        <v>4140</v>
      </c>
    </row>
    <row r="436" spans="1:11" ht="14.45" customHeight="1" x14ac:dyDescent="0.2">
      <c r="A436" s="814" t="s">
        <v>570</v>
      </c>
      <c r="B436" s="815" t="s">
        <v>571</v>
      </c>
      <c r="C436" s="818" t="s">
        <v>594</v>
      </c>
      <c r="D436" s="846" t="s">
        <v>595</v>
      </c>
      <c r="E436" s="818" t="s">
        <v>1578</v>
      </c>
      <c r="F436" s="846" t="s">
        <v>1579</v>
      </c>
      <c r="G436" s="818" t="s">
        <v>2100</v>
      </c>
      <c r="H436" s="818" t="s">
        <v>2106</v>
      </c>
      <c r="I436" s="832">
        <v>2.6400001049041748</v>
      </c>
      <c r="J436" s="832">
        <v>100</v>
      </c>
      <c r="K436" s="833">
        <v>264</v>
      </c>
    </row>
    <row r="437" spans="1:11" ht="14.45" customHeight="1" x14ac:dyDescent="0.2">
      <c r="A437" s="814" t="s">
        <v>570</v>
      </c>
      <c r="B437" s="815" t="s">
        <v>571</v>
      </c>
      <c r="C437" s="818" t="s">
        <v>594</v>
      </c>
      <c r="D437" s="846" t="s">
        <v>595</v>
      </c>
      <c r="E437" s="818" t="s">
        <v>1578</v>
      </c>
      <c r="F437" s="846" t="s">
        <v>1579</v>
      </c>
      <c r="G437" s="818" t="s">
        <v>2107</v>
      </c>
      <c r="H437" s="818" t="s">
        <v>2108</v>
      </c>
      <c r="I437" s="832">
        <v>58.080001831054688</v>
      </c>
      <c r="J437" s="832">
        <v>515</v>
      </c>
      <c r="K437" s="833">
        <v>29911.199951171875</v>
      </c>
    </row>
    <row r="438" spans="1:11" ht="14.45" customHeight="1" x14ac:dyDescent="0.2">
      <c r="A438" s="814" t="s">
        <v>570</v>
      </c>
      <c r="B438" s="815" t="s">
        <v>571</v>
      </c>
      <c r="C438" s="818" t="s">
        <v>594</v>
      </c>
      <c r="D438" s="846" t="s">
        <v>595</v>
      </c>
      <c r="E438" s="818" t="s">
        <v>1578</v>
      </c>
      <c r="F438" s="846" t="s">
        <v>1579</v>
      </c>
      <c r="G438" s="818" t="s">
        <v>2109</v>
      </c>
      <c r="H438" s="818" t="s">
        <v>2110</v>
      </c>
      <c r="I438" s="832">
        <v>58.369998931884766</v>
      </c>
      <c r="J438" s="832">
        <v>100</v>
      </c>
      <c r="K438" s="833">
        <v>5837</v>
      </c>
    </row>
    <row r="439" spans="1:11" ht="14.45" customHeight="1" x14ac:dyDescent="0.2">
      <c r="A439" s="814" t="s">
        <v>570</v>
      </c>
      <c r="B439" s="815" t="s">
        <v>571</v>
      </c>
      <c r="C439" s="818" t="s">
        <v>594</v>
      </c>
      <c r="D439" s="846" t="s">
        <v>595</v>
      </c>
      <c r="E439" s="818" t="s">
        <v>1578</v>
      </c>
      <c r="F439" s="846" t="s">
        <v>1579</v>
      </c>
      <c r="G439" s="818" t="s">
        <v>2111</v>
      </c>
      <c r="H439" s="818" t="s">
        <v>2112</v>
      </c>
      <c r="I439" s="832">
        <v>108.29500198364258</v>
      </c>
      <c r="J439" s="832">
        <v>40</v>
      </c>
      <c r="K439" s="833">
        <v>4331.599853515625</v>
      </c>
    </row>
    <row r="440" spans="1:11" ht="14.45" customHeight="1" x14ac:dyDescent="0.2">
      <c r="A440" s="814" t="s">
        <v>570</v>
      </c>
      <c r="B440" s="815" t="s">
        <v>571</v>
      </c>
      <c r="C440" s="818" t="s">
        <v>594</v>
      </c>
      <c r="D440" s="846" t="s">
        <v>595</v>
      </c>
      <c r="E440" s="818" t="s">
        <v>1578</v>
      </c>
      <c r="F440" s="846" t="s">
        <v>1579</v>
      </c>
      <c r="G440" s="818" t="s">
        <v>2111</v>
      </c>
      <c r="H440" s="818" t="s">
        <v>2113</v>
      </c>
      <c r="I440" s="832">
        <v>108.30000305175781</v>
      </c>
      <c r="J440" s="832">
        <v>20</v>
      </c>
      <c r="K440" s="833">
        <v>2165.89990234375</v>
      </c>
    </row>
    <row r="441" spans="1:11" ht="14.45" customHeight="1" x14ac:dyDescent="0.2">
      <c r="A441" s="814" t="s">
        <v>570</v>
      </c>
      <c r="B441" s="815" t="s">
        <v>571</v>
      </c>
      <c r="C441" s="818" t="s">
        <v>594</v>
      </c>
      <c r="D441" s="846" t="s">
        <v>595</v>
      </c>
      <c r="E441" s="818" t="s">
        <v>1578</v>
      </c>
      <c r="F441" s="846" t="s">
        <v>1579</v>
      </c>
      <c r="G441" s="818" t="s">
        <v>2114</v>
      </c>
      <c r="H441" s="818" t="s">
        <v>2115</v>
      </c>
      <c r="I441" s="832">
        <v>15.712000179290772</v>
      </c>
      <c r="J441" s="832">
        <v>300</v>
      </c>
      <c r="K441" s="833">
        <v>4721.9199523925781</v>
      </c>
    </row>
    <row r="442" spans="1:11" ht="14.45" customHeight="1" x14ac:dyDescent="0.2">
      <c r="A442" s="814" t="s">
        <v>570</v>
      </c>
      <c r="B442" s="815" t="s">
        <v>571</v>
      </c>
      <c r="C442" s="818" t="s">
        <v>594</v>
      </c>
      <c r="D442" s="846" t="s">
        <v>595</v>
      </c>
      <c r="E442" s="818" t="s">
        <v>1578</v>
      </c>
      <c r="F442" s="846" t="s">
        <v>1579</v>
      </c>
      <c r="G442" s="818" t="s">
        <v>2114</v>
      </c>
      <c r="H442" s="818" t="s">
        <v>2116</v>
      </c>
      <c r="I442" s="832">
        <v>15.461666742960611</v>
      </c>
      <c r="J442" s="832">
        <v>240</v>
      </c>
      <c r="K442" s="833">
        <v>3711.2400512695313</v>
      </c>
    </row>
    <row r="443" spans="1:11" ht="14.45" customHeight="1" x14ac:dyDescent="0.2">
      <c r="A443" s="814" t="s">
        <v>570</v>
      </c>
      <c r="B443" s="815" t="s">
        <v>571</v>
      </c>
      <c r="C443" s="818" t="s">
        <v>594</v>
      </c>
      <c r="D443" s="846" t="s">
        <v>595</v>
      </c>
      <c r="E443" s="818" t="s">
        <v>1578</v>
      </c>
      <c r="F443" s="846" t="s">
        <v>1579</v>
      </c>
      <c r="G443" s="818" t="s">
        <v>1654</v>
      </c>
      <c r="H443" s="818" t="s">
        <v>1655</v>
      </c>
      <c r="I443" s="832">
        <v>172.5</v>
      </c>
      <c r="J443" s="832">
        <v>1</v>
      </c>
      <c r="K443" s="833">
        <v>172.5</v>
      </c>
    </row>
    <row r="444" spans="1:11" ht="14.45" customHeight="1" x14ac:dyDescent="0.2">
      <c r="A444" s="814" t="s">
        <v>570</v>
      </c>
      <c r="B444" s="815" t="s">
        <v>571</v>
      </c>
      <c r="C444" s="818" t="s">
        <v>594</v>
      </c>
      <c r="D444" s="846" t="s">
        <v>595</v>
      </c>
      <c r="E444" s="818" t="s">
        <v>1578</v>
      </c>
      <c r="F444" s="846" t="s">
        <v>1579</v>
      </c>
      <c r="G444" s="818" t="s">
        <v>1654</v>
      </c>
      <c r="H444" s="818" t="s">
        <v>1656</v>
      </c>
      <c r="I444" s="832">
        <v>172.5</v>
      </c>
      <c r="J444" s="832">
        <v>4</v>
      </c>
      <c r="K444" s="833">
        <v>690</v>
      </c>
    </row>
    <row r="445" spans="1:11" ht="14.45" customHeight="1" x14ac:dyDescent="0.2">
      <c r="A445" s="814" t="s">
        <v>570</v>
      </c>
      <c r="B445" s="815" t="s">
        <v>571</v>
      </c>
      <c r="C445" s="818" t="s">
        <v>594</v>
      </c>
      <c r="D445" s="846" t="s">
        <v>595</v>
      </c>
      <c r="E445" s="818" t="s">
        <v>1578</v>
      </c>
      <c r="F445" s="846" t="s">
        <v>1579</v>
      </c>
      <c r="G445" s="818" t="s">
        <v>1657</v>
      </c>
      <c r="H445" s="818" t="s">
        <v>1658</v>
      </c>
      <c r="I445" s="832">
        <v>14.310000419616699</v>
      </c>
      <c r="J445" s="832">
        <v>150</v>
      </c>
      <c r="K445" s="833">
        <v>2145.8999633789063</v>
      </c>
    </row>
    <row r="446" spans="1:11" ht="14.45" customHeight="1" x14ac:dyDescent="0.2">
      <c r="A446" s="814" t="s">
        <v>570</v>
      </c>
      <c r="B446" s="815" t="s">
        <v>571</v>
      </c>
      <c r="C446" s="818" t="s">
        <v>594</v>
      </c>
      <c r="D446" s="846" t="s">
        <v>595</v>
      </c>
      <c r="E446" s="818" t="s">
        <v>1578</v>
      </c>
      <c r="F446" s="846" t="s">
        <v>1579</v>
      </c>
      <c r="G446" s="818" t="s">
        <v>2117</v>
      </c>
      <c r="H446" s="818" t="s">
        <v>2118</v>
      </c>
      <c r="I446" s="832">
        <v>3.1042856148311069</v>
      </c>
      <c r="J446" s="832">
        <v>734</v>
      </c>
      <c r="K446" s="833">
        <v>2278.739990234375</v>
      </c>
    </row>
    <row r="447" spans="1:11" ht="14.45" customHeight="1" x14ac:dyDescent="0.2">
      <c r="A447" s="814" t="s">
        <v>570</v>
      </c>
      <c r="B447" s="815" t="s">
        <v>571</v>
      </c>
      <c r="C447" s="818" t="s">
        <v>594</v>
      </c>
      <c r="D447" s="846" t="s">
        <v>595</v>
      </c>
      <c r="E447" s="818" t="s">
        <v>1578</v>
      </c>
      <c r="F447" s="846" t="s">
        <v>1579</v>
      </c>
      <c r="G447" s="818" t="s">
        <v>2119</v>
      </c>
      <c r="H447" s="818" t="s">
        <v>2120</v>
      </c>
      <c r="I447" s="832">
        <v>255.30999755859375</v>
      </c>
      <c r="J447" s="832">
        <v>33</v>
      </c>
      <c r="K447" s="833">
        <v>8425.2301025390625</v>
      </c>
    </row>
    <row r="448" spans="1:11" ht="14.45" customHeight="1" x14ac:dyDescent="0.2">
      <c r="A448" s="814" t="s">
        <v>570</v>
      </c>
      <c r="B448" s="815" t="s">
        <v>571</v>
      </c>
      <c r="C448" s="818" t="s">
        <v>594</v>
      </c>
      <c r="D448" s="846" t="s">
        <v>595</v>
      </c>
      <c r="E448" s="818" t="s">
        <v>1578</v>
      </c>
      <c r="F448" s="846" t="s">
        <v>1579</v>
      </c>
      <c r="G448" s="818" t="s">
        <v>1657</v>
      </c>
      <c r="H448" s="818" t="s">
        <v>1659</v>
      </c>
      <c r="I448" s="832">
        <v>14.30750036239624</v>
      </c>
      <c r="J448" s="832">
        <v>90</v>
      </c>
      <c r="K448" s="833">
        <v>1287.3800048828125</v>
      </c>
    </row>
    <row r="449" spans="1:11" ht="14.45" customHeight="1" x14ac:dyDescent="0.2">
      <c r="A449" s="814" t="s">
        <v>570</v>
      </c>
      <c r="B449" s="815" t="s">
        <v>571</v>
      </c>
      <c r="C449" s="818" t="s">
        <v>594</v>
      </c>
      <c r="D449" s="846" t="s">
        <v>595</v>
      </c>
      <c r="E449" s="818" t="s">
        <v>1578</v>
      </c>
      <c r="F449" s="846" t="s">
        <v>1579</v>
      </c>
      <c r="G449" s="818" t="s">
        <v>2117</v>
      </c>
      <c r="H449" s="818" t="s">
        <v>2121</v>
      </c>
      <c r="I449" s="832">
        <v>3.1099998950958252</v>
      </c>
      <c r="J449" s="832">
        <v>200</v>
      </c>
      <c r="K449" s="833">
        <v>622</v>
      </c>
    </row>
    <row r="450" spans="1:11" ht="14.45" customHeight="1" x14ac:dyDescent="0.2">
      <c r="A450" s="814" t="s">
        <v>570</v>
      </c>
      <c r="B450" s="815" t="s">
        <v>571</v>
      </c>
      <c r="C450" s="818" t="s">
        <v>594</v>
      </c>
      <c r="D450" s="846" t="s">
        <v>595</v>
      </c>
      <c r="E450" s="818" t="s">
        <v>1578</v>
      </c>
      <c r="F450" s="846" t="s">
        <v>1579</v>
      </c>
      <c r="G450" s="818" t="s">
        <v>2122</v>
      </c>
      <c r="H450" s="818" t="s">
        <v>2123</v>
      </c>
      <c r="I450" s="832">
        <v>4.2599999904632568</v>
      </c>
      <c r="J450" s="832">
        <v>200</v>
      </c>
      <c r="K450" s="833">
        <v>852</v>
      </c>
    </row>
    <row r="451" spans="1:11" ht="14.45" customHeight="1" x14ac:dyDescent="0.2">
      <c r="A451" s="814" t="s">
        <v>570</v>
      </c>
      <c r="B451" s="815" t="s">
        <v>571</v>
      </c>
      <c r="C451" s="818" t="s">
        <v>594</v>
      </c>
      <c r="D451" s="846" t="s">
        <v>595</v>
      </c>
      <c r="E451" s="818" t="s">
        <v>1578</v>
      </c>
      <c r="F451" s="846" t="s">
        <v>1579</v>
      </c>
      <c r="G451" s="818" t="s">
        <v>2119</v>
      </c>
      <c r="H451" s="818" t="s">
        <v>2124</v>
      </c>
      <c r="I451" s="832">
        <v>260.14999389648438</v>
      </c>
      <c r="J451" s="832">
        <v>6</v>
      </c>
      <c r="K451" s="833">
        <v>1560.9000244140625</v>
      </c>
    </row>
    <row r="452" spans="1:11" ht="14.45" customHeight="1" x14ac:dyDescent="0.2">
      <c r="A452" s="814" t="s">
        <v>570</v>
      </c>
      <c r="B452" s="815" t="s">
        <v>571</v>
      </c>
      <c r="C452" s="818" t="s">
        <v>594</v>
      </c>
      <c r="D452" s="846" t="s">
        <v>595</v>
      </c>
      <c r="E452" s="818" t="s">
        <v>1578</v>
      </c>
      <c r="F452" s="846" t="s">
        <v>1579</v>
      </c>
      <c r="G452" s="818" t="s">
        <v>2125</v>
      </c>
      <c r="H452" s="818" t="s">
        <v>2126</v>
      </c>
      <c r="I452" s="832">
        <v>2208.1298828125</v>
      </c>
      <c r="J452" s="832">
        <v>40</v>
      </c>
      <c r="K452" s="833">
        <v>88325.15625</v>
      </c>
    </row>
    <row r="453" spans="1:11" ht="14.45" customHeight="1" x14ac:dyDescent="0.2">
      <c r="A453" s="814" t="s">
        <v>570</v>
      </c>
      <c r="B453" s="815" t="s">
        <v>571</v>
      </c>
      <c r="C453" s="818" t="s">
        <v>594</v>
      </c>
      <c r="D453" s="846" t="s">
        <v>595</v>
      </c>
      <c r="E453" s="818" t="s">
        <v>1578</v>
      </c>
      <c r="F453" s="846" t="s">
        <v>1579</v>
      </c>
      <c r="G453" s="818" t="s">
        <v>2125</v>
      </c>
      <c r="H453" s="818" t="s">
        <v>2127</v>
      </c>
      <c r="I453" s="832">
        <v>2208.1298828125</v>
      </c>
      <c r="J453" s="832">
        <v>30</v>
      </c>
      <c r="K453" s="833">
        <v>66243.8671875</v>
      </c>
    </row>
    <row r="454" spans="1:11" ht="14.45" customHeight="1" x14ac:dyDescent="0.2">
      <c r="A454" s="814" t="s">
        <v>570</v>
      </c>
      <c r="B454" s="815" t="s">
        <v>571</v>
      </c>
      <c r="C454" s="818" t="s">
        <v>594</v>
      </c>
      <c r="D454" s="846" t="s">
        <v>595</v>
      </c>
      <c r="E454" s="818" t="s">
        <v>1578</v>
      </c>
      <c r="F454" s="846" t="s">
        <v>1579</v>
      </c>
      <c r="G454" s="818" t="s">
        <v>2128</v>
      </c>
      <c r="H454" s="818" t="s">
        <v>2129</v>
      </c>
      <c r="I454" s="832">
        <v>2972.364990234375</v>
      </c>
      <c r="J454" s="832">
        <v>2</v>
      </c>
      <c r="K454" s="833">
        <v>5944.72998046875</v>
      </c>
    </row>
    <row r="455" spans="1:11" ht="14.45" customHeight="1" x14ac:dyDescent="0.2">
      <c r="A455" s="814" t="s">
        <v>570</v>
      </c>
      <c r="B455" s="815" t="s">
        <v>571</v>
      </c>
      <c r="C455" s="818" t="s">
        <v>594</v>
      </c>
      <c r="D455" s="846" t="s">
        <v>595</v>
      </c>
      <c r="E455" s="818" t="s">
        <v>1578</v>
      </c>
      <c r="F455" s="846" t="s">
        <v>1579</v>
      </c>
      <c r="G455" s="818" t="s">
        <v>2128</v>
      </c>
      <c r="H455" s="818" t="s">
        <v>2130</v>
      </c>
      <c r="I455" s="832">
        <v>2904</v>
      </c>
      <c r="J455" s="832">
        <v>3</v>
      </c>
      <c r="K455" s="833">
        <v>8712</v>
      </c>
    </row>
    <row r="456" spans="1:11" ht="14.45" customHeight="1" x14ac:dyDescent="0.2">
      <c r="A456" s="814" t="s">
        <v>570</v>
      </c>
      <c r="B456" s="815" t="s">
        <v>571</v>
      </c>
      <c r="C456" s="818" t="s">
        <v>594</v>
      </c>
      <c r="D456" s="846" t="s">
        <v>595</v>
      </c>
      <c r="E456" s="818" t="s">
        <v>1578</v>
      </c>
      <c r="F456" s="846" t="s">
        <v>1579</v>
      </c>
      <c r="G456" s="818" t="s">
        <v>2131</v>
      </c>
      <c r="H456" s="818" t="s">
        <v>2132</v>
      </c>
      <c r="I456" s="832">
        <v>5.809999942779541</v>
      </c>
      <c r="J456" s="832">
        <v>130</v>
      </c>
      <c r="K456" s="833">
        <v>755.03999328613281</v>
      </c>
    </row>
    <row r="457" spans="1:11" ht="14.45" customHeight="1" x14ac:dyDescent="0.2">
      <c r="A457" s="814" t="s">
        <v>570</v>
      </c>
      <c r="B457" s="815" t="s">
        <v>571</v>
      </c>
      <c r="C457" s="818" t="s">
        <v>594</v>
      </c>
      <c r="D457" s="846" t="s">
        <v>595</v>
      </c>
      <c r="E457" s="818" t="s">
        <v>1578</v>
      </c>
      <c r="F457" s="846" t="s">
        <v>1579</v>
      </c>
      <c r="G457" s="818" t="s">
        <v>2131</v>
      </c>
      <c r="H457" s="818" t="s">
        <v>2133</v>
      </c>
      <c r="I457" s="832">
        <v>5.809999942779541</v>
      </c>
      <c r="J457" s="832">
        <v>60</v>
      </c>
      <c r="K457" s="833">
        <v>348.48001098632813</v>
      </c>
    </row>
    <row r="458" spans="1:11" ht="14.45" customHeight="1" x14ac:dyDescent="0.2">
      <c r="A458" s="814" t="s">
        <v>570</v>
      </c>
      <c r="B458" s="815" t="s">
        <v>571</v>
      </c>
      <c r="C458" s="818" t="s">
        <v>594</v>
      </c>
      <c r="D458" s="846" t="s">
        <v>595</v>
      </c>
      <c r="E458" s="818" t="s">
        <v>1578</v>
      </c>
      <c r="F458" s="846" t="s">
        <v>1579</v>
      </c>
      <c r="G458" s="818" t="s">
        <v>2134</v>
      </c>
      <c r="H458" s="818" t="s">
        <v>2135</v>
      </c>
      <c r="I458" s="832">
        <v>411.39999389648438</v>
      </c>
      <c r="J458" s="832">
        <v>50</v>
      </c>
      <c r="K458" s="833">
        <v>20570</v>
      </c>
    </row>
    <row r="459" spans="1:11" ht="14.45" customHeight="1" x14ac:dyDescent="0.2">
      <c r="A459" s="814" t="s">
        <v>570</v>
      </c>
      <c r="B459" s="815" t="s">
        <v>571</v>
      </c>
      <c r="C459" s="818" t="s">
        <v>594</v>
      </c>
      <c r="D459" s="846" t="s">
        <v>595</v>
      </c>
      <c r="E459" s="818" t="s">
        <v>1578</v>
      </c>
      <c r="F459" s="846" t="s">
        <v>1579</v>
      </c>
      <c r="G459" s="818" t="s">
        <v>2136</v>
      </c>
      <c r="H459" s="818" t="s">
        <v>2137</v>
      </c>
      <c r="I459" s="832">
        <v>18014.48046875</v>
      </c>
      <c r="J459" s="832">
        <v>2</v>
      </c>
      <c r="K459" s="833">
        <v>36028.9609375</v>
      </c>
    </row>
    <row r="460" spans="1:11" ht="14.45" customHeight="1" x14ac:dyDescent="0.2">
      <c r="A460" s="814" t="s">
        <v>570</v>
      </c>
      <c r="B460" s="815" t="s">
        <v>571</v>
      </c>
      <c r="C460" s="818" t="s">
        <v>594</v>
      </c>
      <c r="D460" s="846" t="s">
        <v>595</v>
      </c>
      <c r="E460" s="818" t="s">
        <v>1578</v>
      </c>
      <c r="F460" s="846" t="s">
        <v>1579</v>
      </c>
      <c r="G460" s="818" t="s">
        <v>2138</v>
      </c>
      <c r="H460" s="818" t="s">
        <v>2139</v>
      </c>
      <c r="I460" s="832">
        <v>3509</v>
      </c>
      <c r="J460" s="832">
        <v>10</v>
      </c>
      <c r="K460" s="833">
        <v>35090</v>
      </c>
    </row>
    <row r="461" spans="1:11" ht="14.45" customHeight="1" x14ac:dyDescent="0.2">
      <c r="A461" s="814" t="s">
        <v>570</v>
      </c>
      <c r="B461" s="815" t="s">
        <v>571</v>
      </c>
      <c r="C461" s="818" t="s">
        <v>594</v>
      </c>
      <c r="D461" s="846" t="s">
        <v>595</v>
      </c>
      <c r="E461" s="818" t="s">
        <v>1578</v>
      </c>
      <c r="F461" s="846" t="s">
        <v>1579</v>
      </c>
      <c r="G461" s="818" t="s">
        <v>2140</v>
      </c>
      <c r="H461" s="818" t="s">
        <v>2141</v>
      </c>
      <c r="I461" s="832">
        <v>2407.89990234375</v>
      </c>
      <c r="J461" s="832">
        <v>10</v>
      </c>
      <c r="K461" s="833">
        <v>24079</v>
      </c>
    </row>
    <row r="462" spans="1:11" ht="14.45" customHeight="1" x14ac:dyDescent="0.2">
      <c r="A462" s="814" t="s">
        <v>570</v>
      </c>
      <c r="B462" s="815" t="s">
        <v>571</v>
      </c>
      <c r="C462" s="818" t="s">
        <v>594</v>
      </c>
      <c r="D462" s="846" t="s">
        <v>595</v>
      </c>
      <c r="E462" s="818" t="s">
        <v>1578</v>
      </c>
      <c r="F462" s="846" t="s">
        <v>1579</v>
      </c>
      <c r="G462" s="818" t="s">
        <v>2142</v>
      </c>
      <c r="H462" s="818" t="s">
        <v>2143</v>
      </c>
      <c r="I462" s="832">
        <v>1201</v>
      </c>
      <c r="J462" s="832">
        <v>5</v>
      </c>
      <c r="K462" s="833">
        <v>6005</v>
      </c>
    </row>
    <row r="463" spans="1:11" ht="14.45" customHeight="1" x14ac:dyDescent="0.2">
      <c r="A463" s="814" t="s">
        <v>570</v>
      </c>
      <c r="B463" s="815" t="s">
        <v>571</v>
      </c>
      <c r="C463" s="818" t="s">
        <v>594</v>
      </c>
      <c r="D463" s="846" t="s">
        <v>595</v>
      </c>
      <c r="E463" s="818" t="s">
        <v>1578</v>
      </c>
      <c r="F463" s="846" t="s">
        <v>1579</v>
      </c>
      <c r="G463" s="818" t="s">
        <v>2144</v>
      </c>
      <c r="H463" s="818" t="s">
        <v>2145</v>
      </c>
      <c r="I463" s="832">
        <v>14.159999847412109</v>
      </c>
      <c r="J463" s="832">
        <v>30</v>
      </c>
      <c r="K463" s="833">
        <v>424.72001647949219</v>
      </c>
    </row>
    <row r="464" spans="1:11" ht="14.45" customHeight="1" x14ac:dyDescent="0.2">
      <c r="A464" s="814" t="s">
        <v>570</v>
      </c>
      <c r="B464" s="815" t="s">
        <v>571</v>
      </c>
      <c r="C464" s="818" t="s">
        <v>594</v>
      </c>
      <c r="D464" s="846" t="s">
        <v>595</v>
      </c>
      <c r="E464" s="818" t="s">
        <v>1578</v>
      </c>
      <c r="F464" s="846" t="s">
        <v>1579</v>
      </c>
      <c r="G464" s="818" t="s">
        <v>2146</v>
      </c>
      <c r="H464" s="818" t="s">
        <v>2147</v>
      </c>
      <c r="I464" s="832">
        <v>20.700000762939453</v>
      </c>
      <c r="J464" s="832">
        <v>100</v>
      </c>
      <c r="K464" s="833">
        <v>2070</v>
      </c>
    </row>
    <row r="465" spans="1:11" ht="14.45" customHeight="1" x14ac:dyDescent="0.2">
      <c r="A465" s="814" t="s">
        <v>570</v>
      </c>
      <c r="B465" s="815" t="s">
        <v>571</v>
      </c>
      <c r="C465" s="818" t="s">
        <v>594</v>
      </c>
      <c r="D465" s="846" t="s">
        <v>595</v>
      </c>
      <c r="E465" s="818" t="s">
        <v>1578</v>
      </c>
      <c r="F465" s="846" t="s">
        <v>1579</v>
      </c>
      <c r="G465" s="818" t="s">
        <v>2148</v>
      </c>
      <c r="H465" s="818" t="s">
        <v>2149</v>
      </c>
      <c r="I465" s="832">
        <v>20.700000762939453</v>
      </c>
      <c r="J465" s="832">
        <v>700</v>
      </c>
      <c r="K465" s="833">
        <v>14490</v>
      </c>
    </row>
    <row r="466" spans="1:11" ht="14.45" customHeight="1" x14ac:dyDescent="0.2">
      <c r="A466" s="814" t="s">
        <v>570</v>
      </c>
      <c r="B466" s="815" t="s">
        <v>571</v>
      </c>
      <c r="C466" s="818" t="s">
        <v>594</v>
      </c>
      <c r="D466" s="846" t="s">
        <v>595</v>
      </c>
      <c r="E466" s="818" t="s">
        <v>1578</v>
      </c>
      <c r="F466" s="846" t="s">
        <v>1579</v>
      </c>
      <c r="G466" s="818" t="s">
        <v>2150</v>
      </c>
      <c r="H466" s="818" t="s">
        <v>2151</v>
      </c>
      <c r="I466" s="832">
        <v>20.700000762939453</v>
      </c>
      <c r="J466" s="832">
        <v>200</v>
      </c>
      <c r="K466" s="833">
        <v>4140</v>
      </c>
    </row>
    <row r="467" spans="1:11" ht="14.45" customHeight="1" x14ac:dyDescent="0.2">
      <c r="A467" s="814" t="s">
        <v>570</v>
      </c>
      <c r="B467" s="815" t="s">
        <v>571</v>
      </c>
      <c r="C467" s="818" t="s">
        <v>594</v>
      </c>
      <c r="D467" s="846" t="s">
        <v>595</v>
      </c>
      <c r="E467" s="818" t="s">
        <v>1578</v>
      </c>
      <c r="F467" s="846" t="s">
        <v>1579</v>
      </c>
      <c r="G467" s="818" t="s">
        <v>2146</v>
      </c>
      <c r="H467" s="818" t="s">
        <v>2152</v>
      </c>
      <c r="I467" s="832">
        <v>20.700000762939453</v>
      </c>
      <c r="J467" s="832">
        <v>50</v>
      </c>
      <c r="K467" s="833">
        <v>1035</v>
      </c>
    </row>
    <row r="468" spans="1:11" ht="14.45" customHeight="1" x14ac:dyDescent="0.2">
      <c r="A468" s="814" t="s">
        <v>570</v>
      </c>
      <c r="B468" s="815" t="s">
        <v>571</v>
      </c>
      <c r="C468" s="818" t="s">
        <v>594</v>
      </c>
      <c r="D468" s="846" t="s">
        <v>595</v>
      </c>
      <c r="E468" s="818" t="s">
        <v>1578</v>
      </c>
      <c r="F468" s="846" t="s">
        <v>1579</v>
      </c>
      <c r="G468" s="818" t="s">
        <v>2148</v>
      </c>
      <c r="H468" s="818" t="s">
        <v>2153</v>
      </c>
      <c r="I468" s="832">
        <v>20.700000762939453</v>
      </c>
      <c r="J468" s="832">
        <v>350</v>
      </c>
      <c r="K468" s="833">
        <v>7245</v>
      </c>
    </row>
    <row r="469" spans="1:11" ht="14.45" customHeight="1" x14ac:dyDescent="0.2">
      <c r="A469" s="814" t="s">
        <v>570</v>
      </c>
      <c r="B469" s="815" t="s">
        <v>571</v>
      </c>
      <c r="C469" s="818" t="s">
        <v>594</v>
      </c>
      <c r="D469" s="846" t="s">
        <v>595</v>
      </c>
      <c r="E469" s="818" t="s">
        <v>1578</v>
      </c>
      <c r="F469" s="846" t="s">
        <v>1579</v>
      </c>
      <c r="G469" s="818" t="s">
        <v>2150</v>
      </c>
      <c r="H469" s="818" t="s">
        <v>2154</v>
      </c>
      <c r="I469" s="832">
        <v>20.700000762939453</v>
      </c>
      <c r="J469" s="832">
        <v>300</v>
      </c>
      <c r="K469" s="833">
        <v>6210</v>
      </c>
    </row>
    <row r="470" spans="1:11" ht="14.45" customHeight="1" x14ac:dyDescent="0.2">
      <c r="A470" s="814" t="s">
        <v>570</v>
      </c>
      <c r="B470" s="815" t="s">
        <v>571</v>
      </c>
      <c r="C470" s="818" t="s">
        <v>594</v>
      </c>
      <c r="D470" s="846" t="s">
        <v>595</v>
      </c>
      <c r="E470" s="818" t="s">
        <v>1578</v>
      </c>
      <c r="F470" s="846" t="s">
        <v>1579</v>
      </c>
      <c r="G470" s="818" t="s">
        <v>2155</v>
      </c>
      <c r="H470" s="818" t="s">
        <v>2156</v>
      </c>
      <c r="I470" s="832">
        <v>7.8600001335144043</v>
      </c>
      <c r="J470" s="832">
        <v>50</v>
      </c>
      <c r="K470" s="833">
        <v>393.20999145507813</v>
      </c>
    </row>
    <row r="471" spans="1:11" ht="14.45" customHeight="1" x14ac:dyDescent="0.2">
      <c r="A471" s="814" t="s">
        <v>570</v>
      </c>
      <c r="B471" s="815" t="s">
        <v>571</v>
      </c>
      <c r="C471" s="818" t="s">
        <v>594</v>
      </c>
      <c r="D471" s="846" t="s">
        <v>595</v>
      </c>
      <c r="E471" s="818" t="s">
        <v>1578</v>
      </c>
      <c r="F471" s="846" t="s">
        <v>1579</v>
      </c>
      <c r="G471" s="818" t="s">
        <v>2157</v>
      </c>
      <c r="H471" s="818" t="s">
        <v>2158</v>
      </c>
      <c r="I471" s="832">
        <v>7.8600001335144043</v>
      </c>
      <c r="J471" s="832">
        <v>50</v>
      </c>
      <c r="K471" s="833">
        <v>393.20001220703125</v>
      </c>
    </row>
    <row r="472" spans="1:11" ht="14.45" customHeight="1" x14ac:dyDescent="0.2">
      <c r="A472" s="814" t="s">
        <v>570</v>
      </c>
      <c r="B472" s="815" t="s">
        <v>571</v>
      </c>
      <c r="C472" s="818" t="s">
        <v>594</v>
      </c>
      <c r="D472" s="846" t="s">
        <v>595</v>
      </c>
      <c r="E472" s="818" t="s">
        <v>1578</v>
      </c>
      <c r="F472" s="846" t="s">
        <v>1579</v>
      </c>
      <c r="G472" s="818" t="s">
        <v>2159</v>
      </c>
      <c r="H472" s="818" t="s">
        <v>2160</v>
      </c>
      <c r="I472" s="832">
        <v>16.457999420166015</v>
      </c>
      <c r="J472" s="832">
        <v>55</v>
      </c>
      <c r="K472" s="833">
        <v>905.20001220703125</v>
      </c>
    </row>
    <row r="473" spans="1:11" ht="14.45" customHeight="1" x14ac:dyDescent="0.2">
      <c r="A473" s="814" t="s">
        <v>570</v>
      </c>
      <c r="B473" s="815" t="s">
        <v>571</v>
      </c>
      <c r="C473" s="818" t="s">
        <v>594</v>
      </c>
      <c r="D473" s="846" t="s">
        <v>595</v>
      </c>
      <c r="E473" s="818" t="s">
        <v>1578</v>
      </c>
      <c r="F473" s="846" t="s">
        <v>1579</v>
      </c>
      <c r="G473" s="818" t="s">
        <v>2159</v>
      </c>
      <c r="H473" s="818" t="s">
        <v>2161</v>
      </c>
      <c r="I473" s="832">
        <v>16.456666310628254</v>
      </c>
      <c r="J473" s="832">
        <v>30</v>
      </c>
      <c r="K473" s="833">
        <v>493.70001220703125</v>
      </c>
    </row>
    <row r="474" spans="1:11" ht="14.45" customHeight="1" x14ac:dyDescent="0.2">
      <c r="A474" s="814" t="s">
        <v>570</v>
      </c>
      <c r="B474" s="815" t="s">
        <v>571</v>
      </c>
      <c r="C474" s="818" t="s">
        <v>594</v>
      </c>
      <c r="D474" s="846" t="s">
        <v>595</v>
      </c>
      <c r="E474" s="818" t="s">
        <v>1578</v>
      </c>
      <c r="F474" s="846" t="s">
        <v>1579</v>
      </c>
      <c r="G474" s="818" t="s">
        <v>2162</v>
      </c>
      <c r="H474" s="818" t="s">
        <v>2163</v>
      </c>
      <c r="I474" s="832">
        <v>47.189998626708984</v>
      </c>
      <c r="J474" s="832">
        <v>100</v>
      </c>
      <c r="K474" s="833">
        <v>4719</v>
      </c>
    </row>
    <row r="475" spans="1:11" ht="14.45" customHeight="1" x14ac:dyDescent="0.2">
      <c r="A475" s="814" t="s">
        <v>570</v>
      </c>
      <c r="B475" s="815" t="s">
        <v>571</v>
      </c>
      <c r="C475" s="818" t="s">
        <v>594</v>
      </c>
      <c r="D475" s="846" t="s">
        <v>595</v>
      </c>
      <c r="E475" s="818" t="s">
        <v>1578</v>
      </c>
      <c r="F475" s="846" t="s">
        <v>1579</v>
      </c>
      <c r="G475" s="818" t="s">
        <v>2164</v>
      </c>
      <c r="H475" s="818" t="s">
        <v>2165</v>
      </c>
      <c r="I475" s="832">
        <v>18.149999618530273</v>
      </c>
      <c r="J475" s="832">
        <v>100</v>
      </c>
      <c r="K475" s="833">
        <v>1815</v>
      </c>
    </row>
    <row r="476" spans="1:11" ht="14.45" customHeight="1" x14ac:dyDescent="0.2">
      <c r="A476" s="814" t="s">
        <v>570</v>
      </c>
      <c r="B476" s="815" t="s">
        <v>571</v>
      </c>
      <c r="C476" s="818" t="s">
        <v>594</v>
      </c>
      <c r="D476" s="846" t="s">
        <v>595</v>
      </c>
      <c r="E476" s="818" t="s">
        <v>1578</v>
      </c>
      <c r="F476" s="846" t="s">
        <v>1579</v>
      </c>
      <c r="G476" s="818" t="s">
        <v>2166</v>
      </c>
      <c r="H476" s="818" t="s">
        <v>2167</v>
      </c>
      <c r="I476" s="832">
        <v>197.57000732421875</v>
      </c>
      <c r="J476" s="832">
        <v>4</v>
      </c>
      <c r="K476" s="833">
        <v>790.280029296875</v>
      </c>
    </row>
    <row r="477" spans="1:11" ht="14.45" customHeight="1" x14ac:dyDescent="0.2">
      <c r="A477" s="814" t="s">
        <v>570</v>
      </c>
      <c r="B477" s="815" t="s">
        <v>571</v>
      </c>
      <c r="C477" s="818" t="s">
        <v>594</v>
      </c>
      <c r="D477" s="846" t="s">
        <v>595</v>
      </c>
      <c r="E477" s="818" t="s">
        <v>1578</v>
      </c>
      <c r="F477" s="846" t="s">
        <v>1579</v>
      </c>
      <c r="G477" s="818" t="s">
        <v>2166</v>
      </c>
      <c r="H477" s="818" t="s">
        <v>2168</v>
      </c>
      <c r="I477" s="832">
        <v>198.69000244140625</v>
      </c>
      <c r="J477" s="832">
        <v>7</v>
      </c>
      <c r="K477" s="833">
        <v>1390.8300170898438</v>
      </c>
    </row>
    <row r="478" spans="1:11" ht="14.45" customHeight="1" x14ac:dyDescent="0.2">
      <c r="A478" s="814" t="s">
        <v>570</v>
      </c>
      <c r="B478" s="815" t="s">
        <v>571</v>
      </c>
      <c r="C478" s="818" t="s">
        <v>594</v>
      </c>
      <c r="D478" s="846" t="s">
        <v>595</v>
      </c>
      <c r="E478" s="818" t="s">
        <v>1578</v>
      </c>
      <c r="F478" s="846" t="s">
        <v>1579</v>
      </c>
      <c r="G478" s="818" t="s">
        <v>2166</v>
      </c>
      <c r="H478" s="818" t="s">
        <v>2169</v>
      </c>
      <c r="I478" s="832">
        <v>197.57000732421875</v>
      </c>
      <c r="J478" s="832">
        <v>1</v>
      </c>
      <c r="K478" s="833">
        <v>197.57000732421875</v>
      </c>
    </row>
    <row r="479" spans="1:11" ht="14.45" customHeight="1" x14ac:dyDescent="0.2">
      <c r="A479" s="814" t="s">
        <v>570</v>
      </c>
      <c r="B479" s="815" t="s">
        <v>571</v>
      </c>
      <c r="C479" s="818" t="s">
        <v>594</v>
      </c>
      <c r="D479" s="846" t="s">
        <v>595</v>
      </c>
      <c r="E479" s="818" t="s">
        <v>1578</v>
      </c>
      <c r="F479" s="846" t="s">
        <v>1579</v>
      </c>
      <c r="G479" s="818" t="s">
        <v>1663</v>
      </c>
      <c r="H479" s="818" t="s">
        <v>1664</v>
      </c>
      <c r="I479" s="832">
        <v>0.82199999094009402</v>
      </c>
      <c r="J479" s="832">
        <v>2400</v>
      </c>
      <c r="K479" s="833">
        <v>1973</v>
      </c>
    </row>
    <row r="480" spans="1:11" ht="14.45" customHeight="1" x14ac:dyDescent="0.2">
      <c r="A480" s="814" t="s">
        <v>570</v>
      </c>
      <c r="B480" s="815" t="s">
        <v>571</v>
      </c>
      <c r="C480" s="818" t="s">
        <v>594</v>
      </c>
      <c r="D480" s="846" t="s">
        <v>595</v>
      </c>
      <c r="E480" s="818" t="s">
        <v>1578</v>
      </c>
      <c r="F480" s="846" t="s">
        <v>1579</v>
      </c>
      <c r="G480" s="818" t="s">
        <v>1665</v>
      </c>
      <c r="H480" s="818" t="s">
        <v>1666</v>
      </c>
      <c r="I480" s="832">
        <v>1.0900000333786011</v>
      </c>
      <c r="J480" s="832">
        <v>1800</v>
      </c>
      <c r="K480" s="833">
        <v>1961</v>
      </c>
    </row>
    <row r="481" spans="1:11" ht="14.45" customHeight="1" x14ac:dyDescent="0.2">
      <c r="A481" s="814" t="s">
        <v>570</v>
      </c>
      <c r="B481" s="815" t="s">
        <v>571</v>
      </c>
      <c r="C481" s="818" t="s">
        <v>594</v>
      </c>
      <c r="D481" s="846" t="s">
        <v>595</v>
      </c>
      <c r="E481" s="818" t="s">
        <v>1578</v>
      </c>
      <c r="F481" s="846" t="s">
        <v>1579</v>
      </c>
      <c r="G481" s="818" t="s">
        <v>1665</v>
      </c>
      <c r="H481" s="818" t="s">
        <v>1667</v>
      </c>
      <c r="I481" s="832">
        <v>1.0900000333786011</v>
      </c>
      <c r="J481" s="832">
        <v>800</v>
      </c>
      <c r="K481" s="833">
        <v>872</v>
      </c>
    </row>
    <row r="482" spans="1:11" ht="14.45" customHeight="1" x14ac:dyDescent="0.2">
      <c r="A482" s="814" t="s">
        <v>570</v>
      </c>
      <c r="B482" s="815" t="s">
        <v>571</v>
      </c>
      <c r="C482" s="818" t="s">
        <v>594</v>
      </c>
      <c r="D482" s="846" t="s">
        <v>595</v>
      </c>
      <c r="E482" s="818" t="s">
        <v>1578</v>
      </c>
      <c r="F482" s="846" t="s">
        <v>1579</v>
      </c>
      <c r="G482" s="818" t="s">
        <v>1668</v>
      </c>
      <c r="H482" s="818" t="s">
        <v>1669</v>
      </c>
      <c r="I482" s="832">
        <v>0.43333333730697632</v>
      </c>
      <c r="J482" s="832">
        <v>2900</v>
      </c>
      <c r="K482" s="833">
        <v>1260</v>
      </c>
    </row>
    <row r="483" spans="1:11" ht="14.45" customHeight="1" x14ac:dyDescent="0.2">
      <c r="A483" s="814" t="s">
        <v>570</v>
      </c>
      <c r="B483" s="815" t="s">
        <v>571</v>
      </c>
      <c r="C483" s="818" t="s">
        <v>594</v>
      </c>
      <c r="D483" s="846" t="s">
        <v>595</v>
      </c>
      <c r="E483" s="818" t="s">
        <v>1578</v>
      </c>
      <c r="F483" s="846" t="s">
        <v>1579</v>
      </c>
      <c r="G483" s="818" t="s">
        <v>1670</v>
      </c>
      <c r="H483" s="818" t="s">
        <v>1671</v>
      </c>
      <c r="I483" s="832">
        <v>0.47999998927116394</v>
      </c>
      <c r="J483" s="832">
        <v>2100</v>
      </c>
      <c r="K483" s="833">
        <v>1003.2899780273438</v>
      </c>
    </row>
    <row r="484" spans="1:11" ht="14.45" customHeight="1" x14ac:dyDescent="0.2">
      <c r="A484" s="814" t="s">
        <v>570</v>
      </c>
      <c r="B484" s="815" t="s">
        <v>571</v>
      </c>
      <c r="C484" s="818" t="s">
        <v>594</v>
      </c>
      <c r="D484" s="846" t="s">
        <v>595</v>
      </c>
      <c r="E484" s="818" t="s">
        <v>1578</v>
      </c>
      <c r="F484" s="846" t="s">
        <v>1579</v>
      </c>
      <c r="G484" s="818" t="s">
        <v>1670</v>
      </c>
      <c r="H484" s="818" t="s">
        <v>2170</v>
      </c>
      <c r="I484" s="832">
        <v>0.47999998927116394</v>
      </c>
      <c r="J484" s="832">
        <v>300</v>
      </c>
      <c r="K484" s="833">
        <v>144</v>
      </c>
    </row>
    <row r="485" spans="1:11" ht="14.45" customHeight="1" x14ac:dyDescent="0.2">
      <c r="A485" s="814" t="s">
        <v>570</v>
      </c>
      <c r="B485" s="815" t="s">
        <v>571</v>
      </c>
      <c r="C485" s="818" t="s">
        <v>594</v>
      </c>
      <c r="D485" s="846" t="s">
        <v>595</v>
      </c>
      <c r="E485" s="818" t="s">
        <v>1578</v>
      </c>
      <c r="F485" s="846" t="s">
        <v>1579</v>
      </c>
      <c r="G485" s="818" t="s">
        <v>1670</v>
      </c>
      <c r="H485" s="818" t="s">
        <v>1672</v>
      </c>
      <c r="I485" s="832">
        <v>0.4699999988079071</v>
      </c>
      <c r="J485" s="832">
        <v>600</v>
      </c>
      <c r="K485" s="833">
        <v>282</v>
      </c>
    </row>
    <row r="486" spans="1:11" ht="14.45" customHeight="1" x14ac:dyDescent="0.2">
      <c r="A486" s="814" t="s">
        <v>570</v>
      </c>
      <c r="B486" s="815" t="s">
        <v>571</v>
      </c>
      <c r="C486" s="818" t="s">
        <v>594</v>
      </c>
      <c r="D486" s="846" t="s">
        <v>595</v>
      </c>
      <c r="E486" s="818" t="s">
        <v>1578</v>
      </c>
      <c r="F486" s="846" t="s">
        <v>1579</v>
      </c>
      <c r="G486" s="818" t="s">
        <v>1670</v>
      </c>
      <c r="H486" s="818" t="s">
        <v>2171</v>
      </c>
      <c r="I486" s="832">
        <v>0.47999998927116394</v>
      </c>
      <c r="J486" s="832">
        <v>800</v>
      </c>
      <c r="K486" s="833">
        <v>381.489990234375</v>
      </c>
    </row>
    <row r="487" spans="1:11" ht="14.45" customHeight="1" x14ac:dyDescent="0.2">
      <c r="A487" s="814" t="s">
        <v>570</v>
      </c>
      <c r="B487" s="815" t="s">
        <v>571</v>
      </c>
      <c r="C487" s="818" t="s">
        <v>594</v>
      </c>
      <c r="D487" s="846" t="s">
        <v>595</v>
      </c>
      <c r="E487" s="818" t="s">
        <v>1578</v>
      </c>
      <c r="F487" s="846" t="s">
        <v>1579</v>
      </c>
      <c r="G487" s="818" t="s">
        <v>1670</v>
      </c>
      <c r="H487" s="818" t="s">
        <v>2172</v>
      </c>
      <c r="I487" s="832">
        <v>0.47999998927116394</v>
      </c>
      <c r="J487" s="832">
        <v>600</v>
      </c>
      <c r="K487" s="833">
        <v>288</v>
      </c>
    </row>
    <row r="488" spans="1:11" ht="14.45" customHeight="1" x14ac:dyDescent="0.2">
      <c r="A488" s="814" t="s">
        <v>570</v>
      </c>
      <c r="B488" s="815" t="s">
        <v>571</v>
      </c>
      <c r="C488" s="818" t="s">
        <v>594</v>
      </c>
      <c r="D488" s="846" t="s">
        <v>595</v>
      </c>
      <c r="E488" s="818" t="s">
        <v>1578</v>
      </c>
      <c r="F488" s="846" t="s">
        <v>1579</v>
      </c>
      <c r="G488" s="818" t="s">
        <v>1673</v>
      </c>
      <c r="H488" s="818" t="s">
        <v>1674</v>
      </c>
      <c r="I488" s="832">
        <v>1.1349999904632568</v>
      </c>
      <c r="J488" s="832">
        <v>3520</v>
      </c>
      <c r="K488" s="833">
        <v>3993.60009765625</v>
      </c>
    </row>
    <row r="489" spans="1:11" ht="14.45" customHeight="1" x14ac:dyDescent="0.2">
      <c r="A489" s="814" t="s">
        <v>570</v>
      </c>
      <c r="B489" s="815" t="s">
        <v>571</v>
      </c>
      <c r="C489" s="818" t="s">
        <v>594</v>
      </c>
      <c r="D489" s="846" t="s">
        <v>595</v>
      </c>
      <c r="E489" s="818" t="s">
        <v>1578</v>
      </c>
      <c r="F489" s="846" t="s">
        <v>1579</v>
      </c>
      <c r="G489" s="818" t="s">
        <v>1675</v>
      </c>
      <c r="H489" s="818" t="s">
        <v>1676</v>
      </c>
      <c r="I489" s="832">
        <v>1.6749999523162842</v>
      </c>
      <c r="J489" s="832">
        <v>4300</v>
      </c>
      <c r="K489" s="833">
        <v>7203.56005859375</v>
      </c>
    </row>
    <row r="490" spans="1:11" ht="14.45" customHeight="1" x14ac:dyDescent="0.2">
      <c r="A490" s="814" t="s">
        <v>570</v>
      </c>
      <c r="B490" s="815" t="s">
        <v>571</v>
      </c>
      <c r="C490" s="818" t="s">
        <v>594</v>
      </c>
      <c r="D490" s="846" t="s">
        <v>595</v>
      </c>
      <c r="E490" s="818" t="s">
        <v>1578</v>
      </c>
      <c r="F490" s="846" t="s">
        <v>1579</v>
      </c>
      <c r="G490" s="818" t="s">
        <v>1675</v>
      </c>
      <c r="H490" s="818" t="s">
        <v>1677</v>
      </c>
      <c r="I490" s="832">
        <v>1.6749999523162842</v>
      </c>
      <c r="J490" s="832">
        <v>1759</v>
      </c>
      <c r="K490" s="833">
        <v>2950.1199951171875</v>
      </c>
    </row>
    <row r="491" spans="1:11" ht="14.45" customHeight="1" x14ac:dyDescent="0.2">
      <c r="A491" s="814" t="s">
        <v>570</v>
      </c>
      <c r="B491" s="815" t="s">
        <v>571</v>
      </c>
      <c r="C491" s="818" t="s">
        <v>594</v>
      </c>
      <c r="D491" s="846" t="s">
        <v>595</v>
      </c>
      <c r="E491" s="818" t="s">
        <v>1578</v>
      </c>
      <c r="F491" s="846" t="s">
        <v>1579</v>
      </c>
      <c r="G491" s="818" t="s">
        <v>1675</v>
      </c>
      <c r="H491" s="818" t="s">
        <v>1678</v>
      </c>
      <c r="I491" s="832">
        <v>1.6699999570846558</v>
      </c>
      <c r="J491" s="832">
        <v>4300</v>
      </c>
      <c r="K491" s="833">
        <v>7181</v>
      </c>
    </row>
    <row r="492" spans="1:11" ht="14.45" customHeight="1" x14ac:dyDescent="0.2">
      <c r="A492" s="814" t="s">
        <v>570</v>
      </c>
      <c r="B492" s="815" t="s">
        <v>571</v>
      </c>
      <c r="C492" s="818" t="s">
        <v>594</v>
      </c>
      <c r="D492" s="846" t="s">
        <v>595</v>
      </c>
      <c r="E492" s="818" t="s">
        <v>1578</v>
      </c>
      <c r="F492" s="846" t="s">
        <v>1579</v>
      </c>
      <c r="G492" s="818" t="s">
        <v>1675</v>
      </c>
      <c r="H492" s="818" t="s">
        <v>1679</v>
      </c>
      <c r="I492" s="832">
        <v>1.671999955177307</v>
      </c>
      <c r="J492" s="832">
        <v>6500</v>
      </c>
      <c r="K492" s="833">
        <v>10863.749938964844</v>
      </c>
    </row>
    <row r="493" spans="1:11" ht="14.45" customHeight="1" x14ac:dyDescent="0.2">
      <c r="A493" s="814" t="s">
        <v>570</v>
      </c>
      <c r="B493" s="815" t="s">
        <v>571</v>
      </c>
      <c r="C493" s="818" t="s">
        <v>594</v>
      </c>
      <c r="D493" s="846" t="s">
        <v>595</v>
      </c>
      <c r="E493" s="818" t="s">
        <v>1578</v>
      </c>
      <c r="F493" s="846" t="s">
        <v>1579</v>
      </c>
      <c r="G493" s="818" t="s">
        <v>2173</v>
      </c>
      <c r="H493" s="818" t="s">
        <v>2174</v>
      </c>
      <c r="I493" s="832">
        <v>7.1599998474121094</v>
      </c>
      <c r="J493" s="832">
        <v>600</v>
      </c>
      <c r="K493" s="833">
        <v>4294.22021484375</v>
      </c>
    </row>
    <row r="494" spans="1:11" ht="14.45" customHeight="1" x14ac:dyDescent="0.2">
      <c r="A494" s="814" t="s">
        <v>570</v>
      </c>
      <c r="B494" s="815" t="s">
        <v>571</v>
      </c>
      <c r="C494" s="818" t="s">
        <v>594</v>
      </c>
      <c r="D494" s="846" t="s">
        <v>595</v>
      </c>
      <c r="E494" s="818" t="s">
        <v>1578</v>
      </c>
      <c r="F494" s="846" t="s">
        <v>1579</v>
      </c>
      <c r="G494" s="818" t="s">
        <v>1680</v>
      </c>
      <c r="H494" s="818" t="s">
        <v>1681</v>
      </c>
      <c r="I494" s="832">
        <v>0.57999998331069946</v>
      </c>
      <c r="J494" s="832">
        <v>2900</v>
      </c>
      <c r="K494" s="833">
        <v>1682</v>
      </c>
    </row>
    <row r="495" spans="1:11" ht="14.45" customHeight="1" x14ac:dyDescent="0.2">
      <c r="A495" s="814" t="s">
        <v>570</v>
      </c>
      <c r="B495" s="815" t="s">
        <v>571</v>
      </c>
      <c r="C495" s="818" t="s">
        <v>594</v>
      </c>
      <c r="D495" s="846" t="s">
        <v>595</v>
      </c>
      <c r="E495" s="818" t="s">
        <v>1578</v>
      </c>
      <c r="F495" s="846" t="s">
        <v>1579</v>
      </c>
      <c r="G495" s="818" t="s">
        <v>1682</v>
      </c>
      <c r="H495" s="818" t="s">
        <v>1683</v>
      </c>
      <c r="I495" s="832">
        <v>0.67000001668930054</v>
      </c>
      <c r="J495" s="832">
        <v>1900</v>
      </c>
      <c r="K495" s="833">
        <v>1273.0800170898438</v>
      </c>
    </row>
    <row r="496" spans="1:11" ht="14.45" customHeight="1" x14ac:dyDescent="0.2">
      <c r="A496" s="814" t="s">
        <v>570</v>
      </c>
      <c r="B496" s="815" t="s">
        <v>571</v>
      </c>
      <c r="C496" s="818" t="s">
        <v>594</v>
      </c>
      <c r="D496" s="846" t="s">
        <v>595</v>
      </c>
      <c r="E496" s="818" t="s">
        <v>1578</v>
      </c>
      <c r="F496" s="846" t="s">
        <v>1579</v>
      </c>
      <c r="G496" s="818" t="s">
        <v>1682</v>
      </c>
      <c r="H496" s="818" t="s">
        <v>1684</v>
      </c>
      <c r="I496" s="832">
        <v>0.67000001668930054</v>
      </c>
      <c r="J496" s="832">
        <v>900</v>
      </c>
      <c r="K496" s="833">
        <v>603</v>
      </c>
    </row>
    <row r="497" spans="1:11" ht="14.45" customHeight="1" x14ac:dyDescent="0.2">
      <c r="A497" s="814" t="s">
        <v>570</v>
      </c>
      <c r="B497" s="815" t="s">
        <v>571</v>
      </c>
      <c r="C497" s="818" t="s">
        <v>594</v>
      </c>
      <c r="D497" s="846" t="s">
        <v>595</v>
      </c>
      <c r="E497" s="818" t="s">
        <v>1578</v>
      </c>
      <c r="F497" s="846" t="s">
        <v>1579</v>
      </c>
      <c r="G497" s="818" t="s">
        <v>1685</v>
      </c>
      <c r="H497" s="818" t="s">
        <v>1686</v>
      </c>
      <c r="I497" s="832">
        <v>2.7514285700661794</v>
      </c>
      <c r="J497" s="832">
        <v>2400</v>
      </c>
      <c r="K497" s="833">
        <v>6605.4200134277344</v>
      </c>
    </row>
    <row r="498" spans="1:11" ht="14.45" customHeight="1" x14ac:dyDescent="0.2">
      <c r="A498" s="814" t="s">
        <v>570</v>
      </c>
      <c r="B498" s="815" t="s">
        <v>571</v>
      </c>
      <c r="C498" s="818" t="s">
        <v>594</v>
      </c>
      <c r="D498" s="846" t="s">
        <v>595</v>
      </c>
      <c r="E498" s="818" t="s">
        <v>1578</v>
      </c>
      <c r="F498" s="846" t="s">
        <v>1579</v>
      </c>
      <c r="G498" s="818" t="s">
        <v>1685</v>
      </c>
      <c r="H498" s="818" t="s">
        <v>1687</v>
      </c>
      <c r="I498" s="832">
        <v>2.75</v>
      </c>
      <c r="J498" s="832">
        <v>200</v>
      </c>
      <c r="K498" s="833">
        <v>550</v>
      </c>
    </row>
    <row r="499" spans="1:11" ht="14.45" customHeight="1" x14ac:dyDescent="0.2">
      <c r="A499" s="814" t="s">
        <v>570</v>
      </c>
      <c r="B499" s="815" t="s">
        <v>571</v>
      </c>
      <c r="C499" s="818" t="s">
        <v>594</v>
      </c>
      <c r="D499" s="846" t="s">
        <v>595</v>
      </c>
      <c r="E499" s="818" t="s">
        <v>1578</v>
      </c>
      <c r="F499" s="846" t="s">
        <v>1579</v>
      </c>
      <c r="G499" s="818" t="s">
        <v>2175</v>
      </c>
      <c r="H499" s="818" t="s">
        <v>2176</v>
      </c>
      <c r="I499" s="832">
        <v>1.5</v>
      </c>
      <c r="J499" s="832">
        <v>200</v>
      </c>
      <c r="K499" s="833">
        <v>300</v>
      </c>
    </row>
    <row r="500" spans="1:11" ht="14.45" customHeight="1" x14ac:dyDescent="0.2">
      <c r="A500" s="814" t="s">
        <v>570</v>
      </c>
      <c r="B500" s="815" t="s">
        <v>571</v>
      </c>
      <c r="C500" s="818" t="s">
        <v>594</v>
      </c>
      <c r="D500" s="846" t="s">
        <v>595</v>
      </c>
      <c r="E500" s="818" t="s">
        <v>1578</v>
      </c>
      <c r="F500" s="846" t="s">
        <v>1579</v>
      </c>
      <c r="G500" s="818" t="s">
        <v>2177</v>
      </c>
      <c r="H500" s="818" t="s">
        <v>2178</v>
      </c>
      <c r="I500" s="832">
        <v>5.4200000762939453</v>
      </c>
      <c r="J500" s="832">
        <v>2500</v>
      </c>
      <c r="K500" s="833">
        <v>13546.539916992188</v>
      </c>
    </row>
    <row r="501" spans="1:11" ht="14.45" customHeight="1" x14ac:dyDescent="0.2">
      <c r="A501" s="814" t="s">
        <v>570</v>
      </c>
      <c r="B501" s="815" t="s">
        <v>571</v>
      </c>
      <c r="C501" s="818" t="s">
        <v>594</v>
      </c>
      <c r="D501" s="846" t="s">
        <v>595</v>
      </c>
      <c r="E501" s="818" t="s">
        <v>1578</v>
      </c>
      <c r="F501" s="846" t="s">
        <v>1579</v>
      </c>
      <c r="G501" s="818" t="s">
        <v>2179</v>
      </c>
      <c r="H501" s="818" t="s">
        <v>2180</v>
      </c>
      <c r="I501" s="832">
        <v>7.429999828338623</v>
      </c>
      <c r="J501" s="832">
        <v>900</v>
      </c>
      <c r="K501" s="833">
        <v>6687</v>
      </c>
    </row>
    <row r="502" spans="1:11" ht="14.45" customHeight="1" x14ac:dyDescent="0.2">
      <c r="A502" s="814" t="s">
        <v>570</v>
      </c>
      <c r="B502" s="815" t="s">
        <v>571</v>
      </c>
      <c r="C502" s="818" t="s">
        <v>594</v>
      </c>
      <c r="D502" s="846" t="s">
        <v>595</v>
      </c>
      <c r="E502" s="818" t="s">
        <v>1578</v>
      </c>
      <c r="F502" s="846" t="s">
        <v>1579</v>
      </c>
      <c r="G502" s="818" t="s">
        <v>2181</v>
      </c>
      <c r="H502" s="818" t="s">
        <v>2182</v>
      </c>
      <c r="I502" s="832">
        <v>37.150001525878906</v>
      </c>
      <c r="J502" s="832">
        <v>60</v>
      </c>
      <c r="K502" s="833">
        <v>2229</v>
      </c>
    </row>
    <row r="503" spans="1:11" ht="14.45" customHeight="1" x14ac:dyDescent="0.2">
      <c r="A503" s="814" t="s">
        <v>570</v>
      </c>
      <c r="B503" s="815" t="s">
        <v>571</v>
      </c>
      <c r="C503" s="818" t="s">
        <v>594</v>
      </c>
      <c r="D503" s="846" t="s">
        <v>595</v>
      </c>
      <c r="E503" s="818" t="s">
        <v>1578</v>
      </c>
      <c r="F503" s="846" t="s">
        <v>1579</v>
      </c>
      <c r="G503" s="818" t="s">
        <v>1688</v>
      </c>
      <c r="H503" s="818" t="s">
        <v>2183</v>
      </c>
      <c r="I503" s="832">
        <v>2.119999885559082</v>
      </c>
      <c r="J503" s="832">
        <v>200</v>
      </c>
      <c r="K503" s="833">
        <v>424</v>
      </c>
    </row>
    <row r="504" spans="1:11" ht="14.45" customHeight="1" x14ac:dyDescent="0.2">
      <c r="A504" s="814" t="s">
        <v>570</v>
      </c>
      <c r="B504" s="815" t="s">
        <v>571</v>
      </c>
      <c r="C504" s="818" t="s">
        <v>594</v>
      </c>
      <c r="D504" s="846" t="s">
        <v>595</v>
      </c>
      <c r="E504" s="818" t="s">
        <v>1578</v>
      </c>
      <c r="F504" s="846" t="s">
        <v>1579</v>
      </c>
      <c r="G504" s="818" t="s">
        <v>1688</v>
      </c>
      <c r="H504" s="818" t="s">
        <v>1689</v>
      </c>
      <c r="I504" s="832">
        <v>2.119999885559082</v>
      </c>
      <c r="J504" s="832">
        <v>600</v>
      </c>
      <c r="K504" s="833">
        <v>1272</v>
      </c>
    </row>
    <row r="505" spans="1:11" ht="14.45" customHeight="1" x14ac:dyDescent="0.2">
      <c r="A505" s="814" t="s">
        <v>570</v>
      </c>
      <c r="B505" s="815" t="s">
        <v>571</v>
      </c>
      <c r="C505" s="818" t="s">
        <v>594</v>
      </c>
      <c r="D505" s="846" t="s">
        <v>595</v>
      </c>
      <c r="E505" s="818" t="s">
        <v>1578</v>
      </c>
      <c r="F505" s="846" t="s">
        <v>1579</v>
      </c>
      <c r="G505" s="818" t="s">
        <v>2184</v>
      </c>
      <c r="H505" s="818" t="s">
        <v>2185</v>
      </c>
      <c r="I505" s="832">
        <v>8.8433332443237305</v>
      </c>
      <c r="J505" s="832">
        <v>300</v>
      </c>
      <c r="K505" s="833">
        <v>2653</v>
      </c>
    </row>
    <row r="506" spans="1:11" ht="14.45" customHeight="1" x14ac:dyDescent="0.2">
      <c r="A506" s="814" t="s">
        <v>570</v>
      </c>
      <c r="B506" s="815" t="s">
        <v>571</v>
      </c>
      <c r="C506" s="818" t="s">
        <v>594</v>
      </c>
      <c r="D506" s="846" t="s">
        <v>595</v>
      </c>
      <c r="E506" s="818" t="s">
        <v>1578</v>
      </c>
      <c r="F506" s="846" t="s">
        <v>1579</v>
      </c>
      <c r="G506" s="818" t="s">
        <v>2186</v>
      </c>
      <c r="H506" s="818" t="s">
        <v>2187</v>
      </c>
      <c r="I506" s="832">
        <v>8.4700002670288086</v>
      </c>
      <c r="J506" s="832">
        <v>210</v>
      </c>
      <c r="K506" s="833">
        <v>1778.7000427246094</v>
      </c>
    </row>
    <row r="507" spans="1:11" ht="14.45" customHeight="1" x14ac:dyDescent="0.2">
      <c r="A507" s="814" t="s">
        <v>570</v>
      </c>
      <c r="B507" s="815" t="s">
        <v>571</v>
      </c>
      <c r="C507" s="818" t="s">
        <v>594</v>
      </c>
      <c r="D507" s="846" t="s">
        <v>595</v>
      </c>
      <c r="E507" s="818" t="s">
        <v>1578</v>
      </c>
      <c r="F507" s="846" t="s">
        <v>1579</v>
      </c>
      <c r="G507" s="818" t="s">
        <v>1665</v>
      </c>
      <c r="H507" s="818" t="s">
        <v>1690</v>
      </c>
      <c r="I507" s="832">
        <v>1.0900000333786011</v>
      </c>
      <c r="J507" s="832">
        <v>3500</v>
      </c>
      <c r="K507" s="833">
        <v>3815</v>
      </c>
    </row>
    <row r="508" spans="1:11" ht="14.45" customHeight="1" x14ac:dyDescent="0.2">
      <c r="A508" s="814" t="s">
        <v>570</v>
      </c>
      <c r="B508" s="815" t="s">
        <v>571</v>
      </c>
      <c r="C508" s="818" t="s">
        <v>594</v>
      </c>
      <c r="D508" s="846" t="s">
        <v>595</v>
      </c>
      <c r="E508" s="818" t="s">
        <v>1578</v>
      </c>
      <c r="F508" s="846" t="s">
        <v>1579</v>
      </c>
      <c r="G508" s="818" t="s">
        <v>1670</v>
      </c>
      <c r="H508" s="818" t="s">
        <v>1691</v>
      </c>
      <c r="I508" s="832">
        <v>0.47833332419395447</v>
      </c>
      <c r="J508" s="832">
        <v>4200</v>
      </c>
      <c r="K508" s="833">
        <v>2003</v>
      </c>
    </row>
    <row r="509" spans="1:11" ht="14.45" customHeight="1" x14ac:dyDescent="0.2">
      <c r="A509" s="814" t="s">
        <v>570</v>
      </c>
      <c r="B509" s="815" t="s">
        <v>571</v>
      </c>
      <c r="C509" s="818" t="s">
        <v>594</v>
      </c>
      <c r="D509" s="846" t="s">
        <v>595</v>
      </c>
      <c r="E509" s="818" t="s">
        <v>1578</v>
      </c>
      <c r="F509" s="846" t="s">
        <v>1579</v>
      </c>
      <c r="G509" s="818" t="s">
        <v>1675</v>
      </c>
      <c r="H509" s="818" t="s">
        <v>1692</v>
      </c>
      <c r="I509" s="832">
        <v>1.6699999570846558</v>
      </c>
      <c r="J509" s="832">
        <v>11400</v>
      </c>
      <c r="K509" s="833">
        <v>19038</v>
      </c>
    </row>
    <row r="510" spans="1:11" ht="14.45" customHeight="1" x14ac:dyDescent="0.2">
      <c r="A510" s="814" t="s">
        <v>570</v>
      </c>
      <c r="B510" s="815" t="s">
        <v>571</v>
      </c>
      <c r="C510" s="818" t="s">
        <v>594</v>
      </c>
      <c r="D510" s="846" t="s">
        <v>595</v>
      </c>
      <c r="E510" s="818" t="s">
        <v>1578</v>
      </c>
      <c r="F510" s="846" t="s">
        <v>1579</v>
      </c>
      <c r="G510" s="818" t="s">
        <v>1682</v>
      </c>
      <c r="H510" s="818" t="s">
        <v>1693</v>
      </c>
      <c r="I510" s="832">
        <v>0.67000001668930054</v>
      </c>
      <c r="J510" s="832">
        <v>2900</v>
      </c>
      <c r="K510" s="833">
        <v>1943</v>
      </c>
    </row>
    <row r="511" spans="1:11" ht="14.45" customHeight="1" x14ac:dyDescent="0.2">
      <c r="A511" s="814" t="s">
        <v>570</v>
      </c>
      <c r="B511" s="815" t="s">
        <v>571</v>
      </c>
      <c r="C511" s="818" t="s">
        <v>594</v>
      </c>
      <c r="D511" s="846" t="s">
        <v>595</v>
      </c>
      <c r="E511" s="818" t="s">
        <v>1578</v>
      </c>
      <c r="F511" s="846" t="s">
        <v>1579</v>
      </c>
      <c r="G511" s="818" t="s">
        <v>1685</v>
      </c>
      <c r="H511" s="818" t="s">
        <v>1694</v>
      </c>
      <c r="I511" s="832">
        <v>2.75</v>
      </c>
      <c r="J511" s="832">
        <v>1800</v>
      </c>
      <c r="K511" s="833">
        <v>4950</v>
      </c>
    </row>
    <row r="512" spans="1:11" ht="14.45" customHeight="1" x14ac:dyDescent="0.2">
      <c r="A512" s="814" t="s">
        <v>570</v>
      </c>
      <c r="B512" s="815" t="s">
        <v>571</v>
      </c>
      <c r="C512" s="818" t="s">
        <v>594</v>
      </c>
      <c r="D512" s="846" t="s">
        <v>595</v>
      </c>
      <c r="E512" s="818" t="s">
        <v>1578</v>
      </c>
      <c r="F512" s="846" t="s">
        <v>1579</v>
      </c>
      <c r="G512" s="818" t="s">
        <v>2188</v>
      </c>
      <c r="H512" s="818" t="s">
        <v>2189</v>
      </c>
      <c r="I512" s="832">
        <v>6.309999942779541</v>
      </c>
      <c r="J512" s="832">
        <v>700</v>
      </c>
      <c r="K512" s="833">
        <v>4418.2099609375</v>
      </c>
    </row>
    <row r="513" spans="1:11" ht="14.45" customHeight="1" x14ac:dyDescent="0.2">
      <c r="A513" s="814" t="s">
        <v>570</v>
      </c>
      <c r="B513" s="815" t="s">
        <v>571</v>
      </c>
      <c r="C513" s="818" t="s">
        <v>594</v>
      </c>
      <c r="D513" s="846" t="s">
        <v>595</v>
      </c>
      <c r="E513" s="818" t="s">
        <v>1578</v>
      </c>
      <c r="F513" s="846" t="s">
        <v>1579</v>
      </c>
      <c r="G513" s="818" t="s">
        <v>2177</v>
      </c>
      <c r="H513" s="818" t="s">
        <v>2190</v>
      </c>
      <c r="I513" s="832">
        <v>5.4200000762939453</v>
      </c>
      <c r="J513" s="832">
        <v>1800</v>
      </c>
      <c r="K513" s="833">
        <v>9753.530029296875</v>
      </c>
    </row>
    <row r="514" spans="1:11" ht="14.45" customHeight="1" x14ac:dyDescent="0.2">
      <c r="A514" s="814" t="s">
        <v>570</v>
      </c>
      <c r="B514" s="815" t="s">
        <v>571</v>
      </c>
      <c r="C514" s="818" t="s">
        <v>594</v>
      </c>
      <c r="D514" s="846" t="s">
        <v>595</v>
      </c>
      <c r="E514" s="818" t="s">
        <v>1578</v>
      </c>
      <c r="F514" s="846" t="s">
        <v>1579</v>
      </c>
      <c r="G514" s="818" t="s">
        <v>2179</v>
      </c>
      <c r="H514" s="818" t="s">
        <v>2191</v>
      </c>
      <c r="I514" s="832">
        <v>7.429999828338623</v>
      </c>
      <c r="J514" s="832">
        <v>200</v>
      </c>
      <c r="K514" s="833">
        <v>1486</v>
      </c>
    </row>
    <row r="515" spans="1:11" ht="14.45" customHeight="1" x14ac:dyDescent="0.2">
      <c r="A515" s="814" t="s">
        <v>570</v>
      </c>
      <c r="B515" s="815" t="s">
        <v>571</v>
      </c>
      <c r="C515" s="818" t="s">
        <v>594</v>
      </c>
      <c r="D515" s="846" t="s">
        <v>595</v>
      </c>
      <c r="E515" s="818" t="s">
        <v>1578</v>
      </c>
      <c r="F515" s="846" t="s">
        <v>1579</v>
      </c>
      <c r="G515" s="818" t="s">
        <v>2184</v>
      </c>
      <c r="H515" s="818" t="s">
        <v>2192</v>
      </c>
      <c r="I515" s="832">
        <v>8.8299999237060547</v>
      </c>
      <c r="J515" s="832">
        <v>200</v>
      </c>
      <c r="K515" s="833">
        <v>1766.0000305175781</v>
      </c>
    </row>
    <row r="516" spans="1:11" ht="14.45" customHeight="1" x14ac:dyDescent="0.2">
      <c r="A516" s="814" t="s">
        <v>570</v>
      </c>
      <c r="B516" s="815" t="s">
        <v>571</v>
      </c>
      <c r="C516" s="818" t="s">
        <v>594</v>
      </c>
      <c r="D516" s="846" t="s">
        <v>595</v>
      </c>
      <c r="E516" s="818" t="s">
        <v>1578</v>
      </c>
      <c r="F516" s="846" t="s">
        <v>1579</v>
      </c>
      <c r="G516" s="818" t="s">
        <v>2186</v>
      </c>
      <c r="H516" s="818" t="s">
        <v>2193</v>
      </c>
      <c r="I516" s="832">
        <v>8.4700002670288086</v>
      </c>
      <c r="J516" s="832">
        <v>30</v>
      </c>
      <c r="K516" s="833">
        <v>254.10000610351563</v>
      </c>
    </row>
    <row r="517" spans="1:11" ht="14.45" customHeight="1" x14ac:dyDescent="0.2">
      <c r="A517" s="814" t="s">
        <v>570</v>
      </c>
      <c r="B517" s="815" t="s">
        <v>571</v>
      </c>
      <c r="C517" s="818" t="s">
        <v>594</v>
      </c>
      <c r="D517" s="846" t="s">
        <v>595</v>
      </c>
      <c r="E517" s="818" t="s">
        <v>1578</v>
      </c>
      <c r="F517" s="846" t="s">
        <v>1579</v>
      </c>
      <c r="G517" s="818" t="s">
        <v>2194</v>
      </c>
      <c r="H517" s="818" t="s">
        <v>2195</v>
      </c>
      <c r="I517" s="832">
        <v>6.2300000190734863</v>
      </c>
      <c r="J517" s="832">
        <v>50</v>
      </c>
      <c r="K517" s="833">
        <v>311.5</v>
      </c>
    </row>
    <row r="518" spans="1:11" ht="14.45" customHeight="1" x14ac:dyDescent="0.2">
      <c r="A518" s="814" t="s">
        <v>570</v>
      </c>
      <c r="B518" s="815" t="s">
        <v>571</v>
      </c>
      <c r="C518" s="818" t="s">
        <v>594</v>
      </c>
      <c r="D518" s="846" t="s">
        <v>595</v>
      </c>
      <c r="E518" s="818" t="s">
        <v>1578</v>
      </c>
      <c r="F518" s="846" t="s">
        <v>1579</v>
      </c>
      <c r="G518" s="818" t="s">
        <v>2196</v>
      </c>
      <c r="H518" s="818" t="s">
        <v>2197</v>
      </c>
      <c r="I518" s="832">
        <v>659.45001220703125</v>
      </c>
      <c r="J518" s="832">
        <v>2</v>
      </c>
      <c r="K518" s="833">
        <v>1318.9000244140625</v>
      </c>
    </row>
    <row r="519" spans="1:11" ht="14.45" customHeight="1" x14ac:dyDescent="0.2">
      <c r="A519" s="814" t="s">
        <v>570</v>
      </c>
      <c r="B519" s="815" t="s">
        <v>571</v>
      </c>
      <c r="C519" s="818" t="s">
        <v>594</v>
      </c>
      <c r="D519" s="846" t="s">
        <v>595</v>
      </c>
      <c r="E519" s="818" t="s">
        <v>1578</v>
      </c>
      <c r="F519" s="846" t="s">
        <v>1579</v>
      </c>
      <c r="G519" s="818" t="s">
        <v>2198</v>
      </c>
      <c r="H519" s="818" t="s">
        <v>2199</v>
      </c>
      <c r="I519" s="832">
        <v>458.6300048828125</v>
      </c>
      <c r="J519" s="832">
        <v>20</v>
      </c>
      <c r="K519" s="833">
        <v>9172.6298828125</v>
      </c>
    </row>
    <row r="520" spans="1:11" ht="14.45" customHeight="1" x14ac:dyDescent="0.2">
      <c r="A520" s="814" t="s">
        <v>570</v>
      </c>
      <c r="B520" s="815" t="s">
        <v>571</v>
      </c>
      <c r="C520" s="818" t="s">
        <v>594</v>
      </c>
      <c r="D520" s="846" t="s">
        <v>595</v>
      </c>
      <c r="E520" s="818" t="s">
        <v>1578</v>
      </c>
      <c r="F520" s="846" t="s">
        <v>1579</v>
      </c>
      <c r="G520" s="818" t="s">
        <v>2200</v>
      </c>
      <c r="H520" s="818" t="s">
        <v>2201</v>
      </c>
      <c r="I520" s="832">
        <v>458.6300048828125</v>
      </c>
      <c r="J520" s="832">
        <v>10</v>
      </c>
      <c r="K520" s="833">
        <v>4586.31982421875</v>
      </c>
    </row>
    <row r="521" spans="1:11" ht="14.45" customHeight="1" x14ac:dyDescent="0.2">
      <c r="A521" s="814" t="s">
        <v>570</v>
      </c>
      <c r="B521" s="815" t="s">
        <v>571</v>
      </c>
      <c r="C521" s="818" t="s">
        <v>594</v>
      </c>
      <c r="D521" s="846" t="s">
        <v>595</v>
      </c>
      <c r="E521" s="818" t="s">
        <v>1578</v>
      </c>
      <c r="F521" s="846" t="s">
        <v>1579</v>
      </c>
      <c r="G521" s="818" t="s">
        <v>2200</v>
      </c>
      <c r="H521" s="818" t="s">
        <v>2202</v>
      </c>
      <c r="I521" s="832">
        <v>458.6300048828125</v>
      </c>
      <c r="J521" s="832">
        <v>20</v>
      </c>
      <c r="K521" s="833">
        <v>9172.6396484375</v>
      </c>
    </row>
    <row r="522" spans="1:11" ht="14.45" customHeight="1" x14ac:dyDescent="0.2">
      <c r="A522" s="814" t="s">
        <v>570</v>
      </c>
      <c r="B522" s="815" t="s">
        <v>571</v>
      </c>
      <c r="C522" s="818" t="s">
        <v>594</v>
      </c>
      <c r="D522" s="846" t="s">
        <v>595</v>
      </c>
      <c r="E522" s="818" t="s">
        <v>1578</v>
      </c>
      <c r="F522" s="846" t="s">
        <v>1579</v>
      </c>
      <c r="G522" s="818" t="s">
        <v>2203</v>
      </c>
      <c r="H522" s="818" t="s">
        <v>2204</v>
      </c>
      <c r="I522" s="832">
        <v>458.6300048828125</v>
      </c>
      <c r="J522" s="832">
        <v>20</v>
      </c>
      <c r="K522" s="833">
        <v>9172.6396484375</v>
      </c>
    </row>
    <row r="523" spans="1:11" ht="14.45" customHeight="1" x14ac:dyDescent="0.2">
      <c r="A523" s="814" t="s">
        <v>570</v>
      </c>
      <c r="B523" s="815" t="s">
        <v>571</v>
      </c>
      <c r="C523" s="818" t="s">
        <v>594</v>
      </c>
      <c r="D523" s="846" t="s">
        <v>595</v>
      </c>
      <c r="E523" s="818" t="s">
        <v>1578</v>
      </c>
      <c r="F523" s="846" t="s">
        <v>1579</v>
      </c>
      <c r="G523" s="818" t="s">
        <v>2205</v>
      </c>
      <c r="H523" s="818" t="s">
        <v>2206</v>
      </c>
      <c r="I523" s="832">
        <v>1249.6600341796875</v>
      </c>
      <c r="J523" s="832">
        <v>6</v>
      </c>
      <c r="K523" s="833">
        <v>7497.97998046875</v>
      </c>
    </row>
    <row r="524" spans="1:11" ht="14.45" customHeight="1" x14ac:dyDescent="0.2">
      <c r="A524" s="814" t="s">
        <v>570</v>
      </c>
      <c r="B524" s="815" t="s">
        <v>571</v>
      </c>
      <c r="C524" s="818" t="s">
        <v>594</v>
      </c>
      <c r="D524" s="846" t="s">
        <v>595</v>
      </c>
      <c r="E524" s="818" t="s">
        <v>1578</v>
      </c>
      <c r="F524" s="846" t="s">
        <v>1579</v>
      </c>
      <c r="G524" s="818" t="s">
        <v>2203</v>
      </c>
      <c r="H524" s="818" t="s">
        <v>2207</v>
      </c>
      <c r="I524" s="832">
        <v>458.6300048828125</v>
      </c>
      <c r="J524" s="832">
        <v>20</v>
      </c>
      <c r="K524" s="833">
        <v>9172.6396484375</v>
      </c>
    </row>
    <row r="525" spans="1:11" ht="14.45" customHeight="1" x14ac:dyDescent="0.2">
      <c r="A525" s="814" t="s">
        <v>570</v>
      </c>
      <c r="B525" s="815" t="s">
        <v>571</v>
      </c>
      <c r="C525" s="818" t="s">
        <v>594</v>
      </c>
      <c r="D525" s="846" t="s">
        <v>595</v>
      </c>
      <c r="E525" s="818" t="s">
        <v>1578</v>
      </c>
      <c r="F525" s="846" t="s">
        <v>1579</v>
      </c>
      <c r="G525" s="818" t="s">
        <v>2035</v>
      </c>
      <c r="H525" s="818" t="s">
        <v>2208</v>
      </c>
      <c r="I525" s="832">
        <v>13.310000419616699</v>
      </c>
      <c r="J525" s="832">
        <v>90</v>
      </c>
      <c r="K525" s="833">
        <v>1197.8999633789063</v>
      </c>
    </row>
    <row r="526" spans="1:11" ht="14.45" customHeight="1" x14ac:dyDescent="0.2">
      <c r="A526" s="814" t="s">
        <v>570</v>
      </c>
      <c r="B526" s="815" t="s">
        <v>571</v>
      </c>
      <c r="C526" s="818" t="s">
        <v>594</v>
      </c>
      <c r="D526" s="846" t="s">
        <v>595</v>
      </c>
      <c r="E526" s="818" t="s">
        <v>1578</v>
      </c>
      <c r="F526" s="846" t="s">
        <v>1579</v>
      </c>
      <c r="G526" s="818" t="s">
        <v>2037</v>
      </c>
      <c r="H526" s="818" t="s">
        <v>2209</v>
      </c>
      <c r="I526" s="832">
        <v>120.51999664306641</v>
      </c>
      <c r="J526" s="832">
        <v>40</v>
      </c>
      <c r="K526" s="833">
        <v>4820.64013671875</v>
      </c>
    </row>
    <row r="527" spans="1:11" ht="14.45" customHeight="1" x14ac:dyDescent="0.2">
      <c r="A527" s="814" t="s">
        <v>570</v>
      </c>
      <c r="B527" s="815" t="s">
        <v>571</v>
      </c>
      <c r="C527" s="818" t="s">
        <v>594</v>
      </c>
      <c r="D527" s="846" t="s">
        <v>595</v>
      </c>
      <c r="E527" s="818" t="s">
        <v>1578</v>
      </c>
      <c r="F527" s="846" t="s">
        <v>1579</v>
      </c>
      <c r="G527" s="818" t="s">
        <v>1697</v>
      </c>
      <c r="H527" s="818" t="s">
        <v>1698</v>
      </c>
      <c r="I527" s="832">
        <v>156.08999633789063</v>
      </c>
      <c r="J527" s="832">
        <v>98</v>
      </c>
      <c r="K527" s="833">
        <v>15296.810180664063</v>
      </c>
    </row>
    <row r="528" spans="1:11" ht="14.45" customHeight="1" x14ac:dyDescent="0.2">
      <c r="A528" s="814" t="s">
        <v>570</v>
      </c>
      <c r="B528" s="815" t="s">
        <v>571</v>
      </c>
      <c r="C528" s="818" t="s">
        <v>594</v>
      </c>
      <c r="D528" s="846" t="s">
        <v>595</v>
      </c>
      <c r="E528" s="818" t="s">
        <v>1578</v>
      </c>
      <c r="F528" s="846" t="s">
        <v>1579</v>
      </c>
      <c r="G528" s="818" t="s">
        <v>1697</v>
      </c>
      <c r="H528" s="818" t="s">
        <v>1699</v>
      </c>
      <c r="I528" s="832">
        <v>156.08999633789063</v>
      </c>
      <c r="J528" s="832">
        <v>22</v>
      </c>
      <c r="K528" s="833">
        <v>3433.9800720214844</v>
      </c>
    </row>
    <row r="529" spans="1:11" ht="14.45" customHeight="1" x14ac:dyDescent="0.2">
      <c r="A529" s="814" t="s">
        <v>570</v>
      </c>
      <c r="B529" s="815" t="s">
        <v>571</v>
      </c>
      <c r="C529" s="818" t="s">
        <v>594</v>
      </c>
      <c r="D529" s="846" t="s">
        <v>595</v>
      </c>
      <c r="E529" s="818" t="s">
        <v>1578</v>
      </c>
      <c r="F529" s="846" t="s">
        <v>1579</v>
      </c>
      <c r="G529" s="818" t="s">
        <v>2210</v>
      </c>
      <c r="H529" s="818" t="s">
        <v>2211</v>
      </c>
      <c r="I529" s="832">
        <v>104.05999755859375</v>
      </c>
      <c r="J529" s="832">
        <v>70</v>
      </c>
      <c r="K529" s="833">
        <v>7284.1998291015625</v>
      </c>
    </row>
    <row r="530" spans="1:11" ht="14.45" customHeight="1" x14ac:dyDescent="0.2">
      <c r="A530" s="814" t="s">
        <v>570</v>
      </c>
      <c r="B530" s="815" t="s">
        <v>571</v>
      </c>
      <c r="C530" s="818" t="s">
        <v>594</v>
      </c>
      <c r="D530" s="846" t="s">
        <v>595</v>
      </c>
      <c r="E530" s="818" t="s">
        <v>1578</v>
      </c>
      <c r="F530" s="846" t="s">
        <v>1579</v>
      </c>
      <c r="G530" s="818" t="s">
        <v>2212</v>
      </c>
      <c r="H530" s="818" t="s">
        <v>2213</v>
      </c>
      <c r="I530" s="832">
        <v>484</v>
      </c>
      <c r="J530" s="832">
        <v>15</v>
      </c>
      <c r="K530" s="833">
        <v>7260</v>
      </c>
    </row>
    <row r="531" spans="1:11" ht="14.45" customHeight="1" x14ac:dyDescent="0.2">
      <c r="A531" s="814" t="s">
        <v>570</v>
      </c>
      <c r="B531" s="815" t="s">
        <v>571</v>
      </c>
      <c r="C531" s="818" t="s">
        <v>594</v>
      </c>
      <c r="D531" s="846" t="s">
        <v>595</v>
      </c>
      <c r="E531" s="818" t="s">
        <v>1578</v>
      </c>
      <c r="F531" s="846" t="s">
        <v>1579</v>
      </c>
      <c r="G531" s="818" t="s">
        <v>2212</v>
      </c>
      <c r="H531" s="818" t="s">
        <v>2214</v>
      </c>
      <c r="I531" s="832">
        <v>484</v>
      </c>
      <c r="J531" s="832">
        <v>15</v>
      </c>
      <c r="K531" s="833">
        <v>7260</v>
      </c>
    </row>
    <row r="532" spans="1:11" ht="14.45" customHeight="1" x14ac:dyDescent="0.2">
      <c r="A532" s="814" t="s">
        <v>570</v>
      </c>
      <c r="B532" s="815" t="s">
        <v>571</v>
      </c>
      <c r="C532" s="818" t="s">
        <v>594</v>
      </c>
      <c r="D532" s="846" t="s">
        <v>595</v>
      </c>
      <c r="E532" s="818" t="s">
        <v>1578</v>
      </c>
      <c r="F532" s="846" t="s">
        <v>1579</v>
      </c>
      <c r="G532" s="818" t="s">
        <v>1702</v>
      </c>
      <c r="H532" s="818" t="s">
        <v>1703</v>
      </c>
      <c r="I532" s="832">
        <v>2.8522221247355142</v>
      </c>
      <c r="J532" s="832">
        <v>1400</v>
      </c>
      <c r="K532" s="833">
        <v>3993.7999877929688</v>
      </c>
    </row>
    <row r="533" spans="1:11" ht="14.45" customHeight="1" x14ac:dyDescent="0.2">
      <c r="A533" s="814" t="s">
        <v>570</v>
      </c>
      <c r="B533" s="815" t="s">
        <v>571</v>
      </c>
      <c r="C533" s="818" t="s">
        <v>594</v>
      </c>
      <c r="D533" s="846" t="s">
        <v>595</v>
      </c>
      <c r="E533" s="818" t="s">
        <v>1578</v>
      </c>
      <c r="F533" s="846" t="s">
        <v>1579</v>
      </c>
      <c r="G533" s="818" t="s">
        <v>2215</v>
      </c>
      <c r="H533" s="818" t="s">
        <v>2216</v>
      </c>
      <c r="I533" s="832">
        <v>1.2100000381469727</v>
      </c>
      <c r="J533" s="832">
        <v>750</v>
      </c>
      <c r="K533" s="833">
        <v>907.5</v>
      </c>
    </row>
    <row r="534" spans="1:11" ht="14.45" customHeight="1" x14ac:dyDescent="0.2">
      <c r="A534" s="814" t="s">
        <v>570</v>
      </c>
      <c r="B534" s="815" t="s">
        <v>571</v>
      </c>
      <c r="C534" s="818" t="s">
        <v>594</v>
      </c>
      <c r="D534" s="846" t="s">
        <v>595</v>
      </c>
      <c r="E534" s="818" t="s">
        <v>1578</v>
      </c>
      <c r="F534" s="846" t="s">
        <v>1579</v>
      </c>
      <c r="G534" s="818" t="s">
        <v>1702</v>
      </c>
      <c r="H534" s="818" t="s">
        <v>1704</v>
      </c>
      <c r="I534" s="832">
        <v>2.8499999046325684</v>
      </c>
      <c r="J534" s="832">
        <v>900</v>
      </c>
      <c r="K534" s="833">
        <v>2565.4000244140625</v>
      </c>
    </row>
    <row r="535" spans="1:11" ht="14.45" customHeight="1" x14ac:dyDescent="0.2">
      <c r="A535" s="814" t="s">
        <v>570</v>
      </c>
      <c r="B535" s="815" t="s">
        <v>571</v>
      </c>
      <c r="C535" s="818" t="s">
        <v>594</v>
      </c>
      <c r="D535" s="846" t="s">
        <v>595</v>
      </c>
      <c r="E535" s="818" t="s">
        <v>1578</v>
      </c>
      <c r="F535" s="846" t="s">
        <v>1579</v>
      </c>
      <c r="G535" s="818" t="s">
        <v>2217</v>
      </c>
      <c r="H535" s="818" t="s">
        <v>2218</v>
      </c>
      <c r="I535" s="832">
        <v>1.0299999713897705</v>
      </c>
      <c r="J535" s="832">
        <v>375</v>
      </c>
      <c r="K535" s="833">
        <v>386.25</v>
      </c>
    </row>
    <row r="536" spans="1:11" ht="14.45" customHeight="1" x14ac:dyDescent="0.2">
      <c r="A536" s="814" t="s">
        <v>570</v>
      </c>
      <c r="B536" s="815" t="s">
        <v>571</v>
      </c>
      <c r="C536" s="818" t="s">
        <v>594</v>
      </c>
      <c r="D536" s="846" t="s">
        <v>595</v>
      </c>
      <c r="E536" s="818" t="s">
        <v>1578</v>
      </c>
      <c r="F536" s="846" t="s">
        <v>1579</v>
      </c>
      <c r="G536" s="818" t="s">
        <v>2215</v>
      </c>
      <c r="H536" s="818" t="s">
        <v>2219</v>
      </c>
      <c r="I536" s="832">
        <v>1.2100000381469727</v>
      </c>
      <c r="J536" s="832">
        <v>150</v>
      </c>
      <c r="K536" s="833">
        <v>181.5</v>
      </c>
    </row>
    <row r="537" spans="1:11" ht="14.45" customHeight="1" x14ac:dyDescent="0.2">
      <c r="A537" s="814" t="s">
        <v>570</v>
      </c>
      <c r="B537" s="815" t="s">
        <v>571</v>
      </c>
      <c r="C537" s="818" t="s">
        <v>594</v>
      </c>
      <c r="D537" s="846" t="s">
        <v>595</v>
      </c>
      <c r="E537" s="818" t="s">
        <v>1578</v>
      </c>
      <c r="F537" s="846" t="s">
        <v>1579</v>
      </c>
      <c r="G537" s="818" t="s">
        <v>1705</v>
      </c>
      <c r="H537" s="818" t="s">
        <v>1706</v>
      </c>
      <c r="I537" s="832">
        <v>5.8075000047683716</v>
      </c>
      <c r="J537" s="832">
        <v>3250</v>
      </c>
      <c r="K537" s="833">
        <v>18877.5</v>
      </c>
    </row>
    <row r="538" spans="1:11" ht="14.45" customHeight="1" x14ac:dyDescent="0.2">
      <c r="A538" s="814" t="s">
        <v>570</v>
      </c>
      <c r="B538" s="815" t="s">
        <v>571</v>
      </c>
      <c r="C538" s="818" t="s">
        <v>594</v>
      </c>
      <c r="D538" s="846" t="s">
        <v>595</v>
      </c>
      <c r="E538" s="818" t="s">
        <v>1578</v>
      </c>
      <c r="F538" s="846" t="s">
        <v>1579</v>
      </c>
      <c r="G538" s="818" t="s">
        <v>2220</v>
      </c>
      <c r="H538" s="818" t="s">
        <v>2221</v>
      </c>
      <c r="I538" s="832">
        <v>3.130000114440918</v>
      </c>
      <c r="J538" s="832">
        <v>100</v>
      </c>
      <c r="K538" s="833">
        <v>313</v>
      </c>
    </row>
    <row r="539" spans="1:11" ht="14.45" customHeight="1" x14ac:dyDescent="0.2">
      <c r="A539" s="814" t="s">
        <v>570</v>
      </c>
      <c r="B539" s="815" t="s">
        <v>571</v>
      </c>
      <c r="C539" s="818" t="s">
        <v>594</v>
      </c>
      <c r="D539" s="846" t="s">
        <v>595</v>
      </c>
      <c r="E539" s="818" t="s">
        <v>1578</v>
      </c>
      <c r="F539" s="846" t="s">
        <v>1579</v>
      </c>
      <c r="G539" s="818" t="s">
        <v>1705</v>
      </c>
      <c r="H539" s="818" t="s">
        <v>2222</v>
      </c>
      <c r="I539" s="832">
        <v>5.809999942779541</v>
      </c>
      <c r="J539" s="832">
        <v>250</v>
      </c>
      <c r="K539" s="833">
        <v>1452.5</v>
      </c>
    </row>
    <row r="540" spans="1:11" ht="14.45" customHeight="1" x14ac:dyDescent="0.2">
      <c r="A540" s="814" t="s">
        <v>570</v>
      </c>
      <c r="B540" s="815" t="s">
        <v>571</v>
      </c>
      <c r="C540" s="818" t="s">
        <v>594</v>
      </c>
      <c r="D540" s="846" t="s">
        <v>595</v>
      </c>
      <c r="E540" s="818" t="s">
        <v>1578</v>
      </c>
      <c r="F540" s="846" t="s">
        <v>1579</v>
      </c>
      <c r="G540" s="818" t="s">
        <v>2223</v>
      </c>
      <c r="H540" s="818" t="s">
        <v>2224</v>
      </c>
      <c r="I540" s="832">
        <v>107.69000244140625</v>
      </c>
      <c r="J540" s="832">
        <v>1</v>
      </c>
      <c r="K540" s="833">
        <v>107.69000244140625</v>
      </c>
    </row>
    <row r="541" spans="1:11" ht="14.45" customHeight="1" x14ac:dyDescent="0.2">
      <c r="A541" s="814" t="s">
        <v>570</v>
      </c>
      <c r="B541" s="815" t="s">
        <v>571</v>
      </c>
      <c r="C541" s="818" t="s">
        <v>594</v>
      </c>
      <c r="D541" s="846" t="s">
        <v>595</v>
      </c>
      <c r="E541" s="818" t="s">
        <v>1578</v>
      </c>
      <c r="F541" s="846" t="s">
        <v>1579</v>
      </c>
      <c r="G541" s="818" t="s">
        <v>2225</v>
      </c>
      <c r="H541" s="818" t="s">
        <v>2226</v>
      </c>
      <c r="I541" s="832">
        <v>83.129997253417969</v>
      </c>
      <c r="J541" s="832">
        <v>5</v>
      </c>
      <c r="K541" s="833">
        <v>415.6400146484375</v>
      </c>
    </row>
    <row r="542" spans="1:11" ht="14.45" customHeight="1" x14ac:dyDescent="0.2">
      <c r="A542" s="814" t="s">
        <v>570</v>
      </c>
      <c r="B542" s="815" t="s">
        <v>571</v>
      </c>
      <c r="C542" s="818" t="s">
        <v>594</v>
      </c>
      <c r="D542" s="846" t="s">
        <v>595</v>
      </c>
      <c r="E542" s="818" t="s">
        <v>1578</v>
      </c>
      <c r="F542" s="846" t="s">
        <v>1579</v>
      </c>
      <c r="G542" s="818" t="s">
        <v>2227</v>
      </c>
      <c r="H542" s="818" t="s">
        <v>2228</v>
      </c>
      <c r="I542" s="832">
        <v>16825.05078125</v>
      </c>
      <c r="J542" s="832">
        <v>1</v>
      </c>
      <c r="K542" s="833">
        <v>16825.05078125</v>
      </c>
    </row>
    <row r="543" spans="1:11" ht="14.45" customHeight="1" x14ac:dyDescent="0.2">
      <c r="A543" s="814" t="s">
        <v>570</v>
      </c>
      <c r="B543" s="815" t="s">
        <v>571</v>
      </c>
      <c r="C543" s="818" t="s">
        <v>594</v>
      </c>
      <c r="D543" s="846" t="s">
        <v>595</v>
      </c>
      <c r="E543" s="818" t="s">
        <v>1578</v>
      </c>
      <c r="F543" s="846" t="s">
        <v>1579</v>
      </c>
      <c r="G543" s="818" t="s">
        <v>2229</v>
      </c>
      <c r="H543" s="818" t="s">
        <v>2230</v>
      </c>
      <c r="I543" s="832">
        <v>665.5</v>
      </c>
      <c r="J543" s="832">
        <v>6</v>
      </c>
      <c r="K543" s="833">
        <v>3993</v>
      </c>
    </row>
    <row r="544" spans="1:11" ht="14.45" customHeight="1" x14ac:dyDescent="0.2">
      <c r="A544" s="814" t="s">
        <v>570</v>
      </c>
      <c r="B544" s="815" t="s">
        <v>571</v>
      </c>
      <c r="C544" s="818" t="s">
        <v>594</v>
      </c>
      <c r="D544" s="846" t="s">
        <v>595</v>
      </c>
      <c r="E544" s="818" t="s">
        <v>1578</v>
      </c>
      <c r="F544" s="846" t="s">
        <v>1579</v>
      </c>
      <c r="G544" s="818" t="s">
        <v>1707</v>
      </c>
      <c r="H544" s="818" t="s">
        <v>1708</v>
      </c>
      <c r="I544" s="832">
        <v>218.00999959309897</v>
      </c>
      <c r="J544" s="832">
        <v>16</v>
      </c>
      <c r="K544" s="833">
        <v>3465.4999694824219</v>
      </c>
    </row>
    <row r="545" spans="1:11" ht="14.45" customHeight="1" x14ac:dyDescent="0.2">
      <c r="A545" s="814" t="s">
        <v>570</v>
      </c>
      <c r="B545" s="815" t="s">
        <v>571</v>
      </c>
      <c r="C545" s="818" t="s">
        <v>594</v>
      </c>
      <c r="D545" s="846" t="s">
        <v>595</v>
      </c>
      <c r="E545" s="818" t="s">
        <v>1578</v>
      </c>
      <c r="F545" s="846" t="s">
        <v>1579</v>
      </c>
      <c r="G545" s="818" t="s">
        <v>1707</v>
      </c>
      <c r="H545" s="818" t="s">
        <v>2231</v>
      </c>
      <c r="I545" s="832">
        <v>209</v>
      </c>
      <c r="J545" s="832">
        <v>2</v>
      </c>
      <c r="K545" s="833">
        <v>418</v>
      </c>
    </row>
    <row r="546" spans="1:11" ht="14.45" customHeight="1" x14ac:dyDescent="0.2">
      <c r="A546" s="814" t="s">
        <v>570</v>
      </c>
      <c r="B546" s="815" t="s">
        <v>571</v>
      </c>
      <c r="C546" s="818" t="s">
        <v>594</v>
      </c>
      <c r="D546" s="846" t="s">
        <v>595</v>
      </c>
      <c r="E546" s="818" t="s">
        <v>1578</v>
      </c>
      <c r="F546" s="846" t="s">
        <v>1579</v>
      </c>
      <c r="G546" s="818" t="s">
        <v>2232</v>
      </c>
      <c r="H546" s="818" t="s">
        <v>2233</v>
      </c>
      <c r="I546" s="832">
        <v>810.70001220703125</v>
      </c>
      <c r="J546" s="832">
        <v>3</v>
      </c>
      <c r="K546" s="833">
        <v>2432.10009765625</v>
      </c>
    </row>
    <row r="547" spans="1:11" ht="14.45" customHeight="1" x14ac:dyDescent="0.2">
      <c r="A547" s="814" t="s">
        <v>570</v>
      </c>
      <c r="B547" s="815" t="s">
        <v>571</v>
      </c>
      <c r="C547" s="818" t="s">
        <v>594</v>
      </c>
      <c r="D547" s="846" t="s">
        <v>595</v>
      </c>
      <c r="E547" s="818" t="s">
        <v>1578</v>
      </c>
      <c r="F547" s="846" t="s">
        <v>1579</v>
      </c>
      <c r="G547" s="818" t="s">
        <v>2234</v>
      </c>
      <c r="H547" s="818" t="s">
        <v>2235</v>
      </c>
      <c r="I547" s="832">
        <v>1326.1600341796875</v>
      </c>
      <c r="J547" s="832">
        <v>1</v>
      </c>
      <c r="K547" s="833">
        <v>1326.1600341796875</v>
      </c>
    </row>
    <row r="548" spans="1:11" ht="14.45" customHeight="1" x14ac:dyDescent="0.2">
      <c r="A548" s="814" t="s">
        <v>570</v>
      </c>
      <c r="B548" s="815" t="s">
        <v>571</v>
      </c>
      <c r="C548" s="818" t="s">
        <v>594</v>
      </c>
      <c r="D548" s="846" t="s">
        <v>595</v>
      </c>
      <c r="E548" s="818" t="s">
        <v>1578</v>
      </c>
      <c r="F548" s="846" t="s">
        <v>1579</v>
      </c>
      <c r="G548" s="818" t="s">
        <v>2236</v>
      </c>
      <c r="H548" s="818" t="s">
        <v>2237</v>
      </c>
      <c r="I548" s="832">
        <v>49.970001220703125</v>
      </c>
      <c r="J548" s="832">
        <v>10</v>
      </c>
      <c r="K548" s="833">
        <v>499.73001098632813</v>
      </c>
    </row>
    <row r="549" spans="1:11" ht="14.45" customHeight="1" x14ac:dyDescent="0.2">
      <c r="A549" s="814" t="s">
        <v>570</v>
      </c>
      <c r="B549" s="815" t="s">
        <v>571</v>
      </c>
      <c r="C549" s="818" t="s">
        <v>594</v>
      </c>
      <c r="D549" s="846" t="s">
        <v>595</v>
      </c>
      <c r="E549" s="818" t="s">
        <v>1578</v>
      </c>
      <c r="F549" s="846" t="s">
        <v>1579</v>
      </c>
      <c r="G549" s="818" t="s">
        <v>2238</v>
      </c>
      <c r="H549" s="818" t="s">
        <v>2239</v>
      </c>
      <c r="I549" s="832">
        <v>49.970001220703125</v>
      </c>
      <c r="J549" s="832">
        <v>10</v>
      </c>
      <c r="K549" s="833">
        <v>499.73001098632813</v>
      </c>
    </row>
    <row r="550" spans="1:11" ht="14.45" customHeight="1" x14ac:dyDescent="0.2">
      <c r="A550" s="814" t="s">
        <v>570</v>
      </c>
      <c r="B550" s="815" t="s">
        <v>571</v>
      </c>
      <c r="C550" s="818" t="s">
        <v>594</v>
      </c>
      <c r="D550" s="846" t="s">
        <v>595</v>
      </c>
      <c r="E550" s="818" t="s">
        <v>1578</v>
      </c>
      <c r="F550" s="846" t="s">
        <v>1579</v>
      </c>
      <c r="G550" s="818" t="s">
        <v>2236</v>
      </c>
      <c r="H550" s="818" t="s">
        <v>2240</v>
      </c>
      <c r="I550" s="832">
        <v>49.970001220703125</v>
      </c>
      <c r="J550" s="832">
        <v>10</v>
      </c>
      <c r="K550" s="833">
        <v>499.70001220703125</v>
      </c>
    </row>
    <row r="551" spans="1:11" ht="14.45" customHeight="1" x14ac:dyDescent="0.2">
      <c r="A551" s="814" t="s">
        <v>570</v>
      </c>
      <c r="B551" s="815" t="s">
        <v>571</v>
      </c>
      <c r="C551" s="818" t="s">
        <v>594</v>
      </c>
      <c r="D551" s="846" t="s">
        <v>595</v>
      </c>
      <c r="E551" s="818" t="s">
        <v>1578</v>
      </c>
      <c r="F551" s="846" t="s">
        <v>1579</v>
      </c>
      <c r="G551" s="818" t="s">
        <v>1709</v>
      </c>
      <c r="H551" s="818" t="s">
        <v>1710</v>
      </c>
      <c r="I551" s="832">
        <v>0.4699999988079071</v>
      </c>
      <c r="J551" s="832">
        <v>7300</v>
      </c>
      <c r="K551" s="833">
        <v>3431</v>
      </c>
    </row>
    <row r="552" spans="1:11" ht="14.45" customHeight="1" x14ac:dyDescent="0.2">
      <c r="A552" s="814" t="s">
        <v>570</v>
      </c>
      <c r="B552" s="815" t="s">
        <v>571</v>
      </c>
      <c r="C552" s="818" t="s">
        <v>594</v>
      </c>
      <c r="D552" s="846" t="s">
        <v>595</v>
      </c>
      <c r="E552" s="818" t="s">
        <v>1578</v>
      </c>
      <c r="F552" s="846" t="s">
        <v>1579</v>
      </c>
      <c r="G552" s="818" t="s">
        <v>2241</v>
      </c>
      <c r="H552" s="818" t="s">
        <v>2242</v>
      </c>
      <c r="I552" s="832">
        <v>1.2799999713897705</v>
      </c>
      <c r="J552" s="832">
        <v>1500</v>
      </c>
      <c r="K552" s="833">
        <v>1922.5999755859375</v>
      </c>
    </row>
    <row r="553" spans="1:11" ht="14.45" customHeight="1" x14ac:dyDescent="0.2">
      <c r="A553" s="814" t="s">
        <v>570</v>
      </c>
      <c r="B553" s="815" t="s">
        <v>571</v>
      </c>
      <c r="C553" s="818" t="s">
        <v>594</v>
      </c>
      <c r="D553" s="846" t="s">
        <v>595</v>
      </c>
      <c r="E553" s="818" t="s">
        <v>1578</v>
      </c>
      <c r="F553" s="846" t="s">
        <v>1579</v>
      </c>
      <c r="G553" s="818" t="s">
        <v>1709</v>
      </c>
      <c r="H553" s="818" t="s">
        <v>1711</v>
      </c>
      <c r="I553" s="832">
        <v>0.47166666388511658</v>
      </c>
      <c r="J553" s="832">
        <v>4500</v>
      </c>
      <c r="K553" s="833">
        <v>2122</v>
      </c>
    </row>
    <row r="554" spans="1:11" ht="14.45" customHeight="1" x14ac:dyDescent="0.2">
      <c r="A554" s="814" t="s">
        <v>570</v>
      </c>
      <c r="B554" s="815" t="s">
        <v>571</v>
      </c>
      <c r="C554" s="818" t="s">
        <v>594</v>
      </c>
      <c r="D554" s="846" t="s">
        <v>595</v>
      </c>
      <c r="E554" s="818" t="s">
        <v>1578</v>
      </c>
      <c r="F554" s="846" t="s">
        <v>1579</v>
      </c>
      <c r="G554" s="818" t="s">
        <v>2241</v>
      </c>
      <c r="H554" s="818" t="s">
        <v>2243</v>
      </c>
      <c r="I554" s="832">
        <v>1.2799999713897705</v>
      </c>
      <c r="J554" s="832">
        <v>1500</v>
      </c>
      <c r="K554" s="833">
        <v>1923.8999633789063</v>
      </c>
    </row>
    <row r="555" spans="1:11" ht="14.45" customHeight="1" x14ac:dyDescent="0.2">
      <c r="A555" s="814" t="s">
        <v>570</v>
      </c>
      <c r="B555" s="815" t="s">
        <v>571</v>
      </c>
      <c r="C555" s="818" t="s">
        <v>594</v>
      </c>
      <c r="D555" s="846" t="s">
        <v>595</v>
      </c>
      <c r="E555" s="818" t="s">
        <v>1578</v>
      </c>
      <c r="F555" s="846" t="s">
        <v>1579</v>
      </c>
      <c r="G555" s="818" t="s">
        <v>1712</v>
      </c>
      <c r="H555" s="818" t="s">
        <v>1713</v>
      </c>
      <c r="I555" s="832">
        <v>2.3733332951863608</v>
      </c>
      <c r="J555" s="832">
        <v>200</v>
      </c>
      <c r="K555" s="833">
        <v>474.5</v>
      </c>
    </row>
    <row r="556" spans="1:11" ht="14.45" customHeight="1" x14ac:dyDescent="0.2">
      <c r="A556" s="814" t="s">
        <v>570</v>
      </c>
      <c r="B556" s="815" t="s">
        <v>571</v>
      </c>
      <c r="C556" s="818" t="s">
        <v>594</v>
      </c>
      <c r="D556" s="846" t="s">
        <v>595</v>
      </c>
      <c r="E556" s="818" t="s">
        <v>1578</v>
      </c>
      <c r="F556" s="846" t="s">
        <v>1579</v>
      </c>
      <c r="G556" s="818" t="s">
        <v>1712</v>
      </c>
      <c r="H556" s="818" t="s">
        <v>1714</v>
      </c>
      <c r="I556" s="832">
        <v>2.3716665903727212</v>
      </c>
      <c r="J556" s="832">
        <v>400</v>
      </c>
      <c r="K556" s="833">
        <v>948.5</v>
      </c>
    </row>
    <row r="557" spans="1:11" ht="14.45" customHeight="1" x14ac:dyDescent="0.2">
      <c r="A557" s="814" t="s">
        <v>570</v>
      </c>
      <c r="B557" s="815" t="s">
        <v>571</v>
      </c>
      <c r="C557" s="818" t="s">
        <v>594</v>
      </c>
      <c r="D557" s="846" t="s">
        <v>595</v>
      </c>
      <c r="E557" s="818" t="s">
        <v>1578</v>
      </c>
      <c r="F557" s="846" t="s">
        <v>1579</v>
      </c>
      <c r="G557" s="818" t="s">
        <v>1715</v>
      </c>
      <c r="H557" s="818" t="s">
        <v>1716</v>
      </c>
      <c r="I557" s="832">
        <v>3.7524999976158142</v>
      </c>
      <c r="J557" s="832">
        <v>80</v>
      </c>
      <c r="K557" s="833">
        <v>300.30000305175781</v>
      </c>
    </row>
    <row r="558" spans="1:11" ht="14.45" customHeight="1" x14ac:dyDescent="0.2">
      <c r="A558" s="814" t="s">
        <v>570</v>
      </c>
      <c r="B558" s="815" t="s">
        <v>571</v>
      </c>
      <c r="C558" s="818" t="s">
        <v>594</v>
      </c>
      <c r="D558" s="846" t="s">
        <v>595</v>
      </c>
      <c r="E558" s="818" t="s">
        <v>1578</v>
      </c>
      <c r="F558" s="846" t="s">
        <v>1579</v>
      </c>
      <c r="G558" s="818" t="s">
        <v>1715</v>
      </c>
      <c r="H558" s="818" t="s">
        <v>1717</v>
      </c>
      <c r="I558" s="832">
        <v>3.75</v>
      </c>
      <c r="J558" s="832">
        <v>40</v>
      </c>
      <c r="K558" s="833">
        <v>150</v>
      </c>
    </row>
    <row r="559" spans="1:11" ht="14.45" customHeight="1" x14ac:dyDescent="0.2">
      <c r="A559" s="814" t="s">
        <v>570</v>
      </c>
      <c r="B559" s="815" t="s">
        <v>571</v>
      </c>
      <c r="C559" s="818" t="s">
        <v>594</v>
      </c>
      <c r="D559" s="846" t="s">
        <v>595</v>
      </c>
      <c r="E559" s="818" t="s">
        <v>1578</v>
      </c>
      <c r="F559" s="846" t="s">
        <v>1579</v>
      </c>
      <c r="G559" s="818" t="s">
        <v>1718</v>
      </c>
      <c r="H559" s="818" t="s">
        <v>1719</v>
      </c>
      <c r="I559" s="832">
        <v>1.8033332824707031</v>
      </c>
      <c r="J559" s="832">
        <v>150</v>
      </c>
      <c r="K559" s="833">
        <v>270.5</v>
      </c>
    </row>
    <row r="560" spans="1:11" ht="14.45" customHeight="1" x14ac:dyDescent="0.2">
      <c r="A560" s="814" t="s">
        <v>570</v>
      </c>
      <c r="B560" s="815" t="s">
        <v>571</v>
      </c>
      <c r="C560" s="818" t="s">
        <v>594</v>
      </c>
      <c r="D560" s="846" t="s">
        <v>595</v>
      </c>
      <c r="E560" s="818" t="s">
        <v>1578</v>
      </c>
      <c r="F560" s="846" t="s">
        <v>1579</v>
      </c>
      <c r="G560" s="818" t="s">
        <v>1718</v>
      </c>
      <c r="H560" s="818" t="s">
        <v>2244</v>
      </c>
      <c r="I560" s="832">
        <v>1.7999999523162842</v>
      </c>
      <c r="J560" s="832">
        <v>150</v>
      </c>
      <c r="K560" s="833">
        <v>270</v>
      </c>
    </row>
    <row r="561" spans="1:11" ht="14.45" customHeight="1" x14ac:dyDescent="0.2">
      <c r="A561" s="814" t="s">
        <v>570</v>
      </c>
      <c r="B561" s="815" t="s">
        <v>571</v>
      </c>
      <c r="C561" s="818" t="s">
        <v>594</v>
      </c>
      <c r="D561" s="846" t="s">
        <v>595</v>
      </c>
      <c r="E561" s="818" t="s">
        <v>1578</v>
      </c>
      <c r="F561" s="846" t="s">
        <v>1579</v>
      </c>
      <c r="G561" s="818" t="s">
        <v>2245</v>
      </c>
      <c r="H561" s="818" t="s">
        <v>2246</v>
      </c>
      <c r="I561" s="832">
        <v>1.9299999475479126</v>
      </c>
      <c r="J561" s="832">
        <v>50</v>
      </c>
      <c r="K561" s="833">
        <v>96.5</v>
      </c>
    </row>
    <row r="562" spans="1:11" ht="14.45" customHeight="1" x14ac:dyDescent="0.2">
      <c r="A562" s="814" t="s">
        <v>570</v>
      </c>
      <c r="B562" s="815" t="s">
        <v>571</v>
      </c>
      <c r="C562" s="818" t="s">
        <v>594</v>
      </c>
      <c r="D562" s="846" t="s">
        <v>595</v>
      </c>
      <c r="E562" s="818" t="s">
        <v>1578</v>
      </c>
      <c r="F562" s="846" t="s">
        <v>1579</v>
      </c>
      <c r="G562" s="818" t="s">
        <v>2247</v>
      </c>
      <c r="H562" s="818" t="s">
        <v>2248</v>
      </c>
      <c r="I562" s="832">
        <v>1.9950000047683716</v>
      </c>
      <c r="J562" s="832">
        <v>16</v>
      </c>
      <c r="K562" s="833">
        <v>31.899999618530273</v>
      </c>
    </row>
    <row r="563" spans="1:11" ht="14.45" customHeight="1" x14ac:dyDescent="0.2">
      <c r="A563" s="814" t="s">
        <v>570</v>
      </c>
      <c r="B563" s="815" t="s">
        <v>571</v>
      </c>
      <c r="C563" s="818" t="s">
        <v>594</v>
      </c>
      <c r="D563" s="846" t="s">
        <v>595</v>
      </c>
      <c r="E563" s="818" t="s">
        <v>1578</v>
      </c>
      <c r="F563" s="846" t="s">
        <v>1579</v>
      </c>
      <c r="G563" s="818" t="s">
        <v>2249</v>
      </c>
      <c r="H563" s="818" t="s">
        <v>2250</v>
      </c>
      <c r="I563" s="832">
        <v>4.7800002098083496</v>
      </c>
      <c r="J563" s="832">
        <v>40</v>
      </c>
      <c r="K563" s="833">
        <v>191.19999694824219</v>
      </c>
    </row>
    <row r="564" spans="1:11" ht="14.45" customHeight="1" x14ac:dyDescent="0.2">
      <c r="A564" s="814" t="s">
        <v>570</v>
      </c>
      <c r="B564" s="815" t="s">
        <v>571</v>
      </c>
      <c r="C564" s="818" t="s">
        <v>594</v>
      </c>
      <c r="D564" s="846" t="s">
        <v>595</v>
      </c>
      <c r="E564" s="818" t="s">
        <v>1578</v>
      </c>
      <c r="F564" s="846" t="s">
        <v>1579</v>
      </c>
      <c r="G564" s="818" t="s">
        <v>2249</v>
      </c>
      <c r="H564" s="818" t="s">
        <v>2251</v>
      </c>
      <c r="I564" s="832">
        <v>4.7599999109903974</v>
      </c>
      <c r="J564" s="832">
        <v>30</v>
      </c>
      <c r="K564" s="833">
        <v>142.80000305175781</v>
      </c>
    </row>
    <row r="565" spans="1:11" ht="14.45" customHeight="1" x14ac:dyDescent="0.2">
      <c r="A565" s="814" t="s">
        <v>570</v>
      </c>
      <c r="B565" s="815" t="s">
        <v>571</v>
      </c>
      <c r="C565" s="818" t="s">
        <v>594</v>
      </c>
      <c r="D565" s="846" t="s">
        <v>595</v>
      </c>
      <c r="E565" s="818" t="s">
        <v>1578</v>
      </c>
      <c r="F565" s="846" t="s">
        <v>1579</v>
      </c>
      <c r="G565" s="818" t="s">
        <v>1720</v>
      </c>
      <c r="H565" s="818" t="s">
        <v>1721</v>
      </c>
      <c r="I565" s="832">
        <v>21.234999656677246</v>
      </c>
      <c r="J565" s="832">
        <v>36</v>
      </c>
      <c r="K565" s="833">
        <v>764.47998809814453</v>
      </c>
    </row>
    <row r="566" spans="1:11" ht="14.45" customHeight="1" x14ac:dyDescent="0.2">
      <c r="A566" s="814" t="s">
        <v>570</v>
      </c>
      <c r="B566" s="815" t="s">
        <v>571</v>
      </c>
      <c r="C566" s="818" t="s">
        <v>594</v>
      </c>
      <c r="D566" s="846" t="s">
        <v>595</v>
      </c>
      <c r="E566" s="818" t="s">
        <v>1578</v>
      </c>
      <c r="F566" s="846" t="s">
        <v>1579</v>
      </c>
      <c r="G566" s="818" t="s">
        <v>1722</v>
      </c>
      <c r="H566" s="818" t="s">
        <v>1723</v>
      </c>
      <c r="I566" s="832">
        <v>5.380000114440918</v>
      </c>
      <c r="J566" s="832">
        <v>600</v>
      </c>
      <c r="K566" s="833">
        <v>3228</v>
      </c>
    </row>
    <row r="567" spans="1:11" ht="14.45" customHeight="1" x14ac:dyDescent="0.2">
      <c r="A567" s="814" t="s">
        <v>570</v>
      </c>
      <c r="B567" s="815" t="s">
        <v>571</v>
      </c>
      <c r="C567" s="818" t="s">
        <v>594</v>
      </c>
      <c r="D567" s="846" t="s">
        <v>595</v>
      </c>
      <c r="E567" s="818" t="s">
        <v>1578</v>
      </c>
      <c r="F567" s="846" t="s">
        <v>1579</v>
      </c>
      <c r="G567" s="818" t="s">
        <v>1722</v>
      </c>
      <c r="H567" s="818" t="s">
        <v>2252</v>
      </c>
      <c r="I567" s="832">
        <v>5.2960000991821286</v>
      </c>
      <c r="J567" s="832">
        <v>600</v>
      </c>
      <c r="K567" s="833">
        <v>3149</v>
      </c>
    </row>
    <row r="568" spans="1:11" ht="14.45" customHeight="1" x14ac:dyDescent="0.2">
      <c r="A568" s="814" t="s">
        <v>570</v>
      </c>
      <c r="B568" s="815" t="s">
        <v>571</v>
      </c>
      <c r="C568" s="818" t="s">
        <v>594</v>
      </c>
      <c r="D568" s="846" t="s">
        <v>595</v>
      </c>
      <c r="E568" s="818" t="s">
        <v>1578</v>
      </c>
      <c r="F568" s="846" t="s">
        <v>1579</v>
      </c>
      <c r="G568" s="818" t="s">
        <v>2253</v>
      </c>
      <c r="H568" s="818" t="s">
        <v>2254</v>
      </c>
      <c r="I568" s="832">
        <v>4.619999885559082</v>
      </c>
      <c r="J568" s="832">
        <v>2</v>
      </c>
      <c r="K568" s="833">
        <v>9.2399997711181641</v>
      </c>
    </row>
    <row r="569" spans="1:11" ht="14.45" customHeight="1" x14ac:dyDescent="0.2">
      <c r="A569" s="814" t="s">
        <v>570</v>
      </c>
      <c r="B569" s="815" t="s">
        <v>571</v>
      </c>
      <c r="C569" s="818" t="s">
        <v>594</v>
      </c>
      <c r="D569" s="846" t="s">
        <v>595</v>
      </c>
      <c r="E569" s="818" t="s">
        <v>1578</v>
      </c>
      <c r="F569" s="846" t="s">
        <v>1579</v>
      </c>
      <c r="G569" s="818" t="s">
        <v>1725</v>
      </c>
      <c r="H569" s="818" t="s">
        <v>1726</v>
      </c>
      <c r="I569" s="832">
        <v>2.528181791305542</v>
      </c>
      <c r="J569" s="832">
        <v>1050</v>
      </c>
      <c r="K569" s="833">
        <v>2655.5</v>
      </c>
    </row>
    <row r="570" spans="1:11" ht="14.45" customHeight="1" x14ac:dyDescent="0.2">
      <c r="A570" s="814" t="s">
        <v>570</v>
      </c>
      <c r="B570" s="815" t="s">
        <v>571</v>
      </c>
      <c r="C570" s="818" t="s">
        <v>594</v>
      </c>
      <c r="D570" s="846" t="s">
        <v>595</v>
      </c>
      <c r="E570" s="818" t="s">
        <v>1578</v>
      </c>
      <c r="F570" s="846" t="s">
        <v>1579</v>
      </c>
      <c r="G570" s="818" t="s">
        <v>2255</v>
      </c>
      <c r="H570" s="818" t="s">
        <v>2256</v>
      </c>
      <c r="I570" s="832">
        <v>2.6700000762939453</v>
      </c>
      <c r="J570" s="832">
        <v>50</v>
      </c>
      <c r="K570" s="833">
        <v>133.71000671386719</v>
      </c>
    </row>
    <row r="571" spans="1:11" ht="14.45" customHeight="1" x14ac:dyDescent="0.2">
      <c r="A571" s="814" t="s">
        <v>570</v>
      </c>
      <c r="B571" s="815" t="s">
        <v>571</v>
      </c>
      <c r="C571" s="818" t="s">
        <v>594</v>
      </c>
      <c r="D571" s="846" t="s">
        <v>595</v>
      </c>
      <c r="E571" s="818" t="s">
        <v>1578</v>
      </c>
      <c r="F571" s="846" t="s">
        <v>1579</v>
      </c>
      <c r="G571" s="818" t="s">
        <v>2255</v>
      </c>
      <c r="H571" s="818" t="s">
        <v>2257</v>
      </c>
      <c r="I571" s="832">
        <v>2.6700000762939453</v>
      </c>
      <c r="J571" s="832">
        <v>150</v>
      </c>
      <c r="K571" s="833">
        <v>400.92001342773438</v>
      </c>
    </row>
    <row r="572" spans="1:11" ht="14.45" customHeight="1" x14ac:dyDescent="0.2">
      <c r="A572" s="814" t="s">
        <v>570</v>
      </c>
      <c r="B572" s="815" t="s">
        <v>571</v>
      </c>
      <c r="C572" s="818" t="s">
        <v>594</v>
      </c>
      <c r="D572" s="846" t="s">
        <v>595</v>
      </c>
      <c r="E572" s="818" t="s">
        <v>1578</v>
      </c>
      <c r="F572" s="846" t="s">
        <v>1579</v>
      </c>
      <c r="G572" s="818" t="s">
        <v>1727</v>
      </c>
      <c r="H572" s="818" t="s">
        <v>1728</v>
      </c>
      <c r="I572" s="832">
        <v>3.7400000095367432</v>
      </c>
      <c r="J572" s="832">
        <v>950</v>
      </c>
      <c r="K572" s="833">
        <v>3553</v>
      </c>
    </row>
    <row r="573" spans="1:11" ht="14.45" customHeight="1" x14ac:dyDescent="0.2">
      <c r="A573" s="814" t="s">
        <v>570</v>
      </c>
      <c r="B573" s="815" t="s">
        <v>571</v>
      </c>
      <c r="C573" s="818" t="s">
        <v>594</v>
      </c>
      <c r="D573" s="846" t="s">
        <v>595</v>
      </c>
      <c r="E573" s="818" t="s">
        <v>1578</v>
      </c>
      <c r="F573" s="846" t="s">
        <v>1579</v>
      </c>
      <c r="G573" s="818" t="s">
        <v>1725</v>
      </c>
      <c r="H573" s="818" t="s">
        <v>1729</v>
      </c>
      <c r="I573" s="832">
        <v>2.5299999713897705</v>
      </c>
      <c r="J573" s="832">
        <v>550</v>
      </c>
      <c r="K573" s="833">
        <v>1391.5</v>
      </c>
    </row>
    <row r="574" spans="1:11" ht="14.45" customHeight="1" x14ac:dyDescent="0.2">
      <c r="A574" s="814" t="s">
        <v>570</v>
      </c>
      <c r="B574" s="815" t="s">
        <v>571</v>
      </c>
      <c r="C574" s="818" t="s">
        <v>594</v>
      </c>
      <c r="D574" s="846" t="s">
        <v>595</v>
      </c>
      <c r="E574" s="818" t="s">
        <v>1578</v>
      </c>
      <c r="F574" s="846" t="s">
        <v>1579</v>
      </c>
      <c r="G574" s="818" t="s">
        <v>2255</v>
      </c>
      <c r="H574" s="818" t="s">
        <v>2258</v>
      </c>
      <c r="I574" s="832">
        <v>2.6733334064483643</v>
      </c>
      <c r="J574" s="832">
        <v>150</v>
      </c>
      <c r="K574" s="833">
        <v>401.33001708984375</v>
      </c>
    </row>
    <row r="575" spans="1:11" ht="14.45" customHeight="1" x14ac:dyDescent="0.2">
      <c r="A575" s="814" t="s">
        <v>570</v>
      </c>
      <c r="B575" s="815" t="s">
        <v>571</v>
      </c>
      <c r="C575" s="818" t="s">
        <v>594</v>
      </c>
      <c r="D575" s="846" t="s">
        <v>595</v>
      </c>
      <c r="E575" s="818" t="s">
        <v>1578</v>
      </c>
      <c r="F575" s="846" t="s">
        <v>1579</v>
      </c>
      <c r="G575" s="818" t="s">
        <v>1727</v>
      </c>
      <c r="H575" s="818" t="s">
        <v>1730</v>
      </c>
      <c r="I575" s="832">
        <v>3.7383333444595337</v>
      </c>
      <c r="J575" s="832">
        <v>650</v>
      </c>
      <c r="K575" s="833">
        <v>2430.5</v>
      </c>
    </row>
    <row r="576" spans="1:11" ht="14.45" customHeight="1" x14ac:dyDescent="0.2">
      <c r="A576" s="814" t="s">
        <v>570</v>
      </c>
      <c r="B576" s="815" t="s">
        <v>571</v>
      </c>
      <c r="C576" s="818" t="s">
        <v>594</v>
      </c>
      <c r="D576" s="846" t="s">
        <v>595</v>
      </c>
      <c r="E576" s="818" t="s">
        <v>1578</v>
      </c>
      <c r="F576" s="846" t="s">
        <v>1579</v>
      </c>
      <c r="G576" s="818" t="s">
        <v>2259</v>
      </c>
      <c r="H576" s="818" t="s">
        <v>2260</v>
      </c>
      <c r="I576" s="832">
        <v>21.239999771118164</v>
      </c>
      <c r="J576" s="832">
        <v>10</v>
      </c>
      <c r="K576" s="833">
        <v>212.39999389648438</v>
      </c>
    </row>
    <row r="577" spans="1:11" ht="14.45" customHeight="1" x14ac:dyDescent="0.2">
      <c r="A577" s="814" t="s">
        <v>570</v>
      </c>
      <c r="B577" s="815" t="s">
        <v>571</v>
      </c>
      <c r="C577" s="818" t="s">
        <v>594</v>
      </c>
      <c r="D577" s="846" t="s">
        <v>595</v>
      </c>
      <c r="E577" s="818" t="s">
        <v>1578</v>
      </c>
      <c r="F577" s="846" t="s">
        <v>1579</v>
      </c>
      <c r="G577" s="818" t="s">
        <v>1731</v>
      </c>
      <c r="H577" s="818" t="s">
        <v>1732</v>
      </c>
      <c r="I577" s="832">
        <v>21.229999542236328</v>
      </c>
      <c r="J577" s="832">
        <v>300</v>
      </c>
      <c r="K577" s="833">
        <v>6369</v>
      </c>
    </row>
    <row r="578" spans="1:11" ht="14.45" customHeight="1" x14ac:dyDescent="0.2">
      <c r="A578" s="814" t="s">
        <v>570</v>
      </c>
      <c r="B578" s="815" t="s">
        <v>571</v>
      </c>
      <c r="C578" s="818" t="s">
        <v>594</v>
      </c>
      <c r="D578" s="846" t="s">
        <v>595</v>
      </c>
      <c r="E578" s="818" t="s">
        <v>1578</v>
      </c>
      <c r="F578" s="846" t="s">
        <v>1579</v>
      </c>
      <c r="G578" s="818" t="s">
        <v>1731</v>
      </c>
      <c r="H578" s="818" t="s">
        <v>1733</v>
      </c>
      <c r="I578" s="832">
        <v>21.234999656677246</v>
      </c>
      <c r="J578" s="832">
        <v>1000</v>
      </c>
      <c r="K578" s="833">
        <v>21234.5</v>
      </c>
    </row>
    <row r="579" spans="1:11" ht="14.45" customHeight="1" x14ac:dyDescent="0.2">
      <c r="A579" s="814" t="s">
        <v>570</v>
      </c>
      <c r="B579" s="815" t="s">
        <v>571</v>
      </c>
      <c r="C579" s="818" t="s">
        <v>594</v>
      </c>
      <c r="D579" s="846" t="s">
        <v>595</v>
      </c>
      <c r="E579" s="818" t="s">
        <v>1578</v>
      </c>
      <c r="F579" s="846" t="s">
        <v>1579</v>
      </c>
      <c r="G579" s="818" t="s">
        <v>1731</v>
      </c>
      <c r="H579" s="818" t="s">
        <v>1734</v>
      </c>
      <c r="I579" s="832">
        <v>21.233332951863606</v>
      </c>
      <c r="J579" s="832">
        <v>800</v>
      </c>
      <c r="K579" s="833">
        <v>16985.5</v>
      </c>
    </row>
    <row r="580" spans="1:11" ht="14.45" customHeight="1" x14ac:dyDescent="0.2">
      <c r="A580" s="814" t="s">
        <v>570</v>
      </c>
      <c r="B580" s="815" t="s">
        <v>571</v>
      </c>
      <c r="C580" s="818" t="s">
        <v>594</v>
      </c>
      <c r="D580" s="846" t="s">
        <v>595</v>
      </c>
      <c r="E580" s="818" t="s">
        <v>1578</v>
      </c>
      <c r="F580" s="846" t="s">
        <v>1579</v>
      </c>
      <c r="G580" s="818" t="s">
        <v>2247</v>
      </c>
      <c r="H580" s="818" t="s">
        <v>2261</v>
      </c>
      <c r="I580" s="832">
        <v>1.9900000095367432</v>
      </c>
      <c r="J580" s="832">
        <v>6</v>
      </c>
      <c r="K580" s="833">
        <v>11.939999580383301</v>
      </c>
    </row>
    <row r="581" spans="1:11" ht="14.45" customHeight="1" x14ac:dyDescent="0.2">
      <c r="A581" s="814" t="s">
        <v>570</v>
      </c>
      <c r="B581" s="815" t="s">
        <v>571</v>
      </c>
      <c r="C581" s="818" t="s">
        <v>594</v>
      </c>
      <c r="D581" s="846" t="s">
        <v>595</v>
      </c>
      <c r="E581" s="818" t="s">
        <v>1578</v>
      </c>
      <c r="F581" s="846" t="s">
        <v>1579</v>
      </c>
      <c r="G581" s="818" t="s">
        <v>2262</v>
      </c>
      <c r="H581" s="818" t="s">
        <v>2263</v>
      </c>
      <c r="I581" s="832">
        <v>3.1500000953674316</v>
      </c>
      <c r="J581" s="832">
        <v>50</v>
      </c>
      <c r="K581" s="833">
        <v>157.5</v>
      </c>
    </row>
    <row r="582" spans="1:11" ht="14.45" customHeight="1" x14ac:dyDescent="0.2">
      <c r="A582" s="814" t="s">
        <v>570</v>
      </c>
      <c r="B582" s="815" t="s">
        <v>571</v>
      </c>
      <c r="C582" s="818" t="s">
        <v>594</v>
      </c>
      <c r="D582" s="846" t="s">
        <v>595</v>
      </c>
      <c r="E582" s="818" t="s">
        <v>1578</v>
      </c>
      <c r="F582" s="846" t="s">
        <v>1579</v>
      </c>
      <c r="G582" s="818" t="s">
        <v>2262</v>
      </c>
      <c r="H582" s="818" t="s">
        <v>2264</v>
      </c>
      <c r="I582" s="832">
        <v>3.1400001049041748</v>
      </c>
      <c r="J582" s="832">
        <v>10</v>
      </c>
      <c r="K582" s="833">
        <v>31.399999618530273</v>
      </c>
    </row>
    <row r="583" spans="1:11" ht="14.45" customHeight="1" x14ac:dyDescent="0.2">
      <c r="A583" s="814" t="s">
        <v>570</v>
      </c>
      <c r="B583" s="815" t="s">
        <v>571</v>
      </c>
      <c r="C583" s="818" t="s">
        <v>594</v>
      </c>
      <c r="D583" s="846" t="s">
        <v>595</v>
      </c>
      <c r="E583" s="818" t="s">
        <v>2265</v>
      </c>
      <c r="F583" s="846" t="s">
        <v>2266</v>
      </c>
      <c r="G583" s="818" t="s">
        <v>2267</v>
      </c>
      <c r="H583" s="818" t="s">
        <v>2268</v>
      </c>
      <c r="I583" s="832">
        <v>24.180000305175781</v>
      </c>
      <c r="J583" s="832">
        <v>800</v>
      </c>
      <c r="K583" s="833">
        <v>19340.640625</v>
      </c>
    </row>
    <row r="584" spans="1:11" ht="14.45" customHeight="1" x14ac:dyDescent="0.2">
      <c r="A584" s="814" t="s">
        <v>570</v>
      </c>
      <c r="B584" s="815" t="s">
        <v>571</v>
      </c>
      <c r="C584" s="818" t="s">
        <v>594</v>
      </c>
      <c r="D584" s="846" t="s">
        <v>595</v>
      </c>
      <c r="E584" s="818" t="s">
        <v>2265</v>
      </c>
      <c r="F584" s="846" t="s">
        <v>2266</v>
      </c>
      <c r="G584" s="818" t="s">
        <v>2267</v>
      </c>
      <c r="H584" s="818" t="s">
        <v>2269</v>
      </c>
      <c r="I584" s="832">
        <v>24.180000305175781</v>
      </c>
      <c r="J584" s="832">
        <v>400</v>
      </c>
      <c r="K584" s="833">
        <v>9670.3203125</v>
      </c>
    </row>
    <row r="585" spans="1:11" ht="14.45" customHeight="1" x14ac:dyDescent="0.2">
      <c r="A585" s="814" t="s">
        <v>570</v>
      </c>
      <c r="B585" s="815" t="s">
        <v>571</v>
      </c>
      <c r="C585" s="818" t="s">
        <v>594</v>
      </c>
      <c r="D585" s="846" t="s">
        <v>595</v>
      </c>
      <c r="E585" s="818" t="s">
        <v>2265</v>
      </c>
      <c r="F585" s="846" t="s">
        <v>2266</v>
      </c>
      <c r="G585" s="818" t="s">
        <v>2270</v>
      </c>
      <c r="H585" s="818" t="s">
        <v>2271</v>
      </c>
      <c r="I585" s="832">
        <v>7.0900001525878906</v>
      </c>
      <c r="J585" s="832">
        <v>95</v>
      </c>
      <c r="K585" s="833">
        <v>676.09999847412109</v>
      </c>
    </row>
    <row r="586" spans="1:11" ht="14.45" customHeight="1" x14ac:dyDescent="0.2">
      <c r="A586" s="814" t="s">
        <v>570</v>
      </c>
      <c r="B586" s="815" t="s">
        <v>571</v>
      </c>
      <c r="C586" s="818" t="s">
        <v>594</v>
      </c>
      <c r="D586" s="846" t="s">
        <v>595</v>
      </c>
      <c r="E586" s="818" t="s">
        <v>2265</v>
      </c>
      <c r="F586" s="846" t="s">
        <v>2266</v>
      </c>
      <c r="G586" s="818" t="s">
        <v>2270</v>
      </c>
      <c r="H586" s="818" t="s">
        <v>2272</v>
      </c>
      <c r="I586" s="832">
        <v>7</v>
      </c>
      <c r="J586" s="832">
        <v>25</v>
      </c>
      <c r="K586" s="833">
        <v>175</v>
      </c>
    </row>
    <row r="587" spans="1:11" ht="14.45" customHeight="1" x14ac:dyDescent="0.2">
      <c r="A587" s="814" t="s">
        <v>570</v>
      </c>
      <c r="B587" s="815" t="s">
        <v>571</v>
      </c>
      <c r="C587" s="818" t="s">
        <v>594</v>
      </c>
      <c r="D587" s="846" t="s">
        <v>595</v>
      </c>
      <c r="E587" s="818" t="s">
        <v>2273</v>
      </c>
      <c r="F587" s="846" t="s">
        <v>2274</v>
      </c>
      <c r="G587" s="818" t="s">
        <v>2275</v>
      </c>
      <c r="H587" s="818" t="s">
        <v>2276</v>
      </c>
      <c r="I587" s="832">
        <v>49.849998474121094</v>
      </c>
      <c r="J587" s="832">
        <v>72</v>
      </c>
      <c r="K587" s="833">
        <v>3589.3798828125</v>
      </c>
    </row>
    <row r="588" spans="1:11" ht="14.45" customHeight="1" x14ac:dyDescent="0.2">
      <c r="A588" s="814" t="s">
        <v>570</v>
      </c>
      <c r="B588" s="815" t="s">
        <v>571</v>
      </c>
      <c r="C588" s="818" t="s">
        <v>594</v>
      </c>
      <c r="D588" s="846" t="s">
        <v>595</v>
      </c>
      <c r="E588" s="818" t="s">
        <v>2273</v>
      </c>
      <c r="F588" s="846" t="s">
        <v>2274</v>
      </c>
      <c r="G588" s="818" t="s">
        <v>2275</v>
      </c>
      <c r="H588" s="818" t="s">
        <v>2277</v>
      </c>
      <c r="I588" s="832">
        <v>49.849998474121094</v>
      </c>
      <c r="J588" s="832">
        <v>36</v>
      </c>
      <c r="K588" s="833">
        <v>1794.68994140625</v>
      </c>
    </row>
    <row r="589" spans="1:11" ht="14.45" customHeight="1" x14ac:dyDescent="0.2">
      <c r="A589" s="814" t="s">
        <v>570</v>
      </c>
      <c r="B589" s="815" t="s">
        <v>571</v>
      </c>
      <c r="C589" s="818" t="s">
        <v>594</v>
      </c>
      <c r="D589" s="846" t="s">
        <v>595</v>
      </c>
      <c r="E589" s="818" t="s">
        <v>1735</v>
      </c>
      <c r="F589" s="846" t="s">
        <v>1736</v>
      </c>
      <c r="G589" s="818" t="s">
        <v>2278</v>
      </c>
      <c r="H589" s="818" t="s">
        <v>2279</v>
      </c>
      <c r="I589" s="832">
        <v>0.47999998927116394</v>
      </c>
      <c r="J589" s="832">
        <v>100</v>
      </c>
      <c r="K589" s="833">
        <v>48</v>
      </c>
    </row>
    <row r="590" spans="1:11" ht="14.45" customHeight="1" x14ac:dyDescent="0.2">
      <c r="A590" s="814" t="s">
        <v>570</v>
      </c>
      <c r="B590" s="815" t="s">
        <v>571</v>
      </c>
      <c r="C590" s="818" t="s">
        <v>594</v>
      </c>
      <c r="D590" s="846" t="s">
        <v>595</v>
      </c>
      <c r="E590" s="818" t="s">
        <v>1735</v>
      </c>
      <c r="F590" s="846" t="s">
        <v>1736</v>
      </c>
      <c r="G590" s="818" t="s">
        <v>1737</v>
      </c>
      <c r="H590" s="818" t="s">
        <v>1738</v>
      </c>
      <c r="I590" s="832">
        <v>0.47999998927116394</v>
      </c>
      <c r="J590" s="832">
        <v>800</v>
      </c>
      <c r="K590" s="833">
        <v>384</v>
      </c>
    </row>
    <row r="591" spans="1:11" ht="14.45" customHeight="1" x14ac:dyDescent="0.2">
      <c r="A591" s="814" t="s">
        <v>570</v>
      </c>
      <c r="B591" s="815" t="s">
        <v>571</v>
      </c>
      <c r="C591" s="818" t="s">
        <v>594</v>
      </c>
      <c r="D591" s="846" t="s">
        <v>595</v>
      </c>
      <c r="E591" s="818" t="s">
        <v>1735</v>
      </c>
      <c r="F591" s="846" t="s">
        <v>1736</v>
      </c>
      <c r="G591" s="818" t="s">
        <v>2280</v>
      </c>
      <c r="H591" s="818" t="s">
        <v>2281</v>
      </c>
      <c r="I591" s="832">
        <v>0.31000000238418579</v>
      </c>
      <c r="J591" s="832">
        <v>100</v>
      </c>
      <c r="K591" s="833">
        <v>31</v>
      </c>
    </row>
    <row r="592" spans="1:11" ht="14.45" customHeight="1" x14ac:dyDescent="0.2">
      <c r="A592" s="814" t="s">
        <v>570</v>
      </c>
      <c r="B592" s="815" t="s">
        <v>571</v>
      </c>
      <c r="C592" s="818" t="s">
        <v>594</v>
      </c>
      <c r="D592" s="846" t="s">
        <v>595</v>
      </c>
      <c r="E592" s="818" t="s">
        <v>1735</v>
      </c>
      <c r="F592" s="846" t="s">
        <v>1736</v>
      </c>
      <c r="G592" s="818" t="s">
        <v>1739</v>
      </c>
      <c r="H592" s="818" t="s">
        <v>1740</v>
      </c>
      <c r="I592" s="832">
        <v>0.30000001192092896</v>
      </c>
      <c r="J592" s="832">
        <v>100</v>
      </c>
      <c r="K592" s="833">
        <v>30</v>
      </c>
    </row>
    <row r="593" spans="1:11" ht="14.45" customHeight="1" x14ac:dyDescent="0.2">
      <c r="A593" s="814" t="s">
        <v>570</v>
      </c>
      <c r="B593" s="815" t="s">
        <v>571</v>
      </c>
      <c r="C593" s="818" t="s">
        <v>594</v>
      </c>
      <c r="D593" s="846" t="s">
        <v>595</v>
      </c>
      <c r="E593" s="818" t="s">
        <v>1735</v>
      </c>
      <c r="F593" s="846" t="s">
        <v>1736</v>
      </c>
      <c r="G593" s="818" t="s">
        <v>1741</v>
      </c>
      <c r="H593" s="818" t="s">
        <v>1742</v>
      </c>
      <c r="I593" s="832">
        <v>0.30000001192092896</v>
      </c>
      <c r="J593" s="832">
        <v>600</v>
      </c>
      <c r="K593" s="833">
        <v>182.15000152587891</v>
      </c>
    </row>
    <row r="594" spans="1:11" ht="14.45" customHeight="1" x14ac:dyDescent="0.2">
      <c r="A594" s="814" t="s">
        <v>570</v>
      </c>
      <c r="B594" s="815" t="s">
        <v>571</v>
      </c>
      <c r="C594" s="818" t="s">
        <v>594</v>
      </c>
      <c r="D594" s="846" t="s">
        <v>595</v>
      </c>
      <c r="E594" s="818" t="s">
        <v>1735</v>
      </c>
      <c r="F594" s="846" t="s">
        <v>1736</v>
      </c>
      <c r="G594" s="818" t="s">
        <v>1743</v>
      </c>
      <c r="H594" s="818" t="s">
        <v>1744</v>
      </c>
      <c r="I594" s="832">
        <v>0.30300000905990598</v>
      </c>
      <c r="J594" s="832">
        <v>2900</v>
      </c>
      <c r="K594" s="833">
        <v>876</v>
      </c>
    </row>
    <row r="595" spans="1:11" ht="14.45" customHeight="1" x14ac:dyDescent="0.2">
      <c r="A595" s="814" t="s">
        <v>570</v>
      </c>
      <c r="B595" s="815" t="s">
        <v>571</v>
      </c>
      <c r="C595" s="818" t="s">
        <v>594</v>
      </c>
      <c r="D595" s="846" t="s">
        <v>595</v>
      </c>
      <c r="E595" s="818" t="s">
        <v>1735</v>
      </c>
      <c r="F595" s="846" t="s">
        <v>1736</v>
      </c>
      <c r="G595" s="818" t="s">
        <v>1745</v>
      </c>
      <c r="H595" s="818" t="s">
        <v>1746</v>
      </c>
      <c r="I595" s="832">
        <v>0.54500001668930054</v>
      </c>
      <c r="J595" s="832">
        <v>3900</v>
      </c>
      <c r="K595" s="833">
        <v>2126</v>
      </c>
    </row>
    <row r="596" spans="1:11" ht="14.45" customHeight="1" x14ac:dyDescent="0.2">
      <c r="A596" s="814" t="s">
        <v>570</v>
      </c>
      <c r="B596" s="815" t="s">
        <v>571</v>
      </c>
      <c r="C596" s="818" t="s">
        <v>594</v>
      </c>
      <c r="D596" s="846" t="s">
        <v>595</v>
      </c>
      <c r="E596" s="818" t="s">
        <v>1735</v>
      </c>
      <c r="F596" s="846" t="s">
        <v>1736</v>
      </c>
      <c r="G596" s="818" t="s">
        <v>1737</v>
      </c>
      <c r="H596" s="818" t="s">
        <v>2282</v>
      </c>
      <c r="I596" s="832">
        <v>0.47999998927116394</v>
      </c>
      <c r="J596" s="832">
        <v>500</v>
      </c>
      <c r="K596" s="833">
        <v>240</v>
      </c>
    </row>
    <row r="597" spans="1:11" ht="14.45" customHeight="1" x14ac:dyDescent="0.2">
      <c r="A597" s="814" t="s">
        <v>570</v>
      </c>
      <c r="B597" s="815" t="s">
        <v>571</v>
      </c>
      <c r="C597" s="818" t="s">
        <v>594</v>
      </c>
      <c r="D597" s="846" t="s">
        <v>595</v>
      </c>
      <c r="E597" s="818" t="s">
        <v>1735</v>
      </c>
      <c r="F597" s="846" t="s">
        <v>1736</v>
      </c>
      <c r="G597" s="818" t="s">
        <v>1743</v>
      </c>
      <c r="H597" s="818" t="s">
        <v>1749</v>
      </c>
      <c r="I597" s="832">
        <v>0.30142858198710848</v>
      </c>
      <c r="J597" s="832">
        <v>1500</v>
      </c>
      <c r="K597" s="833">
        <v>454</v>
      </c>
    </row>
    <row r="598" spans="1:11" ht="14.45" customHeight="1" x14ac:dyDescent="0.2">
      <c r="A598" s="814" t="s">
        <v>570</v>
      </c>
      <c r="B598" s="815" t="s">
        <v>571</v>
      </c>
      <c r="C598" s="818" t="s">
        <v>594</v>
      </c>
      <c r="D598" s="846" t="s">
        <v>595</v>
      </c>
      <c r="E598" s="818" t="s">
        <v>1735</v>
      </c>
      <c r="F598" s="846" t="s">
        <v>1736</v>
      </c>
      <c r="G598" s="818" t="s">
        <v>1745</v>
      </c>
      <c r="H598" s="818" t="s">
        <v>2283</v>
      </c>
      <c r="I598" s="832">
        <v>0.54428573165621075</v>
      </c>
      <c r="J598" s="832">
        <v>2200</v>
      </c>
      <c r="K598" s="833">
        <v>1195</v>
      </c>
    </row>
    <row r="599" spans="1:11" ht="14.45" customHeight="1" x14ac:dyDescent="0.2">
      <c r="A599" s="814" t="s">
        <v>570</v>
      </c>
      <c r="B599" s="815" t="s">
        <v>571</v>
      </c>
      <c r="C599" s="818" t="s">
        <v>594</v>
      </c>
      <c r="D599" s="846" t="s">
        <v>595</v>
      </c>
      <c r="E599" s="818" t="s">
        <v>1735</v>
      </c>
      <c r="F599" s="846" t="s">
        <v>1736</v>
      </c>
      <c r="G599" s="818" t="s">
        <v>2284</v>
      </c>
      <c r="H599" s="818" t="s">
        <v>2285</v>
      </c>
      <c r="I599" s="832">
        <v>48.819999694824219</v>
      </c>
      <c r="J599" s="832">
        <v>25</v>
      </c>
      <c r="K599" s="833">
        <v>1220.5899658203125</v>
      </c>
    </row>
    <row r="600" spans="1:11" ht="14.45" customHeight="1" x14ac:dyDescent="0.2">
      <c r="A600" s="814" t="s">
        <v>570</v>
      </c>
      <c r="B600" s="815" t="s">
        <v>571</v>
      </c>
      <c r="C600" s="818" t="s">
        <v>594</v>
      </c>
      <c r="D600" s="846" t="s">
        <v>595</v>
      </c>
      <c r="E600" s="818" t="s">
        <v>1750</v>
      </c>
      <c r="F600" s="846" t="s">
        <v>1751</v>
      </c>
      <c r="G600" s="818" t="s">
        <v>1752</v>
      </c>
      <c r="H600" s="818" t="s">
        <v>1753</v>
      </c>
      <c r="I600" s="832">
        <v>15.729999542236328</v>
      </c>
      <c r="J600" s="832">
        <v>250</v>
      </c>
      <c r="K600" s="833">
        <v>3932.5</v>
      </c>
    </row>
    <row r="601" spans="1:11" ht="14.45" customHeight="1" x14ac:dyDescent="0.2">
      <c r="A601" s="814" t="s">
        <v>570</v>
      </c>
      <c r="B601" s="815" t="s">
        <v>571</v>
      </c>
      <c r="C601" s="818" t="s">
        <v>594</v>
      </c>
      <c r="D601" s="846" t="s">
        <v>595</v>
      </c>
      <c r="E601" s="818" t="s">
        <v>1750</v>
      </c>
      <c r="F601" s="846" t="s">
        <v>1751</v>
      </c>
      <c r="G601" s="818" t="s">
        <v>1754</v>
      </c>
      <c r="H601" s="818" t="s">
        <v>1755</v>
      </c>
      <c r="I601" s="832">
        <v>15.729999542236328</v>
      </c>
      <c r="J601" s="832">
        <v>750</v>
      </c>
      <c r="K601" s="833">
        <v>11797.5</v>
      </c>
    </row>
    <row r="602" spans="1:11" ht="14.45" customHeight="1" x14ac:dyDescent="0.2">
      <c r="A602" s="814" t="s">
        <v>570</v>
      </c>
      <c r="B602" s="815" t="s">
        <v>571</v>
      </c>
      <c r="C602" s="818" t="s">
        <v>594</v>
      </c>
      <c r="D602" s="846" t="s">
        <v>595</v>
      </c>
      <c r="E602" s="818" t="s">
        <v>1750</v>
      </c>
      <c r="F602" s="846" t="s">
        <v>1751</v>
      </c>
      <c r="G602" s="818" t="s">
        <v>2286</v>
      </c>
      <c r="H602" s="818" t="s">
        <v>2287</v>
      </c>
      <c r="I602" s="832">
        <v>15.729999542236328</v>
      </c>
      <c r="J602" s="832">
        <v>150</v>
      </c>
      <c r="K602" s="833">
        <v>2359.5</v>
      </c>
    </row>
    <row r="603" spans="1:11" ht="14.45" customHeight="1" x14ac:dyDescent="0.2">
      <c r="A603" s="814" t="s">
        <v>570</v>
      </c>
      <c r="B603" s="815" t="s">
        <v>571</v>
      </c>
      <c r="C603" s="818" t="s">
        <v>594</v>
      </c>
      <c r="D603" s="846" t="s">
        <v>595</v>
      </c>
      <c r="E603" s="818" t="s">
        <v>1750</v>
      </c>
      <c r="F603" s="846" t="s">
        <v>1751</v>
      </c>
      <c r="G603" s="818" t="s">
        <v>2288</v>
      </c>
      <c r="H603" s="818" t="s">
        <v>2289</v>
      </c>
      <c r="I603" s="832">
        <v>15.729999542236328</v>
      </c>
      <c r="J603" s="832">
        <v>50</v>
      </c>
      <c r="K603" s="833">
        <v>786.5</v>
      </c>
    </row>
    <row r="604" spans="1:11" ht="14.45" customHeight="1" x14ac:dyDescent="0.2">
      <c r="A604" s="814" t="s">
        <v>570</v>
      </c>
      <c r="B604" s="815" t="s">
        <v>571</v>
      </c>
      <c r="C604" s="818" t="s">
        <v>594</v>
      </c>
      <c r="D604" s="846" t="s">
        <v>595</v>
      </c>
      <c r="E604" s="818" t="s">
        <v>1750</v>
      </c>
      <c r="F604" s="846" t="s">
        <v>1751</v>
      </c>
      <c r="G604" s="818" t="s">
        <v>2290</v>
      </c>
      <c r="H604" s="818" t="s">
        <v>2291</v>
      </c>
      <c r="I604" s="832">
        <v>15.729999542236328</v>
      </c>
      <c r="J604" s="832">
        <v>250</v>
      </c>
      <c r="K604" s="833">
        <v>3932.5</v>
      </c>
    </row>
    <row r="605" spans="1:11" ht="14.45" customHeight="1" x14ac:dyDescent="0.2">
      <c r="A605" s="814" t="s">
        <v>570</v>
      </c>
      <c r="B605" s="815" t="s">
        <v>571</v>
      </c>
      <c r="C605" s="818" t="s">
        <v>594</v>
      </c>
      <c r="D605" s="846" t="s">
        <v>595</v>
      </c>
      <c r="E605" s="818" t="s">
        <v>1750</v>
      </c>
      <c r="F605" s="846" t="s">
        <v>1751</v>
      </c>
      <c r="G605" s="818" t="s">
        <v>1752</v>
      </c>
      <c r="H605" s="818" t="s">
        <v>1756</v>
      </c>
      <c r="I605" s="832">
        <v>15.729999542236328</v>
      </c>
      <c r="J605" s="832">
        <v>200</v>
      </c>
      <c r="K605" s="833">
        <v>3146</v>
      </c>
    </row>
    <row r="606" spans="1:11" ht="14.45" customHeight="1" x14ac:dyDescent="0.2">
      <c r="A606" s="814" t="s">
        <v>570</v>
      </c>
      <c r="B606" s="815" t="s">
        <v>571</v>
      </c>
      <c r="C606" s="818" t="s">
        <v>594</v>
      </c>
      <c r="D606" s="846" t="s">
        <v>595</v>
      </c>
      <c r="E606" s="818" t="s">
        <v>1750</v>
      </c>
      <c r="F606" s="846" t="s">
        <v>1751</v>
      </c>
      <c r="G606" s="818" t="s">
        <v>1754</v>
      </c>
      <c r="H606" s="818" t="s">
        <v>1757</v>
      </c>
      <c r="I606" s="832">
        <v>15.729999542236328</v>
      </c>
      <c r="J606" s="832">
        <v>600</v>
      </c>
      <c r="K606" s="833">
        <v>9438</v>
      </c>
    </row>
    <row r="607" spans="1:11" ht="14.45" customHeight="1" x14ac:dyDescent="0.2">
      <c r="A607" s="814" t="s">
        <v>570</v>
      </c>
      <c r="B607" s="815" t="s">
        <v>571</v>
      </c>
      <c r="C607" s="818" t="s">
        <v>594</v>
      </c>
      <c r="D607" s="846" t="s">
        <v>595</v>
      </c>
      <c r="E607" s="818" t="s">
        <v>1750</v>
      </c>
      <c r="F607" s="846" t="s">
        <v>1751</v>
      </c>
      <c r="G607" s="818" t="s">
        <v>2286</v>
      </c>
      <c r="H607" s="818" t="s">
        <v>2292</v>
      </c>
      <c r="I607" s="832">
        <v>15.729999542236328</v>
      </c>
      <c r="J607" s="832">
        <v>50</v>
      </c>
      <c r="K607" s="833">
        <v>786.5</v>
      </c>
    </row>
    <row r="608" spans="1:11" ht="14.45" customHeight="1" x14ac:dyDescent="0.2">
      <c r="A608" s="814" t="s">
        <v>570</v>
      </c>
      <c r="B608" s="815" t="s">
        <v>571</v>
      </c>
      <c r="C608" s="818" t="s">
        <v>594</v>
      </c>
      <c r="D608" s="846" t="s">
        <v>595</v>
      </c>
      <c r="E608" s="818" t="s">
        <v>1750</v>
      </c>
      <c r="F608" s="846" t="s">
        <v>1751</v>
      </c>
      <c r="G608" s="818" t="s">
        <v>2288</v>
      </c>
      <c r="H608" s="818" t="s">
        <v>2293</v>
      </c>
      <c r="I608" s="832">
        <v>15.720000267028809</v>
      </c>
      <c r="J608" s="832">
        <v>50</v>
      </c>
      <c r="K608" s="833">
        <v>786</v>
      </c>
    </row>
    <row r="609" spans="1:11" ht="14.45" customHeight="1" x14ac:dyDescent="0.2">
      <c r="A609" s="814" t="s">
        <v>570</v>
      </c>
      <c r="B609" s="815" t="s">
        <v>571</v>
      </c>
      <c r="C609" s="818" t="s">
        <v>594</v>
      </c>
      <c r="D609" s="846" t="s">
        <v>595</v>
      </c>
      <c r="E609" s="818" t="s">
        <v>1750</v>
      </c>
      <c r="F609" s="846" t="s">
        <v>1751</v>
      </c>
      <c r="G609" s="818" t="s">
        <v>2290</v>
      </c>
      <c r="H609" s="818" t="s">
        <v>2294</v>
      </c>
      <c r="I609" s="832">
        <v>15.729999542236328</v>
      </c>
      <c r="J609" s="832">
        <v>100</v>
      </c>
      <c r="K609" s="833">
        <v>1573</v>
      </c>
    </row>
    <row r="610" spans="1:11" ht="14.45" customHeight="1" x14ac:dyDescent="0.2">
      <c r="A610" s="814" t="s">
        <v>570</v>
      </c>
      <c r="B610" s="815" t="s">
        <v>571</v>
      </c>
      <c r="C610" s="818" t="s">
        <v>594</v>
      </c>
      <c r="D610" s="846" t="s">
        <v>595</v>
      </c>
      <c r="E610" s="818" t="s">
        <v>1750</v>
      </c>
      <c r="F610" s="846" t="s">
        <v>1751</v>
      </c>
      <c r="G610" s="818" t="s">
        <v>1758</v>
      </c>
      <c r="H610" s="818" t="s">
        <v>1759</v>
      </c>
      <c r="I610" s="832">
        <v>0.64124999940395355</v>
      </c>
      <c r="J610" s="832">
        <v>3200</v>
      </c>
      <c r="K610" s="833">
        <v>2074</v>
      </c>
    </row>
    <row r="611" spans="1:11" ht="14.45" customHeight="1" x14ac:dyDescent="0.2">
      <c r="A611" s="814" t="s">
        <v>570</v>
      </c>
      <c r="B611" s="815" t="s">
        <v>571</v>
      </c>
      <c r="C611" s="818" t="s">
        <v>594</v>
      </c>
      <c r="D611" s="846" t="s">
        <v>595</v>
      </c>
      <c r="E611" s="818" t="s">
        <v>1750</v>
      </c>
      <c r="F611" s="846" t="s">
        <v>1751</v>
      </c>
      <c r="G611" s="818" t="s">
        <v>1760</v>
      </c>
      <c r="H611" s="818" t="s">
        <v>1761</v>
      </c>
      <c r="I611" s="832">
        <v>0.64466666380564375</v>
      </c>
      <c r="J611" s="832">
        <v>96200</v>
      </c>
      <c r="K611" s="833">
        <v>62586</v>
      </c>
    </row>
    <row r="612" spans="1:11" ht="14.45" customHeight="1" x14ac:dyDescent="0.2">
      <c r="A612" s="814" t="s">
        <v>570</v>
      </c>
      <c r="B612" s="815" t="s">
        <v>571</v>
      </c>
      <c r="C612" s="818" t="s">
        <v>594</v>
      </c>
      <c r="D612" s="846" t="s">
        <v>595</v>
      </c>
      <c r="E612" s="818" t="s">
        <v>1750</v>
      </c>
      <c r="F612" s="846" t="s">
        <v>1751</v>
      </c>
      <c r="G612" s="818" t="s">
        <v>2295</v>
      </c>
      <c r="H612" s="818" t="s">
        <v>2296</v>
      </c>
      <c r="I612" s="832">
        <v>0.62999999523162842</v>
      </c>
      <c r="J612" s="832">
        <v>340</v>
      </c>
      <c r="K612" s="833">
        <v>214.19999694824219</v>
      </c>
    </row>
    <row r="613" spans="1:11" ht="14.45" customHeight="1" x14ac:dyDescent="0.2">
      <c r="A613" s="814" t="s">
        <v>570</v>
      </c>
      <c r="B613" s="815" t="s">
        <v>571</v>
      </c>
      <c r="C613" s="818" t="s">
        <v>594</v>
      </c>
      <c r="D613" s="846" t="s">
        <v>595</v>
      </c>
      <c r="E613" s="818" t="s">
        <v>1750</v>
      </c>
      <c r="F613" s="846" t="s">
        <v>1751</v>
      </c>
      <c r="G613" s="818" t="s">
        <v>1762</v>
      </c>
      <c r="H613" s="818" t="s">
        <v>1763</v>
      </c>
      <c r="I613" s="832">
        <v>0.89999997615814209</v>
      </c>
      <c r="J613" s="832">
        <v>2800</v>
      </c>
      <c r="K613" s="833">
        <v>2508.0400238037109</v>
      </c>
    </row>
    <row r="614" spans="1:11" ht="14.45" customHeight="1" x14ac:dyDescent="0.2">
      <c r="A614" s="814" t="s">
        <v>570</v>
      </c>
      <c r="B614" s="815" t="s">
        <v>571</v>
      </c>
      <c r="C614" s="818" t="s">
        <v>594</v>
      </c>
      <c r="D614" s="846" t="s">
        <v>595</v>
      </c>
      <c r="E614" s="818" t="s">
        <v>1750</v>
      </c>
      <c r="F614" s="846" t="s">
        <v>1751</v>
      </c>
      <c r="G614" s="818" t="s">
        <v>1769</v>
      </c>
      <c r="H614" s="818" t="s">
        <v>2297</v>
      </c>
      <c r="I614" s="832">
        <v>0.89999997615814209</v>
      </c>
      <c r="J614" s="832">
        <v>200</v>
      </c>
      <c r="K614" s="833">
        <v>179.08000183105469</v>
      </c>
    </row>
    <row r="615" spans="1:11" ht="14.45" customHeight="1" x14ac:dyDescent="0.2">
      <c r="A615" s="814" t="s">
        <v>570</v>
      </c>
      <c r="B615" s="815" t="s">
        <v>571</v>
      </c>
      <c r="C615" s="818" t="s">
        <v>594</v>
      </c>
      <c r="D615" s="846" t="s">
        <v>595</v>
      </c>
      <c r="E615" s="818" t="s">
        <v>1750</v>
      </c>
      <c r="F615" s="846" t="s">
        <v>1751</v>
      </c>
      <c r="G615" s="818" t="s">
        <v>1758</v>
      </c>
      <c r="H615" s="818" t="s">
        <v>1766</v>
      </c>
      <c r="I615" s="832">
        <v>0.62999999523162842</v>
      </c>
      <c r="J615" s="832">
        <v>400</v>
      </c>
      <c r="K615" s="833">
        <v>252</v>
      </c>
    </row>
    <row r="616" spans="1:11" ht="14.45" customHeight="1" x14ac:dyDescent="0.2">
      <c r="A616" s="814" t="s">
        <v>570</v>
      </c>
      <c r="B616" s="815" t="s">
        <v>571</v>
      </c>
      <c r="C616" s="818" t="s">
        <v>594</v>
      </c>
      <c r="D616" s="846" t="s">
        <v>595</v>
      </c>
      <c r="E616" s="818" t="s">
        <v>1750</v>
      </c>
      <c r="F616" s="846" t="s">
        <v>1751</v>
      </c>
      <c r="G616" s="818" t="s">
        <v>1760</v>
      </c>
      <c r="H616" s="818" t="s">
        <v>1767</v>
      </c>
      <c r="I616" s="832">
        <v>0.62999999523162842</v>
      </c>
      <c r="J616" s="832">
        <v>37000</v>
      </c>
      <c r="K616" s="833">
        <v>23310</v>
      </c>
    </row>
    <row r="617" spans="1:11" ht="14.45" customHeight="1" x14ac:dyDescent="0.2">
      <c r="A617" s="814" t="s">
        <v>570</v>
      </c>
      <c r="B617" s="815" t="s">
        <v>571</v>
      </c>
      <c r="C617" s="818" t="s">
        <v>594</v>
      </c>
      <c r="D617" s="846" t="s">
        <v>595</v>
      </c>
      <c r="E617" s="818" t="s">
        <v>1750</v>
      </c>
      <c r="F617" s="846" t="s">
        <v>1751</v>
      </c>
      <c r="G617" s="818" t="s">
        <v>1762</v>
      </c>
      <c r="H617" s="818" t="s">
        <v>1768</v>
      </c>
      <c r="I617" s="832">
        <v>0.89999997615814209</v>
      </c>
      <c r="J617" s="832">
        <v>1000</v>
      </c>
      <c r="K617" s="833">
        <v>895.40000915527344</v>
      </c>
    </row>
    <row r="618" spans="1:11" ht="14.45" customHeight="1" x14ac:dyDescent="0.2">
      <c r="A618" s="814" t="s">
        <v>570</v>
      </c>
      <c r="B618" s="815" t="s">
        <v>571</v>
      </c>
      <c r="C618" s="818" t="s">
        <v>594</v>
      </c>
      <c r="D618" s="846" t="s">
        <v>595</v>
      </c>
      <c r="E618" s="818" t="s">
        <v>2298</v>
      </c>
      <c r="F618" s="846" t="s">
        <v>2299</v>
      </c>
      <c r="G618" s="818" t="s">
        <v>2300</v>
      </c>
      <c r="H618" s="818" t="s">
        <v>2301</v>
      </c>
      <c r="I618" s="832">
        <v>629.20001220703125</v>
      </c>
      <c r="J618" s="832">
        <v>50</v>
      </c>
      <c r="K618" s="833">
        <v>31460</v>
      </c>
    </row>
    <row r="619" spans="1:11" ht="14.45" customHeight="1" x14ac:dyDescent="0.2">
      <c r="A619" s="814" t="s">
        <v>570</v>
      </c>
      <c r="B619" s="815" t="s">
        <v>571</v>
      </c>
      <c r="C619" s="818" t="s">
        <v>594</v>
      </c>
      <c r="D619" s="846" t="s">
        <v>595</v>
      </c>
      <c r="E619" s="818" t="s">
        <v>2298</v>
      </c>
      <c r="F619" s="846" t="s">
        <v>2299</v>
      </c>
      <c r="G619" s="818" t="s">
        <v>2302</v>
      </c>
      <c r="H619" s="818" t="s">
        <v>2303</v>
      </c>
      <c r="I619" s="832">
        <v>592.9000244140625</v>
      </c>
      <c r="J619" s="832">
        <v>10</v>
      </c>
      <c r="K619" s="833">
        <v>5929</v>
      </c>
    </row>
    <row r="620" spans="1:11" ht="14.45" customHeight="1" x14ac:dyDescent="0.2">
      <c r="A620" s="814" t="s">
        <v>570</v>
      </c>
      <c r="B620" s="815" t="s">
        <v>571</v>
      </c>
      <c r="C620" s="818" t="s">
        <v>594</v>
      </c>
      <c r="D620" s="846" t="s">
        <v>595</v>
      </c>
      <c r="E620" s="818" t="s">
        <v>2298</v>
      </c>
      <c r="F620" s="846" t="s">
        <v>2299</v>
      </c>
      <c r="G620" s="818" t="s">
        <v>2302</v>
      </c>
      <c r="H620" s="818" t="s">
        <v>2304</v>
      </c>
      <c r="I620" s="832">
        <v>592.9000244140625</v>
      </c>
      <c r="J620" s="832">
        <v>34</v>
      </c>
      <c r="K620" s="833">
        <v>20158.6005859375</v>
      </c>
    </row>
    <row r="621" spans="1:11" ht="14.45" customHeight="1" x14ac:dyDescent="0.2">
      <c r="A621" s="814" t="s">
        <v>570</v>
      </c>
      <c r="B621" s="815" t="s">
        <v>571</v>
      </c>
      <c r="C621" s="818" t="s">
        <v>594</v>
      </c>
      <c r="D621" s="846" t="s">
        <v>595</v>
      </c>
      <c r="E621" s="818" t="s">
        <v>2298</v>
      </c>
      <c r="F621" s="846" t="s">
        <v>2299</v>
      </c>
      <c r="G621" s="818" t="s">
        <v>2305</v>
      </c>
      <c r="H621" s="818" t="s">
        <v>2306</v>
      </c>
      <c r="I621" s="832">
        <v>592.9000244140625</v>
      </c>
      <c r="J621" s="832">
        <v>10</v>
      </c>
      <c r="K621" s="833">
        <v>5929</v>
      </c>
    </row>
    <row r="622" spans="1:11" ht="14.45" customHeight="1" x14ac:dyDescent="0.2">
      <c r="A622" s="814" t="s">
        <v>570</v>
      </c>
      <c r="B622" s="815" t="s">
        <v>571</v>
      </c>
      <c r="C622" s="818" t="s">
        <v>594</v>
      </c>
      <c r="D622" s="846" t="s">
        <v>595</v>
      </c>
      <c r="E622" s="818" t="s">
        <v>2298</v>
      </c>
      <c r="F622" s="846" t="s">
        <v>2299</v>
      </c>
      <c r="G622" s="818" t="s">
        <v>2307</v>
      </c>
      <c r="H622" s="818" t="s">
        <v>2308</v>
      </c>
      <c r="I622" s="832">
        <v>592.9000244140625</v>
      </c>
      <c r="J622" s="832">
        <v>10</v>
      </c>
      <c r="K622" s="833">
        <v>5929</v>
      </c>
    </row>
    <row r="623" spans="1:11" ht="14.45" customHeight="1" x14ac:dyDescent="0.2">
      <c r="A623" s="814" t="s">
        <v>570</v>
      </c>
      <c r="B623" s="815" t="s">
        <v>571</v>
      </c>
      <c r="C623" s="818" t="s">
        <v>594</v>
      </c>
      <c r="D623" s="846" t="s">
        <v>595</v>
      </c>
      <c r="E623" s="818" t="s">
        <v>2298</v>
      </c>
      <c r="F623" s="846" t="s">
        <v>2299</v>
      </c>
      <c r="G623" s="818" t="s">
        <v>2300</v>
      </c>
      <c r="H623" s="818" t="s">
        <v>2309</v>
      </c>
      <c r="I623" s="832">
        <v>629.20001220703125</v>
      </c>
      <c r="J623" s="832">
        <v>10</v>
      </c>
      <c r="K623" s="833">
        <v>6292</v>
      </c>
    </row>
    <row r="624" spans="1:11" ht="14.45" customHeight="1" x14ac:dyDescent="0.2">
      <c r="A624" s="814" t="s">
        <v>570</v>
      </c>
      <c r="B624" s="815" t="s">
        <v>571</v>
      </c>
      <c r="C624" s="818" t="s">
        <v>594</v>
      </c>
      <c r="D624" s="846" t="s">
        <v>595</v>
      </c>
      <c r="E624" s="818" t="s">
        <v>2298</v>
      </c>
      <c r="F624" s="846" t="s">
        <v>2299</v>
      </c>
      <c r="G624" s="818" t="s">
        <v>2302</v>
      </c>
      <c r="H624" s="818" t="s">
        <v>2310</v>
      </c>
      <c r="I624" s="832">
        <v>592.9000244140625</v>
      </c>
      <c r="J624" s="832">
        <v>8</v>
      </c>
      <c r="K624" s="833">
        <v>4743.2001953125</v>
      </c>
    </row>
    <row r="625" spans="1:11" ht="14.45" customHeight="1" x14ac:dyDescent="0.2">
      <c r="A625" s="814" t="s">
        <v>570</v>
      </c>
      <c r="B625" s="815" t="s">
        <v>571</v>
      </c>
      <c r="C625" s="818" t="s">
        <v>594</v>
      </c>
      <c r="D625" s="846" t="s">
        <v>595</v>
      </c>
      <c r="E625" s="818" t="s">
        <v>2298</v>
      </c>
      <c r="F625" s="846" t="s">
        <v>2299</v>
      </c>
      <c r="G625" s="818" t="s">
        <v>2311</v>
      </c>
      <c r="H625" s="818" t="s">
        <v>2312</v>
      </c>
      <c r="I625" s="832">
        <v>2178</v>
      </c>
      <c r="J625" s="832">
        <v>40</v>
      </c>
      <c r="K625" s="833">
        <v>87120</v>
      </c>
    </row>
    <row r="626" spans="1:11" ht="14.45" customHeight="1" x14ac:dyDescent="0.2">
      <c r="A626" s="814" t="s">
        <v>570</v>
      </c>
      <c r="B626" s="815" t="s">
        <v>571</v>
      </c>
      <c r="C626" s="818" t="s">
        <v>594</v>
      </c>
      <c r="D626" s="846" t="s">
        <v>595</v>
      </c>
      <c r="E626" s="818" t="s">
        <v>2298</v>
      </c>
      <c r="F626" s="846" t="s">
        <v>2299</v>
      </c>
      <c r="G626" s="818" t="s">
        <v>2313</v>
      </c>
      <c r="H626" s="818" t="s">
        <v>2314</v>
      </c>
      <c r="I626" s="832">
        <v>1694</v>
      </c>
      <c r="J626" s="832">
        <v>20</v>
      </c>
      <c r="K626" s="833">
        <v>33880</v>
      </c>
    </row>
    <row r="627" spans="1:11" ht="14.45" customHeight="1" x14ac:dyDescent="0.2">
      <c r="A627" s="814" t="s">
        <v>570</v>
      </c>
      <c r="B627" s="815" t="s">
        <v>571</v>
      </c>
      <c r="C627" s="818" t="s">
        <v>594</v>
      </c>
      <c r="D627" s="846" t="s">
        <v>595</v>
      </c>
      <c r="E627" s="818" t="s">
        <v>2298</v>
      </c>
      <c r="F627" s="846" t="s">
        <v>2299</v>
      </c>
      <c r="G627" s="818" t="s">
        <v>2313</v>
      </c>
      <c r="H627" s="818" t="s">
        <v>2315</v>
      </c>
      <c r="I627" s="832">
        <v>1694</v>
      </c>
      <c r="J627" s="832">
        <v>40</v>
      </c>
      <c r="K627" s="833">
        <v>67760</v>
      </c>
    </row>
    <row r="628" spans="1:11" ht="14.45" customHeight="1" x14ac:dyDescent="0.2">
      <c r="A628" s="814" t="s">
        <v>570</v>
      </c>
      <c r="B628" s="815" t="s">
        <v>571</v>
      </c>
      <c r="C628" s="818" t="s">
        <v>594</v>
      </c>
      <c r="D628" s="846" t="s">
        <v>595</v>
      </c>
      <c r="E628" s="818" t="s">
        <v>2316</v>
      </c>
      <c r="F628" s="846" t="s">
        <v>2317</v>
      </c>
      <c r="G628" s="818" t="s">
        <v>2318</v>
      </c>
      <c r="H628" s="818" t="s">
        <v>2319</v>
      </c>
      <c r="I628" s="832">
        <v>39.439998626708984</v>
      </c>
      <c r="J628" s="832">
        <v>5</v>
      </c>
      <c r="K628" s="833">
        <v>197.19999694824219</v>
      </c>
    </row>
    <row r="629" spans="1:11" ht="14.45" customHeight="1" x14ac:dyDescent="0.2">
      <c r="A629" s="814" t="s">
        <v>570</v>
      </c>
      <c r="B629" s="815" t="s">
        <v>571</v>
      </c>
      <c r="C629" s="818" t="s">
        <v>594</v>
      </c>
      <c r="D629" s="846" t="s">
        <v>595</v>
      </c>
      <c r="E629" s="818" t="s">
        <v>2316</v>
      </c>
      <c r="F629" s="846" t="s">
        <v>2317</v>
      </c>
      <c r="G629" s="818" t="s">
        <v>2320</v>
      </c>
      <c r="H629" s="818" t="s">
        <v>2321</v>
      </c>
      <c r="I629" s="832">
        <v>1494.3499755859375</v>
      </c>
      <c r="J629" s="832">
        <v>2</v>
      </c>
      <c r="K629" s="833">
        <v>2988.699951171875</v>
      </c>
    </row>
    <row r="630" spans="1:11" ht="14.45" customHeight="1" x14ac:dyDescent="0.2">
      <c r="A630" s="814" t="s">
        <v>570</v>
      </c>
      <c r="B630" s="815" t="s">
        <v>571</v>
      </c>
      <c r="C630" s="818" t="s">
        <v>594</v>
      </c>
      <c r="D630" s="846" t="s">
        <v>595</v>
      </c>
      <c r="E630" s="818" t="s">
        <v>2316</v>
      </c>
      <c r="F630" s="846" t="s">
        <v>2317</v>
      </c>
      <c r="G630" s="818" t="s">
        <v>2322</v>
      </c>
      <c r="H630" s="818" t="s">
        <v>2323</v>
      </c>
      <c r="I630" s="832">
        <v>5441.3701171875</v>
      </c>
      <c r="J630" s="832">
        <v>1</v>
      </c>
      <c r="K630" s="833">
        <v>5441.3701171875</v>
      </c>
    </row>
    <row r="631" spans="1:11" ht="14.45" customHeight="1" x14ac:dyDescent="0.2">
      <c r="A631" s="814" t="s">
        <v>570</v>
      </c>
      <c r="B631" s="815" t="s">
        <v>571</v>
      </c>
      <c r="C631" s="818" t="s">
        <v>594</v>
      </c>
      <c r="D631" s="846" t="s">
        <v>595</v>
      </c>
      <c r="E631" s="818" t="s">
        <v>2316</v>
      </c>
      <c r="F631" s="846" t="s">
        <v>2317</v>
      </c>
      <c r="G631" s="818" t="s">
        <v>2322</v>
      </c>
      <c r="H631" s="818" t="s">
        <v>2324</v>
      </c>
      <c r="I631" s="832">
        <v>5441.3701171875</v>
      </c>
      <c r="J631" s="832">
        <v>1</v>
      </c>
      <c r="K631" s="833">
        <v>5441.3701171875</v>
      </c>
    </row>
    <row r="632" spans="1:11" ht="14.45" customHeight="1" x14ac:dyDescent="0.2">
      <c r="A632" s="814" t="s">
        <v>570</v>
      </c>
      <c r="B632" s="815" t="s">
        <v>571</v>
      </c>
      <c r="C632" s="818" t="s">
        <v>594</v>
      </c>
      <c r="D632" s="846" t="s">
        <v>595</v>
      </c>
      <c r="E632" s="818" t="s">
        <v>2316</v>
      </c>
      <c r="F632" s="846" t="s">
        <v>2317</v>
      </c>
      <c r="G632" s="818" t="s">
        <v>2325</v>
      </c>
      <c r="H632" s="818" t="s">
        <v>2326</v>
      </c>
      <c r="I632" s="832">
        <v>3341.719970703125</v>
      </c>
      <c r="J632" s="832">
        <v>5</v>
      </c>
      <c r="K632" s="833">
        <v>16708.59033203125</v>
      </c>
    </row>
    <row r="633" spans="1:11" ht="14.45" customHeight="1" x14ac:dyDescent="0.2">
      <c r="A633" s="814" t="s">
        <v>570</v>
      </c>
      <c r="B633" s="815" t="s">
        <v>571</v>
      </c>
      <c r="C633" s="818" t="s">
        <v>594</v>
      </c>
      <c r="D633" s="846" t="s">
        <v>595</v>
      </c>
      <c r="E633" s="818" t="s">
        <v>2316</v>
      </c>
      <c r="F633" s="846" t="s">
        <v>2317</v>
      </c>
      <c r="G633" s="818" t="s">
        <v>2327</v>
      </c>
      <c r="H633" s="818" t="s">
        <v>2328</v>
      </c>
      <c r="I633" s="832">
        <v>88.099998474121094</v>
      </c>
      <c r="J633" s="832">
        <v>20</v>
      </c>
      <c r="K633" s="833">
        <v>1762</v>
      </c>
    </row>
    <row r="634" spans="1:11" ht="14.45" customHeight="1" x14ac:dyDescent="0.2">
      <c r="A634" s="814" t="s">
        <v>570</v>
      </c>
      <c r="B634" s="815" t="s">
        <v>571</v>
      </c>
      <c r="C634" s="818" t="s">
        <v>594</v>
      </c>
      <c r="D634" s="846" t="s">
        <v>595</v>
      </c>
      <c r="E634" s="818" t="s">
        <v>2316</v>
      </c>
      <c r="F634" s="846" t="s">
        <v>2317</v>
      </c>
      <c r="G634" s="818" t="s">
        <v>2327</v>
      </c>
      <c r="H634" s="818" t="s">
        <v>2329</v>
      </c>
      <c r="I634" s="832">
        <v>88.099998474121094</v>
      </c>
      <c r="J634" s="832">
        <v>50</v>
      </c>
      <c r="K634" s="833">
        <v>4405.009765625</v>
      </c>
    </row>
    <row r="635" spans="1:11" ht="14.45" customHeight="1" x14ac:dyDescent="0.2">
      <c r="A635" s="814" t="s">
        <v>570</v>
      </c>
      <c r="B635" s="815" t="s">
        <v>571</v>
      </c>
      <c r="C635" s="818" t="s">
        <v>594</v>
      </c>
      <c r="D635" s="846" t="s">
        <v>595</v>
      </c>
      <c r="E635" s="818" t="s">
        <v>2316</v>
      </c>
      <c r="F635" s="846" t="s">
        <v>2317</v>
      </c>
      <c r="G635" s="818" t="s">
        <v>2330</v>
      </c>
      <c r="H635" s="818" t="s">
        <v>2331</v>
      </c>
      <c r="I635" s="832">
        <v>146.41000366210938</v>
      </c>
      <c r="J635" s="832">
        <v>30</v>
      </c>
      <c r="K635" s="833">
        <v>4392.2999267578125</v>
      </c>
    </row>
    <row r="636" spans="1:11" ht="14.45" customHeight="1" x14ac:dyDescent="0.2">
      <c r="A636" s="814" t="s">
        <v>570</v>
      </c>
      <c r="B636" s="815" t="s">
        <v>571</v>
      </c>
      <c r="C636" s="818" t="s">
        <v>594</v>
      </c>
      <c r="D636" s="846" t="s">
        <v>595</v>
      </c>
      <c r="E636" s="818" t="s">
        <v>2316</v>
      </c>
      <c r="F636" s="846" t="s">
        <v>2317</v>
      </c>
      <c r="G636" s="818" t="s">
        <v>2332</v>
      </c>
      <c r="H636" s="818" t="s">
        <v>2333</v>
      </c>
      <c r="I636" s="832">
        <v>78.650001525878906</v>
      </c>
      <c r="J636" s="832">
        <v>25</v>
      </c>
      <c r="K636" s="833">
        <v>1966.25</v>
      </c>
    </row>
    <row r="637" spans="1:11" ht="14.45" customHeight="1" x14ac:dyDescent="0.2">
      <c r="A637" s="814" t="s">
        <v>570</v>
      </c>
      <c r="B637" s="815" t="s">
        <v>571</v>
      </c>
      <c r="C637" s="818" t="s">
        <v>594</v>
      </c>
      <c r="D637" s="846" t="s">
        <v>595</v>
      </c>
      <c r="E637" s="818" t="s">
        <v>2316</v>
      </c>
      <c r="F637" s="846" t="s">
        <v>2317</v>
      </c>
      <c r="G637" s="818" t="s">
        <v>2334</v>
      </c>
      <c r="H637" s="818" t="s">
        <v>2335</v>
      </c>
      <c r="I637" s="832">
        <v>342.30999755859375</v>
      </c>
      <c r="J637" s="832">
        <v>10</v>
      </c>
      <c r="K637" s="833">
        <v>3423.090087890625</v>
      </c>
    </row>
    <row r="638" spans="1:11" ht="14.45" customHeight="1" x14ac:dyDescent="0.2">
      <c r="A638" s="814" t="s">
        <v>570</v>
      </c>
      <c r="B638" s="815" t="s">
        <v>571</v>
      </c>
      <c r="C638" s="818" t="s">
        <v>594</v>
      </c>
      <c r="D638" s="846" t="s">
        <v>595</v>
      </c>
      <c r="E638" s="818" t="s">
        <v>2316</v>
      </c>
      <c r="F638" s="846" t="s">
        <v>2317</v>
      </c>
      <c r="G638" s="818" t="s">
        <v>2336</v>
      </c>
      <c r="H638" s="818" t="s">
        <v>2337</v>
      </c>
      <c r="I638" s="832">
        <v>1439.9100341796875</v>
      </c>
      <c r="J638" s="832">
        <v>8</v>
      </c>
      <c r="K638" s="833">
        <v>11519.30029296875</v>
      </c>
    </row>
    <row r="639" spans="1:11" ht="14.45" customHeight="1" x14ac:dyDescent="0.2">
      <c r="A639" s="814" t="s">
        <v>570</v>
      </c>
      <c r="B639" s="815" t="s">
        <v>571</v>
      </c>
      <c r="C639" s="818" t="s">
        <v>594</v>
      </c>
      <c r="D639" s="846" t="s">
        <v>595</v>
      </c>
      <c r="E639" s="818" t="s">
        <v>2316</v>
      </c>
      <c r="F639" s="846" t="s">
        <v>2317</v>
      </c>
      <c r="G639" s="818" t="s">
        <v>2338</v>
      </c>
      <c r="H639" s="818" t="s">
        <v>2339</v>
      </c>
      <c r="I639" s="832">
        <v>1056.3299560546875</v>
      </c>
      <c r="J639" s="832">
        <v>40</v>
      </c>
      <c r="K639" s="833">
        <v>42253.19921875</v>
      </c>
    </row>
    <row r="640" spans="1:11" ht="14.45" customHeight="1" x14ac:dyDescent="0.2">
      <c r="A640" s="814" t="s">
        <v>570</v>
      </c>
      <c r="B640" s="815" t="s">
        <v>571</v>
      </c>
      <c r="C640" s="818" t="s">
        <v>594</v>
      </c>
      <c r="D640" s="846" t="s">
        <v>595</v>
      </c>
      <c r="E640" s="818" t="s">
        <v>2316</v>
      </c>
      <c r="F640" s="846" t="s">
        <v>2317</v>
      </c>
      <c r="G640" s="818" t="s">
        <v>2340</v>
      </c>
      <c r="H640" s="818" t="s">
        <v>2341</v>
      </c>
      <c r="I640" s="832">
        <v>470.69000244140625</v>
      </c>
      <c r="J640" s="832">
        <v>30</v>
      </c>
      <c r="K640" s="833">
        <v>14120.69970703125</v>
      </c>
    </row>
    <row r="641" spans="1:11" ht="14.45" customHeight="1" x14ac:dyDescent="0.2">
      <c r="A641" s="814" t="s">
        <v>570</v>
      </c>
      <c r="B641" s="815" t="s">
        <v>571</v>
      </c>
      <c r="C641" s="818" t="s">
        <v>594</v>
      </c>
      <c r="D641" s="846" t="s">
        <v>595</v>
      </c>
      <c r="E641" s="818" t="s">
        <v>2316</v>
      </c>
      <c r="F641" s="846" t="s">
        <v>2317</v>
      </c>
      <c r="G641" s="818" t="s">
        <v>2342</v>
      </c>
      <c r="H641" s="818" t="s">
        <v>2343</v>
      </c>
      <c r="I641" s="832">
        <v>3102.919921875</v>
      </c>
      <c r="J641" s="832">
        <v>15</v>
      </c>
      <c r="K641" s="833">
        <v>46543.8603515625</v>
      </c>
    </row>
    <row r="642" spans="1:11" ht="14.45" customHeight="1" x14ac:dyDescent="0.2">
      <c r="A642" s="814" t="s">
        <v>570</v>
      </c>
      <c r="B642" s="815" t="s">
        <v>571</v>
      </c>
      <c r="C642" s="818" t="s">
        <v>594</v>
      </c>
      <c r="D642" s="846" t="s">
        <v>595</v>
      </c>
      <c r="E642" s="818" t="s">
        <v>2316</v>
      </c>
      <c r="F642" s="846" t="s">
        <v>2317</v>
      </c>
      <c r="G642" s="818" t="s">
        <v>2338</v>
      </c>
      <c r="H642" s="818" t="s">
        <v>2344</v>
      </c>
      <c r="I642" s="832">
        <v>1056.3299560546875</v>
      </c>
      <c r="J642" s="832">
        <v>10</v>
      </c>
      <c r="K642" s="833">
        <v>10563.2998046875</v>
      </c>
    </row>
    <row r="643" spans="1:11" ht="14.45" customHeight="1" x14ac:dyDescent="0.2">
      <c r="A643" s="814" t="s">
        <v>570</v>
      </c>
      <c r="B643" s="815" t="s">
        <v>571</v>
      </c>
      <c r="C643" s="818" t="s">
        <v>594</v>
      </c>
      <c r="D643" s="846" t="s">
        <v>595</v>
      </c>
      <c r="E643" s="818" t="s">
        <v>2316</v>
      </c>
      <c r="F643" s="846" t="s">
        <v>2317</v>
      </c>
      <c r="G643" s="818" t="s">
        <v>2340</v>
      </c>
      <c r="H643" s="818" t="s">
        <v>2345</v>
      </c>
      <c r="I643" s="832">
        <v>470.69000244140625</v>
      </c>
      <c r="J643" s="832">
        <v>30</v>
      </c>
      <c r="K643" s="833">
        <v>14120.69970703125</v>
      </c>
    </row>
    <row r="644" spans="1:11" ht="14.45" customHeight="1" x14ac:dyDescent="0.2">
      <c r="A644" s="814" t="s">
        <v>570</v>
      </c>
      <c r="B644" s="815" t="s">
        <v>571</v>
      </c>
      <c r="C644" s="818" t="s">
        <v>594</v>
      </c>
      <c r="D644" s="846" t="s">
        <v>595</v>
      </c>
      <c r="E644" s="818" t="s">
        <v>2316</v>
      </c>
      <c r="F644" s="846" t="s">
        <v>2317</v>
      </c>
      <c r="G644" s="818" t="s">
        <v>2342</v>
      </c>
      <c r="H644" s="818" t="s">
        <v>2346</v>
      </c>
      <c r="I644" s="832">
        <v>3102.919921875</v>
      </c>
      <c r="J644" s="832">
        <v>25</v>
      </c>
      <c r="K644" s="833">
        <v>77573.1005859375</v>
      </c>
    </row>
    <row r="645" spans="1:11" ht="14.45" customHeight="1" x14ac:dyDescent="0.2">
      <c r="A645" s="814" t="s">
        <v>570</v>
      </c>
      <c r="B645" s="815" t="s">
        <v>571</v>
      </c>
      <c r="C645" s="818" t="s">
        <v>594</v>
      </c>
      <c r="D645" s="846" t="s">
        <v>595</v>
      </c>
      <c r="E645" s="818" t="s">
        <v>2316</v>
      </c>
      <c r="F645" s="846" t="s">
        <v>2317</v>
      </c>
      <c r="G645" s="818" t="s">
        <v>2347</v>
      </c>
      <c r="H645" s="818" t="s">
        <v>2348</v>
      </c>
      <c r="I645" s="832">
        <v>663.04572405133933</v>
      </c>
      <c r="J645" s="832">
        <v>40</v>
      </c>
      <c r="K645" s="833">
        <v>26521.979736328125</v>
      </c>
    </row>
    <row r="646" spans="1:11" ht="14.45" customHeight="1" x14ac:dyDescent="0.2">
      <c r="A646" s="814" t="s">
        <v>570</v>
      </c>
      <c r="B646" s="815" t="s">
        <v>571</v>
      </c>
      <c r="C646" s="818" t="s">
        <v>594</v>
      </c>
      <c r="D646" s="846" t="s">
        <v>595</v>
      </c>
      <c r="E646" s="818" t="s">
        <v>2316</v>
      </c>
      <c r="F646" s="846" t="s">
        <v>2317</v>
      </c>
      <c r="G646" s="818" t="s">
        <v>2349</v>
      </c>
      <c r="H646" s="818" t="s">
        <v>2350</v>
      </c>
      <c r="I646" s="832">
        <v>399.29998779296875</v>
      </c>
      <c r="J646" s="832">
        <v>20</v>
      </c>
      <c r="K646" s="833">
        <v>7986</v>
      </c>
    </row>
    <row r="647" spans="1:11" ht="14.45" customHeight="1" x14ac:dyDescent="0.2">
      <c r="A647" s="814" t="s">
        <v>570</v>
      </c>
      <c r="B647" s="815" t="s">
        <v>571</v>
      </c>
      <c r="C647" s="818" t="s">
        <v>594</v>
      </c>
      <c r="D647" s="846" t="s">
        <v>595</v>
      </c>
      <c r="E647" s="818" t="s">
        <v>2316</v>
      </c>
      <c r="F647" s="846" t="s">
        <v>2317</v>
      </c>
      <c r="G647" s="818" t="s">
        <v>2351</v>
      </c>
      <c r="H647" s="818" t="s">
        <v>2352</v>
      </c>
      <c r="I647" s="832">
        <v>5832.2001953125</v>
      </c>
      <c r="J647" s="832">
        <v>3</v>
      </c>
      <c r="K647" s="833">
        <v>17496.6005859375</v>
      </c>
    </row>
    <row r="648" spans="1:11" ht="14.45" customHeight="1" thickBot="1" x14ac:dyDescent="0.25">
      <c r="A648" s="822" t="s">
        <v>570</v>
      </c>
      <c r="B648" s="823" t="s">
        <v>571</v>
      </c>
      <c r="C648" s="826" t="s">
        <v>594</v>
      </c>
      <c r="D648" s="847" t="s">
        <v>595</v>
      </c>
      <c r="E648" s="826" t="s">
        <v>2316</v>
      </c>
      <c r="F648" s="847" t="s">
        <v>2317</v>
      </c>
      <c r="G648" s="826" t="s">
        <v>2351</v>
      </c>
      <c r="H648" s="826" t="s">
        <v>2353</v>
      </c>
      <c r="I648" s="834">
        <v>5832.2001953125</v>
      </c>
      <c r="J648" s="834">
        <v>2</v>
      </c>
      <c r="K648" s="835">
        <v>11664.400390625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9F67FAC-2907-4652-BD26-6F7C679CE19B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705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71.157939999999996</v>
      </c>
      <c r="D6" s="491"/>
      <c r="E6" s="491"/>
      <c r="F6" s="490"/>
      <c r="G6" s="492">
        <f ca="1">SUM(Tabulka[05 h_vram])/2</f>
        <v>52033.08</v>
      </c>
      <c r="H6" s="491">
        <f ca="1">SUM(Tabulka[06 h_naduv])/2</f>
        <v>2019</v>
      </c>
      <c r="I6" s="491">
        <f ca="1">SUM(Tabulka[07 h_nadzk])/2</f>
        <v>1658.1</v>
      </c>
      <c r="J6" s="490">
        <f ca="1">SUM(Tabulka[08 h_oon])/2</f>
        <v>118.5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255086</v>
      </c>
      <c r="N6" s="491">
        <f ca="1">SUM(Tabulka[12 m_oc])/2</f>
        <v>255086</v>
      </c>
      <c r="O6" s="490">
        <f ca="1">SUM(Tabulka[13 m_sk])/2</f>
        <v>19957564</v>
      </c>
      <c r="P6" s="489">
        <f ca="1">SUM(Tabulka[14_vzsk])/2</f>
        <v>32440</v>
      </c>
      <c r="Q6" s="489">
        <f ca="1">SUM(Tabulka[15_vzpl])/2</f>
        <v>39528.347996089935</v>
      </c>
      <c r="R6" s="488">
        <f ca="1">IF(Q6=0,0,P6/Q6)</f>
        <v>0.82067684698608956</v>
      </c>
      <c r="S6" s="487">
        <f ca="1">Q6-P6</f>
        <v>7088.3479960899349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10.707940000000001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7886.4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1271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261.10000000000002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118.5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137788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137788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4870086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12445.014662756599</v>
      </c>
      <c r="R8" s="471">
        <f ca="1">IF(Tabulka[[#This Row],[15_vzpl]]=0,"",Tabulka[[#This Row],[14_vzsk]]/Tabulka[[#This Row],[15_vzpl]])</f>
        <v>1.8039351988217966</v>
      </c>
      <c r="S8" s="470">
        <f ca="1">IF(Tabulka[[#This Row],[15_vzpl]]-Tabulka[[#This Row],[14_vzsk]]=0,"",Tabulka[[#This Row],[15_vzpl]]-Tabulka[[#This Row],[14_vzsk]])</f>
        <v>-10004.985337243401</v>
      </c>
    </row>
    <row r="9" spans="1:19" x14ac:dyDescent="0.25">
      <c r="A9" s="469">
        <v>99</v>
      </c>
      <c r="B9" s="468" t="s">
        <v>2363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1.1600000000000001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958.40000000000009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173.6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14808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14808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397665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12445.014662756599</v>
      </c>
      <c r="R9" s="471">
        <f ca="1">IF(Tabulka[[#This Row],[15_vzpl]]=0,"",Tabulka[[#This Row],[14_vzsk]]/Tabulka[[#This Row],[15_vzpl]])</f>
        <v>1.8039351988217966</v>
      </c>
      <c r="S9" s="470">
        <f ca="1">IF(Tabulka[[#This Row],[15_vzpl]]-Tabulka[[#This Row],[14_vzsk]]=0,"",Tabulka[[#This Row],[15_vzpl]]-Tabulka[[#This Row],[14_vzsk]])</f>
        <v>-10004.985337243401</v>
      </c>
    </row>
    <row r="10" spans="1:19" x14ac:dyDescent="0.25">
      <c r="A10" s="469">
        <v>100</v>
      </c>
      <c r="B10" s="468" t="s">
        <v>2364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14828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14828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417905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2365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8.5479400000000005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6120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108152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108152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4054516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2355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59.45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43298.68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1397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117298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117298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14924655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27083.333333333336</v>
      </c>
      <c r="R12" s="471">
        <f ca="1">IF(Tabulka[[#This Row],[15_vzpl]]=0,"",Tabulka[[#This Row],[14_vzsk]]/Tabulka[[#This Row],[15_vzpl]])</f>
        <v>0.36886153846153841</v>
      </c>
      <c r="S12" s="470">
        <f ca="1">IF(Tabulka[[#This Row],[15_vzpl]]-Tabulka[[#This Row],[14_vzsk]]=0,"",Tabulka[[#This Row],[15_vzpl]]-Tabulka[[#This Row],[14_vzsk]])</f>
        <v>17093.333333333336</v>
      </c>
    </row>
    <row r="13" spans="1:19" x14ac:dyDescent="0.25">
      <c r="A13" s="469">
        <v>303</v>
      </c>
      <c r="B13" s="468" t="s">
        <v>2366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54.25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3489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3489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126273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27083.333333333336</v>
      </c>
      <c r="R13" s="471">
        <f ca="1">IF(Tabulka[[#This Row],[15_vzpl]]=0,"",Tabulka[[#This Row],[14_vzsk]]/Tabulka[[#This Row],[15_vzpl]])</f>
        <v>0.36886153846153841</v>
      </c>
      <c r="S13" s="470">
        <f ca="1">IF(Tabulka[[#This Row],[15_vzpl]]-Tabulka[[#This Row],[14_vzsk]]=0,"",Tabulka[[#This Row],[15_vzpl]]-Tabulka[[#This Row],[14_vzsk]])</f>
        <v>17093.333333333336</v>
      </c>
    </row>
    <row r="14" spans="1:19" x14ac:dyDescent="0.25">
      <c r="A14" s="469">
        <v>306</v>
      </c>
      <c r="B14" s="468" t="s">
        <v>2367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7080.93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24814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24814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2160111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307</v>
      </c>
      <c r="B15" s="468" t="s">
        <v>2368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6248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62.75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2391070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309</v>
      </c>
      <c r="B16" s="468" t="s">
        <v>2369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93.5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2272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2272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247649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310</v>
      </c>
      <c r="B17" s="468" t="s">
        <v>2370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34.65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25428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287.75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1032.75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73583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73583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9454017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642</v>
      </c>
      <c r="B18" s="468" t="s">
        <v>2371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3248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194.5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545535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 t="s">
        <v>2356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162823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30</v>
      </c>
      <c r="B20" s="468" t="s">
        <v>2372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162823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295</v>
      </c>
    </row>
    <row r="22" spans="1:19" x14ac:dyDescent="0.25">
      <c r="A22" s="222" t="s">
        <v>201</v>
      </c>
    </row>
    <row r="23" spans="1:19" x14ac:dyDescent="0.25">
      <c r="A23" s="223" t="s">
        <v>265</v>
      </c>
    </row>
    <row r="24" spans="1:19" x14ac:dyDescent="0.25">
      <c r="A24" s="461" t="s">
        <v>264</v>
      </c>
    </row>
    <row r="25" spans="1:19" x14ac:dyDescent="0.25">
      <c r="A25" s="374" t="s">
        <v>233</v>
      </c>
    </row>
    <row r="26" spans="1:19" x14ac:dyDescent="0.25">
      <c r="A26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25" priority="3" operator="lessThan">
      <formula>0</formula>
    </cfRule>
  </conditionalFormatting>
  <conditionalFormatting sqref="R6:R20">
    <cfRule type="cellIs" dxfId="24" priority="4" operator="greaterThan">
      <formula>1</formula>
    </cfRule>
  </conditionalFormatting>
  <conditionalFormatting sqref="A8:S20">
    <cfRule type="expression" dxfId="23" priority="2">
      <formula>$B8=""</formula>
    </cfRule>
  </conditionalFormatting>
  <conditionalFormatting sqref="P8:S20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4ADC8A8-1062-4B9C-9CAF-C88C1F8C6BB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705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37604.136540000007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2474.8993599999999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0.52457005450424432</v>
      </c>
      <c r="E8" s="285">
        <f t="shared" si="0"/>
        <v>0.58285561611582704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0.25873015873015875</v>
      </c>
      <c r="E9" s="285">
        <f>IF(C9=0,0,D9/C9)</f>
        <v>0.86243386243386255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0.57537103493379815</v>
      </c>
      <c r="E11" s="285">
        <f t="shared" si="0"/>
        <v>0.95895172488966363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0.85997979307457761</v>
      </c>
      <c r="E12" s="285">
        <f t="shared" si="0"/>
        <v>1.074974741343222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1863.61745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27088.149360000003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27514.203000000005</v>
      </c>
      <c r="D18" s="303">
        <f ca="1">IF(ISERROR(VLOOKUP("Výnosy celkem",INDIRECT("HI!$A:$G"),5,0)),0,VLOOKUP("Výnosy celkem",INDIRECT("HI!$A:$G"),5,0))</f>
        <v>23571.735000000004</v>
      </c>
      <c r="E18" s="304">
        <f t="shared" ref="E18:E31" ca="1" si="1">IF(C18=0,0,D18/C18)</f>
        <v>0.85671153185865501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202.65299999999999</v>
      </c>
      <c r="D19" s="284">
        <f ca="1">IF(ISERROR(VLOOKUP("Ambulance *",INDIRECT("HI!$A:$G"),5,0)),0,VLOOKUP("Ambulance *",INDIRECT("HI!$A:$G"),5,0))</f>
        <v>189.61500000000001</v>
      </c>
      <c r="E19" s="285">
        <f t="shared" ca="1" si="1"/>
        <v>0.93566342467172958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0.93566342467172947</v>
      </c>
      <c r="E20" s="285">
        <f t="shared" si="1"/>
        <v>0.93566342467172947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0.93566342467172947</v>
      </c>
      <c r="E21" s="285">
        <f t="shared" si="1"/>
        <v>0.93566342467172947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0.90018230645904351</v>
      </c>
      <c r="E23" s="285">
        <f t="shared" si="1"/>
        <v>1.0590380075988748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27311.550000000007</v>
      </c>
      <c r="D24" s="284">
        <f ca="1">IF(ISERROR(VLOOKUP("Hospitalizace *",INDIRECT("HI!$A:$G"),5,0)),0,VLOOKUP("Hospitalizace *",INDIRECT("HI!$A:$G"),5,0))</f>
        <v>23382.120000000003</v>
      </c>
      <c r="E24" s="285">
        <f ca="1">IF(C24=0,0,D24/C24)</f>
        <v>0.85612570505884866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0.85612570505884866</v>
      </c>
      <c r="E25" s="285">
        <f t="shared" si="1"/>
        <v>0.85612570505884866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2.9435442254102591</v>
      </c>
      <c r="E26" s="285">
        <f t="shared" si="1"/>
        <v>2.9435442254102591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0.81072763738107567</v>
      </c>
      <c r="E28" s="285">
        <f t="shared" ref="E28" si="2">IF(C28=0,0,D28/C28)</f>
        <v>0.81072763738107567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1.0353798126951093</v>
      </c>
      <c r="E29" s="285">
        <f t="shared" si="1"/>
        <v>1.0898734870474835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0.860577698886558</v>
      </c>
      <c r="E30" s="285">
        <f t="shared" si="1"/>
        <v>0.860577698886558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0.66225141011769728</v>
      </c>
      <c r="D31" s="289">
        <f>IF(ISERROR(VLOOKUP("Celkem:",'ZV Vyžád.'!$A:$M,7,0)),"",VLOOKUP("Celkem:",'ZV Vyžád.'!$A:$M,7,0))</f>
        <v>0.98942110577067</v>
      </c>
      <c r="E31" s="285">
        <f t="shared" si="1"/>
        <v>1.4940264235825895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0D3D90C-D5F6-4A10-97AF-9C54A91EBDAE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2362</v>
      </c>
    </row>
    <row r="2" spans="1:19" x14ac:dyDescent="0.25">
      <c r="A2" s="705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10.561299999999999</v>
      </c>
      <c r="F4" s="498"/>
      <c r="G4" s="498"/>
      <c r="H4" s="498"/>
      <c r="I4" s="498">
        <v>1684</v>
      </c>
      <c r="J4" s="498">
        <v>256</v>
      </c>
      <c r="K4" s="498">
        <v>23</v>
      </c>
      <c r="L4" s="498">
        <v>23</v>
      </c>
      <c r="M4" s="498"/>
      <c r="N4" s="498"/>
      <c r="O4" s="498"/>
      <c r="P4" s="498"/>
      <c r="Q4" s="498">
        <v>923048</v>
      </c>
      <c r="R4" s="498">
        <v>13750</v>
      </c>
      <c r="S4" s="498">
        <v>2489.0029325513196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176</v>
      </c>
      <c r="J5">
        <v>36</v>
      </c>
      <c r="Q5">
        <v>65331</v>
      </c>
      <c r="R5">
        <v>13750</v>
      </c>
      <c r="S5">
        <v>2489.0029325513196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1</v>
      </c>
      <c r="I6">
        <v>184</v>
      </c>
      <c r="J6">
        <v>44</v>
      </c>
      <c r="L6">
        <v>11.5</v>
      </c>
      <c r="Q6">
        <v>78256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8.5612999999999992</v>
      </c>
      <c r="I7">
        <v>1324</v>
      </c>
      <c r="J7">
        <v>176</v>
      </c>
      <c r="K7">
        <v>23</v>
      </c>
      <c r="L7">
        <v>11.5</v>
      </c>
      <c r="Q7">
        <v>779461</v>
      </c>
    </row>
    <row r="8" spans="1:19" x14ac:dyDescent="0.25">
      <c r="A8" s="505" t="s">
        <v>215</v>
      </c>
      <c r="B8" s="504">
        <v>5</v>
      </c>
      <c r="C8">
        <v>1</v>
      </c>
      <c r="D8" t="s">
        <v>2355</v>
      </c>
      <c r="E8">
        <v>59.75</v>
      </c>
      <c r="I8">
        <v>8900</v>
      </c>
      <c r="J8">
        <v>68</v>
      </c>
      <c r="K8">
        <v>28</v>
      </c>
      <c r="O8">
        <v>12444</v>
      </c>
      <c r="P8">
        <v>12444</v>
      </c>
      <c r="Q8">
        <v>2907963</v>
      </c>
      <c r="S8">
        <v>5416.666666666667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E9">
        <v>0.5</v>
      </c>
      <c r="I9">
        <v>84</v>
      </c>
      <c r="Q9">
        <v>18639</v>
      </c>
      <c r="S9">
        <v>5416.666666666667</v>
      </c>
    </row>
    <row r="10" spans="1:19" x14ac:dyDescent="0.25">
      <c r="A10" s="505" t="s">
        <v>217</v>
      </c>
      <c r="B10" s="504">
        <v>7</v>
      </c>
      <c r="C10">
        <v>1</v>
      </c>
      <c r="D10">
        <v>306</v>
      </c>
      <c r="E10">
        <v>11.5</v>
      </c>
      <c r="I10">
        <v>1632</v>
      </c>
      <c r="J10">
        <v>12</v>
      </c>
      <c r="O10">
        <v>860</v>
      </c>
      <c r="P10">
        <v>860</v>
      </c>
      <c r="Q10">
        <v>466996</v>
      </c>
    </row>
    <row r="11" spans="1:19" x14ac:dyDescent="0.25">
      <c r="A11" s="503" t="s">
        <v>218</v>
      </c>
      <c r="B11" s="502">
        <v>8</v>
      </c>
      <c r="C11">
        <v>1</v>
      </c>
      <c r="D11">
        <v>307</v>
      </c>
      <c r="E11">
        <v>8.5</v>
      </c>
      <c r="I11">
        <v>976</v>
      </c>
      <c r="O11">
        <v>1520</v>
      </c>
      <c r="P11">
        <v>1520</v>
      </c>
      <c r="Q11">
        <v>463804</v>
      </c>
    </row>
    <row r="12" spans="1:19" x14ac:dyDescent="0.25">
      <c r="A12" s="505" t="s">
        <v>219</v>
      </c>
      <c r="B12" s="504">
        <v>9</v>
      </c>
      <c r="C12">
        <v>1</v>
      </c>
      <c r="D12">
        <v>309</v>
      </c>
      <c r="E12">
        <v>1</v>
      </c>
      <c r="I12">
        <v>152</v>
      </c>
      <c r="J12">
        <v>30</v>
      </c>
      <c r="Q12">
        <v>55112</v>
      </c>
    </row>
    <row r="13" spans="1:19" x14ac:dyDescent="0.25">
      <c r="A13" s="503" t="s">
        <v>220</v>
      </c>
      <c r="B13" s="502">
        <v>10</v>
      </c>
      <c r="C13">
        <v>1</v>
      </c>
      <c r="D13">
        <v>310</v>
      </c>
      <c r="E13">
        <v>34.25</v>
      </c>
      <c r="I13">
        <v>5360</v>
      </c>
      <c r="K13">
        <v>28</v>
      </c>
      <c r="O13">
        <v>10064</v>
      </c>
      <c r="P13">
        <v>10064</v>
      </c>
      <c r="Q13">
        <v>1795226</v>
      </c>
    </row>
    <row r="14" spans="1:19" x14ac:dyDescent="0.25">
      <c r="A14" s="505" t="s">
        <v>221</v>
      </c>
      <c r="B14" s="504">
        <v>11</v>
      </c>
      <c r="C14">
        <v>1</v>
      </c>
      <c r="D14">
        <v>642</v>
      </c>
      <c r="E14">
        <v>4</v>
      </c>
      <c r="I14">
        <v>696</v>
      </c>
      <c r="J14">
        <v>26</v>
      </c>
      <c r="Q14">
        <v>108186</v>
      </c>
    </row>
    <row r="15" spans="1:19" x14ac:dyDescent="0.25">
      <c r="A15" s="503" t="s">
        <v>222</v>
      </c>
      <c r="B15" s="502">
        <v>12</v>
      </c>
      <c r="C15">
        <v>1</v>
      </c>
      <c r="D15" t="s">
        <v>2356</v>
      </c>
      <c r="E15">
        <v>1</v>
      </c>
      <c r="I15">
        <v>184</v>
      </c>
      <c r="Q15">
        <v>31410</v>
      </c>
    </row>
    <row r="16" spans="1:19" x14ac:dyDescent="0.25">
      <c r="A16" s="501" t="s">
        <v>210</v>
      </c>
      <c r="B16" s="500">
        <v>2020</v>
      </c>
      <c r="C16">
        <v>1</v>
      </c>
      <c r="D16">
        <v>30</v>
      </c>
      <c r="E16">
        <v>1</v>
      </c>
      <c r="I16">
        <v>184</v>
      </c>
      <c r="Q16">
        <v>31410</v>
      </c>
    </row>
    <row r="17" spans="3:19" x14ac:dyDescent="0.25">
      <c r="C17" t="s">
        <v>2357</v>
      </c>
      <c r="E17">
        <v>71.311300000000003</v>
      </c>
      <c r="I17">
        <v>10768</v>
      </c>
      <c r="J17">
        <v>324</v>
      </c>
      <c r="K17">
        <v>51</v>
      </c>
      <c r="L17">
        <v>23</v>
      </c>
      <c r="O17">
        <v>12444</v>
      </c>
      <c r="P17">
        <v>12444</v>
      </c>
      <c r="Q17">
        <v>3862421</v>
      </c>
      <c r="R17">
        <v>13750</v>
      </c>
      <c r="S17">
        <v>7905.6695992179866</v>
      </c>
    </row>
    <row r="18" spans="3:19" x14ac:dyDescent="0.25">
      <c r="C18">
        <v>2</v>
      </c>
      <c r="D18" t="s">
        <v>266</v>
      </c>
      <c r="E18">
        <v>10.7349</v>
      </c>
      <c r="I18">
        <v>1464</v>
      </c>
      <c r="J18">
        <v>255</v>
      </c>
      <c r="K18">
        <v>35.5</v>
      </c>
      <c r="L18">
        <v>23</v>
      </c>
      <c r="O18">
        <v>41508</v>
      </c>
      <c r="P18">
        <v>41508</v>
      </c>
      <c r="Q18">
        <v>992704</v>
      </c>
      <c r="R18">
        <v>700</v>
      </c>
      <c r="S18">
        <v>2489.0029325513196</v>
      </c>
    </row>
    <row r="19" spans="3:19" x14ac:dyDescent="0.25">
      <c r="C19">
        <v>2</v>
      </c>
      <c r="D19">
        <v>99</v>
      </c>
      <c r="E19">
        <v>1.2</v>
      </c>
      <c r="I19">
        <v>192</v>
      </c>
      <c r="J19">
        <v>20</v>
      </c>
      <c r="K19">
        <v>24</v>
      </c>
      <c r="O19">
        <v>5186</v>
      </c>
      <c r="P19">
        <v>5186</v>
      </c>
      <c r="Q19">
        <v>78417</v>
      </c>
      <c r="R19">
        <v>700</v>
      </c>
      <c r="S19">
        <v>2489.0029325513196</v>
      </c>
    </row>
    <row r="20" spans="3:19" x14ac:dyDescent="0.25">
      <c r="C20">
        <v>2</v>
      </c>
      <c r="D20">
        <v>100</v>
      </c>
      <c r="E20">
        <v>1</v>
      </c>
      <c r="I20">
        <v>160</v>
      </c>
      <c r="J20">
        <v>42</v>
      </c>
      <c r="O20">
        <v>5206</v>
      </c>
      <c r="P20">
        <v>5206</v>
      </c>
      <c r="Q20">
        <v>79717</v>
      </c>
    </row>
    <row r="21" spans="3:19" x14ac:dyDescent="0.25">
      <c r="C21">
        <v>2</v>
      </c>
      <c r="D21">
        <v>101</v>
      </c>
      <c r="E21">
        <v>8.5349000000000004</v>
      </c>
      <c r="I21">
        <v>1112</v>
      </c>
      <c r="J21">
        <v>193</v>
      </c>
      <c r="K21">
        <v>11.5</v>
      </c>
      <c r="L21">
        <v>23</v>
      </c>
      <c r="O21">
        <v>31116</v>
      </c>
      <c r="P21">
        <v>31116</v>
      </c>
      <c r="Q21">
        <v>834570</v>
      </c>
    </row>
    <row r="22" spans="3:19" x14ac:dyDescent="0.25">
      <c r="C22">
        <v>2</v>
      </c>
      <c r="D22" t="s">
        <v>2355</v>
      </c>
      <c r="E22">
        <v>59.75</v>
      </c>
      <c r="I22">
        <v>7950.93</v>
      </c>
      <c r="J22">
        <v>104.75</v>
      </c>
      <c r="K22">
        <v>305</v>
      </c>
      <c r="O22">
        <v>36344</v>
      </c>
      <c r="P22">
        <v>36344</v>
      </c>
      <c r="Q22">
        <v>2891587</v>
      </c>
      <c r="R22">
        <v>9500</v>
      </c>
      <c r="S22">
        <v>5416.666666666667</v>
      </c>
    </row>
    <row r="23" spans="3:19" x14ac:dyDescent="0.25">
      <c r="C23">
        <v>2</v>
      </c>
      <c r="D23">
        <v>303</v>
      </c>
      <c r="E23">
        <v>0.5</v>
      </c>
      <c r="I23">
        <v>72</v>
      </c>
      <c r="K23">
        <v>10</v>
      </c>
      <c r="Q23">
        <v>22947</v>
      </c>
      <c r="R23">
        <v>9500</v>
      </c>
      <c r="S23">
        <v>5416.666666666667</v>
      </c>
    </row>
    <row r="24" spans="3:19" x14ac:dyDescent="0.25">
      <c r="C24">
        <v>2</v>
      </c>
      <c r="D24">
        <v>306</v>
      </c>
      <c r="E24">
        <v>11.5</v>
      </c>
      <c r="I24">
        <v>1386.9299999999998</v>
      </c>
      <c r="J24">
        <v>15</v>
      </c>
      <c r="K24">
        <v>50</v>
      </c>
      <c r="O24">
        <v>4638</v>
      </c>
      <c r="P24">
        <v>4638</v>
      </c>
      <c r="Q24">
        <v>418053</v>
      </c>
    </row>
    <row r="25" spans="3:19" x14ac:dyDescent="0.25">
      <c r="C25">
        <v>2</v>
      </c>
      <c r="D25">
        <v>307</v>
      </c>
      <c r="E25">
        <v>8.5</v>
      </c>
      <c r="I25">
        <v>1184</v>
      </c>
      <c r="K25">
        <v>20</v>
      </c>
      <c r="O25">
        <v>1158</v>
      </c>
      <c r="P25">
        <v>1158</v>
      </c>
      <c r="Q25">
        <v>445080</v>
      </c>
    </row>
    <row r="26" spans="3:19" x14ac:dyDescent="0.25">
      <c r="C26">
        <v>2</v>
      </c>
      <c r="D26">
        <v>309</v>
      </c>
      <c r="E26">
        <v>1</v>
      </c>
      <c r="I26">
        <v>144</v>
      </c>
      <c r="J26">
        <v>25</v>
      </c>
      <c r="O26">
        <v>2272</v>
      </c>
      <c r="P26">
        <v>2272</v>
      </c>
      <c r="Q26">
        <v>52877</v>
      </c>
    </row>
    <row r="27" spans="3:19" x14ac:dyDescent="0.25">
      <c r="C27">
        <v>2</v>
      </c>
      <c r="D27">
        <v>310</v>
      </c>
      <c r="E27">
        <v>34.25</v>
      </c>
      <c r="I27">
        <v>4540</v>
      </c>
      <c r="J27">
        <v>29.75</v>
      </c>
      <c r="K27">
        <v>225</v>
      </c>
      <c r="O27">
        <v>28276</v>
      </c>
      <c r="P27">
        <v>28276</v>
      </c>
      <c r="Q27">
        <v>1842771</v>
      </c>
    </row>
    <row r="28" spans="3:19" x14ac:dyDescent="0.25">
      <c r="C28">
        <v>2</v>
      </c>
      <c r="D28">
        <v>642</v>
      </c>
      <c r="E28">
        <v>4</v>
      </c>
      <c r="I28">
        <v>624</v>
      </c>
      <c r="J28">
        <v>35</v>
      </c>
      <c r="Q28">
        <v>109859</v>
      </c>
    </row>
    <row r="29" spans="3:19" x14ac:dyDescent="0.25">
      <c r="C29">
        <v>2</v>
      </c>
      <c r="D29" t="s">
        <v>2356</v>
      </c>
      <c r="E29">
        <v>1</v>
      </c>
      <c r="I29">
        <v>144</v>
      </c>
      <c r="Q29">
        <v>31163</v>
      </c>
    </row>
    <row r="30" spans="3:19" x14ac:dyDescent="0.25">
      <c r="C30">
        <v>2</v>
      </c>
      <c r="D30">
        <v>30</v>
      </c>
      <c r="E30">
        <v>1</v>
      </c>
      <c r="I30">
        <v>144</v>
      </c>
      <c r="Q30">
        <v>31163</v>
      </c>
    </row>
    <row r="31" spans="3:19" x14ac:dyDescent="0.25">
      <c r="C31" t="s">
        <v>2358</v>
      </c>
      <c r="E31">
        <v>71.484899999999996</v>
      </c>
      <c r="I31">
        <v>9558.93</v>
      </c>
      <c r="J31">
        <v>359.75</v>
      </c>
      <c r="K31">
        <v>340.5</v>
      </c>
      <c r="L31">
        <v>23</v>
      </c>
      <c r="O31">
        <v>77852</v>
      </c>
      <c r="P31">
        <v>77852</v>
      </c>
      <c r="Q31">
        <v>3915454</v>
      </c>
      <c r="R31">
        <v>10200</v>
      </c>
      <c r="S31">
        <v>7905.6695992179866</v>
      </c>
    </row>
    <row r="32" spans="3:19" x14ac:dyDescent="0.25">
      <c r="C32">
        <v>3</v>
      </c>
      <c r="D32" t="s">
        <v>266</v>
      </c>
      <c r="E32">
        <v>10.7241</v>
      </c>
      <c r="I32">
        <v>1563.2</v>
      </c>
      <c r="J32">
        <v>196</v>
      </c>
      <c r="K32">
        <v>28.3</v>
      </c>
      <c r="L32">
        <v>23</v>
      </c>
      <c r="O32">
        <v>18448</v>
      </c>
      <c r="P32">
        <v>18448</v>
      </c>
      <c r="Q32">
        <v>918415</v>
      </c>
      <c r="S32">
        <v>2489.0029325513196</v>
      </c>
    </row>
    <row r="33" spans="3:19" x14ac:dyDescent="0.25">
      <c r="C33">
        <v>3</v>
      </c>
      <c r="D33">
        <v>99</v>
      </c>
      <c r="E33">
        <v>1.2</v>
      </c>
      <c r="I33">
        <v>203.2</v>
      </c>
      <c r="K33">
        <v>16.8</v>
      </c>
      <c r="O33">
        <v>2306</v>
      </c>
      <c r="P33">
        <v>2306</v>
      </c>
      <c r="Q33">
        <v>66900</v>
      </c>
      <c r="S33">
        <v>2489.0029325513196</v>
      </c>
    </row>
    <row r="34" spans="3:19" x14ac:dyDescent="0.25">
      <c r="C34">
        <v>3</v>
      </c>
      <c r="D34">
        <v>100</v>
      </c>
      <c r="E34">
        <v>1</v>
      </c>
      <c r="I34">
        <v>160</v>
      </c>
      <c r="J34">
        <v>44</v>
      </c>
      <c r="L34">
        <v>11.5</v>
      </c>
      <c r="O34">
        <v>2306</v>
      </c>
      <c r="P34">
        <v>2306</v>
      </c>
      <c r="Q34">
        <v>81301</v>
      </c>
    </row>
    <row r="35" spans="3:19" x14ac:dyDescent="0.25">
      <c r="C35">
        <v>3</v>
      </c>
      <c r="D35">
        <v>101</v>
      </c>
      <c r="E35">
        <v>8.5241000000000007</v>
      </c>
      <c r="I35">
        <v>1200</v>
      </c>
      <c r="J35">
        <v>152</v>
      </c>
      <c r="K35">
        <v>11.5</v>
      </c>
      <c r="L35">
        <v>11.5</v>
      </c>
      <c r="O35">
        <v>13836</v>
      </c>
      <c r="P35">
        <v>13836</v>
      </c>
      <c r="Q35">
        <v>770214</v>
      </c>
    </row>
    <row r="36" spans="3:19" x14ac:dyDescent="0.25">
      <c r="C36">
        <v>3</v>
      </c>
      <c r="D36" t="s">
        <v>2355</v>
      </c>
      <c r="E36">
        <v>58.75</v>
      </c>
      <c r="I36">
        <v>8833.75</v>
      </c>
      <c r="J36">
        <v>111.25</v>
      </c>
      <c r="K36">
        <v>113</v>
      </c>
      <c r="O36">
        <v>28330</v>
      </c>
      <c r="P36">
        <v>28330</v>
      </c>
      <c r="Q36">
        <v>2803251</v>
      </c>
      <c r="R36">
        <v>490</v>
      </c>
      <c r="S36">
        <v>5416.666666666667</v>
      </c>
    </row>
    <row r="37" spans="3:19" x14ac:dyDescent="0.25">
      <c r="C37">
        <v>3</v>
      </c>
      <c r="D37">
        <v>303</v>
      </c>
      <c r="E37">
        <v>0.5</v>
      </c>
      <c r="I37">
        <v>87.75</v>
      </c>
      <c r="O37">
        <v>1500</v>
      </c>
      <c r="P37">
        <v>1500</v>
      </c>
      <c r="Q37">
        <v>19785</v>
      </c>
      <c r="R37">
        <v>490</v>
      </c>
      <c r="S37">
        <v>5416.666666666667</v>
      </c>
    </row>
    <row r="38" spans="3:19" x14ac:dyDescent="0.25">
      <c r="C38">
        <v>3</v>
      </c>
      <c r="D38">
        <v>306</v>
      </c>
      <c r="E38">
        <v>10.5</v>
      </c>
      <c r="I38">
        <v>1278</v>
      </c>
      <c r="J38">
        <v>10</v>
      </c>
      <c r="K38">
        <v>25</v>
      </c>
      <c r="O38">
        <v>8426</v>
      </c>
      <c r="P38">
        <v>8426</v>
      </c>
      <c r="Q38">
        <v>398868</v>
      </c>
    </row>
    <row r="39" spans="3:19" x14ac:dyDescent="0.25">
      <c r="C39">
        <v>3</v>
      </c>
      <c r="D39">
        <v>307</v>
      </c>
      <c r="E39">
        <v>8.5</v>
      </c>
      <c r="I39">
        <v>1372</v>
      </c>
      <c r="J39">
        <v>30.25</v>
      </c>
      <c r="K39">
        <v>25</v>
      </c>
      <c r="O39">
        <v>6952</v>
      </c>
      <c r="P39">
        <v>6952</v>
      </c>
      <c r="Q39">
        <v>488174</v>
      </c>
    </row>
    <row r="40" spans="3:19" x14ac:dyDescent="0.25">
      <c r="C40">
        <v>3</v>
      </c>
      <c r="D40">
        <v>309</v>
      </c>
      <c r="E40">
        <v>1</v>
      </c>
      <c r="I40">
        <v>176</v>
      </c>
      <c r="J40">
        <v>12</v>
      </c>
      <c r="Q40">
        <v>45611</v>
      </c>
    </row>
    <row r="41" spans="3:19" x14ac:dyDescent="0.25">
      <c r="C41">
        <v>3</v>
      </c>
      <c r="D41">
        <v>310</v>
      </c>
      <c r="E41">
        <v>34.25</v>
      </c>
      <c r="I41">
        <v>5232</v>
      </c>
      <c r="K41">
        <v>63</v>
      </c>
      <c r="O41">
        <v>11452</v>
      </c>
      <c r="P41">
        <v>11452</v>
      </c>
      <c r="Q41">
        <v>1737554</v>
      </c>
    </row>
    <row r="42" spans="3:19" x14ac:dyDescent="0.25">
      <c r="C42">
        <v>3</v>
      </c>
      <c r="D42">
        <v>642</v>
      </c>
      <c r="E42">
        <v>4</v>
      </c>
      <c r="I42">
        <v>688</v>
      </c>
      <c r="J42">
        <v>59</v>
      </c>
      <c r="Q42">
        <v>113259</v>
      </c>
    </row>
    <row r="43" spans="3:19" x14ac:dyDescent="0.25">
      <c r="C43">
        <v>3</v>
      </c>
      <c r="D43" t="s">
        <v>2356</v>
      </c>
      <c r="E43">
        <v>1</v>
      </c>
      <c r="I43">
        <v>176</v>
      </c>
      <c r="Q43">
        <v>31410</v>
      </c>
    </row>
    <row r="44" spans="3:19" x14ac:dyDescent="0.25">
      <c r="C44">
        <v>3</v>
      </c>
      <c r="D44">
        <v>30</v>
      </c>
      <c r="E44">
        <v>1</v>
      </c>
      <c r="I44">
        <v>176</v>
      </c>
      <c r="Q44">
        <v>31410</v>
      </c>
    </row>
    <row r="45" spans="3:19" x14ac:dyDescent="0.25">
      <c r="C45" t="s">
        <v>2359</v>
      </c>
      <c r="E45">
        <v>70.474099999999993</v>
      </c>
      <c r="I45">
        <v>10572.95</v>
      </c>
      <c r="J45">
        <v>307.25</v>
      </c>
      <c r="K45">
        <v>141.30000000000001</v>
      </c>
      <c r="L45">
        <v>23</v>
      </c>
      <c r="O45">
        <v>46778</v>
      </c>
      <c r="P45">
        <v>46778</v>
      </c>
      <c r="Q45">
        <v>3753076</v>
      </c>
      <c r="R45">
        <v>490</v>
      </c>
      <c r="S45">
        <v>7905.6695992179866</v>
      </c>
    </row>
    <row r="46" spans="3:19" x14ac:dyDescent="0.25">
      <c r="C46">
        <v>4</v>
      </c>
      <c r="D46" t="s">
        <v>266</v>
      </c>
      <c r="E46">
        <v>10.7636</v>
      </c>
      <c r="I46">
        <v>1655.2</v>
      </c>
      <c r="J46">
        <v>232</v>
      </c>
      <c r="K46">
        <v>59.8</v>
      </c>
      <c r="L46">
        <v>11.5</v>
      </c>
      <c r="O46">
        <v>59384</v>
      </c>
      <c r="P46">
        <v>59384</v>
      </c>
      <c r="Q46">
        <v>990822</v>
      </c>
      <c r="R46">
        <v>8000</v>
      </c>
      <c r="S46">
        <v>2489.0029325513196</v>
      </c>
    </row>
    <row r="47" spans="3:19" x14ac:dyDescent="0.25">
      <c r="C47">
        <v>4</v>
      </c>
      <c r="D47">
        <v>99</v>
      </c>
      <c r="E47">
        <v>1.2</v>
      </c>
      <c r="I47">
        <v>211.2</v>
      </c>
      <c r="J47">
        <v>16</v>
      </c>
      <c r="K47">
        <v>36.799999999999997</v>
      </c>
      <c r="O47">
        <v>5010</v>
      </c>
      <c r="P47">
        <v>5010</v>
      </c>
      <c r="Q47">
        <v>82129</v>
      </c>
      <c r="R47">
        <v>8000</v>
      </c>
      <c r="S47">
        <v>2489.0029325513196</v>
      </c>
    </row>
    <row r="48" spans="3:19" x14ac:dyDescent="0.25">
      <c r="C48">
        <v>4</v>
      </c>
      <c r="D48">
        <v>100</v>
      </c>
      <c r="E48">
        <v>1</v>
      </c>
      <c r="I48">
        <v>160</v>
      </c>
      <c r="J48">
        <v>44</v>
      </c>
      <c r="O48">
        <v>5010</v>
      </c>
      <c r="P48">
        <v>5010</v>
      </c>
      <c r="Q48">
        <v>84762</v>
      </c>
    </row>
    <row r="49" spans="3:19" x14ac:dyDescent="0.25">
      <c r="C49">
        <v>4</v>
      </c>
      <c r="D49">
        <v>101</v>
      </c>
      <c r="E49">
        <v>8.563600000000001</v>
      </c>
      <c r="I49">
        <v>1284</v>
      </c>
      <c r="J49">
        <v>172</v>
      </c>
      <c r="K49">
        <v>23</v>
      </c>
      <c r="L49">
        <v>11.5</v>
      </c>
      <c r="O49">
        <v>49364</v>
      </c>
      <c r="P49">
        <v>49364</v>
      </c>
      <c r="Q49">
        <v>823931</v>
      </c>
    </row>
    <row r="50" spans="3:19" x14ac:dyDescent="0.25">
      <c r="C50">
        <v>4</v>
      </c>
      <c r="D50" t="s">
        <v>2355</v>
      </c>
      <c r="E50">
        <v>60</v>
      </c>
      <c r="I50">
        <v>8692</v>
      </c>
      <c r="J50">
        <v>138.75</v>
      </c>
      <c r="K50">
        <v>261.5</v>
      </c>
      <c r="O50">
        <v>22252</v>
      </c>
      <c r="P50">
        <v>22252</v>
      </c>
      <c r="Q50">
        <v>2960939</v>
      </c>
      <c r="S50">
        <v>5416.666666666667</v>
      </c>
    </row>
    <row r="51" spans="3:19" x14ac:dyDescent="0.25">
      <c r="C51">
        <v>4</v>
      </c>
      <c r="D51">
        <v>303</v>
      </c>
      <c r="E51">
        <v>0.75</v>
      </c>
      <c r="I51">
        <v>132</v>
      </c>
      <c r="K51">
        <v>36.25</v>
      </c>
      <c r="O51">
        <v>1989</v>
      </c>
      <c r="P51">
        <v>1989</v>
      </c>
      <c r="Q51">
        <v>35334</v>
      </c>
      <c r="S51">
        <v>5416.666666666667</v>
      </c>
    </row>
    <row r="52" spans="3:19" x14ac:dyDescent="0.25">
      <c r="C52">
        <v>4</v>
      </c>
      <c r="D52">
        <v>306</v>
      </c>
      <c r="E52">
        <v>10.5</v>
      </c>
      <c r="I52">
        <v>1368</v>
      </c>
      <c r="J52">
        <v>42</v>
      </c>
      <c r="K52">
        <v>70</v>
      </c>
      <c r="O52">
        <v>6717</v>
      </c>
      <c r="P52">
        <v>6717</v>
      </c>
      <c r="Q52">
        <v>443871</v>
      </c>
    </row>
    <row r="53" spans="3:19" x14ac:dyDescent="0.25">
      <c r="C53">
        <v>4</v>
      </c>
      <c r="D53">
        <v>307</v>
      </c>
      <c r="E53">
        <v>8.5</v>
      </c>
      <c r="I53">
        <v>1312</v>
      </c>
      <c r="J53">
        <v>22.5</v>
      </c>
      <c r="K53">
        <v>20</v>
      </c>
      <c r="O53">
        <v>1425</v>
      </c>
      <c r="P53">
        <v>1425</v>
      </c>
      <c r="Q53">
        <v>477722</v>
      </c>
    </row>
    <row r="54" spans="3:19" x14ac:dyDescent="0.25">
      <c r="C54">
        <v>4</v>
      </c>
      <c r="D54">
        <v>309</v>
      </c>
      <c r="E54">
        <v>1</v>
      </c>
      <c r="I54">
        <v>176</v>
      </c>
      <c r="Q54">
        <v>41672</v>
      </c>
    </row>
    <row r="55" spans="3:19" x14ac:dyDescent="0.25">
      <c r="C55">
        <v>4</v>
      </c>
      <c r="D55">
        <v>310</v>
      </c>
      <c r="E55">
        <v>35.25</v>
      </c>
      <c r="I55">
        <v>5120</v>
      </c>
      <c r="J55">
        <v>49.25</v>
      </c>
      <c r="K55">
        <v>135.25</v>
      </c>
      <c r="O55">
        <v>12121</v>
      </c>
      <c r="P55">
        <v>12121</v>
      </c>
      <c r="Q55">
        <v>1863082</v>
      </c>
    </row>
    <row r="56" spans="3:19" x14ac:dyDescent="0.25">
      <c r="C56">
        <v>4</v>
      </c>
      <c r="D56">
        <v>642</v>
      </c>
      <c r="E56">
        <v>4</v>
      </c>
      <c r="I56">
        <v>584</v>
      </c>
      <c r="J56">
        <v>25</v>
      </c>
      <c r="Q56">
        <v>99258</v>
      </c>
    </row>
    <row r="57" spans="3:19" x14ac:dyDescent="0.25">
      <c r="C57">
        <v>4</v>
      </c>
      <c r="D57" t="s">
        <v>2356</v>
      </c>
      <c r="E57">
        <v>1</v>
      </c>
      <c r="I57">
        <v>176</v>
      </c>
      <c r="Q57">
        <v>34420</v>
      </c>
    </row>
    <row r="58" spans="3:19" x14ac:dyDescent="0.25">
      <c r="C58">
        <v>4</v>
      </c>
      <c r="D58">
        <v>30</v>
      </c>
      <c r="E58">
        <v>1</v>
      </c>
      <c r="I58">
        <v>176</v>
      </c>
      <c r="Q58">
        <v>34420</v>
      </c>
    </row>
    <row r="59" spans="3:19" x14ac:dyDescent="0.25">
      <c r="C59" t="s">
        <v>2360</v>
      </c>
      <c r="E59">
        <v>71.763599999999997</v>
      </c>
      <c r="I59">
        <v>10523.2</v>
      </c>
      <c r="J59">
        <v>370.75</v>
      </c>
      <c r="K59">
        <v>321.3</v>
      </c>
      <c r="L59">
        <v>11.5</v>
      </c>
      <c r="O59">
        <v>81636</v>
      </c>
      <c r="P59">
        <v>81636</v>
      </c>
      <c r="Q59">
        <v>3986181</v>
      </c>
      <c r="R59">
        <v>8000</v>
      </c>
      <c r="S59">
        <v>7905.6695992179866</v>
      </c>
    </row>
    <row r="60" spans="3:19" x14ac:dyDescent="0.25">
      <c r="C60">
        <v>5</v>
      </c>
      <c r="D60" t="s">
        <v>266</v>
      </c>
      <c r="E60">
        <v>10.755800000000001</v>
      </c>
      <c r="I60">
        <v>1520</v>
      </c>
      <c r="J60">
        <v>332</v>
      </c>
      <c r="K60">
        <v>114.5</v>
      </c>
      <c r="L60">
        <v>38</v>
      </c>
      <c r="O60">
        <v>18448</v>
      </c>
      <c r="P60">
        <v>18448</v>
      </c>
      <c r="Q60">
        <v>1045097</v>
      </c>
      <c r="S60">
        <v>2489.0029325513196</v>
      </c>
    </row>
    <row r="61" spans="3:19" x14ac:dyDescent="0.25">
      <c r="C61">
        <v>5</v>
      </c>
      <c r="D61">
        <v>99</v>
      </c>
      <c r="E61">
        <v>1.2</v>
      </c>
      <c r="I61">
        <v>176</v>
      </c>
      <c r="J61">
        <v>31</v>
      </c>
      <c r="K61">
        <v>96</v>
      </c>
      <c r="O61">
        <v>2306</v>
      </c>
      <c r="P61">
        <v>2306</v>
      </c>
      <c r="Q61">
        <v>104888</v>
      </c>
      <c r="S61">
        <v>2489.0029325513196</v>
      </c>
    </row>
    <row r="62" spans="3:19" x14ac:dyDescent="0.25">
      <c r="C62">
        <v>5</v>
      </c>
      <c r="D62">
        <v>100</v>
      </c>
      <c r="E62">
        <v>1</v>
      </c>
      <c r="I62">
        <v>144</v>
      </c>
      <c r="J62">
        <v>60</v>
      </c>
      <c r="L62">
        <v>11.5</v>
      </c>
      <c r="O62">
        <v>2306</v>
      </c>
      <c r="P62">
        <v>2306</v>
      </c>
      <c r="Q62">
        <v>93869</v>
      </c>
    </row>
    <row r="63" spans="3:19" x14ac:dyDescent="0.25">
      <c r="C63">
        <v>5</v>
      </c>
      <c r="D63">
        <v>101</v>
      </c>
      <c r="E63">
        <v>8.5557999999999996</v>
      </c>
      <c r="I63">
        <v>1200</v>
      </c>
      <c r="J63">
        <v>241</v>
      </c>
      <c r="K63">
        <v>18.5</v>
      </c>
      <c r="L63">
        <v>26.5</v>
      </c>
      <c r="O63">
        <v>13836</v>
      </c>
      <c r="P63">
        <v>13836</v>
      </c>
      <c r="Q63">
        <v>846340</v>
      </c>
    </row>
    <row r="64" spans="3:19" x14ac:dyDescent="0.25">
      <c r="C64">
        <v>5</v>
      </c>
      <c r="D64" t="s">
        <v>2355</v>
      </c>
      <c r="E64">
        <v>59</v>
      </c>
      <c r="I64">
        <v>8922</v>
      </c>
      <c r="J64">
        <v>325.25</v>
      </c>
      <c r="K64">
        <v>689.5</v>
      </c>
      <c r="O64">
        <v>17928</v>
      </c>
      <c r="P64">
        <v>17928</v>
      </c>
      <c r="Q64">
        <v>3360915</v>
      </c>
      <c r="S64">
        <v>5416.666666666667</v>
      </c>
    </row>
    <row r="65" spans="3:19" x14ac:dyDescent="0.25">
      <c r="C65">
        <v>5</v>
      </c>
      <c r="D65">
        <v>303</v>
      </c>
      <c r="E65">
        <v>0.75</v>
      </c>
      <c r="I65">
        <v>102</v>
      </c>
      <c r="K65">
        <v>8</v>
      </c>
      <c r="Q65">
        <v>29568</v>
      </c>
      <c r="S65">
        <v>5416.666666666667</v>
      </c>
    </row>
    <row r="66" spans="3:19" x14ac:dyDescent="0.25">
      <c r="C66">
        <v>5</v>
      </c>
      <c r="D66">
        <v>306</v>
      </c>
      <c r="E66">
        <v>9.5</v>
      </c>
      <c r="I66">
        <v>1416</v>
      </c>
      <c r="J66">
        <v>30.5</v>
      </c>
      <c r="K66">
        <v>45</v>
      </c>
      <c r="O66">
        <v>4173</v>
      </c>
      <c r="P66">
        <v>4173</v>
      </c>
      <c r="Q66">
        <v>432323</v>
      </c>
    </row>
    <row r="67" spans="3:19" x14ac:dyDescent="0.25">
      <c r="C67">
        <v>5</v>
      </c>
      <c r="D67">
        <v>307</v>
      </c>
      <c r="E67">
        <v>8.5</v>
      </c>
      <c r="I67">
        <v>1404</v>
      </c>
      <c r="J67">
        <v>10</v>
      </c>
      <c r="K67">
        <v>55</v>
      </c>
      <c r="O67">
        <v>2085</v>
      </c>
      <c r="P67">
        <v>2085</v>
      </c>
      <c r="Q67">
        <v>516290</v>
      </c>
    </row>
    <row r="68" spans="3:19" x14ac:dyDescent="0.25">
      <c r="C68">
        <v>5</v>
      </c>
      <c r="D68">
        <v>309</v>
      </c>
      <c r="E68">
        <v>1</v>
      </c>
      <c r="I68">
        <v>168</v>
      </c>
      <c r="J68">
        <v>26.5</v>
      </c>
      <c r="Q68">
        <v>52377</v>
      </c>
    </row>
    <row r="69" spans="3:19" x14ac:dyDescent="0.25">
      <c r="C69">
        <v>5</v>
      </c>
      <c r="D69">
        <v>310</v>
      </c>
      <c r="E69">
        <v>35.25</v>
      </c>
      <c r="I69">
        <v>5176</v>
      </c>
      <c r="J69">
        <v>208.75</v>
      </c>
      <c r="K69">
        <v>581.5</v>
      </c>
      <c r="O69">
        <v>11670</v>
      </c>
      <c r="P69">
        <v>11670</v>
      </c>
      <c r="Q69">
        <v>2215384</v>
      </c>
    </row>
    <row r="70" spans="3:19" x14ac:dyDescent="0.25">
      <c r="C70">
        <v>5</v>
      </c>
      <c r="D70">
        <v>642</v>
      </c>
      <c r="E70">
        <v>4</v>
      </c>
      <c r="I70">
        <v>656</v>
      </c>
      <c r="J70">
        <v>49.5</v>
      </c>
      <c r="Q70">
        <v>114973</v>
      </c>
    </row>
    <row r="71" spans="3:19" x14ac:dyDescent="0.25">
      <c r="C71">
        <v>5</v>
      </c>
      <c r="D71" t="s">
        <v>2356</v>
      </c>
      <c r="E71">
        <v>1</v>
      </c>
      <c r="I71">
        <v>168</v>
      </c>
      <c r="Q71">
        <v>34420</v>
      </c>
    </row>
    <row r="72" spans="3:19" x14ac:dyDescent="0.25">
      <c r="C72">
        <v>5</v>
      </c>
      <c r="D72">
        <v>30</v>
      </c>
      <c r="E72">
        <v>1</v>
      </c>
      <c r="I72">
        <v>168</v>
      </c>
      <c r="Q72">
        <v>34420</v>
      </c>
    </row>
    <row r="73" spans="3:19" x14ac:dyDescent="0.25">
      <c r="C73" t="s">
        <v>2361</v>
      </c>
      <c r="E73">
        <v>70.755799999999994</v>
      </c>
      <c r="I73">
        <v>10610</v>
      </c>
      <c r="J73">
        <v>657.25</v>
      </c>
      <c r="K73">
        <v>804</v>
      </c>
      <c r="L73">
        <v>38</v>
      </c>
      <c r="O73">
        <v>36376</v>
      </c>
      <c r="P73">
        <v>36376</v>
      </c>
      <c r="Q73">
        <v>4440432</v>
      </c>
      <c r="S73">
        <v>7905.6695992179866</v>
      </c>
    </row>
  </sheetData>
  <hyperlinks>
    <hyperlink ref="A2" location="Obsah!A1" display="Zpět na Obsah  KL 01  1.-4.měsíc" xr:uid="{3A06B39F-C19E-46CF-8034-68A537D76032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2375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705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211514</v>
      </c>
      <c r="C3" s="344">
        <f t="shared" ref="C3:Z3" si="0">SUBTOTAL(9,C6:C1048576)</f>
        <v>5</v>
      </c>
      <c r="D3" s="344"/>
      <c r="E3" s="344">
        <f>SUBTOTAL(9,E6:E1048576)/4</f>
        <v>202653</v>
      </c>
      <c r="F3" s="344"/>
      <c r="G3" s="344">
        <f t="shared" si="0"/>
        <v>5</v>
      </c>
      <c r="H3" s="344">
        <f>SUBTOTAL(9,H6:H1048576)/4</f>
        <v>189615</v>
      </c>
      <c r="I3" s="347">
        <f>IF(B3&lt;&gt;0,H3/B3,"")</f>
        <v>0.8964654821903042</v>
      </c>
      <c r="J3" s="345">
        <f>IF(E3&lt;&gt;0,H3/E3,"")</f>
        <v>0.93566342467172947</v>
      </c>
      <c r="K3" s="346">
        <f t="shared" si="0"/>
        <v>236059.43999999994</v>
      </c>
      <c r="L3" s="346"/>
      <c r="M3" s="344">
        <f t="shared" si="0"/>
        <v>122.66141503161266</v>
      </c>
      <c r="N3" s="344">
        <f t="shared" si="0"/>
        <v>3848.9599999993807</v>
      </c>
      <c r="O3" s="344"/>
      <c r="P3" s="344">
        <f t="shared" si="0"/>
        <v>2</v>
      </c>
      <c r="Q3" s="344">
        <f t="shared" si="0"/>
        <v>0</v>
      </c>
      <c r="R3" s="347">
        <f>IF(K3&lt;&gt;0,Q3/K3,"")</f>
        <v>0</v>
      </c>
      <c r="S3" s="347">
        <f>IF(N3&lt;&gt;0,Q3/N3,"")</f>
        <v>0</v>
      </c>
      <c r="T3" s="343">
        <f t="shared" si="0"/>
        <v>5054649.34</v>
      </c>
      <c r="U3" s="346"/>
      <c r="V3" s="344">
        <f t="shared" si="0"/>
        <v>2.3581712207527117</v>
      </c>
      <c r="W3" s="344">
        <f t="shared" si="0"/>
        <v>4286923.1000000006</v>
      </c>
      <c r="X3" s="344"/>
      <c r="Y3" s="344">
        <f t="shared" si="0"/>
        <v>2</v>
      </c>
      <c r="Z3" s="344">
        <f t="shared" si="0"/>
        <v>4011648</v>
      </c>
      <c r="AA3" s="347">
        <f>IF(T3&lt;&gt;0,Z3/T3,"")</f>
        <v>0.79365505501119493</v>
      </c>
      <c r="AB3" s="345">
        <f>IF(W3&lt;&gt;0,Z3/W3,"")</f>
        <v>0.935787254966155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8"/>
      <c r="B5" s="849">
        <v>2018</v>
      </c>
      <c r="C5" s="850"/>
      <c r="D5" s="850"/>
      <c r="E5" s="850">
        <v>2019</v>
      </c>
      <c r="F5" s="850"/>
      <c r="G5" s="850"/>
      <c r="H5" s="850">
        <v>2020</v>
      </c>
      <c r="I5" s="851" t="s">
        <v>324</v>
      </c>
      <c r="J5" s="852" t="s">
        <v>2</v>
      </c>
      <c r="K5" s="849">
        <v>2015</v>
      </c>
      <c r="L5" s="850"/>
      <c r="M5" s="850"/>
      <c r="N5" s="850">
        <v>2019</v>
      </c>
      <c r="O5" s="850"/>
      <c r="P5" s="850"/>
      <c r="Q5" s="850">
        <v>2020</v>
      </c>
      <c r="R5" s="851" t="s">
        <v>324</v>
      </c>
      <c r="S5" s="852" t="s">
        <v>2</v>
      </c>
      <c r="T5" s="849">
        <v>2015</v>
      </c>
      <c r="U5" s="850"/>
      <c r="V5" s="850"/>
      <c r="W5" s="850">
        <v>2019</v>
      </c>
      <c r="X5" s="850"/>
      <c r="Y5" s="850"/>
      <c r="Z5" s="850">
        <v>2020</v>
      </c>
      <c r="AA5" s="851" t="s">
        <v>324</v>
      </c>
      <c r="AB5" s="852" t="s">
        <v>2</v>
      </c>
    </row>
    <row r="6" spans="1:28" ht="14.45" customHeight="1" x14ac:dyDescent="0.25">
      <c r="A6" s="853" t="s">
        <v>2373</v>
      </c>
      <c r="B6" s="854">
        <v>211514</v>
      </c>
      <c r="C6" s="855">
        <v>1</v>
      </c>
      <c r="D6" s="855">
        <v>1.0437249880337325</v>
      </c>
      <c r="E6" s="854">
        <v>202653</v>
      </c>
      <c r="F6" s="855">
        <v>0.9581067919854005</v>
      </c>
      <c r="G6" s="855">
        <v>1</v>
      </c>
      <c r="H6" s="854">
        <v>189615</v>
      </c>
      <c r="I6" s="855">
        <v>0.8964654821903042</v>
      </c>
      <c r="J6" s="855">
        <v>0.93566342467172947</v>
      </c>
      <c r="K6" s="854">
        <v>118029.71999999997</v>
      </c>
      <c r="L6" s="855">
        <v>1</v>
      </c>
      <c r="M6" s="855">
        <v>61.330707515806331</v>
      </c>
      <c r="N6" s="854">
        <v>1924.4799999996903</v>
      </c>
      <c r="O6" s="855">
        <v>1.6305045881661762E-2</v>
      </c>
      <c r="P6" s="855">
        <v>1</v>
      </c>
      <c r="Q6" s="854">
        <v>0</v>
      </c>
      <c r="R6" s="855">
        <v>0</v>
      </c>
      <c r="S6" s="855">
        <v>0</v>
      </c>
      <c r="T6" s="854">
        <v>2527324.67</v>
      </c>
      <c r="U6" s="855">
        <v>1</v>
      </c>
      <c r="V6" s="855">
        <v>1.1790856103763558</v>
      </c>
      <c r="W6" s="854">
        <v>2143461.5500000003</v>
      </c>
      <c r="X6" s="855">
        <v>0.84811483678509747</v>
      </c>
      <c r="Y6" s="855">
        <v>1</v>
      </c>
      <c r="Z6" s="854">
        <v>2005824</v>
      </c>
      <c r="AA6" s="855">
        <v>0.79365505501119493</v>
      </c>
      <c r="AB6" s="856">
        <v>0.935787254966155</v>
      </c>
    </row>
    <row r="7" spans="1:28" ht="14.45" customHeight="1" thickBot="1" x14ac:dyDescent="0.3">
      <c r="A7" s="860" t="s">
        <v>2374</v>
      </c>
      <c r="B7" s="857">
        <v>211514</v>
      </c>
      <c r="C7" s="858">
        <v>1</v>
      </c>
      <c r="D7" s="858">
        <v>1.0437249880337325</v>
      </c>
      <c r="E7" s="857">
        <v>202653</v>
      </c>
      <c r="F7" s="858">
        <v>0.9581067919854005</v>
      </c>
      <c r="G7" s="858">
        <v>1</v>
      </c>
      <c r="H7" s="857">
        <v>189615</v>
      </c>
      <c r="I7" s="858">
        <v>0.8964654821903042</v>
      </c>
      <c r="J7" s="858">
        <v>0.93566342467172947</v>
      </c>
      <c r="K7" s="857">
        <v>118029.71999999997</v>
      </c>
      <c r="L7" s="858">
        <v>1</v>
      </c>
      <c r="M7" s="858">
        <v>61.330707515806331</v>
      </c>
      <c r="N7" s="857">
        <v>1924.4799999996903</v>
      </c>
      <c r="O7" s="858">
        <v>1.6305045881661762E-2</v>
      </c>
      <c r="P7" s="858">
        <v>1</v>
      </c>
      <c r="Q7" s="857">
        <v>0</v>
      </c>
      <c r="R7" s="858">
        <v>0</v>
      </c>
      <c r="S7" s="858">
        <v>0</v>
      </c>
      <c r="T7" s="857">
        <v>2527324.67</v>
      </c>
      <c r="U7" s="858">
        <v>1</v>
      </c>
      <c r="V7" s="858">
        <v>1.1790856103763558</v>
      </c>
      <c r="W7" s="857">
        <v>2143461.5500000003</v>
      </c>
      <c r="X7" s="858">
        <v>0.84811483678509747</v>
      </c>
      <c r="Y7" s="858">
        <v>1</v>
      </c>
      <c r="Z7" s="857">
        <v>2005824</v>
      </c>
      <c r="AA7" s="858">
        <v>0.79365505501119493</v>
      </c>
      <c r="AB7" s="859">
        <v>0.935787254966155</v>
      </c>
    </row>
    <row r="8" spans="1:28" ht="14.45" customHeight="1" thickBot="1" x14ac:dyDescent="0.25"/>
    <row r="9" spans="1:28" ht="14.45" customHeight="1" x14ac:dyDescent="0.25">
      <c r="A9" s="853" t="s">
        <v>591</v>
      </c>
      <c r="B9" s="854">
        <v>211514</v>
      </c>
      <c r="C9" s="855">
        <v>1</v>
      </c>
      <c r="D9" s="855">
        <v>1.0437249880337325</v>
      </c>
      <c r="E9" s="854">
        <v>202653</v>
      </c>
      <c r="F9" s="855">
        <v>0.9581067919854005</v>
      </c>
      <c r="G9" s="855">
        <v>1</v>
      </c>
      <c r="H9" s="854">
        <v>189615</v>
      </c>
      <c r="I9" s="855">
        <v>0.8964654821903042</v>
      </c>
      <c r="J9" s="856">
        <v>0.93566342467172947</v>
      </c>
    </row>
    <row r="10" spans="1:28" ht="14.45" customHeight="1" x14ac:dyDescent="0.25">
      <c r="A10" s="864" t="s">
        <v>2376</v>
      </c>
      <c r="B10" s="861">
        <v>5953</v>
      </c>
      <c r="C10" s="862">
        <v>1</v>
      </c>
      <c r="D10" s="862">
        <v>1.9007024265644956</v>
      </c>
      <c r="E10" s="861">
        <v>3132</v>
      </c>
      <c r="F10" s="862">
        <v>0.52612128338652775</v>
      </c>
      <c r="G10" s="862">
        <v>1</v>
      </c>
      <c r="H10" s="861">
        <v>3231</v>
      </c>
      <c r="I10" s="862">
        <v>0.54275155383840079</v>
      </c>
      <c r="J10" s="863">
        <v>1.0316091954022988</v>
      </c>
    </row>
    <row r="11" spans="1:28" ht="14.45" customHeight="1" thickBot="1" x14ac:dyDescent="0.3">
      <c r="A11" s="860" t="s">
        <v>2377</v>
      </c>
      <c r="B11" s="857">
        <v>205561</v>
      </c>
      <c r="C11" s="858">
        <v>1</v>
      </c>
      <c r="D11" s="858">
        <v>1.030272502643832</v>
      </c>
      <c r="E11" s="857">
        <v>199521</v>
      </c>
      <c r="F11" s="858">
        <v>0.97061699446879512</v>
      </c>
      <c r="G11" s="858">
        <v>1</v>
      </c>
      <c r="H11" s="857">
        <v>186384</v>
      </c>
      <c r="I11" s="858">
        <v>0.90670895743842461</v>
      </c>
      <c r="J11" s="859">
        <v>0.93415730674966546</v>
      </c>
    </row>
    <row r="12" spans="1:28" ht="14.45" customHeight="1" x14ac:dyDescent="0.2">
      <c r="A12" s="787" t="s">
        <v>295</v>
      </c>
    </row>
    <row r="13" spans="1:28" ht="14.45" customHeight="1" x14ac:dyDescent="0.2">
      <c r="A13" s="788" t="s">
        <v>980</v>
      </c>
    </row>
    <row r="14" spans="1:28" ht="14.45" customHeight="1" x14ac:dyDescent="0.2">
      <c r="A14" s="787" t="s">
        <v>2378</v>
      </c>
    </row>
    <row r="15" spans="1:28" ht="14.45" customHeight="1" x14ac:dyDescent="0.2">
      <c r="A15" s="787" t="s">
        <v>2379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A853A9B2-C53B-459A-8E26-A50D28113B3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2383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705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1540</v>
      </c>
      <c r="C3" s="404">
        <f t="shared" si="0"/>
        <v>1534</v>
      </c>
      <c r="D3" s="438">
        <f t="shared" si="0"/>
        <v>1460</v>
      </c>
      <c r="E3" s="346">
        <f t="shared" si="0"/>
        <v>211514</v>
      </c>
      <c r="F3" s="344">
        <f t="shared" si="0"/>
        <v>202653</v>
      </c>
      <c r="G3" s="405">
        <f t="shared" si="0"/>
        <v>189615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8"/>
      <c r="B5" s="849">
        <v>2018</v>
      </c>
      <c r="C5" s="850">
        <v>2019</v>
      </c>
      <c r="D5" s="865">
        <v>2020</v>
      </c>
      <c r="E5" s="849">
        <v>2018</v>
      </c>
      <c r="F5" s="850">
        <v>2019</v>
      </c>
      <c r="G5" s="865">
        <v>2020</v>
      </c>
    </row>
    <row r="6" spans="1:7" ht="14.45" customHeight="1" x14ac:dyDescent="0.2">
      <c r="A6" s="839" t="s">
        <v>982</v>
      </c>
      <c r="B6" s="225"/>
      <c r="C6" s="225">
        <v>2</v>
      </c>
      <c r="D6" s="225">
        <v>15</v>
      </c>
      <c r="E6" s="866"/>
      <c r="F6" s="866">
        <v>295</v>
      </c>
      <c r="G6" s="867">
        <v>2133</v>
      </c>
    </row>
    <row r="7" spans="1:7" ht="14.45" customHeight="1" x14ac:dyDescent="0.2">
      <c r="A7" s="840" t="s">
        <v>983</v>
      </c>
      <c r="B7" s="832"/>
      <c r="C7" s="832"/>
      <c r="D7" s="832">
        <v>18</v>
      </c>
      <c r="E7" s="868"/>
      <c r="F7" s="868"/>
      <c r="G7" s="869">
        <v>2178</v>
      </c>
    </row>
    <row r="8" spans="1:7" ht="14.45" customHeight="1" x14ac:dyDescent="0.2">
      <c r="A8" s="840" t="s">
        <v>2376</v>
      </c>
      <c r="B8" s="832">
        <v>53</v>
      </c>
      <c r="C8" s="832">
        <v>27</v>
      </c>
      <c r="D8" s="832">
        <v>26</v>
      </c>
      <c r="E8" s="868">
        <v>5953</v>
      </c>
      <c r="F8" s="868">
        <v>3132</v>
      </c>
      <c r="G8" s="869">
        <v>3231</v>
      </c>
    </row>
    <row r="9" spans="1:7" ht="14.45" customHeight="1" x14ac:dyDescent="0.2">
      <c r="A9" s="840" t="s">
        <v>984</v>
      </c>
      <c r="B9" s="832">
        <v>4</v>
      </c>
      <c r="C9" s="832">
        <v>4</v>
      </c>
      <c r="D9" s="832">
        <v>1</v>
      </c>
      <c r="E9" s="868">
        <v>765</v>
      </c>
      <c r="F9" s="868">
        <v>590</v>
      </c>
      <c r="G9" s="869">
        <v>76</v>
      </c>
    </row>
    <row r="10" spans="1:7" ht="14.45" customHeight="1" x14ac:dyDescent="0.2">
      <c r="A10" s="840" t="s">
        <v>985</v>
      </c>
      <c r="B10" s="832">
        <v>2</v>
      </c>
      <c r="C10" s="832"/>
      <c r="D10" s="832"/>
      <c r="E10" s="868">
        <v>294</v>
      </c>
      <c r="F10" s="868"/>
      <c r="G10" s="869"/>
    </row>
    <row r="11" spans="1:7" ht="14.45" customHeight="1" x14ac:dyDescent="0.2">
      <c r="A11" s="840" t="s">
        <v>2380</v>
      </c>
      <c r="B11" s="832">
        <v>2</v>
      </c>
      <c r="C11" s="832">
        <v>4</v>
      </c>
      <c r="D11" s="832"/>
      <c r="E11" s="868">
        <v>471</v>
      </c>
      <c r="F11" s="868">
        <v>832</v>
      </c>
      <c r="G11" s="869"/>
    </row>
    <row r="12" spans="1:7" ht="14.45" customHeight="1" x14ac:dyDescent="0.2">
      <c r="A12" s="840" t="s">
        <v>986</v>
      </c>
      <c r="B12" s="832">
        <v>292</v>
      </c>
      <c r="C12" s="832">
        <v>432</v>
      </c>
      <c r="D12" s="832">
        <v>430</v>
      </c>
      <c r="E12" s="868">
        <v>60054</v>
      </c>
      <c r="F12" s="868">
        <v>77535</v>
      </c>
      <c r="G12" s="869">
        <v>72687</v>
      </c>
    </row>
    <row r="13" spans="1:7" ht="14.45" customHeight="1" x14ac:dyDescent="0.2">
      <c r="A13" s="840" t="s">
        <v>987</v>
      </c>
      <c r="B13" s="832">
        <v>61</v>
      </c>
      <c r="C13" s="832">
        <v>1</v>
      </c>
      <c r="D13" s="832">
        <v>6</v>
      </c>
      <c r="E13" s="868">
        <v>6474</v>
      </c>
      <c r="F13" s="868">
        <v>227</v>
      </c>
      <c r="G13" s="869">
        <v>722</v>
      </c>
    </row>
    <row r="14" spans="1:7" ht="14.45" customHeight="1" x14ac:dyDescent="0.2">
      <c r="A14" s="840" t="s">
        <v>989</v>
      </c>
      <c r="B14" s="832">
        <v>4</v>
      </c>
      <c r="C14" s="832">
        <v>21</v>
      </c>
      <c r="D14" s="832">
        <v>38</v>
      </c>
      <c r="E14" s="868">
        <v>1478</v>
      </c>
      <c r="F14" s="868">
        <v>2705</v>
      </c>
      <c r="G14" s="869">
        <v>5147</v>
      </c>
    </row>
    <row r="15" spans="1:7" ht="14.45" customHeight="1" x14ac:dyDescent="0.2">
      <c r="A15" s="840" t="s">
        <v>990</v>
      </c>
      <c r="B15" s="832">
        <v>850</v>
      </c>
      <c r="C15" s="832">
        <v>461</v>
      </c>
      <c r="D15" s="832">
        <v>630</v>
      </c>
      <c r="E15" s="868">
        <v>84602</v>
      </c>
      <c r="F15" s="868">
        <v>47691</v>
      </c>
      <c r="G15" s="869">
        <v>64862</v>
      </c>
    </row>
    <row r="16" spans="1:7" ht="14.45" customHeight="1" x14ac:dyDescent="0.2">
      <c r="A16" s="840" t="s">
        <v>992</v>
      </c>
      <c r="B16" s="832">
        <v>8</v>
      </c>
      <c r="C16" s="832">
        <v>10</v>
      </c>
      <c r="D16" s="832">
        <v>19</v>
      </c>
      <c r="E16" s="868">
        <v>4604</v>
      </c>
      <c r="F16" s="868">
        <v>2067</v>
      </c>
      <c r="G16" s="869">
        <v>4475</v>
      </c>
    </row>
    <row r="17" spans="1:7" ht="14.45" customHeight="1" x14ac:dyDescent="0.2">
      <c r="A17" s="840" t="s">
        <v>2381</v>
      </c>
      <c r="B17" s="832">
        <v>61</v>
      </c>
      <c r="C17" s="832">
        <v>40</v>
      </c>
      <c r="D17" s="832"/>
      <c r="E17" s="868">
        <v>16967</v>
      </c>
      <c r="F17" s="868">
        <v>6567</v>
      </c>
      <c r="G17" s="869"/>
    </row>
    <row r="18" spans="1:7" ht="14.45" customHeight="1" x14ac:dyDescent="0.2">
      <c r="A18" s="840" t="s">
        <v>993</v>
      </c>
      <c r="B18" s="832">
        <v>183</v>
      </c>
      <c r="C18" s="832">
        <v>443</v>
      </c>
      <c r="D18" s="832">
        <v>277</v>
      </c>
      <c r="E18" s="868">
        <v>23969</v>
      </c>
      <c r="F18" s="868">
        <v>50083</v>
      </c>
      <c r="G18" s="869">
        <v>34104</v>
      </c>
    </row>
    <row r="19" spans="1:7" ht="14.45" customHeight="1" thickBot="1" x14ac:dyDescent="0.25">
      <c r="A19" s="872" t="s">
        <v>2382</v>
      </c>
      <c r="B19" s="834">
        <v>20</v>
      </c>
      <c r="C19" s="834">
        <v>89</v>
      </c>
      <c r="D19" s="834"/>
      <c r="E19" s="870">
        <v>5883</v>
      </c>
      <c r="F19" s="870">
        <v>10929</v>
      </c>
      <c r="G19" s="871"/>
    </row>
    <row r="20" spans="1:7" ht="14.45" customHeight="1" x14ac:dyDescent="0.2">
      <c r="A20" s="787" t="s">
        <v>295</v>
      </c>
    </row>
    <row r="21" spans="1:7" ht="14.45" customHeight="1" x14ac:dyDescent="0.2">
      <c r="A21" s="788" t="s">
        <v>980</v>
      </c>
    </row>
    <row r="22" spans="1:7" ht="14.45" customHeight="1" x14ac:dyDescent="0.2">
      <c r="A22" s="787" t="s">
        <v>2378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3F580CC-845D-4289-8DAC-6790F8692DB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2426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705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1702</v>
      </c>
      <c r="H3" s="208">
        <f t="shared" si="0"/>
        <v>2856868.3900000006</v>
      </c>
      <c r="I3" s="78"/>
      <c r="J3" s="78"/>
      <c r="K3" s="208">
        <f t="shared" si="0"/>
        <v>1666</v>
      </c>
      <c r="L3" s="208">
        <f t="shared" si="0"/>
        <v>2348039.0300000003</v>
      </c>
      <c r="M3" s="78"/>
      <c r="N3" s="78"/>
      <c r="O3" s="208">
        <f t="shared" si="0"/>
        <v>1573</v>
      </c>
      <c r="P3" s="208">
        <f t="shared" si="0"/>
        <v>2195439</v>
      </c>
      <c r="Q3" s="79">
        <f>IF(L3=0,0,P3/L3)</f>
        <v>0.93500958542413992</v>
      </c>
      <c r="R3" s="209">
        <f>IF(O3=0,0,P3/O3)</f>
        <v>1395.7018436109345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3"/>
      <c r="B5" s="873"/>
      <c r="C5" s="874"/>
      <c r="D5" s="875"/>
      <c r="E5" s="876"/>
      <c r="F5" s="877"/>
      <c r="G5" s="878" t="s">
        <v>90</v>
      </c>
      <c r="H5" s="879" t="s">
        <v>14</v>
      </c>
      <c r="I5" s="880"/>
      <c r="J5" s="880"/>
      <c r="K5" s="878" t="s">
        <v>90</v>
      </c>
      <c r="L5" s="879" t="s">
        <v>14</v>
      </c>
      <c r="M5" s="880"/>
      <c r="N5" s="880"/>
      <c r="O5" s="878" t="s">
        <v>90</v>
      </c>
      <c r="P5" s="879" t="s">
        <v>14</v>
      </c>
      <c r="Q5" s="881"/>
      <c r="R5" s="882"/>
    </row>
    <row r="6" spans="1:18" ht="14.45" customHeight="1" x14ac:dyDescent="0.2">
      <c r="A6" s="807" t="s">
        <v>2384</v>
      </c>
      <c r="B6" s="808" t="s">
        <v>2385</v>
      </c>
      <c r="C6" s="808" t="s">
        <v>2386</v>
      </c>
      <c r="D6" s="808" t="s">
        <v>2387</v>
      </c>
      <c r="E6" s="808" t="s">
        <v>2388</v>
      </c>
      <c r="F6" s="808" t="s">
        <v>2389</v>
      </c>
      <c r="G6" s="225">
        <v>0</v>
      </c>
      <c r="H6" s="225">
        <v>2.6193447411060333E-10</v>
      </c>
      <c r="I6" s="808">
        <v>1.5</v>
      </c>
      <c r="J6" s="808"/>
      <c r="K6" s="225">
        <v>0</v>
      </c>
      <c r="L6" s="225">
        <v>1.7462298274040222E-10</v>
      </c>
      <c r="M6" s="808">
        <v>1</v>
      </c>
      <c r="N6" s="808"/>
      <c r="O6" s="225">
        <v>0</v>
      </c>
      <c r="P6" s="225">
        <v>0</v>
      </c>
      <c r="Q6" s="813">
        <v>0</v>
      </c>
      <c r="R6" s="831"/>
    </row>
    <row r="7" spans="1:18" ht="14.45" customHeight="1" x14ac:dyDescent="0.2">
      <c r="A7" s="814" t="s">
        <v>2384</v>
      </c>
      <c r="B7" s="815" t="s">
        <v>2385</v>
      </c>
      <c r="C7" s="815" t="s">
        <v>2386</v>
      </c>
      <c r="D7" s="815" t="s">
        <v>2387</v>
      </c>
      <c r="E7" s="815" t="s">
        <v>2390</v>
      </c>
      <c r="F7" s="815" t="s">
        <v>2389</v>
      </c>
      <c r="G7" s="832">
        <v>0</v>
      </c>
      <c r="H7" s="832">
        <v>0</v>
      </c>
      <c r="I7" s="815">
        <v>0</v>
      </c>
      <c r="J7" s="815"/>
      <c r="K7" s="832">
        <v>0</v>
      </c>
      <c r="L7" s="832">
        <v>-2.5465851649641991E-11</v>
      </c>
      <c r="M7" s="815">
        <v>1</v>
      </c>
      <c r="N7" s="815"/>
      <c r="O7" s="832">
        <v>0</v>
      </c>
      <c r="P7" s="832">
        <v>0</v>
      </c>
      <c r="Q7" s="820">
        <v>0</v>
      </c>
      <c r="R7" s="833"/>
    </row>
    <row r="8" spans="1:18" ht="14.45" customHeight="1" x14ac:dyDescent="0.2">
      <c r="A8" s="814" t="s">
        <v>2384</v>
      </c>
      <c r="B8" s="815" t="s">
        <v>2385</v>
      </c>
      <c r="C8" s="815" t="s">
        <v>591</v>
      </c>
      <c r="D8" s="815" t="s">
        <v>2387</v>
      </c>
      <c r="E8" s="815" t="s">
        <v>2388</v>
      </c>
      <c r="F8" s="815" t="s">
        <v>2391</v>
      </c>
      <c r="G8" s="832">
        <v>107</v>
      </c>
      <c r="H8" s="832">
        <v>2104863.3400000003</v>
      </c>
      <c r="I8" s="815">
        <v>1.2984956152107203</v>
      </c>
      <c r="J8" s="815">
        <v>19671.620000000003</v>
      </c>
      <c r="K8" s="832">
        <v>79</v>
      </c>
      <c r="L8" s="832">
        <v>1621001.5</v>
      </c>
      <c r="M8" s="815">
        <v>1</v>
      </c>
      <c r="N8" s="815">
        <v>20519.006329113923</v>
      </c>
      <c r="O8" s="832">
        <v>79</v>
      </c>
      <c r="P8" s="832">
        <v>1650626</v>
      </c>
      <c r="Q8" s="820">
        <v>1.0182754303435253</v>
      </c>
      <c r="R8" s="833">
        <v>20894</v>
      </c>
    </row>
    <row r="9" spans="1:18" ht="14.45" customHeight="1" x14ac:dyDescent="0.2">
      <c r="A9" s="814" t="s">
        <v>2384</v>
      </c>
      <c r="B9" s="815" t="s">
        <v>2385</v>
      </c>
      <c r="C9" s="815" t="s">
        <v>591</v>
      </c>
      <c r="D9" s="815" t="s">
        <v>2387</v>
      </c>
      <c r="E9" s="815" t="s">
        <v>2390</v>
      </c>
      <c r="F9" s="815" t="s">
        <v>2391</v>
      </c>
      <c r="G9" s="832">
        <v>55</v>
      </c>
      <c r="H9" s="832">
        <v>540491.04999999993</v>
      </c>
      <c r="I9" s="815">
        <v>1.0345117296528221</v>
      </c>
      <c r="J9" s="815">
        <v>9827.1099999999988</v>
      </c>
      <c r="K9" s="832">
        <v>51</v>
      </c>
      <c r="L9" s="832">
        <v>522460.05000000005</v>
      </c>
      <c r="M9" s="815">
        <v>1</v>
      </c>
      <c r="N9" s="815">
        <v>10244.314705882354</v>
      </c>
      <c r="O9" s="832">
        <v>34</v>
      </c>
      <c r="P9" s="832">
        <v>355198</v>
      </c>
      <c r="Q9" s="820">
        <v>0.67985676608192336</v>
      </c>
      <c r="R9" s="833">
        <v>10447</v>
      </c>
    </row>
    <row r="10" spans="1:18" ht="14.45" customHeight="1" x14ac:dyDescent="0.2">
      <c r="A10" s="814" t="s">
        <v>2384</v>
      </c>
      <c r="B10" s="815" t="s">
        <v>2385</v>
      </c>
      <c r="C10" s="815" t="s">
        <v>591</v>
      </c>
      <c r="D10" s="815" t="s">
        <v>2392</v>
      </c>
      <c r="E10" s="815" t="s">
        <v>2393</v>
      </c>
      <c r="F10" s="815" t="s">
        <v>2394</v>
      </c>
      <c r="G10" s="832"/>
      <c r="H10" s="832"/>
      <c r="I10" s="815"/>
      <c r="J10" s="815"/>
      <c r="K10" s="832">
        <v>1</v>
      </c>
      <c r="L10" s="832">
        <v>1674.52</v>
      </c>
      <c r="M10" s="815">
        <v>1</v>
      </c>
      <c r="N10" s="815">
        <v>1674.52</v>
      </c>
      <c r="O10" s="832"/>
      <c r="P10" s="832"/>
      <c r="Q10" s="820"/>
      <c r="R10" s="833"/>
    </row>
    <row r="11" spans="1:18" ht="14.45" customHeight="1" x14ac:dyDescent="0.2">
      <c r="A11" s="814" t="s">
        <v>2384</v>
      </c>
      <c r="B11" s="815" t="s">
        <v>2385</v>
      </c>
      <c r="C11" s="815" t="s">
        <v>591</v>
      </c>
      <c r="D11" s="815" t="s">
        <v>2392</v>
      </c>
      <c r="E11" s="815" t="s">
        <v>2395</v>
      </c>
      <c r="F11" s="815" t="s">
        <v>2396</v>
      </c>
      <c r="G11" s="832"/>
      <c r="H11" s="832"/>
      <c r="I11" s="815"/>
      <c r="J11" s="815"/>
      <c r="K11" s="832">
        <v>1</v>
      </c>
      <c r="L11" s="832">
        <v>249.96</v>
      </c>
      <c r="M11" s="815">
        <v>1</v>
      </c>
      <c r="N11" s="815">
        <v>249.96</v>
      </c>
      <c r="O11" s="832"/>
      <c r="P11" s="832"/>
      <c r="Q11" s="820"/>
      <c r="R11" s="833"/>
    </row>
    <row r="12" spans="1:18" ht="14.45" customHeight="1" x14ac:dyDescent="0.2">
      <c r="A12" s="814" t="s">
        <v>2384</v>
      </c>
      <c r="B12" s="815" t="s">
        <v>2385</v>
      </c>
      <c r="C12" s="815" t="s">
        <v>591</v>
      </c>
      <c r="D12" s="815" t="s">
        <v>2397</v>
      </c>
      <c r="E12" s="815" t="s">
        <v>2398</v>
      </c>
      <c r="F12" s="815" t="s">
        <v>2399</v>
      </c>
      <c r="G12" s="832">
        <v>2</v>
      </c>
      <c r="H12" s="832">
        <v>60</v>
      </c>
      <c r="I12" s="815">
        <v>0.64516129032258063</v>
      </c>
      <c r="J12" s="815">
        <v>30</v>
      </c>
      <c r="K12" s="832">
        <v>3</v>
      </c>
      <c r="L12" s="832">
        <v>93</v>
      </c>
      <c r="M12" s="815">
        <v>1</v>
      </c>
      <c r="N12" s="815">
        <v>31</v>
      </c>
      <c r="O12" s="832">
        <v>8</v>
      </c>
      <c r="P12" s="832">
        <v>248</v>
      </c>
      <c r="Q12" s="820">
        <v>2.6666666666666665</v>
      </c>
      <c r="R12" s="833">
        <v>31</v>
      </c>
    </row>
    <row r="13" spans="1:18" ht="14.45" customHeight="1" x14ac:dyDescent="0.2">
      <c r="A13" s="814" t="s">
        <v>2384</v>
      </c>
      <c r="B13" s="815" t="s">
        <v>2385</v>
      </c>
      <c r="C13" s="815" t="s">
        <v>591</v>
      </c>
      <c r="D13" s="815" t="s">
        <v>2397</v>
      </c>
      <c r="E13" s="815" t="s">
        <v>2400</v>
      </c>
      <c r="F13" s="815" t="s">
        <v>2401</v>
      </c>
      <c r="G13" s="832">
        <v>15</v>
      </c>
      <c r="H13" s="832">
        <v>990</v>
      </c>
      <c r="I13" s="815">
        <v>0.42217484008528783</v>
      </c>
      <c r="J13" s="815">
        <v>66</v>
      </c>
      <c r="K13" s="832">
        <v>35</v>
      </c>
      <c r="L13" s="832">
        <v>2345</v>
      </c>
      <c r="M13" s="815">
        <v>1</v>
      </c>
      <c r="N13" s="815">
        <v>67</v>
      </c>
      <c r="O13" s="832">
        <v>25</v>
      </c>
      <c r="P13" s="832">
        <v>1700</v>
      </c>
      <c r="Q13" s="820">
        <v>0.72494669509594878</v>
      </c>
      <c r="R13" s="833">
        <v>68</v>
      </c>
    </row>
    <row r="14" spans="1:18" ht="14.45" customHeight="1" x14ac:dyDescent="0.2">
      <c r="A14" s="814" t="s">
        <v>2384</v>
      </c>
      <c r="B14" s="815" t="s">
        <v>2385</v>
      </c>
      <c r="C14" s="815" t="s">
        <v>591</v>
      </c>
      <c r="D14" s="815" t="s">
        <v>2397</v>
      </c>
      <c r="E14" s="815" t="s">
        <v>2402</v>
      </c>
      <c r="F14" s="815" t="s">
        <v>2403</v>
      </c>
      <c r="G14" s="832"/>
      <c r="H14" s="832"/>
      <c r="I14" s="815"/>
      <c r="J14" s="815"/>
      <c r="K14" s="832">
        <v>1</v>
      </c>
      <c r="L14" s="832">
        <v>199</v>
      </c>
      <c r="M14" s="815">
        <v>1</v>
      </c>
      <c r="N14" s="815">
        <v>199</v>
      </c>
      <c r="O14" s="832"/>
      <c r="P14" s="832"/>
      <c r="Q14" s="820"/>
      <c r="R14" s="833"/>
    </row>
    <row r="15" spans="1:18" ht="14.45" customHeight="1" x14ac:dyDescent="0.2">
      <c r="A15" s="814" t="s">
        <v>2384</v>
      </c>
      <c r="B15" s="815" t="s">
        <v>2385</v>
      </c>
      <c r="C15" s="815" t="s">
        <v>591</v>
      </c>
      <c r="D15" s="815" t="s">
        <v>2397</v>
      </c>
      <c r="E15" s="815" t="s">
        <v>2404</v>
      </c>
      <c r="F15" s="815" t="s">
        <v>2405</v>
      </c>
      <c r="G15" s="832">
        <v>220</v>
      </c>
      <c r="H15" s="832">
        <v>8140</v>
      </c>
      <c r="I15" s="815">
        <v>0.85684210526315785</v>
      </c>
      <c r="J15" s="815">
        <v>37</v>
      </c>
      <c r="K15" s="832">
        <v>250</v>
      </c>
      <c r="L15" s="832">
        <v>9500</v>
      </c>
      <c r="M15" s="815">
        <v>1</v>
      </c>
      <c r="N15" s="815">
        <v>38</v>
      </c>
      <c r="O15" s="832">
        <v>203</v>
      </c>
      <c r="P15" s="832">
        <v>7714</v>
      </c>
      <c r="Q15" s="820">
        <v>0.81200000000000006</v>
      </c>
      <c r="R15" s="833">
        <v>38</v>
      </c>
    </row>
    <row r="16" spans="1:18" ht="14.45" customHeight="1" x14ac:dyDescent="0.2">
      <c r="A16" s="814" t="s">
        <v>2384</v>
      </c>
      <c r="B16" s="815" t="s">
        <v>2385</v>
      </c>
      <c r="C16" s="815" t="s">
        <v>591</v>
      </c>
      <c r="D16" s="815" t="s">
        <v>2397</v>
      </c>
      <c r="E16" s="815" t="s">
        <v>2406</v>
      </c>
      <c r="F16" s="815" t="s">
        <v>2407</v>
      </c>
      <c r="G16" s="832">
        <v>363</v>
      </c>
      <c r="H16" s="832">
        <v>64614</v>
      </c>
      <c r="I16" s="815">
        <v>1.0938547486033519</v>
      </c>
      <c r="J16" s="815">
        <v>178</v>
      </c>
      <c r="K16" s="832">
        <v>330</v>
      </c>
      <c r="L16" s="832">
        <v>59070</v>
      </c>
      <c r="M16" s="815">
        <v>1</v>
      </c>
      <c r="N16" s="815">
        <v>179</v>
      </c>
      <c r="O16" s="832">
        <v>333</v>
      </c>
      <c r="P16" s="832">
        <v>59940</v>
      </c>
      <c r="Q16" s="820">
        <v>1.0147282884713051</v>
      </c>
      <c r="R16" s="833">
        <v>180</v>
      </c>
    </row>
    <row r="17" spans="1:18" ht="14.45" customHeight="1" x14ac:dyDescent="0.2">
      <c r="A17" s="814" t="s">
        <v>2384</v>
      </c>
      <c r="B17" s="815" t="s">
        <v>2385</v>
      </c>
      <c r="C17" s="815" t="s">
        <v>591</v>
      </c>
      <c r="D17" s="815" t="s">
        <v>2397</v>
      </c>
      <c r="E17" s="815" t="s">
        <v>2408</v>
      </c>
      <c r="F17" s="815" t="s">
        <v>2409</v>
      </c>
      <c r="G17" s="832"/>
      <c r="H17" s="832"/>
      <c r="I17" s="815"/>
      <c r="J17" s="815"/>
      <c r="K17" s="832">
        <v>3</v>
      </c>
      <c r="L17" s="832">
        <v>681</v>
      </c>
      <c r="M17" s="815">
        <v>1</v>
      </c>
      <c r="N17" s="815">
        <v>227</v>
      </c>
      <c r="O17" s="832">
        <v>3</v>
      </c>
      <c r="P17" s="832">
        <v>690</v>
      </c>
      <c r="Q17" s="820">
        <v>1.0132158590308371</v>
      </c>
      <c r="R17" s="833">
        <v>230</v>
      </c>
    </row>
    <row r="18" spans="1:18" ht="14.45" customHeight="1" x14ac:dyDescent="0.2">
      <c r="A18" s="814" t="s">
        <v>2384</v>
      </c>
      <c r="B18" s="815" t="s">
        <v>2385</v>
      </c>
      <c r="C18" s="815" t="s">
        <v>591</v>
      </c>
      <c r="D18" s="815" t="s">
        <v>2397</v>
      </c>
      <c r="E18" s="815" t="s">
        <v>2410</v>
      </c>
      <c r="F18" s="815" t="s">
        <v>2411</v>
      </c>
      <c r="G18" s="832">
        <v>107</v>
      </c>
      <c r="H18" s="832">
        <v>0</v>
      </c>
      <c r="I18" s="815"/>
      <c r="J18" s="815">
        <v>0</v>
      </c>
      <c r="K18" s="832">
        <v>92</v>
      </c>
      <c r="L18" s="832">
        <v>0</v>
      </c>
      <c r="M18" s="815"/>
      <c r="N18" s="815">
        <v>0</v>
      </c>
      <c r="O18" s="832">
        <v>82</v>
      </c>
      <c r="P18" s="832">
        <v>0</v>
      </c>
      <c r="Q18" s="820"/>
      <c r="R18" s="833">
        <v>0</v>
      </c>
    </row>
    <row r="19" spans="1:18" ht="14.45" customHeight="1" x14ac:dyDescent="0.2">
      <c r="A19" s="814" t="s">
        <v>2384</v>
      </c>
      <c r="B19" s="815" t="s">
        <v>2385</v>
      </c>
      <c r="C19" s="815" t="s">
        <v>591</v>
      </c>
      <c r="D19" s="815" t="s">
        <v>2397</v>
      </c>
      <c r="E19" s="815" t="s">
        <v>2412</v>
      </c>
      <c r="F19" s="815" t="s">
        <v>2413</v>
      </c>
      <c r="G19" s="832">
        <v>527</v>
      </c>
      <c r="H19" s="832">
        <v>61132</v>
      </c>
      <c r="I19" s="815">
        <v>1.0353634577603144</v>
      </c>
      <c r="J19" s="815">
        <v>116</v>
      </c>
      <c r="K19" s="832">
        <v>509</v>
      </c>
      <c r="L19" s="832">
        <v>59044</v>
      </c>
      <c r="M19" s="815">
        <v>1</v>
      </c>
      <c r="N19" s="815">
        <v>116</v>
      </c>
      <c r="O19" s="832">
        <v>493</v>
      </c>
      <c r="P19" s="832">
        <v>57681</v>
      </c>
      <c r="Q19" s="820">
        <v>0.9769155206286837</v>
      </c>
      <c r="R19" s="833">
        <v>117</v>
      </c>
    </row>
    <row r="20" spans="1:18" ht="14.45" customHeight="1" x14ac:dyDescent="0.2">
      <c r="A20" s="814" t="s">
        <v>2384</v>
      </c>
      <c r="B20" s="815" t="s">
        <v>2385</v>
      </c>
      <c r="C20" s="815" t="s">
        <v>591</v>
      </c>
      <c r="D20" s="815" t="s">
        <v>2397</v>
      </c>
      <c r="E20" s="815" t="s">
        <v>2414</v>
      </c>
      <c r="F20" s="815" t="s">
        <v>2415</v>
      </c>
      <c r="G20" s="832">
        <v>109</v>
      </c>
      <c r="H20" s="832">
        <v>3488</v>
      </c>
      <c r="I20" s="815">
        <v>1.1615051615051615</v>
      </c>
      <c r="J20" s="815">
        <v>32</v>
      </c>
      <c r="K20" s="832">
        <v>91</v>
      </c>
      <c r="L20" s="832">
        <v>3003</v>
      </c>
      <c r="M20" s="815">
        <v>1</v>
      </c>
      <c r="N20" s="815">
        <v>33</v>
      </c>
      <c r="O20" s="832">
        <v>86</v>
      </c>
      <c r="P20" s="832">
        <v>2838</v>
      </c>
      <c r="Q20" s="820">
        <v>0.94505494505494503</v>
      </c>
      <c r="R20" s="833">
        <v>33</v>
      </c>
    </row>
    <row r="21" spans="1:18" ht="14.45" customHeight="1" x14ac:dyDescent="0.2">
      <c r="A21" s="814" t="s">
        <v>2384</v>
      </c>
      <c r="B21" s="815" t="s">
        <v>2385</v>
      </c>
      <c r="C21" s="815" t="s">
        <v>591</v>
      </c>
      <c r="D21" s="815" t="s">
        <v>2397</v>
      </c>
      <c r="E21" s="815" t="s">
        <v>2416</v>
      </c>
      <c r="F21" s="815" t="s">
        <v>2417</v>
      </c>
      <c r="G21" s="832">
        <v>139</v>
      </c>
      <c r="H21" s="832">
        <v>49345</v>
      </c>
      <c r="I21" s="815">
        <v>0.86146997206703912</v>
      </c>
      <c r="J21" s="815">
        <v>355</v>
      </c>
      <c r="K21" s="832">
        <v>160</v>
      </c>
      <c r="L21" s="832">
        <v>57280</v>
      </c>
      <c r="M21" s="815">
        <v>1</v>
      </c>
      <c r="N21" s="815">
        <v>358</v>
      </c>
      <c r="O21" s="832">
        <v>140</v>
      </c>
      <c r="P21" s="832">
        <v>50400</v>
      </c>
      <c r="Q21" s="820">
        <v>0.87988826815642462</v>
      </c>
      <c r="R21" s="833">
        <v>360</v>
      </c>
    </row>
    <row r="22" spans="1:18" ht="14.45" customHeight="1" x14ac:dyDescent="0.2">
      <c r="A22" s="814" t="s">
        <v>2384</v>
      </c>
      <c r="B22" s="815" t="s">
        <v>2385</v>
      </c>
      <c r="C22" s="815" t="s">
        <v>591</v>
      </c>
      <c r="D22" s="815" t="s">
        <v>2397</v>
      </c>
      <c r="E22" s="815" t="s">
        <v>2418</v>
      </c>
      <c r="F22" s="815" t="s">
        <v>2419</v>
      </c>
      <c r="G22" s="832">
        <v>26</v>
      </c>
      <c r="H22" s="832">
        <v>1924</v>
      </c>
      <c r="I22" s="815">
        <v>0.5344444444444445</v>
      </c>
      <c r="J22" s="815">
        <v>74</v>
      </c>
      <c r="K22" s="832">
        <v>48</v>
      </c>
      <c r="L22" s="832">
        <v>3600</v>
      </c>
      <c r="M22" s="815">
        <v>1</v>
      </c>
      <c r="N22" s="815">
        <v>75</v>
      </c>
      <c r="O22" s="832">
        <v>67</v>
      </c>
      <c r="P22" s="832">
        <v>5092</v>
      </c>
      <c r="Q22" s="820">
        <v>1.4144444444444444</v>
      </c>
      <c r="R22" s="833">
        <v>76</v>
      </c>
    </row>
    <row r="23" spans="1:18" ht="14.45" customHeight="1" x14ac:dyDescent="0.2">
      <c r="A23" s="814" t="s">
        <v>2384</v>
      </c>
      <c r="B23" s="815" t="s">
        <v>2385</v>
      </c>
      <c r="C23" s="815" t="s">
        <v>591</v>
      </c>
      <c r="D23" s="815" t="s">
        <v>2397</v>
      </c>
      <c r="E23" s="815" t="s">
        <v>2420</v>
      </c>
      <c r="F23" s="815" t="s">
        <v>2421</v>
      </c>
      <c r="G23" s="832">
        <v>31</v>
      </c>
      <c r="H23" s="832">
        <v>21762</v>
      </c>
      <c r="I23" s="815">
        <v>2.7982512536967983</v>
      </c>
      <c r="J23" s="815">
        <v>702</v>
      </c>
      <c r="K23" s="832">
        <v>11</v>
      </c>
      <c r="L23" s="832">
        <v>7777</v>
      </c>
      <c r="M23" s="815">
        <v>1</v>
      </c>
      <c r="N23" s="815">
        <v>707</v>
      </c>
      <c r="O23" s="832">
        <v>2</v>
      </c>
      <c r="P23" s="832">
        <v>1422</v>
      </c>
      <c r="Q23" s="820">
        <v>0.18284685611418286</v>
      </c>
      <c r="R23" s="833">
        <v>711</v>
      </c>
    </row>
    <row r="24" spans="1:18" ht="14.45" customHeight="1" x14ac:dyDescent="0.2">
      <c r="A24" s="814" t="s">
        <v>2384</v>
      </c>
      <c r="B24" s="815" t="s">
        <v>2385</v>
      </c>
      <c r="C24" s="815" t="s">
        <v>591</v>
      </c>
      <c r="D24" s="815" t="s">
        <v>2397</v>
      </c>
      <c r="E24" s="815" t="s">
        <v>2422</v>
      </c>
      <c r="F24" s="815" t="s">
        <v>2423</v>
      </c>
      <c r="G24" s="832">
        <v>1</v>
      </c>
      <c r="H24" s="832">
        <v>59</v>
      </c>
      <c r="I24" s="815">
        <v>0.96721311475409832</v>
      </c>
      <c r="J24" s="815">
        <v>59</v>
      </c>
      <c r="K24" s="832">
        <v>1</v>
      </c>
      <c r="L24" s="832">
        <v>61</v>
      </c>
      <c r="M24" s="815">
        <v>1</v>
      </c>
      <c r="N24" s="815">
        <v>61</v>
      </c>
      <c r="O24" s="832"/>
      <c r="P24" s="832"/>
      <c r="Q24" s="820"/>
      <c r="R24" s="833"/>
    </row>
    <row r="25" spans="1:18" ht="14.45" customHeight="1" thickBot="1" x14ac:dyDescent="0.25">
      <c r="A25" s="822" t="s">
        <v>2384</v>
      </c>
      <c r="B25" s="823" t="s">
        <v>2385</v>
      </c>
      <c r="C25" s="823" t="s">
        <v>591</v>
      </c>
      <c r="D25" s="823" t="s">
        <v>2397</v>
      </c>
      <c r="E25" s="823" t="s">
        <v>2424</v>
      </c>
      <c r="F25" s="823" t="s">
        <v>2425</v>
      </c>
      <c r="G25" s="834"/>
      <c r="H25" s="834"/>
      <c r="I25" s="823"/>
      <c r="J25" s="823"/>
      <c r="K25" s="834"/>
      <c r="L25" s="834"/>
      <c r="M25" s="823"/>
      <c r="N25" s="823"/>
      <c r="O25" s="834">
        <v>18</v>
      </c>
      <c r="P25" s="834">
        <v>1890</v>
      </c>
      <c r="Q25" s="828"/>
      <c r="R25" s="835">
        <v>105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EA03B76-1FF5-412A-B464-BEBAF43F5398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0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2427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705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1702</v>
      </c>
      <c r="I3" s="208">
        <f t="shared" si="0"/>
        <v>2856868.39</v>
      </c>
      <c r="J3" s="78"/>
      <c r="K3" s="78"/>
      <c r="L3" s="208">
        <f t="shared" si="0"/>
        <v>1666</v>
      </c>
      <c r="M3" s="208">
        <f t="shared" si="0"/>
        <v>2348039.0300000003</v>
      </c>
      <c r="N3" s="78"/>
      <c r="O3" s="78"/>
      <c r="P3" s="208">
        <f t="shared" si="0"/>
        <v>1573</v>
      </c>
      <c r="Q3" s="208">
        <f t="shared" si="0"/>
        <v>2195439</v>
      </c>
      <c r="R3" s="79">
        <f>IF(M3=0,0,Q3/M3)</f>
        <v>0.93500958542413992</v>
      </c>
      <c r="S3" s="209">
        <f>IF(P3=0,0,Q3/P3)</f>
        <v>1395.7018436109345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3"/>
      <c r="B5" s="873"/>
      <c r="C5" s="874"/>
      <c r="D5" s="883"/>
      <c r="E5" s="875"/>
      <c r="F5" s="876"/>
      <c r="G5" s="877"/>
      <c r="H5" s="878" t="s">
        <v>90</v>
      </c>
      <c r="I5" s="879" t="s">
        <v>14</v>
      </c>
      <c r="J5" s="880"/>
      <c r="K5" s="880"/>
      <c r="L5" s="878" t="s">
        <v>90</v>
      </c>
      <c r="M5" s="879" t="s">
        <v>14</v>
      </c>
      <c r="N5" s="880"/>
      <c r="O5" s="880"/>
      <c r="P5" s="878" t="s">
        <v>90</v>
      </c>
      <c r="Q5" s="879" t="s">
        <v>14</v>
      </c>
      <c r="R5" s="881"/>
      <c r="S5" s="882"/>
    </row>
    <row r="6" spans="1:19" ht="14.45" customHeight="1" x14ac:dyDescent="0.2">
      <c r="A6" s="807" t="s">
        <v>2384</v>
      </c>
      <c r="B6" s="808" t="s">
        <v>2385</v>
      </c>
      <c r="C6" s="808" t="s">
        <v>2386</v>
      </c>
      <c r="D6" s="808" t="s">
        <v>2376</v>
      </c>
      <c r="E6" s="808" t="s">
        <v>2387</v>
      </c>
      <c r="F6" s="808" t="s">
        <v>2388</v>
      </c>
      <c r="G6" s="808" t="s">
        <v>2389</v>
      </c>
      <c r="H6" s="225">
        <v>0</v>
      </c>
      <c r="I6" s="225">
        <v>2.6193447411060333E-10</v>
      </c>
      <c r="J6" s="808">
        <v>1.5</v>
      </c>
      <c r="K6" s="808"/>
      <c r="L6" s="225">
        <v>0</v>
      </c>
      <c r="M6" s="225">
        <v>1.7462298274040222E-10</v>
      </c>
      <c r="N6" s="808">
        <v>1</v>
      </c>
      <c r="O6" s="808"/>
      <c r="P6" s="225">
        <v>0</v>
      </c>
      <c r="Q6" s="225">
        <v>0</v>
      </c>
      <c r="R6" s="813">
        <v>0</v>
      </c>
      <c r="S6" s="831"/>
    </row>
    <row r="7" spans="1:19" ht="14.45" customHeight="1" x14ac:dyDescent="0.2">
      <c r="A7" s="814" t="s">
        <v>2384</v>
      </c>
      <c r="B7" s="815" t="s">
        <v>2385</v>
      </c>
      <c r="C7" s="815" t="s">
        <v>2386</v>
      </c>
      <c r="D7" s="815" t="s">
        <v>2376</v>
      </c>
      <c r="E7" s="815" t="s">
        <v>2387</v>
      </c>
      <c r="F7" s="815" t="s">
        <v>2390</v>
      </c>
      <c r="G7" s="815" t="s">
        <v>2389</v>
      </c>
      <c r="H7" s="832">
        <v>0</v>
      </c>
      <c r="I7" s="832">
        <v>0</v>
      </c>
      <c r="J7" s="815">
        <v>0</v>
      </c>
      <c r="K7" s="815"/>
      <c r="L7" s="832">
        <v>0</v>
      </c>
      <c r="M7" s="832">
        <v>-2.5465851649641991E-11</v>
      </c>
      <c r="N7" s="815">
        <v>1</v>
      </c>
      <c r="O7" s="815"/>
      <c r="P7" s="832">
        <v>0</v>
      </c>
      <c r="Q7" s="832">
        <v>0</v>
      </c>
      <c r="R7" s="820">
        <v>0</v>
      </c>
      <c r="S7" s="833"/>
    </row>
    <row r="8" spans="1:19" ht="14.45" customHeight="1" x14ac:dyDescent="0.2">
      <c r="A8" s="814" t="s">
        <v>2384</v>
      </c>
      <c r="B8" s="815" t="s">
        <v>2385</v>
      </c>
      <c r="C8" s="815" t="s">
        <v>591</v>
      </c>
      <c r="D8" s="815" t="s">
        <v>2376</v>
      </c>
      <c r="E8" s="815" t="s">
        <v>2397</v>
      </c>
      <c r="F8" s="815" t="s">
        <v>2404</v>
      </c>
      <c r="G8" s="815" t="s">
        <v>2405</v>
      </c>
      <c r="H8" s="832">
        <v>1</v>
      </c>
      <c r="I8" s="832">
        <v>37</v>
      </c>
      <c r="J8" s="815"/>
      <c r="K8" s="815">
        <v>37</v>
      </c>
      <c r="L8" s="832"/>
      <c r="M8" s="832"/>
      <c r="N8" s="815"/>
      <c r="O8" s="815"/>
      <c r="P8" s="832"/>
      <c r="Q8" s="832"/>
      <c r="R8" s="820"/>
      <c r="S8" s="833"/>
    </row>
    <row r="9" spans="1:19" ht="14.45" customHeight="1" x14ac:dyDescent="0.2">
      <c r="A9" s="814" t="s">
        <v>2384</v>
      </c>
      <c r="B9" s="815" t="s">
        <v>2385</v>
      </c>
      <c r="C9" s="815" t="s">
        <v>591</v>
      </c>
      <c r="D9" s="815" t="s">
        <v>2376</v>
      </c>
      <c r="E9" s="815" t="s">
        <v>2397</v>
      </c>
      <c r="F9" s="815" t="s">
        <v>2406</v>
      </c>
      <c r="G9" s="815" t="s">
        <v>2407</v>
      </c>
      <c r="H9" s="832"/>
      <c r="I9" s="832"/>
      <c r="J9" s="815"/>
      <c r="K9" s="815"/>
      <c r="L9" s="832"/>
      <c r="M9" s="832"/>
      <c r="N9" s="815"/>
      <c r="O9" s="815"/>
      <c r="P9" s="832">
        <v>1</v>
      </c>
      <c r="Q9" s="832">
        <v>180</v>
      </c>
      <c r="R9" s="820"/>
      <c r="S9" s="833">
        <v>180</v>
      </c>
    </row>
    <row r="10" spans="1:19" ht="14.45" customHeight="1" x14ac:dyDescent="0.2">
      <c r="A10" s="814" t="s">
        <v>2384</v>
      </c>
      <c r="B10" s="815" t="s">
        <v>2385</v>
      </c>
      <c r="C10" s="815" t="s">
        <v>591</v>
      </c>
      <c r="D10" s="815" t="s">
        <v>2376</v>
      </c>
      <c r="E10" s="815" t="s">
        <v>2397</v>
      </c>
      <c r="F10" s="815" t="s">
        <v>2410</v>
      </c>
      <c r="G10" s="815" t="s">
        <v>2411</v>
      </c>
      <c r="H10" s="832">
        <v>1</v>
      </c>
      <c r="I10" s="832">
        <v>0</v>
      </c>
      <c r="J10" s="815"/>
      <c r="K10" s="815">
        <v>0</v>
      </c>
      <c r="L10" s="832"/>
      <c r="M10" s="832"/>
      <c r="N10" s="815"/>
      <c r="O10" s="815"/>
      <c r="P10" s="832">
        <v>1</v>
      </c>
      <c r="Q10" s="832">
        <v>0</v>
      </c>
      <c r="R10" s="820"/>
      <c r="S10" s="833">
        <v>0</v>
      </c>
    </row>
    <row r="11" spans="1:19" ht="14.45" customHeight="1" x14ac:dyDescent="0.2">
      <c r="A11" s="814" t="s">
        <v>2384</v>
      </c>
      <c r="B11" s="815" t="s">
        <v>2385</v>
      </c>
      <c r="C11" s="815" t="s">
        <v>591</v>
      </c>
      <c r="D11" s="815" t="s">
        <v>2376</v>
      </c>
      <c r="E11" s="815" t="s">
        <v>2397</v>
      </c>
      <c r="F11" s="815" t="s">
        <v>2412</v>
      </c>
      <c r="G11" s="815" t="s">
        <v>2413</v>
      </c>
      <c r="H11" s="832">
        <v>51</v>
      </c>
      <c r="I11" s="832">
        <v>5916</v>
      </c>
      <c r="J11" s="815">
        <v>1.8888888888888888</v>
      </c>
      <c r="K11" s="815">
        <v>116</v>
      </c>
      <c r="L11" s="832">
        <v>27</v>
      </c>
      <c r="M11" s="832">
        <v>3132</v>
      </c>
      <c r="N11" s="815">
        <v>1</v>
      </c>
      <c r="O11" s="815">
        <v>116</v>
      </c>
      <c r="P11" s="832">
        <v>23</v>
      </c>
      <c r="Q11" s="832">
        <v>2691</v>
      </c>
      <c r="R11" s="820">
        <v>0.85919540229885061</v>
      </c>
      <c r="S11" s="833">
        <v>117</v>
      </c>
    </row>
    <row r="12" spans="1:19" ht="14.45" customHeight="1" x14ac:dyDescent="0.2">
      <c r="A12" s="814" t="s">
        <v>2384</v>
      </c>
      <c r="B12" s="815" t="s">
        <v>2385</v>
      </c>
      <c r="C12" s="815" t="s">
        <v>591</v>
      </c>
      <c r="D12" s="815" t="s">
        <v>2376</v>
      </c>
      <c r="E12" s="815" t="s">
        <v>2397</v>
      </c>
      <c r="F12" s="815" t="s">
        <v>2416</v>
      </c>
      <c r="G12" s="815" t="s">
        <v>2417</v>
      </c>
      <c r="H12" s="832"/>
      <c r="I12" s="832"/>
      <c r="J12" s="815"/>
      <c r="K12" s="815"/>
      <c r="L12" s="832"/>
      <c r="M12" s="832"/>
      <c r="N12" s="815"/>
      <c r="O12" s="815"/>
      <c r="P12" s="832">
        <v>1</v>
      </c>
      <c r="Q12" s="832">
        <v>360</v>
      </c>
      <c r="R12" s="820"/>
      <c r="S12" s="833">
        <v>360</v>
      </c>
    </row>
    <row r="13" spans="1:19" ht="14.45" customHeight="1" x14ac:dyDescent="0.2">
      <c r="A13" s="814" t="s">
        <v>2384</v>
      </c>
      <c r="B13" s="815" t="s">
        <v>2385</v>
      </c>
      <c r="C13" s="815" t="s">
        <v>591</v>
      </c>
      <c r="D13" s="815" t="s">
        <v>984</v>
      </c>
      <c r="E13" s="815" t="s">
        <v>2397</v>
      </c>
      <c r="F13" s="815" t="s">
        <v>2406</v>
      </c>
      <c r="G13" s="815" t="s">
        <v>2407</v>
      </c>
      <c r="H13" s="832">
        <v>1</v>
      </c>
      <c r="I13" s="832">
        <v>178</v>
      </c>
      <c r="J13" s="815">
        <v>0.4972067039106145</v>
      </c>
      <c r="K13" s="815">
        <v>178</v>
      </c>
      <c r="L13" s="832">
        <v>2</v>
      </c>
      <c r="M13" s="832">
        <v>358</v>
      </c>
      <c r="N13" s="815">
        <v>1</v>
      </c>
      <c r="O13" s="815">
        <v>179</v>
      </c>
      <c r="P13" s="832"/>
      <c r="Q13" s="832"/>
      <c r="R13" s="820"/>
      <c r="S13" s="833"/>
    </row>
    <row r="14" spans="1:19" ht="14.45" customHeight="1" x14ac:dyDescent="0.2">
      <c r="A14" s="814" t="s">
        <v>2384</v>
      </c>
      <c r="B14" s="815" t="s">
        <v>2385</v>
      </c>
      <c r="C14" s="815" t="s">
        <v>591</v>
      </c>
      <c r="D14" s="815" t="s">
        <v>984</v>
      </c>
      <c r="E14" s="815" t="s">
        <v>2397</v>
      </c>
      <c r="F14" s="815" t="s">
        <v>2412</v>
      </c>
      <c r="G14" s="815" t="s">
        <v>2413</v>
      </c>
      <c r="H14" s="832">
        <v>2</v>
      </c>
      <c r="I14" s="832">
        <v>232</v>
      </c>
      <c r="J14" s="815">
        <v>1</v>
      </c>
      <c r="K14" s="815">
        <v>116</v>
      </c>
      <c r="L14" s="832">
        <v>2</v>
      </c>
      <c r="M14" s="832">
        <v>232</v>
      </c>
      <c r="N14" s="815">
        <v>1</v>
      </c>
      <c r="O14" s="815">
        <v>116</v>
      </c>
      <c r="P14" s="832"/>
      <c r="Q14" s="832"/>
      <c r="R14" s="820"/>
      <c r="S14" s="833"/>
    </row>
    <row r="15" spans="1:19" ht="14.45" customHeight="1" x14ac:dyDescent="0.2">
      <c r="A15" s="814" t="s">
        <v>2384</v>
      </c>
      <c r="B15" s="815" t="s">
        <v>2385</v>
      </c>
      <c r="C15" s="815" t="s">
        <v>591</v>
      </c>
      <c r="D15" s="815" t="s">
        <v>984</v>
      </c>
      <c r="E15" s="815" t="s">
        <v>2397</v>
      </c>
      <c r="F15" s="815" t="s">
        <v>2416</v>
      </c>
      <c r="G15" s="815" t="s">
        <v>2417</v>
      </c>
      <c r="H15" s="832">
        <v>1</v>
      </c>
      <c r="I15" s="832">
        <v>355</v>
      </c>
      <c r="J15" s="815"/>
      <c r="K15" s="815">
        <v>355</v>
      </c>
      <c r="L15" s="832"/>
      <c r="M15" s="832"/>
      <c r="N15" s="815"/>
      <c r="O15" s="815"/>
      <c r="P15" s="832"/>
      <c r="Q15" s="832"/>
      <c r="R15" s="820"/>
      <c r="S15" s="833"/>
    </row>
    <row r="16" spans="1:19" ht="14.45" customHeight="1" x14ac:dyDescent="0.2">
      <c r="A16" s="814" t="s">
        <v>2384</v>
      </c>
      <c r="B16" s="815" t="s">
        <v>2385</v>
      </c>
      <c r="C16" s="815" t="s">
        <v>591</v>
      </c>
      <c r="D16" s="815" t="s">
        <v>984</v>
      </c>
      <c r="E16" s="815" t="s">
        <v>2397</v>
      </c>
      <c r="F16" s="815" t="s">
        <v>2418</v>
      </c>
      <c r="G16" s="815" t="s">
        <v>2419</v>
      </c>
      <c r="H16" s="832"/>
      <c r="I16" s="832"/>
      <c r="J16" s="815"/>
      <c r="K16" s="815"/>
      <c r="L16" s="832"/>
      <c r="M16" s="832"/>
      <c r="N16" s="815"/>
      <c r="O16" s="815"/>
      <c r="P16" s="832">
        <v>1</v>
      </c>
      <c r="Q16" s="832">
        <v>76</v>
      </c>
      <c r="R16" s="820"/>
      <c r="S16" s="833">
        <v>76</v>
      </c>
    </row>
    <row r="17" spans="1:19" ht="14.45" customHeight="1" x14ac:dyDescent="0.2">
      <c r="A17" s="814" t="s">
        <v>2384</v>
      </c>
      <c r="B17" s="815" t="s">
        <v>2385</v>
      </c>
      <c r="C17" s="815" t="s">
        <v>591</v>
      </c>
      <c r="D17" s="815" t="s">
        <v>985</v>
      </c>
      <c r="E17" s="815" t="s">
        <v>2397</v>
      </c>
      <c r="F17" s="815" t="s">
        <v>2406</v>
      </c>
      <c r="G17" s="815" t="s">
        <v>2407</v>
      </c>
      <c r="H17" s="832">
        <v>1</v>
      </c>
      <c r="I17" s="832">
        <v>178</v>
      </c>
      <c r="J17" s="815"/>
      <c r="K17" s="815">
        <v>178</v>
      </c>
      <c r="L17" s="832"/>
      <c r="M17" s="832"/>
      <c r="N17" s="815"/>
      <c r="O17" s="815"/>
      <c r="P17" s="832"/>
      <c r="Q17" s="832"/>
      <c r="R17" s="820"/>
      <c r="S17" s="833"/>
    </row>
    <row r="18" spans="1:19" ht="14.45" customHeight="1" x14ac:dyDescent="0.2">
      <c r="A18" s="814" t="s">
        <v>2384</v>
      </c>
      <c r="B18" s="815" t="s">
        <v>2385</v>
      </c>
      <c r="C18" s="815" t="s">
        <v>591</v>
      </c>
      <c r="D18" s="815" t="s">
        <v>985</v>
      </c>
      <c r="E18" s="815" t="s">
        <v>2397</v>
      </c>
      <c r="F18" s="815" t="s">
        <v>2412</v>
      </c>
      <c r="G18" s="815" t="s">
        <v>2413</v>
      </c>
      <c r="H18" s="832">
        <v>1</v>
      </c>
      <c r="I18" s="832">
        <v>116</v>
      </c>
      <c r="J18" s="815"/>
      <c r="K18" s="815">
        <v>116</v>
      </c>
      <c r="L18" s="832"/>
      <c r="M18" s="832"/>
      <c r="N18" s="815"/>
      <c r="O18" s="815"/>
      <c r="P18" s="832"/>
      <c r="Q18" s="832"/>
      <c r="R18" s="820"/>
      <c r="S18" s="833"/>
    </row>
    <row r="19" spans="1:19" ht="14.45" customHeight="1" x14ac:dyDescent="0.2">
      <c r="A19" s="814" t="s">
        <v>2384</v>
      </c>
      <c r="B19" s="815" t="s">
        <v>2385</v>
      </c>
      <c r="C19" s="815" t="s">
        <v>591</v>
      </c>
      <c r="D19" s="815" t="s">
        <v>2380</v>
      </c>
      <c r="E19" s="815" t="s">
        <v>2397</v>
      </c>
      <c r="F19" s="815" t="s">
        <v>2406</v>
      </c>
      <c r="G19" s="815" t="s">
        <v>2407</v>
      </c>
      <c r="H19" s="832"/>
      <c r="I19" s="832"/>
      <c r="J19" s="815"/>
      <c r="K19" s="815"/>
      <c r="L19" s="832">
        <v>2</v>
      </c>
      <c r="M19" s="832">
        <v>358</v>
      </c>
      <c r="N19" s="815">
        <v>1</v>
      </c>
      <c r="O19" s="815">
        <v>179</v>
      </c>
      <c r="P19" s="832"/>
      <c r="Q19" s="832"/>
      <c r="R19" s="820"/>
      <c r="S19" s="833"/>
    </row>
    <row r="20" spans="1:19" ht="14.45" customHeight="1" x14ac:dyDescent="0.2">
      <c r="A20" s="814" t="s">
        <v>2384</v>
      </c>
      <c r="B20" s="815" t="s">
        <v>2385</v>
      </c>
      <c r="C20" s="815" t="s">
        <v>591</v>
      </c>
      <c r="D20" s="815" t="s">
        <v>2380</v>
      </c>
      <c r="E20" s="815" t="s">
        <v>2397</v>
      </c>
      <c r="F20" s="815" t="s">
        <v>2412</v>
      </c>
      <c r="G20" s="815" t="s">
        <v>2413</v>
      </c>
      <c r="H20" s="832">
        <v>1</v>
      </c>
      <c r="I20" s="832">
        <v>116</v>
      </c>
      <c r="J20" s="815">
        <v>1</v>
      </c>
      <c r="K20" s="815">
        <v>116</v>
      </c>
      <c r="L20" s="832">
        <v>1</v>
      </c>
      <c r="M20" s="832">
        <v>116</v>
      </c>
      <c r="N20" s="815">
        <v>1</v>
      </c>
      <c r="O20" s="815">
        <v>116</v>
      </c>
      <c r="P20" s="832"/>
      <c r="Q20" s="832"/>
      <c r="R20" s="820"/>
      <c r="S20" s="833"/>
    </row>
    <row r="21" spans="1:19" ht="14.45" customHeight="1" x14ac:dyDescent="0.2">
      <c r="A21" s="814" t="s">
        <v>2384</v>
      </c>
      <c r="B21" s="815" t="s">
        <v>2385</v>
      </c>
      <c r="C21" s="815" t="s">
        <v>591</v>
      </c>
      <c r="D21" s="815" t="s">
        <v>2380</v>
      </c>
      <c r="E21" s="815" t="s">
        <v>2397</v>
      </c>
      <c r="F21" s="815" t="s">
        <v>2416</v>
      </c>
      <c r="G21" s="815" t="s">
        <v>2417</v>
      </c>
      <c r="H21" s="832">
        <v>1</v>
      </c>
      <c r="I21" s="832">
        <v>355</v>
      </c>
      <c r="J21" s="815">
        <v>0.99162011173184361</v>
      </c>
      <c r="K21" s="815">
        <v>355</v>
      </c>
      <c r="L21" s="832">
        <v>1</v>
      </c>
      <c r="M21" s="832">
        <v>358</v>
      </c>
      <c r="N21" s="815">
        <v>1</v>
      </c>
      <c r="O21" s="815">
        <v>358</v>
      </c>
      <c r="P21" s="832"/>
      <c r="Q21" s="832"/>
      <c r="R21" s="820"/>
      <c r="S21" s="833"/>
    </row>
    <row r="22" spans="1:19" ht="14.45" customHeight="1" x14ac:dyDescent="0.2">
      <c r="A22" s="814" t="s">
        <v>2384</v>
      </c>
      <c r="B22" s="815" t="s">
        <v>2385</v>
      </c>
      <c r="C22" s="815" t="s">
        <v>591</v>
      </c>
      <c r="D22" s="815" t="s">
        <v>986</v>
      </c>
      <c r="E22" s="815" t="s">
        <v>2387</v>
      </c>
      <c r="F22" s="815" t="s">
        <v>2388</v>
      </c>
      <c r="G22" s="815" t="s">
        <v>2391</v>
      </c>
      <c r="H22" s="832">
        <v>8</v>
      </c>
      <c r="I22" s="832">
        <v>157372.96</v>
      </c>
      <c r="J22" s="815">
        <v>0.27402646429103755</v>
      </c>
      <c r="K22" s="815">
        <v>19671.62</v>
      </c>
      <c r="L22" s="832">
        <v>28</v>
      </c>
      <c r="M22" s="832">
        <v>574298.4</v>
      </c>
      <c r="N22" s="815">
        <v>1</v>
      </c>
      <c r="O22" s="815">
        <v>20510.657142857144</v>
      </c>
      <c r="P22" s="832">
        <v>15</v>
      </c>
      <c r="Q22" s="832">
        <v>313410</v>
      </c>
      <c r="R22" s="820">
        <v>0.54572675111057245</v>
      </c>
      <c r="S22" s="833">
        <v>20894</v>
      </c>
    </row>
    <row r="23" spans="1:19" ht="14.45" customHeight="1" x14ac:dyDescent="0.2">
      <c r="A23" s="814" t="s">
        <v>2384</v>
      </c>
      <c r="B23" s="815" t="s">
        <v>2385</v>
      </c>
      <c r="C23" s="815" t="s">
        <v>591</v>
      </c>
      <c r="D23" s="815" t="s">
        <v>986</v>
      </c>
      <c r="E23" s="815" t="s">
        <v>2387</v>
      </c>
      <c r="F23" s="815" t="s">
        <v>2390</v>
      </c>
      <c r="G23" s="815" t="s">
        <v>2391</v>
      </c>
      <c r="H23" s="832">
        <v>2</v>
      </c>
      <c r="I23" s="832">
        <v>19654.22</v>
      </c>
      <c r="J23" s="815">
        <v>9.5857976102494594E-2</v>
      </c>
      <c r="K23" s="815">
        <v>9827.11</v>
      </c>
      <c r="L23" s="832">
        <v>20</v>
      </c>
      <c r="M23" s="832">
        <v>205034.79000000004</v>
      </c>
      <c r="N23" s="815">
        <v>1</v>
      </c>
      <c r="O23" s="815">
        <v>10251.739500000001</v>
      </c>
      <c r="P23" s="832">
        <v>9</v>
      </c>
      <c r="Q23" s="832">
        <v>94023</v>
      </c>
      <c r="R23" s="820">
        <v>0.45857095764089589</v>
      </c>
      <c r="S23" s="833">
        <v>10447</v>
      </c>
    </row>
    <row r="24" spans="1:19" ht="14.45" customHeight="1" x14ac:dyDescent="0.2">
      <c r="A24" s="814" t="s">
        <v>2384</v>
      </c>
      <c r="B24" s="815" t="s">
        <v>2385</v>
      </c>
      <c r="C24" s="815" t="s">
        <v>591</v>
      </c>
      <c r="D24" s="815" t="s">
        <v>986</v>
      </c>
      <c r="E24" s="815" t="s">
        <v>2397</v>
      </c>
      <c r="F24" s="815" t="s">
        <v>2404</v>
      </c>
      <c r="G24" s="815" t="s">
        <v>2405</v>
      </c>
      <c r="H24" s="832">
        <v>21</v>
      </c>
      <c r="I24" s="832">
        <v>777</v>
      </c>
      <c r="J24" s="815">
        <v>0.61961722488038273</v>
      </c>
      <c r="K24" s="815">
        <v>37</v>
      </c>
      <c r="L24" s="832">
        <v>33</v>
      </c>
      <c r="M24" s="832">
        <v>1254</v>
      </c>
      <c r="N24" s="815">
        <v>1</v>
      </c>
      <c r="O24" s="815">
        <v>38</v>
      </c>
      <c r="P24" s="832">
        <v>68</v>
      </c>
      <c r="Q24" s="832">
        <v>2584</v>
      </c>
      <c r="R24" s="820">
        <v>2.0606060606060606</v>
      </c>
      <c r="S24" s="833">
        <v>38</v>
      </c>
    </row>
    <row r="25" spans="1:19" ht="14.45" customHeight="1" x14ac:dyDescent="0.2">
      <c r="A25" s="814" t="s">
        <v>2384</v>
      </c>
      <c r="B25" s="815" t="s">
        <v>2385</v>
      </c>
      <c r="C25" s="815" t="s">
        <v>591</v>
      </c>
      <c r="D25" s="815" t="s">
        <v>986</v>
      </c>
      <c r="E25" s="815" t="s">
        <v>2397</v>
      </c>
      <c r="F25" s="815" t="s">
        <v>2406</v>
      </c>
      <c r="G25" s="815" t="s">
        <v>2407</v>
      </c>
      <c r="H25" s="832">
        <v>14</v>
      </c>
      <c r="I25" s="832">
        <v>2492</v>
      </c>
      <c r="J25" s="815">
        <v>0.994413407821229</v>
      </c>
      <c r="K25" s="815">
        <v>178</v>
      </c>
      <c r="L25" s="832">
        <v>14</v>
      </c>
      <c r="M25" s="832">
        <v>2506</v>
      </c>
      <c r="N25" s="815">
        <v>1</v>
      </c>
      <c r="O25" s="815">
        <v>179</v>
      </c>
      <c r="P25" s="832">
        <v>10</v>
      </c>
      <c r="Q25" s="832">
        <v>1800</v>
      </c>
      <c r="R25" s="820">
        <v>0.71827613727055073</v>
      </c>
      <c r="S25" s="833">
        <v>180</v>
      </c>
    </row>
    <row r="26" spans="1:19" ht="14.45" customHeight="1" x14ac:dyDescent="0.2">
      <c r="A26" s="814" t="s">
        <v>2384</v>
      </c>
      <c r="B26" s="815" t="s">
        <v>2385</v>
      </c>
      <c r="C26" s="815" t="s">
        <v>591</v>
      </c>
      <c r="D26" s="815" t="s">
        <v>986</v>
      </c>
      <c r="E26" s="815" t="s">
        <v>2397</v>
      </c>
      <c r="F26" s="815" t="s">
        <v>2410</v>
      </c>
      <c r="G26" s="815" t="s">
        <v>2411</v>
      </c>
      <c r="H26" s="832">
        <v>8</v>
      </c>
      <c r="I26" s="832">
        <v>0</v>
      </c>
      <c r="J26" s="815"/>
      <c r="K26" s="815">
        <v>0</v>
      </c>
      <c r="L26" s="832">
        <v>35</v>
      </c>
      <c r="M26" s="832">
        <v>0</v>
      </c>
      <c r="N26" s="815"/>
      <c r="O26" s="815">
        <v>0</v>
      </c>
      <c r="P26" s="832">
        <v>18</v>
      </c>
      <c r="Q26" s="832">
        <v>0</v>
      </c>
      <c r="R26" s="820"/>
      <c r="S26" s="833">
        <v>0</v>
      </c>
    </row>
    <row r="27" spans="1:19" ht="14.45" customHeight="1" x14ac:dyDescent="0.2">
      <c r="A27" s="814" t="s">
        <v>2384</v>
      </c>
      <c r="B27" s="815" t="s">
        <v>2385</v>
      </c>
      <c r="C27" s="815" t="s">
        <v>591</v>
      </c>
      <c r="D27" s="815" t="s">
        <v>986</v>
      </c>
      <c r="E27" s="815" t="s">
        <v>2397</v>
      </c>
      <c r="F27" s="815" t="s">
        <v>2412</v>
      </c>
      <c r="G27" s="815" t="s">
        <v>2413</v>
      </c>
      <c r="H27" s="832">
        <v>122</v>
      </c>
      <c r="I27" s="832">
        <v>14152</v>
      </c>
      <c r="J27" s="815">
        <v>0.77707006369426757</v>
      </c>
      <c r="K27" s="815">
        <v>116</v>
      </c>
      <c r="L27" s="832">
        <v>157</v>
      </c>
      <c r="M27" s="832">
        <v>18212</v>
      </c>
      <c r="N27" s="815">
        <v>1</v>
      </c>
      <c r="O27" s="815">
        <v>116</v>
      </c>
      <c r="P27" s="832">
        <v>155</v>
      </c>
      <c r="Q27" s="832">
        <v>18135</v>
      </c>
      <c r="R27" s="820">
        <v>0.99577201844937402</v>
      </c>
      <c r="S27" s="833">
        <v>117</v>
      </c>
    </row>
    <row r="28" spans="1:19" ht="14.45" customHeight="1" x14ac:dyDescent="0.2">
      <c r="A28" s="814" t="s">
        <v>2384</v>
      </c>
      <c r="B28" s="815" t="s">
        <v>2385</v>
      </c>
      <c r="C28" s="815" t="s">
        <v>591</v>
      </c>
      <c r="D28" s="815" t="s">
        <v>986</v>
      </c>
      <c r="E28" s="815" t="s">
        <v>2397</v>
      </c>
      <c r="F28" s="815" t="s">
        <v>2414</v>
      </c>
      <c r="G28" s="815" t="s">
        <v>2415</v>
      </c>
      <c r="H28" s="832">
        <v>8</v>
      </c>
      <c r="I28" s="832">
        <v>256</v>
      </c>
      <c r="J28" s="815">
        <v>0.22816399286987521</v>
      </c>
      <c r="K28" s="815">
        <v>32</v>
      </c>
      <c r="L28" s="832">
        <v>34</v>
      </c>
      <c r="M28" s="832">
        <v>1122</v>
      </c>
      <c r="N28" s="815">
        <v>1</v>
      </c>
      <c r="O28" s="815">
        <v>33</v>
      </c>
      <c r="P28" s="832">
        <v>18</v>
      </c>
      <c r="Q28" s="832">
        <v>594</v>
      </c>
      <c r="R28" s="820">
        <v>0.52941176470588236</v>
      </c>
      <c r="S28" s="833">
        <v>33</v>
      </c>
    </row>
    <row r="29" spans="1:19" ht="14.45" customHeight="1" x14ac:dyDescent="0.2">
      <c r="A29" s="814" t="s">
        <v>2384</v>
      </c>
      <c r="B29" s="815" t="s">
        <v>2385</v>
      </c>
      <c r="C29" s="815" t="s">
        <v>591</v>
      </c>
      <c r="D29" s="815" t="s">
        <v>986</v>
      </c>
      <c r="E29" s="815" t="s">
        <v>2397</v>
      </c>
      <c r="F29" s="815" t="s">
        <v>2416</v>
      </c>
      <c r="G29" s="815" t="s">
        <v>2417</v>
      </c>
      <c r="H29" s="832">
        <v>115</v>
      </c>
      <c r="I29" s="832">
        <v>40825</v>
      </c>
      <c r="J29" s="815">
        <v>0.77051562735920276</v>
      </c>
      <c r="K29" s="815">
        <v>355</v>
      </c>
      <c r="L29" s="832">
        <v>148</v>
      </c>
      <c r="M29" s="832">
        <v>52984</v>
      </c>
      <c r="N29" s="815">
        <v>1</v>
      </c>
      <c r="O29" s="815">
        <v>358</v>
      </c>
      <c r="P29" s="832">
        <v>127</v>
      </c>
      <c r="Q29" s="832">
        <v>45720</v>
      </c>
      <c r="R29" s="820">
        <v>0.86290200815340479</v>
      </c>
      <c r="S29" s="833">
        <v>360</v>
      </c>
    </row>
    <row r="30" spans="1:19" ht="14.45" customHeight="1" x14ac:dyDescent="0.2">
      <c r="A30" s="814" t="s">
        <v>2384</v>
      </c>
      <c r="B30" s="815" t="s">
        <v>2385</v>
      </c>
      <c r="C30" s="815" t="s">
        <v>591</v>
      </c>
      <c r="D30" s="815" t="s">
        <v>986</v>
      </c>
      <c r="E30" s="815" t="s">
        <v>2397</v>
      </c>
      <c r="F30" s="815" t="s">
        <v>2418</v>
      </c>
      <c r="G30" s="815" t="s">
        <v>2419</v>
      </c>
      <c r="H30" s="832">
        <v>2</v>
      </c>
      <c r="I30" s="832">
        <v>148</v>
      </c>
      <c r="J30" s="815">
        <v>0.19733333333333333</v>
      </c>
      <c r="K30" s="815">
        <v>74</v>
      </c>
      <c r="L30" s="832">
        <v>10</v>
      </c>
      <c r="M30" s="832">
        <v>750</v>
      </c>
      <c r="N30" s="815">
        <v>1</v>
      </c>
      <c r="O30" s="815">
        <v>75</v>
      </c>
      <c r="P30" s="832">
        <v>32</v>
      </c>
      <c r="Q30" s="832">
        <v>2432</v>
      </c>
      <c r="R30" s="820">
        <v>3.2426666666666666</v>
      </c>
      <c r="S30" s="833">
        <v>76</v>
      </c>
    </row>
    <row r="31" spans="1:19" ht="14.45" customHeight="1" x14ac:dyDescent="0.2">
      <c r="A31" s="814" t="s">
        <v>2384</v>
      </c>
      <c r="B31" s="815" t="s">
        <v>2385</v>
      </c>
      <c r="C31" s="815" t="s">
        <v>591</v>
      </c>
      <c r="D31" s="815" t="s">
        <v>986</v>
      </c>
      <c r="E31" s="815" t="s">
        <v>2397</v>
      </c>
      <c r="F31" s="815" t="s">
        <v>2420</v>
      </c>
      <c r="G31" s="815" t="s">
        <v>2421</v>
      </c>
      <c r="H31" s="832">
        <v>2</v>
      </c>
      <c r="I31" s="832">
        <v>1404</v>
      </c>
      <c r="J31" s="815">
        <v>1.9858557284299858</v>
      </c>
      <c r="K31" s="815">
        <v>702</v>
      </c>
      <c r="L31" s="832">
        <v>1</v>
      </c>
      <c r="M31" s="832">
        <v>707</v>
      </c>
      <c r="N31" s="815">
        <v>1</v>
      </c>
      <c r="O31" s="815">
        <v>707</v>
      </c>
      <c r="P31" s="832">
        <v>2</v>
      </c>
      <c r="Q31" s="832">
        <v>1422</v>
      </c>
      <c r="R31" s="820">
        <v>2.0113154172560113</v>
      </c>
      <c r="S31" s="833">
        <v>711</v>
      </c>
    </row>
    <row r="32" spans="1:19" ht="14.45" customHeight="1" x14ac:dyDescent="0.2">
      <c r="A32" s="814" t="s">
        <v>2384</v>
      </c>
      <c r="B32" s="815" t="s">
        <v>2385</v>
      </c>
      <c r="C32" s="815" t="s">
        <v>591</v>
      </c>
      <c r="D32" s="815" t="s">
        <v>987</v>
      </c>
      <c r="E32" s="815" t="s">
        <v>2397</v>
      </c>
      <c r="F32" s="815" t="s">
        <v>2400</v>
      </c>
      <c r="G32" s="815" t="s">
        <v>2401</v>
      </c>
      <c r="H32" s="832">
        <v>1</v>
      </c>
      <c r="I32" s="832">
        <v>66</v>
      </c>
      <c r="J32" s="815"/>
      <c r="K32" s="815">
        <v>66</v>
      </c>
      <c r="L32" s="832"/>
      <c r="M32" s="832"/>
      <c r="N32" s="815"/>
      <c r="O32" s="815"/>
      <c r="P32" s="832">
        <v>1</v>
      </c>
      <c r="Q32" s="832">
        <v>68</v>
      </c>
      <c r="R32" s="820"/>
      <c r="S32" s="833">
        <v>68</v>
      </c>
    </row>
    <row r="33" spans="1:19" ht="14.45" customHeight="1" x14ac:dyDescent="0.2">
      <c r="A33" s="814" t="s">
        <v>2384</v>
      </c>
      <c r="B33" s="815" t="s">
        <v>2385</v>
      </c>
      <c r="C33" s="815" t="s">
        <v>591</v>
      </c>
      <c r="D33" s="815" t="s">
        <v>987</v>
      </c>
      <c r="E33" s="815" t="s">
        <v>2397</v>
      </c>
      <c r="F33" s="815" t="s">
        <v>2404</v>
      </c>
      <c r="G33" s="815" t="s">
        <v>2405</v>
      </c>
      <c r="H33" s="832">
        <v>31</v>
      </c>
      <c r="I33" s="832">
        <v>1147</v>
      </c>
      <c r="J33" s="815"/>
      <c r="K33" s="815">
        <v>37</v>
      </c>
      <c r="L33" s="832"/>
      <c r="M33" s="832"/>
      <c r="N33" s="815"/>
      <c r="O33" s="815"/>
      <c r="P33" s="832">
        <v>3</v>
      </c>
      <c r="Q33" s="832">
        <v>114</v>
      </c>
      <c r="R33" s="820"/>
      <c r="S33" s="833">
        <v>38</v>
      </c>
    </row>
    <row r="34" spans="1:19" ht="14.45" customHeight="1" x14ac:dyDescent="0.2">
      <c r="A34" s="814" t="s">
        <v>2384</v>
      </c>
      <c r="B34" s="815" t="s">
        <v>2385</v>
      </c>
      <c r="C34" s="815" t="s">
        <v>591</v>
      </c>
      <c r="D34" s="815" t="s">
        <v>987</v>
      </c>
      <c r="E34" s="815" t="s">
        <v>2397</v>
      </c>
      <c r="F34" s="815" t="s">
        <v>2406</v>
      </c>
      <c r="G34" s="815" t="s">
        <v>2407</v>
      </c>
      <c r="H34" s="832">
        <v>12</v>
      </c>
      <c r="I34" s="832">
        <v>2136</v>
      </c>
      <c r="J34" s="815"/>
      <c r="K34" s="815">
        <v>178</v>
      </c>
      <c r="L34" s="832"/>
      <c r="M34" s="832"/>
      <c r="N34" s="815"/>
      <c r="O34" s="815"/>
      <c r="P34" s="832">
        <v>1</v>
      </c>
      <c r="Q34" s="832">
        <v>180</v>
      </c>
      <c r="R34" s="820"/>
      <c r="S34" s="833">
        <v>180</v>
      </c>
    </row>
    <row r="35" spans="1:19" ht="14.45" customHeight="1" x14ac:dyDescent="0.2">
      <c r="A35" s="814" t="s">
        <v>2384</v>
      </c>
      <c r="B35" s="815" t="s">
        <v>2385</v>
      </c>
      <c r="C35" s="815" t="s">
        <v>591</v>
      </c>
      <c r="D35" s="815" t="s">
        <v>987</v>
      </c>
      <c r="E35" s="815" t="s">
        <v>2397</v>
      </c>
      <c r="F35" s="815" t="s">
        <v>2408</v>
      </c>
      <c r="G35" s="815" t="s">
        <v>2409</v>
      </c>
      <c r="H35" s="832"/>
      <c r="I35" s="832"/>
      <c r="J35" s="815"/>
      <c r="K35" s="815"/>
      <c r="L35" s="832">
        <v>1</v>
      </c>
      <c r="M35" s="832">
        <v>227</v>
      </c>
      <c r="N35" s="815">
        <v>1</v>
      </c>
      <c r="O35" s="815">
        <v>227</v>
      </c>
      <c r="P35" s="832"/>
      <c r="Q35" s="832"/>
      <c r="R35" s="820"/>
      <c r="S35" s="833"/>
    </row>
    <row r="36" spans="1:19" ht="14.45" customHeight="1" x14ac:dyDescent="0.2">
      <c r="A36" s="814" t="s">
        <v>2384</v>
      </c>
      <c r="B36" s="815" t="s">
        <v>2385</v>
      </c>
      <c r="C36" s="815" t="s">
        <v>591</v>
      </c>
      <c r="D36" s="815" t="s">
        <v>987</v>
      </c>
      <c r="E36" s="815" t="s">
        <v>2397</v>
      </c>
      <c r="F36" s="815" t="s">
        <v>2412</v>
      </c>
      <c r="G36" s="815" t="s">
        <v>2413</v>
      </c>
      <c r="H36" s="832">
        <v>11</v>
      </c>
      <c r="I36" s="832">
        <v>1276</v>
      </c>
      <c r="J36" s="815"/>
      <c r="K36" s="815">
        <v>116</v>
      </c>
      <c r="L36" s="832"/>
      <c r="M36" s="832"/>
      <c r="N36" s="815"/>
      <c r="O36" s="815"/>
      <c r="P36" s="832"/>
      <c r="Q36" s="832"/>
      <c r="R36" s="820"/>
      <c r="S36" s="833"/>
    </row>
    <row r="37" spans="1:19" ht="14.45" customHeight="1" x14ac:dyDescent="0.2">
      <c r="A37" s="814" t="s">
        <v>2384</v>
      </c>
      <c r="B37" s="815" t="s">
        <v>2385</v>
      </c>
      <c r="C37" s="815" t="s">
        <v>591</v>
      </c>
      <c r="D37" s="815" t="s">
        <v>987</v>
      </c>
      <c r="E37" s="815" t="s">
        <v>2397</v>
      </c>
      <c r="F37" s="815" t="s">
        <v>2416</v>
      </c>
      <c r="G37" s="815" t="s">
        <v>2417</v>
      </c>
      <c r="H37" s="832">
        <v>5</v>
      </c>
      <c r="I37" s="832">
        <v>1775</v>
      </c>
      <c r="J37" s="815"/>
      <c r="K37" s="815">
        <v>355</v>
      </c>
      <c r="L37" s="832"/>
      <c r="M37" s="832"/>
      <c r="N37" s="815"/>
      <c r="O37" s="815"/>
      <c r="P37" s="832">
        <v>1</v>
      </c>
      <c r="Q37" s="832">
        <v>360</v>
      </c>
      <c r="R37" s="820"/>
      <c r="S37" s="833">
        <v>360</v>
      </c>
    </row>
    <row r="38" spans="1:19" ht="14.45" customHeight="1" x14ac:dyDescent="0.2">
      <c r="A38" s="814" t="s">
        <v>2384</v>
      </c>
      <c r="B38" s="815" t="s">
        <v>2385</v>
      </c>
      <c r="C38" s="815" t="s">
        <v>591</v>
      </c>
      <c r="D38" s="815" t="s">
        <v>987</v>
      </c>
      <c r="E38" s="815" t="s">
        <v>2397</v>
      </c>
      <c r="F38" s="815" t="s">
        <v>2418</v>
      </c>
      <c r="G38" s="815" t="s">
        <v>2419</v>
      </c>
      <c r="H38" s="832">
        <v>1</v>
      </c>
      <c r="I38" s="832">
        <v>74</v>
      </c>
      <c r="J38" s="815"/>
      <c r="K38" s="815">
        <v>74</v>
      </c>
      <c r="L38" s="832"/>
      <c r="M38" s="832"/>
      <c r="N38" s="815"/>
      <c r="O38" s="815"/>
      <c r="P38" s="832"/>
      <c r="Q38" s="832"/>
      <c r="R38" s="820"/>
      <c r="S38" s="833"/>
    </row>
    <row r="39" spans="1:19" ht="14.45" customHeight="1" x14ac:dyDescent="0.2">
      <c r="A39" s="814" t="s">
        <v>2384</v>
      </c>
      <c r="B39" s="815" t="s">
        <v>2385</v>
      </c>
      <c r="C39" s="815" t="s">
        <v>591</v>
      </c>
      <c r="D39" s="815" t="s">
        <v>990</v>
      </c>
      <c r="E39" s="815" t="s">
        <v>2387</v>
      </c>
      <c r="F39" s="815" t="s">
        <v>2388</v>
      </c>
      <c r="G39" s="815" t="s">
        <v>2391</v>
      </c>
      <c r="H39" s="832">
        <v>99</v>
      </c>
      <c r="I39" s="832">
        <v>1947490.38</v>
      </c>
      <c r="J39" s="815">
        <v>4.3132065166837208</v>
      </c>
      <c r="K39" s="815">
        <v>19671.62</v>
      </c>
      <c r="L39" s="832">
        <v>22</v>
      </c>
      <c r="M39" s="832">
        <v>451517.99999999994</v>
      </c>
      <c r="N39" s="815">
        <v>1</v>
      </c>
      <c r="O39" s="815">
        <v>20523.545454545452</v>
      </c>
      <c r="P39" s="832">
        <v>55</v>
      </c>
      <c r="Q39" s="832">
        <v>1149170</v>
      </c>
      <c r="R39" s="820">
        <v>2.5451255542414701</v>
      </c>
      <c r="S39" s="833">
        <v>20894</v>
      </c>
    </row>
    <row r="40" spans="1:19" ht="14.45" customHeight="1" x14ac:dyDescent="0.2">
      <c r="A40" s="814" t="s">
        <v>2384</v>
      </c>
      <c r="B40" s="815" t="s">
        <v>2385</v>
      </c>
      <c r="C40" s="815" t="s">
        <v>591</v>
      </c>
      <c r="D40" s="815" t="s">
        <v>990</v>
      </c>
      <c r="E40" s="815" t="s">
        <v>2387</v>
      </c>
      <c r="F40" s="815" t="s">
        <v>2390</v>
      </c>
      <c r="G40" s="815" t="s">
        <v>2391</v>
      </c>
      <c r="H40" s="832">
        <v>53</v>
      </c>
      <c r="I40" s="832">
        <v>520836.83</v>
      </c>
      <c r="J40" s="815">
        <v>3.6542608559234129</v>
      </c>
      <c r="K40" s="815">
        <v>9827.11</v>
      </c>
      <c r="L40" s="832">
        <v>14</v>
      </c>
      <c r="M40" s="832">
        <v>142528.64000000001</v>
      </c>
      <c r="N40" s="815">
        <v>1</v>
      </c>
      <c r="O40" s="815">
        <v>10180.617142857143</v>
      </c>
      <c r="P40" s="832">
        <v>20</v>
      </c>
      <c r="Q40" s="832">
        <v>208940</v>
      </c>
      <c r="R40" s="820">
        <v>1.4659509836058211</v>
      </c>
      <c r="S40" s="833">
        <v>10447</v>
      </c>
    </row>
    <row r="41" spans="1:19" ht="14.45" customHeight="1" x14ac:dyDescent="0.2">
      <c r="A41" s="814" t="s">
        <v>2384</v>
      </c>
      <c r="B41" s="815" t="s">
        <v>2385</v>
      </c>
      <c r="C41" s="815" t="s">
        <v>591</v>
      </c>
      <c r="D41" s="815" t="s">
        <v>990</v>
      </c>
      <c r="E41" s="815" t="s">
        <v>2392</v>
      </c>
      <c r="F41" s="815" t="s">
        <v>2393</v>
      </c>
      <c r="G41" s="815" t="s">
        <v>2394</v>
      </c>
      <c r="H41" s="832"/>
      <c r="I41" s="832"/>
      <c r="J41" s="815"/>
      <c r="K41" s="815"/>
      <c r="L41" s="832">
        <v>1</v>
      </c>
      <c r="M41" s="832">
        <v>1674.52</v>
      </c>
      <c r="N41" s="815">
        <v>1</v>
      </c>
      <c r="O41" s="815">
        <v>1674.52</v>
      </c>
      <c r="P41" s="832"/>
      <c r="Q41" s="832"/>
      <c r="R41" s="820"/>
      <c r="S41" s="833"/>
    </row>
    <row r="42" spans="1:19" ht="14.45" customHeight="1" x14ac:dyDescent="0.2">
      <c r="A42" s="814" t="s">
        <v>2384</v>
      </c>
      <c r="B42" s="815" t="s">
        <v>2385</v>
      </c>
      <c r="C42" s="815" t="s">
        <v>591</v>
      </c>
      <c r="D42" s="815" t="s">
        <v>990</v>
      </c>
      <c r="E42" s="815" t="s">
        <v>2392</v>
      </c>
      <c r="F42" s="815" t="s">
        <v>2395</v>
      </c>
      <c r="G42" s="815" t="s">
        <v>2396</v>
      </c>
      <c r="H42" s="832"/>
      <c r="I42" s="832"/>
      <c r="J42" s="815"/>
      <c r="K42" s="815"/>
      <c r="L42" s="832">
        <v>1</v>
      </c>
      <c r="M42" s="832">
        <v>249.96</v>
      </c>
      <c r="N42" s="815">
        <v>1</v>
      </c>
      <c r="O42" s="815">
        <v>249.96</v>
      </c>
      <c r="P42" s="832"/>
      <c r="Q42" s="832"/>
      <c r="R42" s="820"/>
      <c r="S42" s="833"/>
    </row>
    <row r="43" spans="1:19" ht="14.45" customHeight="1" x14ac:dyDescent="0.2">
      <c r="A43" s="814" t="s">
        <v>2384</v>
      </c>
      <c r="B43" s="815" t="s">
        <v>2385</v>
      </c>
      <c r="C43" s="815" t="s">
        <v>591</v>
      </c>
      <c r="D43" s="815" t="s">
        <v>990</v>
      </c>
      <c r="E43" s="815" t="s">
        <v>2397</v>
      </c>
      <c r="F43" s="815" t="s">
        <v>2398</v>
      </c>
      <c r="G43" s="815" t="s">
        <v>2399</v>
      </c>
      <c r="H43" s="832">
        <v>1</v>
      </c>
      <c r="I43" s="832">
        <v>30</v>
      </c>
      <c r="J43" s="815"/>
      <c r="K43" s="815">
        <v>30</v>
      </c>
      <c r="L43" s="832"/>
      <c r="M43" s="832"/>
      <c r="N43" s="815"/>
      <c r="O43" s="815"/>
      <c r="P43" s="832">
        <v>6</v>
      </c>
      <c r="Q43" s="832">
        <v>186</v>
      </c>
      <c r="R43" s="820"/>
      <c r="S43" s="833">
        <v>31</v>
      </c>
    </row>
    <row r="44" spans="1:19" ht="14.45" customHeight="1" x14ac:dyDescent="0.2">
      <c r="A44" s="814" t="s">
        <v>2384</v>
      </c>
      <c r="B44" s="815" t="s">
        <v>2385</v>
      </c>
      <c r="C44" s="815" t="s">
        <v>591</v>
      </c>
      <c r="D44" s="815" t="s">
        <v>990</v>
      </c>
      <c r="E44" s="815" t="s">
        <v>2397</v>
      </c>
      <c r="F44" s="815" t="s">
        <v>2400</v>
      </c>
      <c r="G44" s="815" t="s">
        <v>2401</v>
      </c>
      <c r="H44" s="832">
        <v>1</v>
      </c>
      <c r="I44" s="832">
        <v>66</v>
      </c>
      <c r="J44" s="815">
        <v>8.9552238805970144E-2</v>
      </c>
      <c r="K44" s="815">
        <v>66</v>
      </c>
      <c r="L44" s="832">
        <v>11</v>
      </c>
      <c r="M44" s="832">
        <v>737</v>
      </c>
      <c r="N44" s="815">
        <v>1</v>
      </c>
      <c r="O44" s="815">
        <v>67</v>
      </c>
      <c r="P44" s="832">
        <v>13</v>
      </c>
      <c r="Q44" s="832">
        <v>884</v>
      </c>
      <c r="R44" s="820">
        <v>1.1994572591587518</v>
      </c>
      <c r="S44" s="833">
        <v>68</v>
      </c>
    </row>
    <row r="45" spans="1:19" ht="14.45" customHeight="1" x14ac:dyDescent="0.2">
      <c r="A45" s="814" t="s">
        <v>2384</v>
      </c>
      <c r="B45" s="815" t="s">
        <v>2385</v>
      </c>
      <c r="C45" s="815" t="s">
        <v>591</v>
      </c>
      <c r="D45" s="815" t="s">
        <v>990</v>
      </c>
      <c r="E45" s="815" t="s">
        <v>2397</v>
      </c>
      <c r="F45" s="815" t="s">
        <v>2402</v>
      </c>
      <c r="G45" s="815" t="s">
        <v>2403</v>
      </c>
      <c r="H45" s="832"/>
      <c r="I45" s="832"/>
      <c r="J45" s="815"/>
      <c r="K45" s="815"/>
      <c r="L45" s="832">
        <v>1</v>
      </c>
      <c r="M45" s="832">
        <v>199</v>
      </c>
      <c r="N45" s="815">
        <v>1</v>
      </c>
      <c r="O45" s="815">
        <v>199</v>
      </c>
      <c r="P45" s="832"/>
      <c r="Q45" s="832"/>
      <c r="R45" s="820"/>
      <c r="S45" s="833"/>
    </row>
    <row r="46" spans="1:19" ht="14.45" customHeight="1" x14ac:dyDescent="0.2">
      <c r="A46" s="814" t="s">
        <v>2384</v>
      </c>
      <c r="B46" s="815" t="s">
        <v>2385</v>
      </c>
      <c r="C46" s="815" t="s">
        <v>591</v>
      </c>
      <c r="D46" s="815" t="s">
        <v>990</v>
      </c>
      <c r="E46" s="815" t="s">
        <v>2397</v>
      </c>
      <c r="F46" s="815" t="s">
        <v>2404</v>
      </c>
      <c r="G46" s="815" t="s">
        <v>2405</v>
      </c>
      <c r="H46" s="832">
        <v>120</v>
      </c>
      <c r="I46" s="832">
        <v>4440</v>
      </c>
      <c r="J46" s="815">
        <v>0.98186643078283942</v>
      </c>
      <c r="K46" s="815">
        <v>37</v>
      </c>
      <c r="L46" s="832">
        <v>119</v>
      </c>
      <c r="M46" s="832">
        <v>4522</v>
      </c>
      <c r="N46" s="815">
        <v>1</v>
      </c>
      <c r="O46" s="815">
        <v>38</v>
      </c>
      <c r="P46" s="832">
        <v>103</v>
      </c>
      <c r="Q46" s="832">
        <v>3914</v>
      </c>
      <c r="R46" s="820">
        <v>0.86554621848739499</v>
      </c>
      <c r="S46" s="833">
        <v>38</v>
      </c>
    </row>
    <row r="47" spans="1:19" ht="14.45" customHeight="1" x14ac:dyDescent="0.2">
      <c r="A47" s="814" t="s">
        <v>2384</v>
      </c>
      <c r="B47" s="815" t="s">
        <v>2385</v>
      </c>
      <c r="C47" s="815" t="s">
        <v>591</v>
      </c>
      <c r="D47" s="815" t="s">
        <v>990</v>
      </c>
      <c r="E47" s="815" t="s">
        <v>2397</v>
      </c>
      <c r="F47" s="815" t="s">
        <v>2406</v>
      </c>
      <c r="G47" s="815" t="s">
        <v>2407</v>
      </c>
      <c r="H47" s="832">
        <v>259</v>
      </c>
      <c r="I47" s="832">
        <v>46102</v>
      </c>
      <c r="J47" s="815">
        <v>2.0121333798882683</v>
      </c>
      <c r="K47" s="815">
        <v>178</v>
      </c>
      <c r="L47" s="832">
        <v>128</v>
      </c>
      <c r="M47" s="832">
        <v>22912</v>
      </c>
      <c r="N47" s="815">
        <v>1</v>
      </c>
      <c r="O47" s="815">
        <v>179</v>
      </c>
      <c r="P47" s="832">
        <v>192</v>
      </c>
      <c r="Q47" s="832">
        <v>34560</v>
      </c>
      <c r="R47" s="820">
        <v>1.5083798882681565</v>
      </c>
      <c r="S47" s="833">
        <v>180</v>
      </c>
    </row>
    <row r="48" spans="1:19" ht="14.45" customHeight="1" x14ac:dyDescent="0.2">
      <c r="A48" s="814" t="s">
        <v>2384</v>
      </c>
      <c r="B48" s="815" t="s">
        <v>2385</v>
      </c>
      <c r="C48" s="815" t="s">
        <v>591</v>
      </c>
      <c r="D48" s="815" t="s">
        <v>990</v>
      </c>
      <c r="E48" s="815" t="s">
        <v>2397</v>
      </c>
      <c r="F48" s="815" t="s">
        <v>2410</v>
      </c>
      <c r="G48" s="815" t="s">
        <v>2411</v>
      </c>
      <c r="H48" s="832">
        <v>98</v>
      </c>
      <c r="I48" s="832">
        <v>0</v>
      </c>
      <c r="J48" s="815"/>
      <c r="K48" s="815">
        <v>0</v>
      </c>
      <c r="L48" s="832">
        <v>22</v>
      </c>
      <c r="M48" s="832">
        <v>0</v>
      </c>
      <c r="N48" s="815"/>
      <c r="O48" s="815">
        <v>0</v>
      </c>
      <c r="P48" s="832">
        <v>53</v>
      </c>
      <c r="Q48" s="832">
        <v>0</v>
      </c>
      <c r="R48" s="820"/>
      <c r="S48" s="833">
        <v>0</v>
      </c>
    </row>
    <row r="49" spans="1:19" ht="14.45" customHeight="1" x14ac:dyDescent="0.2">
      <c r="A49" s="814" t="s">
        <v>2384</v>
      </c>
      <c r="B49" s="815" t="s">
        <v>2385</v>
      </c>
      <c r="C49" s="815" t="s">
        <v>591</v>
      </c>
      <c r="D49" s="815" t="s">
        <v>990</v>
      </c>
      <c r="E49" s="815" t="s">
        <v>2397</v>
      </c>
      <c r="F49" s="815" t="s">
        <v>2412</v>
      </c>
      <c r="G49" s="815" t="s">
        <v>2413</v>
      </c>
      <c r="H49" s="832">
        <v>256</v>
      </c>
      <c r="I49" s="832">
        <v>29696</v>
      </c>
      <c r="J49" s="815">
        <v>1.9692307692307693</v>
      </c>
      <c r="K49" s="815">
        <v>116</v>
      </c>
      <c r="L49" s="832">
        <v>130</v>
      </c>
      <c r="M49" s="832">
        <v>15080</v>
      </c>
      <c r="N49" s="815">
        <v>1</v>
      </c>
      <c r="O49" s="815">
        <v>116</v>
      </c>
      <c r="P49" s="832">
        <v>188</v>
      </c>
      <c r="Q49" s="832">
        <v>21996</v>
      </c>
      <c r="R49" s="820">
        <v>1.4586206896551723</v>
      </c>
      <c r="S49" s="833">
        <v>117</v>
      </c>
    </row>
    <row r="50" spans="1:19" ht="14.45" customHeight="1" x14ac:dyDescent="0.2">
      <c r="A50" s="814" t="s">
        <v>2384</v>
      </c>
      <c r="B50" s="815" t="s">
        <v>2385</v>
      </c>
      <c r="C50" s="815" t="s">
        <v>591</v>
      </c>
      <c r="D50" s="815" t="s">
        <v>990</v>
      </c>
      <c r="E50" s="815" t="s">
        <v>2397</v>
      </c>
      <c r="F50" s="815" t="s">
        <v>2414</v>
      </c>
      <c r="G50" s="815" t="s">
        <v>2415</v>
      </c>
      <c r="H50" s="832">
        <v>101</v>
      </c>
      <c r="I50" s="832">
        <v>3232</v>
      </c>
      <c r="J50" s="815">
        <v>4.4517906336088151</v>
      </c>
      <c r="K50" s="815">
        <v>32</v>
      </c>
      <c r="L50" s="832">
        <v>22</v>
      </c>
      <c r="M50" s="832">
        <v>726</v>
      </c>
      <c r="N50" s="815">
        <v>1</v>
      </c>
      <c r="O50" s="815">
        <v>33</v>
      </c>
      <c r="P50" s="832">
        <v>58</v>
      </c>
      <c r="Q50" s="832">
        <v>1914</v>
      </c>
      <c r="R50" s="820">
        <v>2.6363636363636362</v>
      </c>
      <c r="S50" s="833">
        <v>33</v>
      </c>
    </row>
    <row r="51" spans="1:19" ht="14.45" customHeight="1" x14ac:dyDescent="0.2">
      <c r="A51" s="814" t="s">
        <v>2384</v>
      </c>
      <c r="B51" s="815" t="s">
        <v>2385</v>
      </c>
      <c r="C51" s="815" t="s">
        <v>591</v>
      </c>
      <c r="D51" s="815" t="s">
        <v>990</v>
      </c>
      <c r="E51" s="815" t="s">
        <v>2397</v>
      </c>
      <c r="F51" s="815" t="s">
        <v>2416</v>
      </c>
      <c r="G51" s="815" t="s">
        <v>2417</v>
      </c>
      <c r="H51" s="832"/>
      <c r="I51" s="832"/>
      <c r="J51" s="815"/>
      <c r="K51" s="815"/>
      <c r="L51" s="832">
        <v>5</v>
      </c>
      <c r="M51" s="832">
        <v>1790</v>
      </c>
      <c r="N51" s="815">
        <v>1</v>
      </c>
      <c r="O51" s="815">
        <v>358</v>
      </c>
      <c r="P51" s="832"/>
      <c r="Q51" s="832"/>
      <c r="R51" s="820"/>
      <c r="S51" s="833"/>
    </row>
    <row r="52" spans="1:19" ht="14.45" customHeight="1" x14ac:dyDescent="0.2">
      <c r="A52" s="814" t="s">
        <v>2384</v>
      </c>
      <c r="B52" s="815" t="s">
        <v>2385</v>
      </c>
      <c r="C52" s="815" t="s">
        <v>591</v>
      </c>
      <c r="D52" s="815" t="s">
        <v>990</v>
      </c>
      <c r="E52" s="815" t="s">
        <v>2397</v>
      </c>
      <c r="F52" s="815" t="s">
        <v>2418</v>
      </c>
      <c r="G52" s="815" t="s">
        <v>2419</v>
      </c>
      <c r="H52" s="832">
        <v>14</v>
      </c>
      <c r="I52" s="832">
        <v>1036</v>
      </c>
      <c r="J52" s="815">
        <v>0.6005797101449275</v>
      </c>
      <c r="K52" s="815">
        <v>74</v>
      </c>
      <c r="L52" s="832">
        <v>23</v>
      </c>
      <c r="M52" s="832">
        <v>1725</v>
      </c>
      <c r="N52" s="815">
        <v>1</v>
      </c>
      <c r="O52" s="815">
        <v>75</v>
      </c>
      <c r="P52" s="832">
        <v>13</v>
      </c>
      <c r="Q52" s="832">
        <v>988</v>
      </c>
      <c r="R52" s="820">
        <v>0.57275362318840584</v>
      </c>
      <c r="S52" s="833">
        <v>76</v>
      </c>
    </row>
    <row r="53" spans="1:19" ht="14.45" customHeight="1" x14ac:dyDescent="0.2">
      <c r="A53" s="814" t="s">
        <v>2384</v>
      </c>
      <c r="B53" s="815" t="s">
        <v>2385</v>
      </c>
      <c r="C53" s="815" t="s">
        <v>591</v>
      </c>
      <c r="D53" s="815" t="s">
        <v>990</v>
      </c>
      <c r="E53" s="815" t="s">
        <v>2397</v>
      </c>
      <c r="F53" s="815" t="s">
        <v>2424</v>
      </c>
      <c r="G53" s="815" t="s">
        <v>2425</v>
      </c>
      <c r="H53" s="832"/>
      <c r="I53" s="832"/>
      <c r="J53" s="815"/>
      <c r="K53" s="815"/>
      <c r="L53" s="832"/>
      <c r="M53" s="832"/>
      <c r="N53" s="815"/>
      <c r="O53" s="815"/>
      <c r="P53" s="832">
        <v>4</v>
      </c>
      <c r="Q53" s="832">
        <v>420</v>
      </c>
      <c r="R53" s="820"/>
      <c r="S53" s="833">
        <v>105</v>
      </c>
    </row>
    <row r="54" spans="1:19" ht="14.45" customHeight="1" x14ac:dyDescent="0.2">
      <c r="A54" s="814" t="s">
        <v>2384</v>
      </c>
      <c r="B54" s="815" t="s">
        <v>2385</v>
      </c>
      <c r="C54" s="815" t="s">
        <v>591</v>
      </c>
      <c r="D54" s="815" t="s">
        <v>992</v>
      </c>
      <c r="E54" s="815" t="s">
        <v>2397</v>
      </c>
      <c r="F54" s="815" t="s">
        <v>2400</v>
      </c>
      <c r="G54" s="815" t="s">
        <v>2401</v>
      </c>
      <c r="H54" s="832"/>
      <c r="I54" s="832"/>
      <c r="J54" s="815"/>
      <c r="K54" s="815"/>
      <c r="L54" s="832">
        <v>1</v>
      </c>
      <c r="M54" s="832">
        <v>67</v>
      </c>
      <c r="N54" s="815">
        <v>1</v>
      </c>
      <c r="O54" s="815">
        <v>67</v>
      </c>
      <c r="P54" s="832"/>
      <c r="Q54" s="832"/>
      <c r="R54" s="820"/>
      <c r="S54" s="833"/>
    </row>
    <row r="55" spans="1:19" ht="14.45" customHeight="1" x14ac:dyDescent="0.2">
      <c r="A55" s="814" t="s">
        <v>2384</v>
      </c>
      <c r="B55" s="815" t="s">
        <v>2385</v>
      </c>
      <c r="C55" s="815" t="s">
        <v>591</v>
      </c>
      <c r="D55" s="815" t="s">
        <v>992</v>
      </c>
      <c r="E55" s="815" t="s">
        <v>2397</v>
      </c>
      <c r="F55" s="815" t="s">
        <v>2404</v>
      </c>
      <c r="G55" s="815" t="s">
        <v>2405</v>
      </c>
      <c r="H55" s="832">
        <v>1</v>
      </c>
      <c r="I55" s="832">
        <v>37</v>
      </c>
      <c r="J55" s="815">
        <v>0.16228070175438597</v>
      </c>
      <c r="K55" s="815">
        <v>37</v>
      </c>
      <c r="L55" s="832">
        <v>6</v>
      </c>
      <c r="M55" s="832">
        <v>228</v>
      </c>
      <c r="N55" s="815">
        <v>1</v>
      </c>
      <c r="O55" s="815">
        <v>38</v>
      </c>
      <c r="P55" s="832">
        <v>3</v>
      </c>
      <c r="Q55" s="832">
        <v>114</v>
      </c>
      <c r="R55" s="820">
        <v>0.5</v>
      </c>
      <c r="S55" s="833">
        <v>38</v>
      </c>
    </row>
    <row r="56" spans="1:19" ht="14.45" customHeight="1" x14ac:dyDescent="0.2">
      <c r="A56" s="814" t="s">
        <v>2384</v>
      </c>
      <c r="B56" s="815" t="s">
        <v>2385</v>
      </c>
      <c r="C56" s="815" t="s">
        <v>591</v>
      </c>
      <c r="D56" s="815" t="s">
        <v>992</v>
      </c>
      <c r="E56" s="815" t="s">
        <v>2397</v>
      </c>
      <c r="F56" s="815" t="s">
        <v>2406</v>
      </c>
      <c r="G56" s="815" t="s">
        <v>2407</v>
      </c>
      <c r="H56" s="832"/>
      <c r="I56" s="832"/>
      <c r="J56" s="815"/>
      <c r="K56" s="815"/>
      <c r="L56" s="832"/>
      <c r="M56" s="832"/>
      <c r="N56" s="815"/>
      <c r="O56" s="815"/>
      <c r="P56" s="832">
        <v>3</v>
      </c>
      <c r="Q56" s="832">
        <v>540</v>
      </c>
      <c r="R56" s="820"/>
      <c r="S56" s="833">
        <v>180</v>
      </c>
    </row>
    <row r="57" spans="1:19" ht="14.45" customHeight="1" x14ac:dyDescent="0.2">
      <c r="A57" s="814" t="s">
        <v>2384</v>
      </c>
      <c r="B57" s="815" t="s">
        <v>2385</v>
      </c>
      <c r="C57" s="815" t="s">
        <v>591</v>
      </c>
      <c r="D57" s="815" t="s">
        <v>992</v>
      </c>
      <c r="E57" s="815" t="s">
        <v>2397</v>
      </c>
      <c r="F57" s="815" t="s">
        <v>2408</v>
      </c>
      <c r="G57" s="815" t="s">
        <v>2409</v>
      </c>
      <c r="H57" s="832"/>
      <c r="I57" s="832"/>
      <c r="J57" s="815"/>
      <c r="K57" s="815"/>
      <c r="L57" s="832"/>
      <c r="M57" s="832"/>
      <c r="N57" s="815"/>
      <c r="O57" s="815"/>
      <c r="P57" s="832">
        <v>1</v>
      </c>
      <c r="Q57" s="832">
        <v>230</v>
      </c>
      <c r="R57" s="820"/>
      <c r="S57" s="833">
        <v>230</v>
      </c>
    </row>
    <row r="58" spans="1:19" ht="14.45" customHeight="1" x14ac:dyDescent="0.2">
      <c r="A58" s="814" t="s">
        <v>2384</v>
      </c>
      <c r="B58" s="815" t="s">
        <v>2385</v>
      </c>
      <c r="C58" s="815" t="s">
        <v>591</v>
      </c>
      <c r="D58" s="815" t="s">
        <v>992</v>
      </c>
      <c r="E58" s="815" t="s">
        <v>2397</v>
      </c>
      <c r="F58" s="815" t="s">
        <v>2412</v>
      </c>
      <c r="G58" s="815" t="s">
        <v>2413</v>
      </c>
      <c r="H58" s="832"/>
      <c r="I58" s="832"/>
      <c r="J58" s="815"/>
      <c r="K58" s="815"/>
      <c r="L58" s="832"/>
      <c r="M58" s="832"/>
      <c r="N58" s="815"/>
      <c r="O58" s="815"/>
      <c r="P58" s="832">
        <v>3</v>
      </c>
      <c r="Q58" s="832">
        <v>351</v>
      </c>
      <c r="R58" s="820"/>
      <c r="S58" s="833">
        <v>117</v>
      </c>
    </row>
    <row r="59" spans="1:19" ht="14.45" customHeight="1" x14ac:dyDescent="0.2">
      <c r="A59" s="814" t="s">
        <v>2384</v>
      </c>
      <c r="B59" s="815" t="s">
        <v>2385</v>
      </c>
      <c r="C59" s="815" t="s">
        <v>591</v>
      </c>
      <c r="D59" s="815" t="s">
        <v>992</v>
      </c>
      <c r="E59" s="815" t="s">
        <v>2397</v>
      </c>
      <c r="F59" s="815" t="s">
        <v>2416</v>
      </c>
      <c r="G59" s="815" t="s">
        <v>2417</v>
      </c>
      <c r="H59" s="832">
        <v>1</v>
      </c>
      <c r="I59" s="832">
        <v>355</v>
      </c>
      <c r="J59" s="815">
        <v>0.99162011173184361</v>
      </c>
      <c r="K59" s="815">
        <v>355</v>
      </c>
      <c r="L59" s="832">
        <v>1</v>
      </c>
      <c r="M59" s="832">
        <v>358</v>
      </c>
      <c r="N59" s="815">
        <v>1</v>
      </c>
      <c r="O59" s="815">
        <v>358</v>
      </c>
      <c r="P59" s="832">
        <v>9</v>
      </c>
      <c r="Q59" s="832">
        <v>3240</v>
      </c>
      <c r="R59" s="820">
        <v>9.050279329608939</v>
      </c>
      <c r="S59" s="833">
        <v>360</v>
      </c>
    </row>
    <row r="60" spans="1:19" ht="14.45" customHeight="1" x14ac:dyDescent="0.2">
      <c r="A60" s="814" t="s">
        <v>2384</v>
      </c>
      <c r="B60" s="815" t="s">
        <v>2385</v>
      </c>
      <c r="C60" s="815" t="s">
        <v>591</v>
      </c>
      <c r="D60" s="815" t="s">
        <v>992</v>
      </c>
      <c r="E60" s="815" t="s">
        <v>2397</v>
      </c>
      <c r="F60" s="815" t="s">
        <v>2420</v>
      </c>
      <c r="G60" s="815" t="s">
        <v>2421</v>
      </c>
      <c r="H60" s="832">
        <v>6</v>
      </c>
      <c r="I60" s="832">
        <v>4212</v>
      </c>
      <c r="J60" s="815">
        <v>2.9787835926449788</v>
      </c>
      <c r="K60" s="815">
        <v>702</v>
      </c>
      <c r="L60" s="832">
        <v>2</v>
      </c>
      <c r="M60" s="832">
        <v>1414</v>
      </c>
      <c r="N60" s="815">
        <v>1</v>
      </c>
      <c r="O60" s="815">
        <v>707</v>
      </c>
      <c r="P60" s="832"/>
      <c r="Q60" s="832"/>
      <c r="R60" s="820"/>
      <c r="S60" s="833"/>
    </row>
    <row r="61" spans="1:19" ht="14.45" customHeight="1" x14ac:dyDescent="0.2">
      <c r="A61" s="814" t="s">
        <v>2384</v>
      </c>
      <c r="B61" s="815" t="s">
        <v>2385</v>
      </c>
      <c r="C61" s="815" t="s">
        <v>591</v>
      </c>
      <c r="D61" s="815" t="s">
        <v>2381</v>
      </c>
      <c r="E61" s="815" t="s">
        <v>2397</v>
      </c>
      <c r="F61" s="815" t="s">
        <v>2398</v>
      </c>
      <c r="G61" s="815" t="s">
        <v>2399</v>
      </c>
      <c r="H61" s="832">
        <v>1</v>
      </c>
      <c r="I61" s="832">
        <v>30</v>
      </c>
      <c r="J61" s="815">
        <v>0.4838709677419355</v>
      </c>
      <c r="K61" s="815">
        <v>30</v>
      </c>
      <c r="L61" s="832">
        <v>2</v>
      </c>
      <c r="M61" s="832">
        <v>62</v>
      </c>
      <c r="N61" s="815">
        <v>1</v>
      </c>
      <c r="O61" s="815">
        <v>31</v>
      </c>
      <c r="P61" s="832"/>
      <c r="Q61" s="832"/>
      <c r="R61" s="820"/>
      <c r="S61" s="833"/>
    </row>
    <row r="62" spans="1:19" ht="14.45" customHeight="1" x14ac:dyDescent="0.2">
      <c r="A62" s="814" t="s">
        <v>2384</v>
      </c>
      <c r="B62" s="815" t="s">
        <v>2385</v>
      </c>
      <c r="C62" s="815" t="s">
        <v>591</v>
      </c>
      <c r="D62" s="815" t="s">
        <v>2381</v>
      </c>
      <c r="E62" s="815" t="s">
        <v>2397</v>
      </c>
      <c r="F62" s="815" t="s">
        <v>2400</v>
      </c>
      <c r="G62" s="815" t="s">
        <v>2401</v>
      </c>
      <c r="H62" s="832">
        <v>7</v>
      </c>
      <c r="I62" s="832">
        <v>462</v>
      </c>
      <c r="J62" s="815">
        <v>2.2985074626865671</v>
      </c>
      <c r="K62" s="815">
        <v>66</v>
      </c>
      <c r="L62" s="832">
        <v>3</v>
      </c>
      <c r="M62" s="832">
        <v>201</v>
      </c>
      <c r="N62" s="815">
        <v>1</v>
      </c>
      <c r="O62" s="815">
        <v>67</v>
      </c>
      <c r="P62" s="832"/>
      <c r="Q62" s="832"/>
      <c r="R62" s="820"/>
      <c r="S62" s="833"/>
    </row>
    <row r="63" spans="1:19" ht="14.45" customHeight="1" x14ac:dyDescent="0.2">
      <c r="A63" s="814" t="s">
        <v>2384</v>
      </c>
      <c r="B63" s="815" t="s">
        <v>2385</v>
      </c>
      <c r="C63" s="815" t="s">
        <v>591</v>
      </c>
      <c r="D63" s="815" t="s">
        <v>2381</v>
      </c>
      <c r="E63" s="815" t="s">
        <v>2397</v>
      </c>
      <c r="F63" s="815" t="s">
        <v>2404</v>
      </c>
      <c r="G63" s="815" t="s">
        <v>2405</v>
      </c>
      <c r="H63" s="832">
        <v>27</v>
      </c>
      <c r="I63" s="832">
        <v>999</v>
      </c>
      <c r="J63" s="815">
        <v>1.0111336032388665</v>
      </c>
      <c r="K63" s="815">
        <v>37</v>
      </c>
      <c r="L63" s="832">
        <v>26</v>
      </c>
      <c r="M63" s="832">
        <v>988</v>
      </c>
      <c r="N63" s="815">
        <v>1</v>
      </c>
      <c r="O63" s="815">
        <v>38</v>
      </c>
      <c r="P63" s="832"/>
      <c r="Q63" s="832"/>
      <c r="R63" s="820"/>
      <c r="S63" s="833"/>
    </row>
    <row r="64" spans="1:19" ht="14.45" customHeight="1" x14ac:dyDescent="0.2">
      <c r="A64" s="814" t="s">
        <v>2384</v>
      </c>
      <c r="B64" s="815" t="s">
        <v>2385</v>
      </c>
      <c r="C64" s="815" t="s">
        <v>591</v>
      </c>
      <c r="D64" s="815" t="s">
        <v>2381</v>
      </c>
      <c r="E64" s="815" t="s">
        <v>2397</v>
      </c>
      <c r="F64" s="815" t="s">
        <v>2416</v>
      </c>
      <c r="G64" s="815" t="s">
        <v>2417</v>
      </c>
      <c r="H64" s="832">
        <v>8</v>
      </c>
      <c r="I64" s="832">
        <v>2840</v>
      </c>
      <c r="J64" s="815">
        <v>2.644320297951583</v>
      </c>
      <c r="K64" s="815">
        <v>355</v>
      </c>
      <c r="L64" s="832">
        <v>3</v>
      </c>
      <c r="M64" s="832">
        <v>1074</v>
      </c>
      <c r="N64" s="815">
        <v>1</v>
      </c>
      <c r="O64" s="815">
        <v>358</v>
      </c>
      <c r="P64" s="832"/>
      <c r="Q64" s="832"/>
      <c r="R64" s="820"/>
      <c r="S64" s="833"/>
    </row>
    <row r="65" spans="1:19" ht="14.45" customHeight="1" x14ac:dyDescent="0.2">
      <c r="A65" s="814" t="s">
        <v>2384</v>
      </c>
      <c r="B65" s="815" t="s">
        <v>2385</v>
      </c>
      <c r="C65" s="815" t="s">
        <v>591</v>
      </c>
      <c r="D65" s="815" t="s">
        <v>2381</v>
      </c>
      <c r="E65" s="815" t="s">
        <v>2397</v>
      </c>
      <c r="F65" s="815" t="s">
        <v>2420</v>
      </c>
      <c r="G65" s="815" t="s">
        <v>2421</v>
      </c>
      <c r="H65" s="832">
        <v>18</v>
      </c>
      <c r="I65" s="832">
        <v>12636</v>
      </c>
      <c r="J65" s="815">
        <v>2.9787835926449788</v>
      </c>
      <c r="K65" s="815">
        <v>702</v>
      </c>
      <c r="L65" s="832">
        <v>6</v>
      </c>
      <c r="M65" s="832">
        <v>4242</v>
      </c>
      <c r="N65" s="815">
        <v>1</v>
      </c>
      <c r="O65" s="815">
        <v>707</v>
      </c>
      <c r="P65" s="832"/>
      <c r="Q65" s="832"/>
      <c r="R65" s="820"/>
      <c r="S65" s="833"/>
    </row>
    <row r="66" spans="1:19" ht="14.45" customHeight="1" x14ac:dyDescent="0.2">
      <c r="A66" s="814" t="s">
        <v>2384</v>
      </c>
      <c r="B66" s="815" t="s">
        <v>2385</v>
      </c>
      <c r="C66" s="815" t="s">
        <v>591</v>
      </c>
      <c r="D66" s="815" t="s">
        <v>993</v>
      </c>
      <c r="E66" s="815" t="s">
        <v>2387</v>
      </c>
      <c r="F66" s="815" t="s">
        <v>2388</v>
      </c>
      <c r="G66" s="815" t="s">
        <v>2391</v>
      </c>
      <c r="H66" s="832"/>
      <c r="I66" s="832"/>
      <c r="J66" s="815"/>
      <c r="K66" s="815"/>
      <c r="L66" s="832">
        <v>29</v>
      </c>
      <c r="M66" s="832">
        <v>595185.1</v>
      </c>
      <c r="N66" s="815">
        <v>1</v>
      </c>
      <c r="O66" s="815">
        <v>20523.624137931034</v>
      </c>
      <c r="P66" s="832">
        <v>9</v>
      </c>
      <c r="Q66" s="832">
        <v>188046</v>
      </c>
      <c r="R66" s="820">
        <v>0.31594540925167652</v>
      </c>
      <c r="S66" s="833">
        <v>20894</v>
      </c>
    </row>
    <row r="67" spans="1:19" ht="14.45" customHeight="1" x14ac:dyDescent="0.2">
      <c r="A67" s="814" t="s">
        <v>2384</v>
      </c>
      <c r="B67" s="815" t="s">
        <v>2385</v>
      </c>
      <c r="C67" s="815" t="s">
        <v>591</v>
      </c>
      <c r="D67" s="815" t="s">
        <v>993</v>
      </c>
      <c r="E67" s="815" t="s">
        <v>2387</v>
      </c>
      <c r="F67" s="815" t="s">
        <v>2390</v>
      </c>
      <c r="G67" s="815" t="s">
        <v>2391</v>
      </c>
      <c r="H67" s="832"/>
      <c r="I67" s="832"/>
      <c r="J67" s="815"/>
      <c r="K67" s="815"/>
      <c r="L67" s="832">
        <v>17</v>
      </c>
      <c r="M67" s="832">
        <v>174896.62</v>
      </c>
      <c r="N67" s="815">
        <v>1</v>
      </c>
      <c r="O67" s="815">
        <v>10288.036470588235</v>
      </c>
      <c r="P67" s="832">
        <v>5</v>
      </c>
      <c r="Q67" s="832">
        <v>52235</v>
      </c>
      <c r="R67" s="820">
        <v>0.29866214681564457</v>
      </c>
      <c r="S67" s="833">
        <v>10447</v>
      </c>
    </row>
    <row r="68" spans="1:19" ht="14.45" customHeight="1" x14ac:dyDescent="0.2">
      <c r="A68" s="814" t="s">
        <v>2384</v>
      </c>
      <c r="B68" s="815" t="s">
        <v>2385</v>
      </c>
      <c r="C68" s="815" t="s">
        <v>591</v>
      </c>
      <c r="D68" s="815" t="s">
        <v>993</v>
      </c>
      <c r="E68" s="815" t="s">
        <v>2397</v>
      </c>
      <c r="F68" s="815" t="s">
        <v>2398</v>
      </c>
      <c r="G68" s="815" t="s">
        <v>2399</v>
      </c>
      <c r="H68" s="832"/>
      <c r="I68" s="832"/>
      <c r="J68" s="815"/>
      <c r="K68" s="815"/>
      <c r="L68" s="832"/>
      <c r="M68" s="832"/>
      <c r="N68" s="815"/>
      <c r="O68" s="815"/>
      <c r="P68" s="832">
        <v>2</v>
      </c>
      <c r="Q68" s="832">
        <v>62</v>
      </c>
      <c r="R68" s="820"/>
      <c r="S68" s="833">
        <v>31</v>
      </c>
    </row>
    <row r="69" spans="1:19" ht="14.45" customHeight="1" x14ac:dyDescent="0.2">
      <c r="A69" s="814" t="s">
        <v>2384</v>
      </c>
      <c r="B69" s="815" t="s">
        <v>2385</v>
      </c>
      <c r="C69" s="815" t="s">
        <v>591</v>
      </c>
      <c r="D69" s="815" t="s">
        <v>993</v>
      </c>
      <c r="E69" s="815" t="s">
        <v>2397</v>
      </c>
      <c r="F69" s="815" t="s">
        <v>2400</v>
      </c>
      <c r="G69" s="815" t="s">
        <v>2401</v>
      </c>
      <c r="H69" s="832">
        <v>5</v>
      </c>
      <c r="I69" s="832">
        <v>330</v>
      </c>
      <c r="J69" s="815">
        <v>0.35181236673773986</v>
      </c>
      <c r="K69" s="815">
        <v>66</v>
      </c>
      <c r="L69" s="832">
        <v>14</v>
      </c>
      <c r="M69" s="832">
        <v>938</v>
      </c>
      <c r="N69" s="815">
        <v>1</v>
      </c>
      <c r="O69" s="815">
        <v>67</v>
      </c>
      <c r="P69" s="832">
        <v>7</v>
      </c>
      <c r="Q69" s="832">
        <v>476</v>
      </c>
      <c r="R69" s="820">
        <v>0.5074626865671642</v>
      </c>
      <c r="S69" s="833">
        <v>68</v>
      </c>
    </row>
    <row r="70" spans="1:19" ht="14.45" customHeight="1" x14ac:dyDescent="0.2">
      <c r="A70" s="814" t="s">
        <v>2384</v>
      </c>
      <c r="B70" s="815" t="s">
        <v>2385</v>
      </c>
      <c r="C70" s="815" t="s">
        <v>591</v>
      </c>
      <c r="D70" s="815" t="s">
        <v>993</v>
      </c>
      <c r="E70" s="815" t="s">
        <v>2397</v>
      </c>
      <c r="F70" s="815" t="s">
        <v>2404</v>
      </c>
      <c r="G70" s="815" t="s">
        <v>2405</v>
      </c>
      <c r="H70" s="832">
        <v>17</v>
      </c>
      <c r="I70" s="832">
        <v>629</v>
      </c>
      <c r="J70" s="815">
        <v>0.44736842105263158</v>
      </c>
      <c r="K70" s="815">
        <v>37</v>
      </c>
      <c r="L70" s="832">
        <v>37</v>
      </c>
      <c r="M70" s="832">
        <v>1406</v>
      </c>
      <c r="N70" s="815">
        <v>1</v>
      </c>
      <c r="O70" s="815">
        <v>38</v>
      </c>
      <c r="P70" s="832">
        <v>20</v>
      </c>
      <c r="Q70" s="832">
        <v>760</v>
      </c>
      <c r="R70" s="820">
        <v>0.54054054054054057</v>
      </c>
      <c r="S70" s="833">
        <v>38</v>
      </c>
    </row>
    <row r="71" spans="1:19" ht="14.45" customHeight="1" x14ac:dyDescent="0.2">
      <c r="A71" s="814" t="s">
        <v>2384</v>
      </c>
      <c r="B71" s="815" t="s">
        <v>2385</v>
      </c>
      <c r="C71" s="815" t="s">
        <v>591</v>
      </c>
      <c r="D71" s="815" t="s">
        <v>993</v>
      </c>
      <c r="E71" s="815" t="s">
        <v>2397</v>
      </c>
      <c r="F71" s="815" t="s">
        <v>2406</v>
      </c>
      <c r="G71" s="815" t="s">
        <v>2407</v>
      </c>
      <c r="H71" s="832">
        <v>76</v>
      </c>
      <c r="I71" s="832">
        <v>13528</v>
      </c>
      <c r="J71" s="815">
        <v>0.48758334835105427</v>
      </c>
      <c r="K71" s="815">
        <v>178</v>
      </c>
      <c r="L71" s="832">
        <v>155</v>
      </c>
      <c r="M71" s="832">
        <v>27745</v>
      </c>
      <c r="N71" s="815">
        <v>1</v>
      </c>
      <c r="O71" s="815">
        <v>179</v>
      </c>
      <c r="P71" s="832">
        <v>105</v>
      </c>
      <c r="Q71" s="832">
        <v>18900</v>
      </c>
      <c r="R71" s="820">
        <v>0.68120382050819972</v>
      </c>
      <c r="S71" s="833">
        <v>180</v>
      </c>
    </row>
    <row r="72" spans="1:19" ht="14.45" customHeight="1" x14ac:dyDescent="0.2">
      <c r="A72" s="814" t="s">
        <v>2384</v>
      </c>
      <c r="B72" s="815" t="s">
        <v>2385</v>
      </c>
      <c r="C72" s="815" t="s">
        <v>591</v>
      </c>
      <c r="D72" s="815" t="s">
        <v>993</v>
      </c>
      <c r="E72" s="815" t="s">
        <v>2397</v>
      </c>
      <c r="F72" s="815" t="s">
        <v>2410</v>
      </c>
      <c r="G72" s="815" t="s">
        <v>2411</v>
      </c>
      <c r="H72" s="832"/>
      <c r="I72" s="832"/>
      <c r="J72" s="815"/>
      <c r="K72" s="815"/>
      <c r="L72" s="832">
        <v>35</v>
      </c>
      <c r="M72" s="832">
        <v>0</v>
      </c>
      <c r="N72" s="815"/>
      <c r="O72" s="815">
        <v>0</v>
      </c>
      <c r="P72" s="832">
        <v>10</v>
      </c>
      <c r="Q72" s="832">
        <v>0</v>
      </c>
      <c r="R72" s="820"/>
      <c r="S72" s="833">
        <v>0</v>
      </c>
    </row>
    <row r="73" spans="1:19" ht="14.45" customHeight="1" x14ac:dyDescent="0.2">
      <c r="A73" s="814" t="s">
        <v>2384</v>
      </c>
      <c r="B73" s="815" t="s">
        <v>2385</v>
      </c>
      <c r="C73" s="815" t="s">
        <v>591</v>
      </c>
      <c r="D73" s="815" t="s">
        <v>993</v>
      </c>
      <c r="E73" s="815" t="s">
        <v>2397</v>
      </c>
      <c r="F73" s="815" t="s">
        <v>2412</v>
      </c>
      <c r="G73" s="815" t="s">
        <v>2413</v>
      </c>
      <c r="H73" s="832">
        <v>76</v>
      </c>
      <c r="I73" s="832">
        <v>8816</v>
      </c>
      <c r="J73" s="815">
        <v>0.4935064935064935</v>
      </c>
      <c r="K73" s="815">
        <v>116</v>
      </c>
      <c r="L73" s="832">
        <v>154</v>
      </c>
      <c r="M73" s="832">
        <v>17864</v>
      </c>
      <c r="N73" s="815">
        <v>1</v>
      </c>
      <c r="O73" s="815">
        <v>116</v>
      </c>
      <c r="P73" s="832">
        <v>101</v>
      </c>
      <c r="Q73" s="832">
        <v>11817</v>
      </c>
      <c r="R73" s="820">
        <v>0.6614979847738468</v>
      </c>
      <c r="S73" s="833">
        <v>117</v>
      </c>
    </row>
    <row r="74" spans="1:19" ht="14.45" customHeight="1" x14ac:dyDescent="0.2">
      <c r="A74" s="814" t="s">
        <v>2384</v>
      </c>
      <c r="B74" s="815" t="s">
        <v>2385</v>
      </c>
      <c r="C74" s="815" t="s">
        <v>591</v>
      </c>
      <c r="D74" s="815" t="s">
        <v>993</v>
      </c>
      <c r="E74" s="815" t="s">
        <v>2397</v>
      </c>
      <c r="F74" s="815" t="s">
        <v>2414</v>
      </c>
      <c r="G74" s="815" t="s">
        <v>2415</v>
      </c>
      <c r="H74" s="832"/>
      <c r="I74" s="832"/>
      <c r="J74" s="815"/>
      <c r="K74" s="815"/>
      <c r="L74" s="832">
        <v>35</v>
      </c>
      <c r="M74" s="832">
        <v>1155</v>
      </c>
      <c r="N74" s="815">
        <v>1</v>
      </c>
      <c r="O74" s="815">
        <v>33</v>
      </c>
      <c r="P74" s="832">
        <v>10</v>
      </c>
      <c r="Q74" s="832">
        <v>330</v>
      </c>
      <c r="R74" s="820">
        <v>0.2857142857142857</v>
      </c>
      <c r="S74" s="833">
        <v>33</v>
      </c>
    </row>
    <row r="75" spans="1:19" ht="14.45" customHeight="1" x14ac:dyDescent="0.2">
      <c r="A75" s="814" t="s">
        <v>2384</v>
      </c>
      <c r="B75" s="815" t="s">
        <v>2385</v>
      </c>
      <c r="C75" s="815" t="s">
        <v>591</v>
      </c>
      <c r="D75" s="815" t="s">
        <v>993</v>
      </c>
      <c r="E75" s="815" t="s">
        <v>2397</v>
      </c>
      <c r="F75" s="815" t="s">
        <v>2418</v>
      </c>
      <c r="G75" s="815" t="s">
        <v>2419</v>
      </c>
      <c r="H75" s="832">
        <v>9</v>
      </c>
      <c r="I75" s="832">
        <v>666</v>
      </c>
      <c r="J75" s="815">
        <v>0.68307692307692303</v>
      </c>
      <c r="K75" s="815">
        <v>74</v>
      </c>
      <c r="L75" s="832">
        <v>13</v>
      </c>
      <c r="M75" s="832">
        <v>975</v>
      </c>
      <c r="N75" s="815">
        <v>1</v>
      </c>
      <c r="O75" s="815">
        <v>75</v>
      </c>
      <c r="P75" s="832">
        <v>19</v>
      </c>
      <c r="Q75" s="832">
        <v>1444</v>
      </c>
      <c r="R75" s="820">
        <v>1.481025641025641</v>
      </c>
      <c r="S75" s="833">
        <v>76</v>
      </c>
    </row>
    <row r="76" spans="1:19" ht="14.45" customHeight="1" x14ac:dyDescent="0.2">
      <c r="A76" s="814" t="s">
        <v>2384</v>
      </c>
      <c r="B76" s="815" t="s">
        <v>2385</v>
      </c>
      <c r="C76" s="815" t="s">
        <v>591</v>
      </c>
      <c r="D76" s="815" t="s">
        <v>993</v>
      </c>
      <c r="E76" s="815" t="s">
        <v>2397</v>
      </c>
      <c r="F76" s="815" t="s">
        <v>2424</v>
      </c>
      <c r="G76" s="815" t="s">
        <v>2425</v>
      </c>
      <c r="H76" s="832"/>
      <c r="I76" s="832"/>
      <c r="J76" s="815"/>
      <c r="K76" s="815"/>
      <c r="L76" s="832"/>
      <c r="M76" s="832"/>
      <c r="N76" s="815"/>
      <c r="O76" s="815"/>
      <c r="P76" s="832">
        <v>3</v>
      </c>
      <c r="Q76" s="832">
        <v>315</v>
      </c>
      <c r="R76" s="820"/>
      <c r="S76" s="833">
        <v>105</v>
      </c>
    </row>
    <row r="77" spans="1:19" ht="14.45" customHeight="1" x14ac:dyDescent="0.2">
      <c r="A77" s="814" t="s">
        <v>2384</v>
      </c>
      <c r="B77" s="815" t="s">
        <v>2385</v>
      </c>
      <c r="C77" s="815" t="s">
        <v>591</v>
      </c>
      <c r="D77" s="815" t="s">
        <v>989</v>
      </c>
      <c r="E77" s="815" t="s">
        <v>2397</v>
      </c>
      <c r="F77" s="815" t="s">
        <v>2398</v>
      </c>
      <c r="G77" s="815" t="s">
        <v>2399</v>
      </c>
      <c r="H77" s="832"/>
      <c r="I77" s="832"/>
      <c r="J77" s="815"/>
      <c r="K77" s="815"/>
      <c r="L77" s="832">
        <v>1</v>
      </c>
      <c r="M77" s="832">
        <v>31</v>
      </c>
      <c r="N77" s="815">
        <v>1</v>
      </c>
      <c r="O77" s="815">
        <v>31</v>
      </c>
      <c r="P77" s="832"/>
      <c r="Q77" s="832"/>
      <c r="R77" s="820"/>
      <c r="S77" s="833"/>
    </row>
    <row r="78" spans="1:19" ht="14.45" customHeight="1" x14ac:dyDescent="0.2">
      <c r="A78" s="814" t="s">
        <v>2384</v>
      </c>
      <c r="B78" s="815" t="s">
        <v>2385</v>
      </c>
      <c r="C78" s="815" t="s">
        <v>591</v>
      </c>
      <c r="D78" s="815" t="s">
        <v>989</v>
      </c>
      <c r="E78" s="815" t="s">
        <v>2397</v>
      </c>
      <c r="F78" s="815" t="s">
        <v>2400</v>
      </c>
      <c r="G78" s="815" t="s">
        <v>2401</v>
      </c>
      <c r="H78" s="832"/>
      <c r="I78" s="832"/>
      <c r="J78" s="815"/>
      <c r="K78" s="815"/>
      <c r="L78" s="832">
        <v>1</v>
      </c>
      <c r="M78" s="832">
        <v>67</v>
      </c>
      <c r="N78" s="815">
        <v>1</v>
      </c>
      <c r="O78" s="815">
        <v>67</v>
      </c>
      <c r="P78" s="832">
        <v>2</v>
      </c>
      <c r="Q78" s="832">
        <v>136</v>
      </c>
      <c r="R78" s="820">
        <v>2.0298507462686568</v>
      </c>
      <c r="S78" s="833">
        <v>68</v>
      </c>
    </row>
    <row r="79" spans="1:19" ht="14.45" customHeight="1" x14ac:dyDescent="0.2">
      <c r="A79" s="814" t="s">
        <v>2384</v>
      </c>
      <c r="B79" s="815" t="s">
        <v>2385</v>
      </c>
      <c r="C79" s="815" t="s">
        <v>591</v>
      </c>
      <c r="D79" s="815" t="s">
        <v>989</v>
      </c>
      <c r="E79" s="815" t="s">
        <v>2397</v>
      </c>
      <c r="F79" s="815" t="s">
        <v>2404</v>
      </c>
      <c r="G79" s="815" t="s">
        <v>2405</v>
      </c>
      <c r="H79" s="832">
        <v>2</v>
      </c>
      <c r="I79" s="832">
        <v>74</v>
      </c>
      <c r="J79" s="815">
        <v>0.64912280701754388</v>
      </c>
      <c r="K79" s="815">
        <v>37</v>
      </c>
      <c r="L79" s="832">
        <v>3</v>
      </c>
      <c r="M79" s="832">
        <v>114</v>
      </c>
      <c r="N79" s="815">
        <v>1</v>
      </c>
      <c r="O79" s="815">
        <v>38</v>
      </c>
      <c r="P79" s="832">
        <v>3</v>
      </c>
      <c r="Q79" s="832">
        <v>114</v>
      </c>
      <c r="R79" s="820">
        <v>1</v>
      </c>
      <c r="S79" s="833">
        <v>38</v>
      </c>
    </row>
    <row r="80" spans="1:19" ht="14.45" customHeight="1" x14ac:dyDescent="0.2">
      <c r="A80" s="814" t="s">
        <v>2384</v>
      </c>
      <c r="B80" s="815" t="s">
        <v>2385</v>
      </c>
      <c r="C80" s="815" t="s">
        <v>591</v>
      </c>
      <c r="D80" s="815" t="s">
        <v>989</v>
      </c>
      <c r="E80" s="815" t="s">
        <v>2397</v>
      </c>
      <c r="F80" s="815" t="s">
        <v>2406</v>
      </c>
      <c r="G80" s="815" t="s">
        <v>2407</v>
      </c>
      <c r="H80" s="832"/>
      <c r="I80" s="832"/>
      <c r="J80" s="815"/>
      <c r="K80" s="815"/>
      <c r="L80" s="832">
        <v>9</v>
      </c>
      <c r="M80" s="832">
        <v>1611</v>
      </c>
      <c r="N80" s="815">
        <v>1</v>
      </c>
      <c r="O80" s="815">
        <v>179</v>
      </c>
      <c r="P80" s="832">
        <v>14</v>
      </c>
      <c r="Q80" s="832">
        <v>2520</v>
      </c>
      <c r="R80" s="820">
        <v>1.5642458100558658</v>
      </c>
      <c r="S80" s="833">
        <v>180</v>
      </c>
    </row>
    <row r="81" spans="1:19" ht="14.45" customHeight="1" x14ac:dyDescent="0.2">
      <c r="A81" s="814" t="s">
        <v>2384</v>
      </c>
      <c r="B81" s="815" t="s">
        <v>2385</v>
      </c>
      <c r="C81" s="815" t="s">
        <v>591</v>
      </c>
      <c r="D81" s="815" t="s">
        <v>989</v>
      </c>
      <c r="E81" s="815" t="s">
        <v>2397</v>
      </c>
      <c r="F81" s="815" t="s">
        <v>2408</v>
      </c>
      <c r="G81" s="815" t="s">
        <v>2409</v>
      </c>
      <c r="H81" s="832"/>
      <c r="I81" s="832"/>
      <c r="J81" s="815"/>
      <c r="K81" s="815"/>
      <c r="L81" s="832">
        <v>1</v>
      </c>
      <c r="M81" s="832">
        <v>227</v>
      </c>
      <c r="N81" s="815">
        <v>1</v>
      </c>
      <c r="O81" s="815">
        <v>227</v>
      </c>
      <c r="P81" s="832"/>
      <c r="Q81" s="832"/>
      <c r="R81" s="820"/>
      <c r="S81" s="833"/>
    </row>
    <row r="82" spans="1:19" ht="14.45" customHeight="1" x14ac:dyDescent="0.2">
      <c r="A82" s="814" t="s">
        <v>2384</v>
      </c>
      <c r="B82" s="815" t="s">
        <v>2385</v>
      </c>
      <c r="C82" s="815" t="s">
        <v>591</v>
      </c>
      <c r="D82" s="815" t="s">
        <v>989</v>
      </c>
      <c r="E82" s="815" t="s">
        <v>2397</v>
      </c>
      <c r="F82" s="815" t="s">
        <v>2412</v>
      </c>
      <c r="G82" s="815" t="s">
        <v>2413</v>
      </c>
      <c r="H82" s="832"/>
      <c r="I82" s="832"/>
      <c r="J82" s="815"/>
      <c r="K82" s="815"/>
      <c r="L82" s="832">
        <v>5</v>
      </c>
      <c r="M82" s="832">
        <v>580</v>
      </c>
      <c r="N82" s="815">
        <v>1</v>
      </c>
      <c r="O82" s="815">
        <v>116</v>
      </c>
      <c r="P82" s="832">
        <v>13</v>
      </c>
      <c r="Q82" s="832">
        <v>1521</v>
      </c>
      <c r="R82" s="820">
        <v>2.6224137931034481</v>
      </c>
      <c r="S82" s="833">
        <v>117</v>
      </c>
    </row>
    <row r="83" spans="1:19" ht="14.45" customHeight="1" x14ac:dyDescent="0.2">
      <c r="A83" s="814" t="s">
        <v>2384</v>
      </c>
      <c r="B83" s="815" t="s">
        <v>2385</v>
      </c>
      <c r="C83" s="815" t="s">
        <v>591</v>
      </c>
      <c r="D83" s="815" t="s">
        <v>989</v>
      </c>
      <c r="E83" s="815" t="s">
        <v>2397</v>
      </c>
      <c r="F83" s="815" t="s">
        <v>2416</v>
      </c>
      <c r="G83" s="815" t="s">
        <v>2417</v>
      </c>
      <c r="H83" s="832"/>
      <c r="I83" s="832"/>
      <c r="J83" s="815"/>
      <c r="K83" s="815"/>
      <c r="L83" s="832"/>
      <c r="M83" s="832"/>
      <c r="N83" s="815"/>
      <c r="O83" s="815"/>
      <c r="P83" s="832">
        <v>1</v>
      </c>
      <c r="Q83" s="832">
        <v>360</v>
      </c>
      <c r="R83" s="820"/>
      <c r="S83" s="833">
        <v>360</v>
      </c>
    </row>
    <row r="84" spans="1:19" ht="14.45" customHeight="1" x14ac:dyDescent="0.2">
      <c r="A84" s="814" t="s">
        <v>2384</v>
      </c>
      <c r="B84" s="815" t="s">
        <v>2385</v>
      </c>
      <c r="C84" s="815" t="s">
        <v>591</v>
      </c>
      <c r="D84" s="815" t="s">
        <v>989</v>
      </c>
      <c r="E84" s="815" t="s">
        <v>2397</v>
      </c>
      <c r="F84" s="815" t="s">
        <v>2418</v>
      </c>
      <c r="G84" s="815" t="s">
        <v>2419</v>
      </c>
      <c r="H84" s="832"/>
      <c r="I84" s="832"/>
      <c r="J84" s="815"/>
      <c r="K84" s="815"/>
      <c r="L84" s="832">
        <v>1</v>
      </c>
      <c r="M84" s="832">
        <v>75</v>
      </c>
      <c r="N84" s="815">
        <v>1</v>
      </c>
      <c r="O84" s="815">
        <v>75</v>
      </c>
      <c r="P84" s="832">
        <v>1</v>
      </c>
      <c r="Q84" s="832">
        <v>76</v>
      </c>
      <c r="R84" s="820">
        <v>1.0133333333333334</v>
      </c>
      <c r="S84" s="833">
        <v>76</v>
      </c>
    </row>
    <row r="85" spans="1:19" ht="14.45" customHeight="1" x14ac:dyDescent="0.2">
      <c r="A85" s="814" t="s">
        <v>2384</v>
      </c>
      <c r="B85" s="815" t="s">
        <v>2385</v>
      </c>
      <c r="C85" s="815" t="s">
        <v>591</v>
      </c>
      <c r="D85" s="815" t="s">
        <v>989</v>
      </c>
      <c r="E85" s="815" t="s">
        <v>2397</v>
      </c>
      <c r="F85" s="815" t="s">
        <v>2420</v>
      </c>
      <c r="G85" s="815" t="s">
        <v>2421</v>
      </c>
      <c r="H85" s="832">
        <v>2</v>
      </c>
      <c r="I85" s="832">
        <v>1404</v>
      </c>
      <c r="J85" s="815"/>
      <c r="K85" s="815">
        <v>702</v>
      </c>
      <c r="L85" s="832"/>
      <c r="M85" s="832"/>
      <c r="N85" s="815"/>
      <c r="O85" s="815"/>
      <c r="P85" s="832"/>
      <c r="Q85" s="832"/>
      <c r="R85" s="820"/>
      <c r="S85" s="833"/>
    </row>
    <row r="86" spans="1:19" ht="14.45" customHeight="1" x14ac:dyDescent="0.2">
      <c r="A86" s="814" t="s">
        <v>2384</v>
      </c>
      <c r="B86" s="815" t="s">
        <v>2385</v>
      </c>
      <c r="C86" s="815" t="s">
        <v>591</v>
      </c>
      <c r="D86" s="815" t="s">
        <v>989</v>
      </c>
      <c r="E86" s="815" t="s">
        <v>2397</v>
      </c>
      <c r="F86" s="815" t="s">
        <v>2424</v>
      </c>
      <c r="G86" s="815" t="s">
        <v>2425</v>
      </c>
      <c r="H86" s="832"/>
      <c r="I86" s="832"/>
      <c r="J86" s="815"/>
      <c r="K86" s="815"/>
      <c r="L86" s="832"/>
      <c r="M86" s="832"/>
      <c r="N86" s="815"/>
      <c r="O86" s="815"/>
      <c r="P86" s="832">
        <v>4</v>
      </c>
      <c r="Q86" s="832">
        <v>420</v>
      </c>
      <c r="R86" s="820"/>
      <c r="S86" s="833">
        <v>105</v>
      </c>
    </row>
    <row r="87" spans="1:19" ht="14.45" customHeight="1" x14ac:dyDescent="0.2">
      <c r="A87" s="814" t="s">
        <v>2384</v>
      </c>
      <c r="B87" s="815" t="s">
        <v>2385</v>
      </c>
      <c r="C87" s="815" t="s">
        <v>591</v>
      </c>
      <c r="D87" s="815" t="s">
        <v>982</v>
      </c>
      <c r="E87" s="815" t="s">
        <v>2397</v>
      </c>
      <c r="F87" s="815" t="s">
        <v>2400</v>
      </c>
      <c r="G87" s="815" t="s">
        <v>2401</v>
      </c>
      <c r="H87" s="832"/>
      <c r="I87" s="832"/>
      <c r="J87" s="815"/>
      <c r="K87" s="815"/>
      <c r="L87" s="832"/>
      <c r="M87" s="832"/>
      <c r="N87" s="815"/>
      <c r="O87" s="815"/>
      <c r="P87" s="832">
        <v>1</v>
      </c>
      <c r="Q87" s="832">
        <v>68</v>
      </c>
      <c r="R87" s="820"/>
      <c r="S87" s="833">
        <v>68</v>
      </c>
    </row>
    <row r="88" spans="1:19" ht="14.45" customHeight="1" x14ac:dyDescent="0.2">
      <c r="A88" s="814" t="s">
        <v>2384</v>
      </c>
      <c r="B88" s="815" t="s">
        <v>2385</v>
      </c>
      <c r="C88" s="815" t="s">
        <v>591</v>
      </c>
      <c r="D88" s="815" t="s">
        <v>982</v>
      </c>
      <c r="E88" s="815" t="s">
        <v>2397</v>
      </c>
      <c r="F88" s="815" t="s">
        <v>2404</v>
      </c>
      <c r="G88" s="815" t="s">
        <v>2405</v>
      </c>
      <c r="H88" s="832"/>
      <c r="I88" s="832"/>
      <c r="J88" s="815"/>
      <c r="K88" s="815"/>
      <c r="L88" s="832"/>
      <c r="M88" s="832"/>
      <c r="N88" s="815"/>
      <c r="O88" s="815"/>
      <c r="P88" s="832">
        <v>1</v>
      </c>
      <c r="Q88" s="832">
        <v>38</v>
      </c>
      <c r="R88" s="820"/>
      <c r="S88" s="833">
        <v>38</v>
      </c>
    </row>
    <row r="89" spans="1:19" ht="14.45" customHeight="1" x14ac:dyDescent="0.2">
      <c r="A89" s="814" t="s">
        <v>2384</v>
      </c>
      <c r="B89" s="815" t="s">
        <v>2385</v>
      </c>
      <c r="C89" s="815" t="s">
        <v>591</v>
      </c>
      <c r="D89" s="815" t="s">
        <v>982</v>
      </c>
      <c r="E89" s="815" t="s">
        <v>2397</v>
      </c>
      <c r="F89" s="815" t="s">
        <v>2406</v>
      </c>
      <c r="G89" s="815" t="s">
        <v>2407</v>
      </c>
      <c r="H89" s="832"/>
      <c r="I89" s="832"/>
      <c r="J89" s="815"/>
      <c r="K89" s="815"/>
      <c r="L89" s="832">
        <v>1</v>
      </c>
      <c r="M89" s="832">
        <v>179</v>
      </c>
      <c r="N89" s="815">
        <v>1</v>
      </c>
      <c r="O89" s="815">
        <v>179</v>
      </c>
      <c r="P89" s="832">
        <v>2</v>
      </c>
      <c r="Q89" s="832">
        <v>360</v>
      </c>
      <c r="R89" s="820">
        <v>2.011173184357542</v>
      </c>
      <c r="S89" s="833">
        <v>180</v>
      </c>
    </row>
    <row r="90" spans="1:19" ht="14.45" customHeight="1" x14ac:dyDescent="0.2">
      <c r="A90" s="814" t="s">
        <v>2384</v>
      </c>
      <c r="B90" s="815" t="s">
        <v>2385</v>
      </c>
      <c r="C90" s="815" t="s">
        <v>591</v>
      </c>
      <c r="D90" s="815" t="s">
        <v>982</v>
      </c>
      <c r="E90" s="815" t="s">
        <v>2397</v>
      </c>
      <c r="F90" s="815" t="s">
        <v>2408</v>
      </c>
      <c r="G90" s="815" t="s">
        <v>2409</v>
      </c>
      <c r="H90" s="832"/>
      <c r="I90" s="832"/>
      <c r="J90" s="815"/>
      <c r="K90" s="815"/>
      <c r="L90" s="832"/>
      <c r="M90" s="832"/>
      <c r="N90" s="815"/>
      <c r="O90" s="815"/>
      <c r="P90" s="832">
        <v>2</v>
      </c>
      <c r="Q90" s="832">
        <v>460</v>
      </c>
      <c r="R90" s="820"/>
      <c r="S90" s="833">
        <v>230</v>
      </c>
    </row>
    <row r="91" spans="1:19" ht="14.45" customHeight="1" x14ac:dyDescent="0.2">
      <c r="A91" s="814" t="s">
        <v>2384</v>
      </c>
      <c r="B91" s="815" t="s">
        <v>2385</v>
      </c>
      <c r="C91" s="815" t="s">
        <v>591</v>
      </c>
      <c r="D91" s="815" t="s">
        <v>982</v>
      </c>
      <c r="E91" s="815" t="s">
        <v>2397</v>
      </c>
      <c r="F91" s="815" t="s">
        <v>2412</v>
      </c>
      <c r="G91" s="815" t="s">
        <v>2413</v>
      </c>
      <c r="H91" s="832"/>
      <c r="I91" s="832"/>
      <c r="J91" s="815"/>
      <c r="K91" s="815"/>
      <c r="L91" s="832">
        <v>1</v>
      </c>
      <c r="M91" s="832">
        <v>116</v>
      </c>
      <c r="N91" s="815">
        <v>1</v>
      </c>
      <c r="O91" s="815">
        <v>116</v>
      </c>
      <c r="P91" s="832">
        <v>3</v>
      </c>
      <c r="Q91" s="832">
        <v>351</v>
      </c>
      <c r="R91" s="820">
        <v>3.0258620689655173</v>
      </c>
      <c r="S91" s="833">
        <v>117</v>
      </c>
    </row>
    <row r="92" spans="1:19" ht="14.45" customHeight="1" x14ac:dyDescent="0.2">
      <c r="A92" s="814" t="s">
        <v>2384</v>
      </c>
      <c r="B92" s="815" t="s">
        <v>2385</v>
      </c>
      <c r="C92" s="815" t="s">
        <v>591</v>
      </c>
      <c r="D92" s="815" t="s">
        <v>982</v>
      </c>
      <c r="E92" s="815" t="s">
        <v>2397</v>
      </c>
      <c r="F92" s="815" t="s">
        <v>2416</v>
      </c>
      <c r="G92" s="815" t="s">
        <v>2417</v>
      </c>
      <c r="H92" s="832"/>
      <c r="I92" s="832"/>
      <c r="J92" s="815"/>
      <c r="K92" s="815"/>
      <c r="L92" s="832"/>
      <c r="M92" s="832"/>
      <c r="N92" s="815"/>
      <c r="O92" s="815"/>
      <c r="P92" s="832">
        <v>1</v>
      </c>
      <c r="Q92" s="832">
        <v>360</v>
      </c>
      <c r="R92" s="820"/>
      <c r="S92" s="833">
        <v>360</v>
      </c>
    </row>
    <row r="93" spans="1:19" ht="14.45" customHeight="1" x14ac:dyDescent="0.2">
      <c r="A93" s="814" t="s">
        <v>2384</v>
      </c>
      <c r="B93" s="815" t="s">
        <v>2385</v>
      </c>
      <c r="C93" s="815" t="s">
        <v>591</v>
      </c>
      <c r="D93" s="815" t="s">
        <v>982</v>
      </c>
      <c r="E93" s="815" t="s">
        <v>2397</v>
      </c>
      <c r="F93" s="815" t="s">
        <v>2418</v>
      </c>
      <c r="G93" s="815" t="s">
        <v>2419</v>
      </c>
      <c r="H93" s="832"/>
      <c r="I93" s="832"/>
      <c r="J93" s="815"/>
      <c r="K93" s="815"/>
      <c r="L93" s="832"/>
      <c r="M93" s="832"/>
      <c r="N93" s="815"/>
      <c r="O93" s="815"/>
      <c r="P93" s="832">
        <v>1</v>
      </c>
      <c r="Q93" s="832">
        <v>76</v>
      </c>
      <c r="R93" s="820"/>
      <c r="S93" s="833">
        <v>76</v>
      </c>
    </row>
    <row r="94" spans="1:19" ht="14.45" customHeight="1" x14ac:dyDescent="0.2">
      <c r="A94" s="814" t="s">
        <v>2384</v>
      </c>
      <c r="B94" s="815" t="s">
        <v>2385</v>
      </c>
      <c r="C94" s="815" t="s">
        <v>591</v>
      </c>
      <c r="D94" s="815" t="s">
        <v>982</v>
      </c>
      <c r="E94" s="815" t="s">
        <v>2397</v>
      </c>
      <c r="F94" s="815" t="s">
        <v>2424</v>
      </c>
      <c r="G94" s="815" t="s">
        <v>2425</v>
      </c>
      <c r="H94" s="832"/>
      <c r="I94" s="832"/>
      <c r="J94" s="815"/>
      <c r="K94" s="815"/>
      <c r="L94" s="832"/>
      <c r="M94" s="832"/>
      <c r="N94" s="815"/>
      <c r="O94" s="815"/>
      <c r="P94" s="832">
        <v>4</v>
      </c>
      <c r="Q94" s="832">
        <v>420</v>
      </c>
      <c r="R94" s="820"/>
      <c r="S94" s="833">
        <v>105</v>
      </c>
    </row>
    <row r="95" spans="1:19" ht="14.45" customHeight="1" x14ac:dyDescent="0.2">
      <c r="A95" s="814" t="s">
        <v>2384</v>
      </c>
      <c r="B95" s="815" t="s">
        <v>2385</v>
      </c>
      <c r="C95" s="815" t="s">
        <v>591</v>
      </c>
      <c r="D95" s="815" t="s">
        <v>2382</v>
      </c>
      <c r="E95" s="815" t="s">
        <v>2397</v>
      </c>
      <c r="F95" s="815" t="s">
        <v>2400</v>
      </c>
      <c r="G95" s="815" t="s">
        <v>2401</v>
      </c>
      <c r="H95" s="832">
        <v>1</v>
      </c>
      <c r="I95" s="832">
        <v>66</v>
      </c>
      <c r="J95" s="815">
        <v>0.19701492537313434</v>
      </c>
      <c r="K95" s="815">
        <v>66</v>
      </c>
      <c r="L95" s="832">
        <v>5</v>
      </c>
      <c r="M95" s="832">
        <v>335</v>
      </c>
      <c r="N95" s="815">
        <v>1</v>
      </c>
      <c r="O95" s="815">
        <v>67</v>
      </c>
      <c r="P95" s="832"/>
      <c r="Q95" s="832"/>
      <c r="R95" s="820"/>
      <c r="S95" s="833"/>
    </row>
    <row r="96" spans="1:19" ht="14.45" customHeight="1" x14ac:dyDescent="0.2">
      <c r="A96" s="814" t="s">
        <v>2384</v>
      </c>
      <c r="B96" s="815" t="s">
        <v>2385</v>
      </c>
      <c r="C96" s="815" t="s">
        <v>591</v>
      </c>
      <c r="D96" s="815" t="s">
        <v>2382</v>
      </c>
      <c r="E96" s="815" t="s">
        <v>2397</v>
      </c>
      <c r="F96" s="815" t="s">
        <v>2404</v>
      </c>
      <c r="G96" s="815" t="s">
        <v>2405</v>
      </c>
      <c r="H96" s="832"/>
      <c r="I96" s="832"/>
      <c r="J96" s="815"/>
      <c r="K96" s="815"/>
      <c r="L96" s="832">
        <v>26</v>
      </c>
      <c r="M96" s="832">
        <v>988</v>
      </c>
      <c r="N96" s="815">
        <v>1</v>
      </c>
      <c r="O96" s="815">
        <v>38</v>
      </c>
      <c r="P96" s="832"/>
      <c r="Q96" s="832"/>
      <c r="R96" s="820"/>
      <c r="S96" s="833"/>
    </row>
    <row r="97" spans="1:19" ht="14.45" customHeight="1" x14ac:dyDescent="0.2">
      <c r="A97" s="814" t="s">
        <v>2384</v>
      </c>
      <c r="B97" s="815" t="s">
        <v>2385</v>
      </c>
      <c r="C97" s="815" t="s">
        <v>591</v>
      </c>
      <c r="D97" s="815" t="s">
        <v>2382</v>
      </c>
      <c r="E97" s="815" t="s">
        <v>2397</v>
      </c>
      <c r="F97" s="815" t="s">
        <v>2406</v>
      </c>
      <c r="G97" s="815" t="s">
        <v>2407</v>
      </c>
      <c r="H97" s="832"/>
      <c r="I97" s="832"/>
      <c r="J97" s="815"/>
      <c r="K97" s="815"/>
      <c r="L97" s="832">
        <v>19</v>
      </c>
      <c r="M97" s="832">
        <v>3401</v>
      </c>
      <c r="N97" s="815">
        <v>1</v>
      </c>
      <c r="O97" s="815">
        <v>179</v>
      </c>
      <c r="P97" s="832"/>
      <c r="Q97" s="832"/>
      <c r="R97" s="820"/>
      <c r="S97" s="833"/>
    </row>
    <row r="98" spans="1:19" ht="14.45" customHeight="1" x14ac:dyDescent="0.2">
      <c r="A98" s="814" t="s">
        <v>2384</v>
      </c>
      <c r="B98" s="815" t="s">
        <v>2385</v>
      </c>
      <c r="C98" s="815" t="s">
        <v>591</v>
      </c>
      <c r="D98" s="815" t="s">
        <v>2382</v>
      </c>
      <c r="E98" s="815" t="s">
        <v>2397</v>
      </c>
      <c r="F98" s="815" t="s">
        <v>2408</v>
      </c>
      <c r="G98" s="815" t="s">
        <v>2409</v>
      </c>
      <c r="H98" s="832"/>
      <c r="I98" s="832"/>
      <c r="J98" s="815"/>
      <c r="K98" s="815"/>
      <c r="L98" s="832">
        <v>1</v>
      </c>
      <c r="M98" s="832">
        <v>227</v>
      </c>
      <c r="N98" s="815">
        <v>1</v>
      </c>
      <c r="O98" s="815">
        <v>227</v>
      </c>
      <c r="P98" s="832"/>
      <c r="Q98" s="832"/>
      <c r="R98" s="820"/>
      <c r="S98" s="833"/>
    </row>
    <row r="99" spans="1:19" ht="14.45" customHeight="1" x14ac:dyDescent="0.2">
      <c r="A99" s="814" t="s">
        <v>2384</v>
      </c>
      <c r="B99" s="815" t="s">
        <v>2385</v>
      </c>
      <c r="C99" s="815" t="s">
        <v>591</v>
      </c>
      <c r="D99" s="815" t="s">
        <v>2382</v>
      </c>
      <c r="E99" s="815" t="s">
        <v>2397</v>
      </c>
      <c r="F99" s="815" t="s">
        <v>2412</v>
      </c>
      <c r="G99" s="815" t="s">
        <v>2413</v>
      </c>
      <c r="H99" s="832">
        <v>7</v>
      </c>
      <c r="I99" s="832">
        <v>812</v>
      </c>
      <c r="J99" s="815">
        <v>0.21875</v>
      </c>
      <c r="K99" s="815">
        <v>116</v>
      </c>
      <c r="L99" s="832">
        <v>32</v>
      </c>
      <c r="M99" s="832">
        <v>3712</v>
      </c>
      <c r="N99" s="815">
        <v>1</v>
      </c>
      <c r="O99" s="815">
        <v>116</v>
      </c>
      <c r="P99" s="832"/>
      <c r="Q99" s="832"/>
      <c r="R99" s="820"/>
      <c r="S99" s="833"/>
    </row>
    <row r="100" spans="1:19" ht="14.45" customHeight="1" x14ac:dyDescent="0.2">
      <c r="A100" s="814" t="s">
        <v>2384</v>
      </c>
      <c r="B100" s="815" t="s">
        <v>2385</v>
      </c>
      <c r="C100" s="815" t="s">
        <v>591</v>
      </c>
      <c r="D100" s="815" t="s">
        <v>2382</v>
      </c>
      <c r="E100" s="815" t="s">
        <v>2397</v>
      </c>
      <c r="F100" s="815" t="s">
        <v>2416</v>
      </c>
      <c r="G100" s="815" t="s">
        <v>2417</v>
      </c>
      <c r="H100" s="832">
        <v>8</v>
      </c>
      <c r="I100" s="832">
        <v>2840</v>
      </c>
      <c r="J100" s="815">
        <v>3.9664804469273744</v>
      </c>
      <c r="K100" s="815">
        <v>355</v>
      </c>
      <c r="L100" s="832">
        <v>2</v>
      </c>
      <c r="M100" s="832">
        <v>716</v>
      </c>
      <c r="N100" s="815">
        <v>1</v>
      </c>
      <c r="O100" s="815">
        <v>358</v>
      </c>
      <c r="P100" s="832"/>
      <c r="Q100" s="832"/>
      <c r="R100" s="820"/>
      <c r="S100" s="833"/>
    </row>
    <row r="101" spans="1:19" ht="14.45" customHeight="1" x14ac:dyDescent="0.2">
      <c r="A101" s="814" t="s">
        <v>2384</v>
      </c>
      <c r="B101" s="815" t="s">
        <v>2385</v>
      </c>
      <c r="C101" s="815" t="s">
        <v>591</v>
      </c>
      <c r="D101" s="815" t="s">
        <v>2382</v>
      </c>
      <c r="E101" s="815" t="s">
        <v>2397</v>
      </c>
      <c r="F101" s="815" t="s">
        <v>2418</v>
      </c>
      <c r="G101" s="815" t="s">
        <v>2419</v>
      </c>
      <c r="H101" s="832"/>
      <c r="I101" s="832"/>
      <c r="J101" s="815"/>
      <c r="K101" s="815"/>
      <c r="L101" s="832">
        <v>1</v>
      </c>
      <c r="M101" s="832">
        <v>75</v>
      </c>
      <c r="N101" s="815">
        <v>1</v>
      </c>
      <c r="O101" s="815">
        <v>75</v>
      </c>
      <c r="P101" s="832"/>
      <c r="Q101" s="832"/>
      <c r="R101" s="820"/>
      <c r="S101" s="833"/>
    </row>
    <row r="102" spans="1:19" ht="14.45" customHeight="1" x14ac:dyDescent="0.2">
      <c r="A102" s="814" t="s">
        <v>2384</v>
      </c>
      <c r="B102" s="815" t="s">
        <v>2385</v>
      </c>
      <c r="C102" s="815" t="s">
        <v>591</v>
      </c>
      <c r="D102" s="815" t="s">
        <v>2382</v>
      </c>
      <c r="E102" s="815" t="s">
        <v>2397</v>
      </c>
      <c r="F102" s="815" t="s">
        <v>2420</v>
      </c>
      <c r="G102" s="815" t="s">
        <v>2421</v>
      </c>
      <c r="H102" s="832">
        <v>3</v>
      </c>
      <c r="I102" s="832">
        <v>2106</v>
      </c>
      <c r="J102" s="815">
        <v>1.4893917963224894</v>
      </c>
      <c r="K102" s="815">
        <v>702</v>
      </c>
      <c r="L102" s="832">
        <v>2</v>
      </c>
      <c r="M102" s="832">
        <v>1414</v>
      </c>
      <c r="N102" s="815">
        <v>1</v>
      </c>
      <c r="O102" s="815">
        <v>707</v>
      </c>
      <c r="P102" s="832"/>
      <c r="Q102" s="832"/>
      <c r="R102" s="820"/>
      <c r="S102" s="833"/>
    </row>
    <row r="103" spans="1:19" ht="14.45" customHeight="1" x14ac:dyDescent="0.2">
      <c r="A103" s="814" t="s">
        <v>2384</v>
      </c>
      <c r="B103" s="815" t="s">
        <v>2385</v>
      </c>
      <c r="C103" s="815" t="s">
        <v>591</v>
      </c>
      <c r="D103" s="815" t="s">
        <v>2382</v>
      </c>
      <c r="E103" s="815" t="s">
        <v>2397</v>
      </c>
      <c r="F103" s="815" t="s">
        <v>2422</v>
      </c>
      <c r="G103" s="815" t="s">
        <v>2423</v>
      </c>
      <c r="H103" s="832">
        <v>1</v>
      </c>
      <c r="I103" s="832">
        <v>59</v>
      </c>
      <c r="J103" s="815">
        <v>0.96721311475409832</v>
      </c>
      <c r="K103" s="815">
        <v>59</v>
      </c>
      <c r="L103" s="832">
        <v>1</v>
      </c>
      <c r="M103" s="832">
        <v>61</v>
      </c>
      <c r="N103" s="815">
        <v>1</v>
      </c>
      <c r="O103" s="815">
        <v>61</v>
      </c>
      <c r="P103" s="832"/>
      <c r="Q103" s="832"/>
      <c r="R103" s="820"/>
      <c r="S103" s="833"/>
    </row>
    <row r="104" spans="1:19" ht="14.45" customHeight="1" x14ac:dyDescent="0.2">
      <c r="A104" s="814" t="s">
        <v>2384</v>
      </c>
      <c r="B104" s="815" t="s">
        <v>2385</v>
      </c>
      <c r="C104" s="815" t="s">
        <v>591</v>
      </c>
      <c r="D104" s="815" t="s">
        <v>983</v>
      </c>
      <c r="E104" s="815" t="s">
        <v>2397</v>
      </c>
      <c r="F104" s="815" t="s">
        <v>2400</v>
      </c>
      <c r="G104" s="815" t="s">
        <v>2401</v>
      </c>
      <c r="H104" s="832"/>
      <c r="I104" s="832"/>
      <c r="J104" s="815"/>
      <c r="K104" s="815"/>
      <c r="L104" s="832"/>
      <c r="M104" s="832"/>
      <c r="N104" s="815"/>
      <c r="O104" s="815"/>
      <c r="P104" s="832">
        <v>1</v>
      </c>
      <c r="Q104" s="832">
        <v>68</v>
      </c>
      <c r="R104" s="820"/>
      <c r="S104" s="833">
        <v>68</v>
      </c>
    </row>
    <row r="105" spans="1:19" ht="14.45" customHeight="1" x14ac:dyDescent="0.2">
      <c r="A105" s="814" t="s">
        <v>2384</v>
      </c>
      <c r="B105" s="815" t="s">
        <v>2385</v>
      </c>
      <c r="C105" s="815" t="s">
        <v>591</v>
      </c>
      <c r="D105" s="815" t="s">
        <v>983</v>
      </c>
      <c r="E105" s="815" t="s">
        <v>2397</v>
      </c>
      <c r="F105" s="815" t="s">
        <v>2404</v>
      </c>
      <c r="G105" s="815" t="s">
        <v>2405</v>
      </c>
      <c r="H105" s="832"/>
      <c r="I105" s="832"/>
      <c r="J105" s="815"/>
      <c r="K105" s="815"/>
      <c r="L105" s="832"/>
      <c r="M105" s="832"/>
      <c r="N105" s="815"/>
      <c r="O105" s="815"/>
      <c r="P105" s="832">
        <v>2</v>
      </c>
      <c r="Q105" s="832">
        <v>76</v>
      </c>
      <c r="R105" s="820"/>
      <c r="S105" s="833">
        <v>38</v>
      </c>
    </row>
    <row r="106" spans="1:19" ht="14.45" customHeight="1" x14ac:dyDescent="0.2">
      <c r="A106" s="814" t="s">
        <v>2384</v>
      </c>
      <c r="B106" s="815" t="s">
        <v>2385</v>
      </c>
      <c r="C106" s="815" t="s">
        <v>591</v>
      </c>
      <c r="D106" s="815" t="s">
        <v>983</v>
      </c>
      <c r="E106" s="815" t="s">
        <v>2397</v>
      </c>
      <c r="F106" s="815" t="s">
        <v>2406</v>
      </c>
      <c r="G106" s="815" t="s">
        <v>2407</v>
      </c>
      <c r="H106" s="832"/>
      <c r="I106" s="832"/>
      <c r="J106" s="815"/>
      <c r="K106" s="815"/>
      <c r="L106" s="832"/>
      <c r="M106" s="832"/>
      <c r="N106" s="815"/>
      <c r="O106" s="815"/>
      <c r="P106" s="832">
        <v>5</v>
      </c>
      <c r="Q106" s="832">
        <v>900</v>
      </c>
      <c r="R106" s="820"/>
      <c r="S106" s="833">
        <v>180</v>
      </c>
    </row>
    <row r="107" spans="1:19" ht="14.45" customHeight="1" x14ac:dyDescent="0.2">
      <c r="A107" s="814" t="s">
        <v>2384</v>
      </c>
      <c r="B107" s="815" t="s">
        <v>2385</v>
      </c>
      <c r="C107" s="815" t="s">
        <v>591</v>
      </c>
      <c r="D107" s="815" t="s">
        <v>983</v>
      </c>
      <c r="E107" s="815" t="s">
        <v>2397</v>
      </c>
      <c r="F107" s="815" t="s">
        <v>2412</v>
      </c>
      <c r="G107" s="815" t="s">
        <v>2413</v>
      </c>
      <c r="H107" s="832"/>
      <c r="I107" s="832"/>
      <c r="J107" s="815"/>
      <c r="K107" s="815"/>
      <c r="L107" s="832"/>
      <c r="M107" s="832"/>
      <c r="N107" s="815"/>
      <c r="O107" s="815"/>
      <c r="P107" s="832">
        <v>7</v>
      </c>
      <c r="Q107" s="832">
        <v>819</v>
      </c>
      <c r="R107" s="820"/>
      <c r="S107" s="833">
        <v>117</v>
      </c>
    </row>
    <row r="108" spans="1:19" ht="14.45" customHeight="1" thickBot="1" x14ac:dyDescent="0.25">
      <c r="A108" s="822" t="s">
        <v>2384</v>
      </c>
      <c r="B108" s="823" t="s">
        <v>2385</v>
      </c>
      <c r="C108" s="823" t="s">
        <v>591</v>
      </c>
      <c r="D108" s="823" t="s">
        <v>983</v>
      </c>
      <c r="E108" s="823" t="s">
        <v>2397</v>
      </c>
      <c r="F108" s="823" t="s">
        <v>2424</v>
      </c>
      <c r="G108" s="823" t="s">
        <v>2425</v>
      </c>
      <c r="H108" s="834"/>
      <c r="I108" s="834"/>
      <c r="J108" s="823"/>
      <c r="K108" s="823"/>
      <c r="L108" s="834"/>
      <c r="M108" s="834"/>
      <c r="N108" s="823"/>
      <c r="O108" s="823"/>
      <c r="P108" s="834">
        <v>3</v>
      </c>
      <c r="Q108" s="834">
        <v>315</v>
      </c>
      <c r="R108" s="828"/>
      <c r="S108" s="835">
        <v>105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6778239-BC24-4C58-B1FE-07487E081F99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705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24881160</v>
      </c>
      <c r="C3" s="344">
        <f t="shared" ref="C3:R3" si="0">SUBTOTAL(9,C6:C1048576)</f>
        <v>1.3680386204369612</v>
      </c>
      <c r="D3" s="344">
        <f t="shared" si="0"/>
        <v>18187507</v>
      </c>
      <c r="E3" s="344">
        <f t="shared" si="0"/>
        <v>2</v>
      </c>
      <c r="F3" s="344">
        <f t="shared" si="0"/>
        <v>16372072</v>
      </c>
      <c r="G3" s="347">
        <f>IF(D3&lt;&gt;0,F3/D3,"")</f>
        <v>0.90018230645904351</v>
      </c>
      <c r="H3" s="343">
        <f t="shared" si="0"/>
        <v>314140.41999999993</v>
      </c>
      <c r="I3" s="344">
        <f t="shared" si="0"/>
        <v>0.92257737713135379</v>
      </c>
      <c r="J3" s="344">
        <f t="shared" si="0"/>
        <v>340503.05999999994</v>
      </c>
      <c r="K3" s="344">
        <f t="shared" si="0"/>
        <v>1</v>
      </c>
      <c r="L3" s="344">
        <f t="shared" si="0"/>
        <v>66377.08</v>
      </c>
      <c r="M3" s="345">
        <f>IF(J3&lt;&gt;0,L3/J3,"")</f>
        <v>0.19493827750035495</v>
      </c>
      <c r="N3" s="346">
        <f t="shared" si="0"/>
        <v>88443.99</v>
      </c>
      <c r="O3" s="344">
        <f t="shared" si="0"/>
        <v>0.61881091932305243</v>
      </c>
      <c r="P3" s="344">
        <f t="shared" si="0"/>
        <v>142925.71000000002</v>
      </c>
      <c r="Q3" s="344">
        <f t="shared" si="0"/>
        <v>1</v>
      </c>
      <c r="R3" s="344">
        <f t="shared" si="0"/>
        <v>41788</v>
      </c>
      <c r="S3" s="345">
        <f>IF(P3&lt;&gt;0,R3/P3,"")</f>
        <v>0.29237566845041379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8"/>
      <c r="B5" s="849">
        <v>2018</v>
      </c>
      <c r="C5" s="850"/>
      <c r="D5" s="850">
        <v>2019</v>
      </c>
      <c r="E5" s="850"/>
      <c r="F5" s="850">
        <v>2020</v>
      </c>
      <c r="G5" s="884" t="s">
        <v>2</v>
      </c>
      <c r="H5" s="849">
        <v>2018</v>
      </c>
      <c r="I5" s="850"/>
      <c r="J5" s="850">
        <v>2019</v>
      </c>
      <c r="K5" s="850"/>
      <c r="L5" s="850">
        <v>2020</v>
      </c>
      <c r="M5" s="884" t="s">
        <v>2</v>
      </c>
      <c r="N5" s="849">
        <v>2018</v>
      </c>
      <c r="O5" s="850"/>
      <c r="P5" s="850">
        <v>2019</v>
      </c>
      <c r="Q5" s="850"/>
      <c r="R5" s="850">
        <v>2020</v>
      </c>
      <c r="S5" s="884" t="s">
        <v>2</v>
      </c>
    </row>
    <row r="6" spans="1:19" ht="14.45" customHeight="1" x14ac:dyDescent="0.2">
      <c r="A6" s="839" t="s">
        <v>967</v>
      </c>
      <c r="B6" s="866">
        <v>24881160</v>
      </c>
      <c r="C6" s="808">
        <v>1.3680386204369612</v>
      </c>
      <c r="D6" s="866">
        <v>18187469</v>
      </c>
      <c r="E6" s="808">
        <v>1</v>
      </c>
      <c r="F6" s="866">
        <v>16371712</v>
      </c>
      <c r="G6" s="813">
        <v>0.90016439340735099</v>
      </c>
      <c r="H6" s="866">
        <v>314140.41999999993</v>
      </c>
      <c r="I6" s="808">
        <v>0.92257737713135379</v>
      </c>
      <c r="J6" s="866">
        <v>340503.05999999994</v>
      </c>
      <c r="K6" s="808">
        <v>1</v>
      </c>
      <c r="L6" s="866">
        <v>66377.08</v>
      </c>
      <c r="M6" s="813">
        <v>0.19493827750035495</v>
      </c>
      <c r="N6" s="866">
        <v>88443.99</v>
      </c>
      <c r="O6" s="808">
        <v>0.61881091932305243</v>
      </c>
      <c r="P6" s="866">
        <v>142925.71000000002</v>
      </c>
      <c r="Q6" s="808">
        <v>1</v>
      </c>
      <c r="R6" s="866">
        <v>41788</v>
      </c>
      <c r="S6" s="231">
        <v>0.29237566845041379</v>
      </c>
    </row>
    <row r="7" spans="1:19" ht="14.45" customHeight="1" thickBot="1" x14ac:dyDescent="0.25">
      <c r="A7" s="872" t="s">
        <v>2428</v>
      </c>
      <c r="B7" s="870"/>
      <c r="C7" s="823"/>
      <c r="D7" s="870">
        <v>38</v>
      </c>
      <c r="E7" s="823">
        <v>1</v>
      </c>
      <c r="F7" s="870">
        <v>360</v>
      </c>
      <c r="G7" s="828">
        <v>9.473684210526315</v>
      </c>
      <c r="H7" s="870"/>
      <c r="I7" s="823"/>
      <c r="J7" s="870"/>
      <c r="K7" s="823"/>
      <c r="L7" s="870"/>
      <c r="M7" s="828"/>
      <c r="N7" s="870"/>
      <c r="O7" s="823"/>
      <c r="P7" s="870"/>
      <c r="Q7" s="823"/>
      <c r="R7" s="870"/>
      <c r="S7" s="8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C966C1A-245F-4CC5-AA28-DA54C93C511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2605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705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13587.300000000001</v>
      </c>
      <c r="G3" s="208">
        <f t="shared" si="0"/>
        <v>25283744.41</v>
      </c>
      <c r="H3" s="208"/>
      <c r="I3" s="208"/>
      <c r="J3" s="208">
        <f t="shared" si="0"/>
        <v>12729.070000000002</v>
      </c>
      <c r="K3" s="208">
        <f t="shared" si="0"/>
        <v>18670935.77</v>
      </c>
      <c r="L3" s="208"/>
      <c r="M3" s="208"/>
      <c r="N3" s="208">
        <f t="shared" si="0"/>
        <v>12210.2</v>
      </c>
      <c r="O3" s="208">
        <f t="shared" si="0"/>
        <v>16480237.08</v>
      </c>
      <c r="P3" s="79">
        <f>IF(K3=0,0,O3/K3)</f>
        <v>0.8826679756715804</v>
      </c>
      <c r="Q3" s="209">
        <f>IF(N3=0,0,O3/N3)</f>
        <v>1349.7106583020752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5"/>
      <c r="B5" s="873"/>
      <c r="C5" s="875"/>
      <c r="D5" s="885"/>
      <c r="E5" s="877"/>
      <c r="F5" s="886" t="s">
        <v>90</v>
      </c>
      <c r="G5" s="887" t="s">
        <v>14</v>
      </c>
      <c r="H5" s="888"/>
      <c r="I5" s="888"/>
      <c r="J5" s="886" t="s">
        <v>90</v>
      </c>
      <c r="K5" s="887" t="s">
        <v>14</v>
      </c>
      <c r="L5" s="888"/>
      <c r="M5" s="888"/>
      <c r="N5" s="886" t="s">
        <v>90</v>
      </c>
      <c r="O5" s="887" t="s">
        <v>14</v>
      </c>
      <c r="P5" s="889"/>
      <c r="Q5" s="882"/>
    </row>
    <row r="6" spans="1:17" ht="14.45" customHeight="1" x14ac:dyDescent="0.2">
      <c r="A6" s="807" t="s">
        <v>570</v>
      </c>
      <c r="B6" s="808" t="s">
        <v>2385</v>
      </c>
      <c r="C6" s="808" t="s">
        <v>2387</v>
      </c>
      <c r="D6" s="808" t="s">
        <v>2390</v>
      </c>
      <c r="E6" s="808" t="s">
        <v>2389</v>
      </c>
      <c r="F6" s="225">
        <v>0</v>
      </c>
      <c r="G6" s="225">
        <v>0</v>
      </c>
      <c r="H6" s="225">
        <v>0</v>
      </c>
      <c r="I6" s="225"/>
      <c r="J6" s="225">
        <v>0</v>
      </c>
      <c r="K6" s="225">
        <v>2.9103830456733704E-11</v>
      </c>
      <c r="L6" s="225">
        <v>1</v>
      </c>
      <c r="M6" s="225"/>
      <c r="N6" s="225">
        <v>0</v>
      </c>
      <c r="O6" s="225">
        <v>0</v>
      </c>
      <c r="P6" s="813">
        <v>0</v>
      </c>
      <c r="Q6" s="831"/>
    </row>
    <row r="7" spans="1:17" ht="14.45" customHeight="1" x14ac:dyDescent="0.2">
      <c r="A7" s="814" t="s">
        <v>570</v>
      </c>
      <c r="B7" s="815" t="s">
        <v>2385</v>
      </c>
      <c r="C7" s="815" t="s">
        <v>2387</v>
      </c>
      <c r="D7" s="815" t="s">
        <v>2390</v>
      </c>
      <c r="E7" s="815" t="s">
        <v>2391</v>
      </c>
      <c r="F7" s="832">
        <v>9</v>
      </c>
      <c r="G7" s="832">
        <v>88443.99</v>
      </c>
      <c r="H7" s="832">
        <v>0.61881091932305243</v>
      </c>
      <c r="I7" s="832">
        <v>9827.11</v>
      </c>
      <c r="J7" s="832">
        <v>14</v>
      </c>
      <c r="K7" s="832">
        <v>142925.71000000002</v>
      </c>
      <c r="L7" s="832">
        <v>1</v>
      </c>
      <c r="M7" s="832">
        <v>10208.979285714287</v>
      </c>
      <c r="N7" s="832">
        <v>4</v>
      </c>
      <c r="O7" s="832">
        <v>41788</v>
      </c>
      <c r="P7" s="820">
        <v>0.29237566845041379</v>
      </c>
      <c r="Q7" s="833">
        <v>10447</v>
      </c>
    </row>
    <row r="8" spans="1:17" ht="14.45" customHeight="1" x14ac:dyDescent="0.2">
      <c r="A8" s="814" t="s">
        <v>570</v>
      </c>
      <c r="B8" s="815" t="s">
        <v>2385</v>
      </c>
      <c r="C8" s="815" t="s">
        <v>2397</v>
      </c>
      <c r="D8" s="815" t="s">
        <v>2404</v>
      </c>
      <c r="E8" s="815" t="s">
        <v>2405</v>
      </c>
      <c r="F8" s="832"/>
      <c r="G8" s="832"/>
      <c r="H8" s="832"/>
      <c r="I8" s="832"/>
      <c r="J8" s="832">
        <v>3</v>
      </c>
      <c r="K8" s="832">
        <v>114</v>
      </c>
      <c r="L8" s="832">
        <v>1</v>
      </c>
      <c r="M8" s="832">
        <v>38</v>
      </c>
      <c r="N8" s="832">
        <v>1</v>
      </c>
      <c r="O8" s="832">
        <v>38</v>
      </c>
      <c r="P8" s="820">
        <v>0.33333333333333331</v>
      </c>
      <c r="Q8" s="833">
        <v>38</v>
      </c>
    </row>
    <row r="9" spans="1:17" ht="14.45" customHeight="1" x14ac:dyDescent="0.2">
      <c r="A9" s="814" t="s">
        <v>570</v>
      </c>
      <c r="B9" s="815" t="s">
        <v>2385</v>
      </c>
      <c r="C9" s="815" t="s">
        <v>2397</v>
      </c>
      <c r="D9" s="815" t="s">
        <v>2406</v>
      </c>
      <c r="E9" s="815" t="s">
        <v>2407</v>
      </c>
      <c r="F9" s="832">
        <v>3</v>
      </c>
      <c r="G9" s="832">
        <v>534</v>
      </c>
      <c r="H9" s="832">
        <v>0.994413407821229</v>
      </c>
      <c r="I9" s="832">
        <v>178</v>
      </c>
      <c r="J9" s="832">
        <v>3</v>
      </c>
      <c r="K9" s="832">
        <v>537</v>
      </c>
      <c r="L9" s="832">
        <v>1</v>
      </c>
      <c r="M9" s="832">
        <v>179</v>
      </c>
      <c r="N9" s="832">
        <v>2</v>
      </c>
      <c r="O9" s="832">
        <v>360</v>
      </c>
      <c r="P9" s="820">
        <v>0.67039106145251393</v>
      </c>
      <c r="Q9" s="833">
        <v>180</v>
      </c>
    </row>
    <row r="10" spans="1:17" ht="14.45" customHeight="1" x14ac:dyDescent="0.2">
      <c r="A10" s="814" t="s">
        <v>570</v>
      </c>
      <c r="B10" s="815" t="s">
        <v>2385</v>
      </c>
      <c r="C10" s="815" t="s">
        <v>2397</v>
      </c>
      <c r="D10" s="815" t="s">
        <v>2410</v>
      </c>
      <c r="E10" s="815" t="s">
        <v>2411</v>
      </c>
      <c r="F10" s="832">
        <v>9</v>
      </c>
      <c r="G10" s="832">
        <v>0</v>
      </c>
      <c r="H10" s="832"/>
      <c r="I10" s="832">
        <v>0</v>
      </c>
      <c r="J10" s="832">
        <v>14</v>
      </c>
      <c r="K10" s="832">
        <v>0</v>
      </c>
      <c r="L10" s="832"/>
      <c r="M10" s="832">
        <v>0</v>
      </c>
      <c r="N10" s="832">
        <v>4</v>
      </c>
      <c r="O10" s="832">
        <v>0</v>
      </c>
      <c r="P10" s="820"/>
      <c r="Q10" s="833">
        <v>0</v>
      </c>
    </row>
    <row r="11" spans="1:17" ht="14.45" customHeight="1" x14ac:dyDescent="0.2">
      <c r="A11" s="814" t="s">
        <v>570</v>
      </c>
      <c r="B11" s="815" t="s">
        <v>2385</v>
      </c>
      <c r="C11" s="815" t="s">
        <v>2397</v>
      </c>
      <c r="D11" s="815" t="s">
        <v>2416</v>
      </c>
      <c r="E11" s="815" t="s">
        <v>2417</v>
      </c>
      <c r="F11" s="832"/>
      <c r="G11" s="832"/>
      <c r="H11" s="832"/>
      <c r="I11" s="832"/>
      <c r="J11" s="832"/>
      <c r="K11" s="832"/>
      <c r="L11" s="832"/>
      <c r="M11" s="832"/>
      <c r="N11" s="832">
        <v>1</v>
      </c>
      <c r="O11" s="832">
        <v>360</v>
      </c>
      <c r="P11" s="820"/>
      <c r="Q11" s="833">
        <v>360</v>
      </c>
    </row>
    <row r="12" spans="1:17" ht="14.45" customHeight="1" x14ac:dyDescent="0.2">
      <c r="A12" s="814" t="s">
        <v>570</v>
      </c>
      <c r="B12" s="815" t="s">
        <v>2385</v>
      </c>
      <c r="C12" s="815" t="s">
        <v>2397</v>
      </c>
      <c r="D12" s="815" t="s">
        <v>2420</v>
      </c>
      <c r="E12" s="815" t="s">
        <v>2421</v>
      </c>
      <c r="F12" s="832">
        <v>2</v>
      </c>
      <c r="G12" s="832">
        <v>1404</v>
      </c>
      <c r="H12" s="832">
        <v>1.9858557284299858</v>
      </c>
      <c r="I12" s="832">
        <v>702</v>
      </c>
      <c r="J12" s="832">
        <v>1</v>
      </c>
      <c r="K12" s="832">
        <v>707</v>
      </c>
      <c r="L12" s="832">
        <v>1</v>
      </c>
      <c r="M12" s="832">
        <v>707</v>
      </c>
      <c r="N12" s="832"/>
      <c r="O12" s="832"/>
      <c r="P12" s="820"/>
      <c r="Q12" s="833"/>
    </row>
    <row r="13" spans="1:17" ht="14.45" customHeight="1" x14ac:dyDescent="0.2">
      <c r="A13" s="814" t="s">
        <v>570</v>
      </c>
      <c r="B13" s="815" t="s">
        <v>2429</v>
      </c>
      <c r="C13" s="815" t="s">
        <v>2387</v>
      </c>
      <c r="D13" s="815" t="s">
        <v>2430</v>
      </c>
      <c r="E13" s="815" t="s">
        <v>653</v>
      </c>
      <c r="F13" s="832"/>
      <c r="G13" s="832"/>
      <c r="H13" s="832"/>
      <c r="I13" s="832"/>
      <c r="J13" s="832"/>
      <c r="K13" s="832"/>
      <c r="L13" s="832"/>
      <c r="M13" s="832"/>
      <c r="N13" s="832">
        <v>1</v>
      </c>
      <c r="O13" s="832">
        <v>1142.0899999999999</v>
      </c>
      <c r="P13" s="820"/>
      <c r="Q13" s="833">
        <v>1142.0899999999999</v>
      </c>
    </row>
    <row r="14" spans="1:17" ht="14.45" customHeight="1" x14ac:dyDescent="0.2">
      <c r="A14" s="814" t="s">
        <v>570</v>
      </c>
      <c r="B14" s="815" t="s">
        <v>2429</v>
      </c>
      <c r="C14" s="815" t="s">
        <v>2387</v>
      </c>
      <c r="D14" s="815" t="s">
        <v>2431</v>
      </c>
      <c r="E14" s="815" t="s">
        <v>677</v>
      </c>
      <c r="F14" s="832"/>
      <c r="G14" s="832"/>
      <c r="H14" s="832"/>
      <c r="I14" s="832"/>
      <c r="J14" s="832"/>
      <c r="K14" s="832"/>
      <c r="L14" s="832"/>
      <c r="M14" s="832"/>
      <c r="N14" s="832">
        <v>1.1000000000000001</v>
      </c>
      <c r="O14" s="832">
        <v>149.44</v>
      </c>
      <c r="P14" s="820"/>
      <c r="Q14" s="833">
        <v>135.85454545454544</v>
      </c>
    </row>
    <row r="15" spans="1:17" ht="14.45" customHeight="1" x14ac:dyDescent="0.2">
      <c r="A15" s="814" t="s">
        <v>570</v>
      </c>
      <c r="B15" s="815" t="s">
        <v>2429</v>
      </c>
      <c r="C15" s="815" t="s">
        <v>2387</v>
      </c>
      <c r="D15" s="815" t="s">
        <v>2432</v>
      </c>
      <c r="E15" s="815" t="s">
        <v>2433</v>
      </c>
      <c r="F15" s="832">
        <v>0.1</v>
      </c>
      <c r="G15" s="832">
        <v>163.18</v>
      </c>
      <c r="H15" s="832"/>
      <c r="I15" s="832">
        <v>1631.8</v>
      </c>
      <c r="J15" s="832"/>
      <c r="K15" s="832"/>
      <c r="L15" s="832"/>
      <c r="M15" s="832"/>
      <c r="N15" s="832"/>
      <c r="O15" s="832"/>
      <c r="P15" s="820"/>
      <c r="Q15" s="833"/>
    </row>
    <row r="16" spans="1:17" ht="14.45" customHeight="1" x14ac:dyDescent="0.2">
      <c r="A16" s="814" t="s">
        <v>570</v>
      </c>
      <c r="B16" s="815" t="s">
        <v>2429</v>
      </c>
      <c r="C16" s="815" t="s">
        <v>2387</v>
      </c>
      <c r="D16" s="815" t="s">
        <v>2434</v>
      </c>
      <c r="E16" s="815"/>
      <c r="F16" s="832">
        <v>0</v>
      </c>
      <c r="G16" s="832">
        <v>0</v>
      </c>
      <c r="H16" s="832"/>
      <c r="I16" s="832"/>
      <c r="J16" s="832"/>
      <c r="K16" s="832"/>
      <c r="L16" s="832"/>
      <c r="M16" s="832"/>
      <c r="N16" s="832"/>
      <c r="O16" s="832"/>
      <c r="P16" s="820"/>
      <c r="Q16" s="833"/>
    </row>
    <row r="17" spans="1:17" ht="14.45" customHeight="1" x14ac:dyDescent="0.2">
      <c r="A17" s="814" t="s">
        <v>570</v>
      </c>
      <c r="B17" s="815" t="s">
        <v>2429</v>
      </c>
      <c r="C17" s="815" t="s">
        <v>2387</v>
      </c>
      <c r="D17" s="815" t="s">
        <v>2435</v>
      </c>
      <c r="E17" s="815" t="s">
        <v>2436</v>
      </c>
      <c r="F17" s="832">
        <v>3.1999999999999997</v>
      </c>
      <c r="G17" s="832">
        <v>252.16000000000003</v>
      </c>
      <c r="H17" s="832">
        <v>3.5747093847462432</v>
      </c>
      <c r="I17" s="832">
        <v>78.800000000000011</v>
      </c>
      <c r="J17" s="832">
        <v>1.2</v>
      </c>
      <c r="K17" s="832">
        <v>70.540000000000006</v>
      </c>
      <c r="L17" s="832">
        <v>1</v>
      </c>
      <c r="M17" s="832">
        <v>58.783333333333339</v>
      </c>
      <c r="N17" s="832">
        <v>2.5</v>
      </c>
      <c r="O17" s="832">
        <v>147.14999999999998</v>
      </c>
      <c r="P17" s="820">
        <v>2.0860504678196761</v>
      </c>
      <c r="Q17" s="833">
        <v>58.859999999999992</v>
      </c>
    </row>
    <row r="18" spans="1:17" ht="14.45" customHeight="1" x14ac:dyDescent="0.2">
      <c r="A18" s="814" t="s">
        <v>570</v>
      </c>
      <c r="B18" s="815" t="s">
        <v>2429</v>
      </c>
      <c r="C18" s="815" t="s">
        <v>2387</v>
      </c>
      <c r="D18" s="815" t="s">
        <v>2437</v>
      </c>
      <c r="E18" s="815" t="s">
        <v>2438</v>
      </c>
      <c r="F18" s="832">
        <v>4</v>
      </c>
      <c r="G18" s="832">
        <v>438.4</v>
      </c>
      <c r="H18" s="832"/>
      <c r="I18" s="832">
        <v>109.6</v>
      </c>
      <c r="J18" s="832"/>
      <c r="K18" s="832"/>
      <c r="L18" s="832"/>
      <c r="M18" s="832"/>
      <c r="N18" s="832"/>
      <c r="O18" s="832"/>
      <c r="P18" s="820"/>
      <c r="Q18" s="833"/>
    </row>
    <row r="19" spans="1:17" ht="14.45" customHeight="1" x14ac:dyDescent="0.2">
      <c r="A19" s="814" t="s">
        <v>570</v>
      </c>
      <c r="B19" s="815" t="s">
        <v>2429</v>
      </c>
      <c r="C19" s="815" t="s">
        <v>2387</v>
      </c>
      <c r="D19" s="815" t="s">
        <v>2439</v>
      </c>
      <c r="E19" s="815" t="s">
        <v>907</v>
      </c>
      <c r="F19" s="832">
        <v>3</v>
      </c>
      <c r="G19" s="832">
        <v>197.25</v>
      </c>
      <c r="H19" s="832"/>
      <c r="I19" s="832">
        <v>65.75</v>
      </c>
      <c r="J19" s="832"/>
      <c r="K19" s="832"/>
      <c r="L19" s="832"/>
      <c r="M19" s="832"/>
      <c r="N19" s="832"/>
      <c r="O19" s="832"/>
      <c r="P19" s="820"/>
      <c r="Q19" s="833"/>
    </row>
    <row r="20" spans="1:17" ht="14.45" customHeight="1" x14ac:dyDescent="0.2">
      <c r="A20" s="814" t="s">
        <v>570</v>
      </c>
      <c r="B20" s="815" t="s">
        <v>2429</v>
      </c>
      <c r="C20" s="815" t="s">
        <v>2387</v>
      </c>
      <c r="D20" s="815" t="s">
        <v>2440</v>
      </c>
      <c r="E20" s="815" t="s">
        <v>2441</v>
      </c>
      <c r="F20" s="832"/>
      <c r="G20" s="832"/>
      <c r="H20" s="832"/>
      <c r="I20" s="832"/>
      <c r="J20" s="832">
        <v>0.5</v>
      </c>
      <c r="K20" s="832">
        <v>71.849999999999994</v>
      </c>
      <c r="L20" s="832">
        <v>1</v>
      </c>
      <c r="M20" s="832">
        <v>143.69999999999999</v>
      </c>
      <c r="N20" s="832"/>
      <c r="O20" s="832"/>
      <c r="P20" s="820"/>
      <c r="Q20" s="833"/>
    </row>
    <row r="21" spans="1:17" ht="14.45" customHeight="1" x14ac:dyDescent="0.2">
      <c r="A21" s="814" t="s">
        <v>570</v>
      </c>
      <c r="B21" s="815" t="s">
        <v>2429</v>
      </c>
      <c r="C21" s="815" t="s">
        <v>2387</v>
      </c>
      <c r="D21" s="815" t="s">
        <v>2442</v>
      </c>
      <c r="E21" s="815" t="s">
        <v>931</v>
      </c>
      <c r="F21" s="832">
        <v>1</v>
      </c>
      <c r="G21" s="832">
        <v>109.6</v>
      </c>
      <c r="H21" s="832"/>
      <c r="I21" s="832">
        <v>109.6</v>
      </c>
      <c r="J21" s="832"/>
      <c r="K21" s="832"/>
      <c r="L21" s="832"/>
      <c r="M21" s="832"/>
      <c r="N21" s="832"/>
      <c r="O21" s="832"/>
      <c r="P21" s="820"/>
      <c r="Q21" s="833"/>
    </row>
    <row r="22" spans="1:17" ht="14.45" customHeight="1" x14ac:dyDescent="0.2">
      <c r="A22" s="814" t="s">
        <v>570</v>
      </c>
      <c r="B22" s="815" t="s">
        <v>2429</v>
      </c>
      <c r="C22" s="815" t="s">
        <v>2387</v>
      </c>
      <c r="D22" s="815" t="s">
        <v>2443</v>
      </c>
      <c r="E22" s="815" t="s">
        <v>658</v>
      </c>
      <c r="F22" s="832">
        <v>3.5999999999999996</v>
      </c>
      <c r="G22" s="832">
        <v>486.36</v>
      </c>
      <c r="H22" s="832">
        <v>4</v>
      </c>
      <c r="I22" s="832">
        <v>135.10000000000002</v>
      </c>
      <c r="J22" s="832">
        <v>0.9</v>
      </c>
      <c r="K22" s="832">
        <v>121.59</v>
      </c>
      <c r="L22" s="832">
        <v>1</v>
      </c>
      <c r="M22" s="832">
        <v>135.1</v>
      </c>
      <c r="N22" s="832">
        <v>2.6</v>
      </c>
      <c r="O22" s="832">
        <v>351.26</v>
      </c>
      <c r="P22" s="820">
        <v>2.8888888888888888</v>
      </c>
      <c r="Q22" s="833">
        <v>135.1</v>
      </c>
    </row>
    <row r="23" spans="1:17" ht="14.45" customHeight="1" x14ac:dyDescent="0.2">
      <c r="A23" s="814" t="s">
        <v>570</v>
      </c>
      <c r="B23" s="815" t="s">
        <v>2429</v>
      </c>
      <c r="C23" s="815" t="s">
        <v>2392</v>
      </c>
      <c r="D23" s="815" t="s">
        <v>2444</v>
      </c>
      <c r="E23" s="815" t="s">
        <v>2394</v>
      </c>
      <c r="F23" s="832"/>
      <c r="G23" s="832"/>
      <c r="H23" s="832"/>
      <c r="I23" s="832"/>
      <c r="J23" s="832"/>
      <c r="K23" s="832"/>
      <c r="L23" s="832"/>
      <c r="M23" s="832"/>
      <c r="N23" s="832">
        <v>1</v>
      </c>
      <c r="O23" s="832">
        <v>2707.83</v>
      </c>
      <c r="P23" s="820"/>
      <c r="Q23" s="833">
        <v>2707.83</v>
      </c>
    </row>
    <row r="24" spans="1:17" ht="14.45" customHeight="1" x14ac:dyDescent="0.2">
      <c r="A24" s="814" t="s">
        <v>570</v>
      </c>
      <c r="B24" s="815" t="s">
        <v>2429</v>
      </c>
      <c r="C24" s="815" t="s">
        <v>2392</v>
      </c>
      <c r="D24" s="815" t="s">
        <v>2393</v>
      </c>
      <c r="E24" s="815" t="s">
        <v>2394</v>
      </c>
      <c r="F24" s="832">
        <v>1</v>
      </c>
      <c r="G24" s="832">
        <v>1660.26</v>
      </c>
      <c r="H24" s="832">
        <v>0.49574206339727206</v>
      </c>
      <c r="I24" s="832">
        <v>1660.26</v>
      </c>
      <c r="J24" s="832">
        <v>2</v>
      </c>
      <c r="K24" s="832">
        <v>3349.04</v>
      </c>
      <c r="L24" s="832">
        <v>1</v>
      </c>
      <c r="M24" s="832">
        <v>1674.52</v>
      </c>
      <c r="N24" s="832"/>
      <c r="O24" s="832"/>
      <c r="P24" s="820"/>
      <c r="Q24" s="833"/>
    </row>
    <row r="25" spans="1:17" ht="14.45" customHeight="1" x14ac:dyDescent="0.2">
      <c r="A25" s="814" t="s">
        <v>570</v>
      </c>
      <c r="B25" s="815" t="s">
        <v>2429</v>
      </c>
      <c r="C25" s="815" t="s">
        <v>2392</v>
      </c>
      <c r="D25" s="815" t="s">
        <v>2445</v>
      </c>
      <c r="E25" s="815" t="s">
        <v>2446</v>
      </c>
      <c r="F25" s="832">
        <v>1</v>
      </c>
      <c r="G25" s="832">
        <v>10309.15</v>
      </c>
      <c r="H25" s="832"/>
      <c r="I25" s="832">
        <v>10309.15</v>
      </c>
      <c r="J25" s="832"/>
      <c r="K25" s="832"/>
      <c r="L25" s="832"/>
      <c r="M25" s="832"/>
      <c r="N25" s="832"/>
      <c r="O25" s="832"/>
      <c r="P25" s="820"/>
      <c r="Q25" s="833"/>
    </row>
    <row r="26" spans="1:17" ht="14.45" customHeight="1" x14ac:dyDescent="0.2">
      <c r="A26" s="814" t="s">
        <v>570</v>
      </c>
      <c r="B26" s="815" t="s">
        <v>2429</v>
      </c>
      <c r="C26" s="815" t="s">
        <v>2392</v>
      </c>
      <c r="D26" s="815" t="s">
        <v>2395</v>
      </c>
      <c r="E26" s="815" t="s">
        <v>2396</v>
      </c>
      <c r="F26" s="832">
        <v>2</v>
      </c>
      <c r="G26" s="832">
        <v>491.22</v>
      </c>
      <c r="H26" s="832">
        <v>1.9651944311089775</v>
      </c>
      <c r="I26" s="832">
        <v>245.61</v>
      </c>
      <c r="J26" s="832">
        <v>1</v>
      </c>
      <c r="K26" s="832">
        <v>249.96</v>
      </c>
      <c r="L26" s="832">
        <v>1</v>
      </c>
      <c r="M26" s="832">
        <v>249.96</v>
      </c>
      <c r="N26" s="832">
        <v>1</v>
      </c>
      <c r="O26" s="832">
        <v>253.18</v>
      </c>
      <c r="P26" s="820">
        <v>1.0128820611297809</v>
      </c>
      <c r="Q26" s="833">
        <v>253.18</v>
      </c>
    </row>
    <row r="27" spans="1:17" ht="14.45" customHeight="1" x14ac:dyDescent="0.2">
      <c r="A27" s="814" t="s">
        <v>570</v>
      </c>
      <c r="B27" s="815" t="s">
        <v>2429</v>
      </c>
      <c r="C27" s="815" t="s">
        <v>2447</v>
      </c>
      <c r="D27" s="815" t="s">
        <v>2448</v>
      </c>
      <c r="E27" s="815" t="s">
        <v>2449</v>
      </c>
      <c r="F27" s="832"/>
      <c r="G27" s="832"/>
      <c r="H27" s="832"/>
      <c r="I27" s="832"/>
      <c r="J27" s="832"/>
      <c r="K27" s="832"/>
      <c r="L27" s="832"/>
      <c r="M27" s="832"/>
      <c r="N27" s="832">
        <v>1</v>
      </c>
      <c r="O27" s="832">
        <v>460.67</v>
      </c>
      <c r="P27" s="820"/>
      <c r="Q27" s="833">
        <v>460.67</v>
      </c>
    </row>
    <row r="28" spans="1:17" ht="14.45" customHeight="1" x14ac:dyDescent="0.2">
      <c r="A28" s="814" t="s">
        <v>570</v>
      </c>
      <c r="B28" s="815" t="s">
        <v>2429</v>
      </c>
      <c r="C28" s="815" t="s">
        <v>2447</v>
      </c>
      <c r="D28" s="815" t="s">
        <v>2450</v>
      </c>
      <c r="E28" s="815" t="s">
        <v>2451</v>
      </c>
      <c r="F28" s="832">
        <v>1</v>
      </c>
      <c r="G28" s="832">
        <v>530.62</v>
      </c>
      <c r="H28" s="832"/>
      <c r="I28" s="832">
        <v>530.62</v>
      </c>
      <c r="J28" s="832"/>
      <c r="K28" s="832"/>
      <c r="L28" s="832"/>
      <c r="M28" s="832"/>
      <c r="N28" s="832"/>
      <c r="O28" s="832"/>
      <c r="P28" s="820"/>
      <c r="Q28" s="833"/>
    </row>
    <row r="29" spans="1:17" ht="14.45" customHeight="1" x14ac:dyDescent="0.2">
      <c r="A29" s="814" t="s">
        <v>570</v>
      </c>
      <c r="B29" s="815" t="s">
        <v>2429</v>
      </c>
      <c r="C29" s="815" t="s">
        <v>2447</v>
      </c>
      <c r="D29" s="815" t="s">
        <v>2452</v>
      </c>
      <c r="E29" s="815" t="s">
        <v>2453</v>
      </c>
      <c r="F29" s="832"/>
      <c r="G29" s="832"/>
      <c r="H29" s="832"/>
      <c r="I29" s="832"/>
      <c r="J29" s="832">
        <v>1</v>
      </c>
      <c r="K29" s="832">
        <v>4227.33</v>
      </c>
      <c r="L29" s="832">
        <v>1</v>
      </c>
      <c r="M29" s="832">
        <v>4227.33</v>
      </c>
      <c r="N29" s="832"/>
      <c r="O29" s="832"/>
      <c r="P29" s="820"/>
      <c r="Q29" s="833"/>
    </row>
    <row r="30" spans="1:17" ht="14.45" customHeight="1" x14ac:dyDescent="0.2">
      <c r="A30" s="814" t="s">
        <v>570</v>
      </c>
      <c r="B30" s="815" t="s">
        <v>2429</v>
      </c>
      <c r="C30" s="815" t="s">
        <v>2397</v>
      </c>
      <c r="D30" s="815" t="s">
        <v>2454</v>
      </c>
      <c r="E30" s="815" t="s">
        <v>2455</v>
      </c>
      <c r="F30" s="832">
        <v>254</v>
      </c>
      <c r="G30" s="832">
        <v>45212</v>
      </c>
      <c r="H30" s="832">
        <v>1.1458259415074257</v>
      </c>
      <c r="I30" s="832">
        <v>178</v>
      </c>
      <c r="J30" s="832">
        <v>218</v>
      </c>
      <c r="K30" s="832">
        <v>39458</v>
      </c>
      <c r="L30" s="832">
        <v>1</v>
      </c>
      <c r="M30" s="832">
        <v>181</v>
      </c>
      <c r="N30" s="832">
        <v>124</v>
      </c>
      <c r="O30" s="832">
        <v>31932</v>
      </c>
      <c r="P30" s="820">
        <v>0.80926554817780927</v>
      </c>
      <c r="Q30" s="833">
        <v>257.51612903225805</v>
      </c>
    </row>
    <row r="31" spans="1:17" ht="14.45" customHeight="1" x14ac:dyDescent="0.2">
      <c r="A31" s="814" t="s">
        <v>570</v>
      </c>
      <c r="B31" s="815" t="s">
        <v>2429</v>
      </c>
      <c r="C31" s="815" t="s">
        <v>2397</v>
      </c>
      <c r="D31" s="815" t="s">
        <v>2402</v>
      </c>
      <c r="E31" s="815" t="s">
        <v>2403</v>
      </c>
      <c r="F31" s="832">
        <v>2</v>
      </c>
      <c r="G31" s="832">
        <v>392</v>
      </c>
      <c r="H31" s="832">
        <v>1.9698492462311559</v>
      </c>
      <c r="I31" s="832">
        <v>196</v>
      </c>
      <c r="J31" s="832">
        <v>1</v>
      </c>
      <c r="K31" s="832">
        <v>199</v>
      </c>
      <c r="L31" s="832">
        <v>1</v>
      </c>
      <c r="M31" s="832">
        <v>199</v>
      </c>
      <c r="N31" s="832">
        <v>1</v>
      </c>
      <c r="O31" s="832">
        <v>201</v>
      </c>
      <c r="P31" s="820">
        <v>1.0100502512562815</v>
      </c>
      <c r="Q31" s="833">
        <v>201</v>
      </c>
    </row>
    <row r="32" spans="1:17" ht="14.45" customHeight="1" x14ac:dyDescent="0.2">
      <c r="A32" s="814" t="s">
        <v>570</v>
      </c>
      <c r="B32" s="815" t="s">
        <v>2429</v>
      </c>
      <c r="C32" s="815" t="s">
        <v>2397</v>
      </c>
      <c r="D32" s="815" t="s">
        <v>2456</v>
      </c>
      <c r="E32" s="815" t="s">
        <v>2457</v>
      </c>
      <c r="F32" s="832">
        <v>6</v>
      </c>
      <c r="G32" s="832">
        <v>6059</v>
      </c>
      <c r="H32" s="832">
        <v>0.8544634043153293</v>
      </c>
      <c r="I32" s="832">
        <v>1009.8333333333334</v>
      </c>
      <c r="J32" s="832">
        <v>7</v>
      </c>
      <c r="K32" s="832">
        <v>7091</v>
      </c>
      <c r="L32" s="832">
        <v>1</v>
      </c>
      <c r="M32" s="832">
        <v>1013</v>
      </c>
      <c r="N32" s="832">
        <v>6</v>
      </c>
      <c r="O32" s="832">
        <v>6096</v>
      </c>
      <c r="P32" s="820">
        <v>0.85968128613735717</v>
      </c>
      <c r="Q32" s="833">
        <v>1016</v>
      </c>
    </row>
    <row r="33" spans="1:17" ht="14.45" customHeight="1" x14ac:dyDescent="0.2">
      <c r="A33" s="814" t="s">
        <v>570</v>
      </c>
      <c r="B33" s="815" t="s">
        <v>2429</v>
      </c>
      <c r="C33" s="815" t="s">
        <v>2397</v>
      </c>
      <c r="D33" s="815" t="s">
        <v>2458</v>
      </c>
      <c r="E33" s="815" t="s">
        <v>2459</v>
      </c>
      <c r="F33" s="832"/>
      <c r="G33" s="832"/>
      <c r="H33" s="832"/>
      <c r="I33" s="832"/>
      <c r="J33" s="832">
        <v>1</v>
      </c>
      <c r="K33" s="832">
        <v>11910</v>
      </c>
      <c r="L33" s="832">
        <v>1</v>
      </c>
      <c r="M33" s="832">
        <v>11910</v>
      </c>
      <c r="N33" s="832"/>
      <c r="O33" s="832"/>
      <c r="P33" s="820"/>
      <c r="Q33" s="833"/>
    </row>
    <row r="34" spans="1:17" ht="14.45" customHeight="1" x14ac:dyDescent="0.2">
      <c r="A34" s="814" t="s">
        <v>570</v>
      </c>
      <c r="B34" s="815" t="s">
        <v>2429</v>
      </c>
      <c r="C34" s="815" t="s">
        <v>2397</v>
      </c>
      <c r="D34" s="815" t="s">
        <v>2460</v>
      </c>
      <c r="E34" s="815" t="s">
        <v>2461</v>
      </c>
      <c r="F34" s="832"/>
      <c r="G34" s="832"/>
      <c r="H34" s="832"/>
      <c r="I34" s="832"/>
      <c r="J34" s="832">
        <v>1</v>
      </c>
      <c r="K34" s="832">
        <v>5259</v>
      </c>
      <c r="L34" s="832">
        <v>1</v>
      </c>
      <c r="M34" s="832">
        <v>5259</v>
      </c>
      <c r="N34" s="832"/>
      <c r="O34" s="832"/>
      <c r="P34" s="820"/>
      <c r="Q34" s="833"/>
    </row>
    <row r="35" spans="1:17" ht="14.45" customHeight="1" x14ac:dyDescent="0.2">
      <c r="A35" s="814" t="s">
        <v>570</v>
      </c>
      <c r="B35" s="815" t="s">
        <v>2429</v>
      </c>
      <c r="C35" s="815" t="s">
        <v>2397</v>
      </c>
      <c r="D35" s="815" t="s">
        <v>2408</v>
      </c>
      <c r="E35" s="815" t="s">
        <v>2409</v>
      </c>
      <c r="F35" s="832">
        <v>631</v>
      </c>
      <c r="G35" s="832">
        <v>141975</v>
      </c>
      <c r="H35" s="832">
        <v>0.66892035148060025</v>
      </c>
      <c r="I35" s="832">
        <v>225</v>
      </c>
      <c r="J35" s="832">
        <v>935</v>
      </c>
      <c r="K35" s="832">
        <v>212245</v>
      </c>
      <c r="L35" s="832">
        <v>1</v>
      </c>
      <c r="M35" s="832">
        <v>227</v>
      </c>
      <c r="N35" s="832">
        <v>955</v>
      </c>
      <c r="O35" s="832">
        <v>219650</v>
      </c>
      <c r="P35" s="820">
        <v>1.0348889255341704</v>
      </c>
      <c r="Q35" s="833">
        <v>230</v>
      </c>
    </row>
    <row r="36" spans="1:17" ht="14.45" customHeight="1" x14ac:dyDescent="0.2">
      <c r="A36" s="814" t="s">
        <v>570</v>
      </c>
      <c r="B36" s="815" t="s">
        <v>2429</v>
      </c>
      <c r="C36" s="815" t="s">
        <v>2397</v>
      </c>
      <c r="D36" s="815" t="s">
        <v>2462</v>
      </c>
      <c r="E36" s="815" t="s">
        <v>2463</v>
      </c>
      <c r="F36" s="832">
        <v>0</v>
      </c>
      <c r="G36" s="832">
        <v>0</v>
      </c>
      <c r="H36" s="832"/>
      <c r="I36" s="832"/>
      <c r="J36" s="832">
        <v>0</v>
      </c>
      <c r="K36" s="832">
        <v>0</v>
      </c>
      <c r="L36" s="832"/>
      <c r="M36" s="832"/>
      <c r="N36" s="832">
        <v>0</v>
      </c>
      <c r="O36" s="832">
        <v>0</v>
      </c>
      <c r="P36" s="820"/>
      <c r="Q36" s="833"/>
    </row>
    <row r="37" spans="1:17" ht="14.45" customHeight="1" x14ac:dyDescent="0.2">
      <c r="A37" s="814" t="s">
        <v>570</v>
      </c>
      <c r="B37" s="815" t="s">
        <v>2429</v>
      </c>
      <c r="C37" s="815" t="s">
        <v>2397</v>
      </c>
      <c r="D37" s="815" t="s">
        <v>2464</v>
      </c>
      <c r="E37" s="815" t="s">
        <v>2465</v>
      </c>
      <c r="F37" s="832">
        <v>1586</v>
      </c>
      <c r="G37" s="832">
        <v>0</v>
      </c>
      <c r="H37" s="832"/>
      <c r="I37" s="832">
        <v>0</v>
      </c>
      <c r="J37" s="832">
        <v>1088</v>
      </c>
      <c r="K37" s="832">
        <v>0</v>
      </c>
      <c r="L37" s="832"/>
      <c r="M37" s="832">
        <v>0</v>
      </c>
      <c r="N37" s="832">
        <v>1070</v>
      </c>
      <c r="O37" s="832">
        <v>0</v>
      </c>
      <c r="P37" s="820"/>
      <c r="Q37" s="833">
        <v>0</v>
      </c>
    </row>
    <row r="38" spans="1:17" ht="14.45" customHeight="1" x14ac:dyDescent="0.2">
      <c r="A38" s="814" t="s">
        <v>570</v>
      </c>
      <c r="B38" s="815" t="s">
        <v>2429</v>
      </c>
      <c r="C38" s="815" t="s">
        <v>2397</v>
      </c>
      <c r="D38" s="815" t="s">
        <v>2466</v>
      </c>
      <c r="E38" s="815" t="s">
        <v>2467</v>
      </c>
      <c r="F38" s="832">
        <v>22</v>
      </c>
      <c r="G38" s="832">
        <v>0</v>
      </c>
      <c r="H38" s="832"/>
      <c r="I38" s="832">
        <v>0</v>
      </c>
      <c r="J38" s="832">
        <v>25</v>
      </c>
      <c r="K38" s="832">
        <v>0</v>
      </c>
      <c r="L38" s="832"/>
      <c r="M38" s="832">
        <v>0</v>
      </c>
      <c r="N38" s="832">
        <v>5</v>
      </c>
      <c r="O38" s="832">
        <v>0</v>
      </c>
      <c r="P38" s="820"/>
      <c r="Q38" s="833">
        <v>0</v>
      </c>
    </row>
    <row r="39" spans="1:17" ht="14.45" customHeight="1" x14ac:dyDescent="0.2">
      <c r="A39" s="814" t="s">
        <v>570</v>
      </c>
      <c r="B39" s="815" t="s">
        <v>2429</v>
      </c>
      <c r="C39" s="815" t="s">
        <v>2397</v>
      </c>
      <c r="D39" s="815" t="s">
        <v>2468</v>
      </c>
      <c r="E39" s="815" t="s">
        <v>2469</v>
      </c>
      <c r="F39" s="832">
        <v>947</v>
      </c>
      <c r="G39" s="832">
        <v>0</v>
      </c>
      <c r="H39" s="832"/>
      <c r="I39" s="832">
        <v>0</v>
      </c>
      <c r="J39" s="832">
        <v>878</v>
      </c>
      <c r="K39" s="832">
        <v>0</v>
      </c>
      <c r="L39" s="832"/>
      <c r="M39" s="832">
        <v>0</v>
      </c>
      <c r="N39" s="832">
        <v>929</v>
      </c>
      <c r="O39" s="832">
        <v>0</v>
      </c>
      <c r="P39" s="820"/>
      <c r="Q39" s="833">
        <v>0</v>
      </c>
    </row>
    <row r="40" spans="1:17" ht="14.45" customHeight="1" x14ac:dyDescent="0.2">
      <c r="A40" s="814" t="s">
        <v>570</v>
      </c>
      <c r="B40" s="815" t="s">
        <v>2429</v>
      </c>
      <c r="C40" s="815" t="s">
        <v>2397</v>
      </c>
      <c r="D40" s="815" t="s">
        <v>2470</v>
      </c>
      <c r="E40" s="815" t="s">
        <v>2471</v>
      </c>
      <c r="F40" s="832"/>
      <c r="G40" s="832"/>
      <c r="H40" s="832"/>
      <c r="I40" s="832"/>
      <c r="J40" s="832">
        <v>2</v>
      </c>
      <c r="K40" s="832">
        <v>312</v>
      </c>
      <c r="L40" s="832">
        <v>1</v>
      </c>
      <c r="M40" s="832">
        <v>156</v>
      </c>
      <c r="N40" s="832">
        <v>1</v>
      </c>
      <c r="O40" s="832">
        <v>157</v>
      </c>
      <c r="P40" s="820">
        <v>0.50320512820512819</v>
      </c>
      <c r="Q40" s="833">
        <v>157</v>
      </c>
    </row>
    <row r="41" spans="1:17" ht="14.45" customHeight="1" x14ac:dyDescent="0.2">
      <c r="A41" s="814" t="s">
        <v>570</v>
      </c>
      <c r="B41" s="815" t="s">
        <v>2429</v>
      </c>
      <c r="C41" s="815" t="s">
        <v>2397</v>
      </c>
      <c r="D41" s="815" t="s">
        <v>2416</v>
      </c>
      <c r="E41" s="815" t="s">
        <v>2417</v>
      </c>
      <c r="F41" s="832">
        <v>1028</v>
      </c>
      <c r="G41" s="832">
        <v>364940</v>
      </c>
      <c r="H41" s="832">
        <v>1.0509128606807578</v>
      </c>
      <c r="I41" s="832">
        <v>355</v>
      </c>
      <c r="J41" s="832">
        <v>970</v>
      </c>
      <c r="K41" s="832">
        <v>347260</v>
      </c>
      <c r="L41" s="832">
        <v>1</v>
      </c>
      <c r="M41" s="832">
        <v>358</v>
      </c>
      <c r="N41" s="832">
        <v>1002</v>
      </c>
      <c r="O41" s="832">
        <v>360720</v>
      </c>
      <c r="P41" s="820">
        <v>1.038760582848586</v>
      </c>
      <c r="Q41" s="833">
        <v>360</v>
      </c>
    </row>
    <row r="42" spans="1:17" ht="14.45" customHeight="1" x14ac:dyDescent="0.2">
      <c r="A42" s="814" t="s">
        <v>570</v>
      </c>
      <c r="B42" s="815" t="s">
        <v>2429</v>
      </c>
      <c r="C42" s="815" t="s">
        <v>2397</v>
      </c>
      <c r="D42" s="815" t="s">
        <v>2420</v>
      </c>
      <c r="E42" s="815" t="s">
        <v>2421</v>
      </c>
      <c r="F42" s="832">
        <v>928</v>
      </c>
      <c r="G42" s="832">
        <v>651438</v>
      </c>
      <c r="H42" s="832">
        <v>1.044793258798189</v>
      </c>
      <c r="I42" s="832">
        <v>701.98060344827582</v>
      </c>
      <c r="J42" s="832">
        <v>882</v>
      </c>
      <c r="K42" s="832">
        <v>623509</v>
      </c>
      <c r="L42" s="832">
        <v>1</v>
      </c>
      <c r="M42" s="832">
        <v>706.9263038548753</v>
      </c>
      <c r="N42" s="832">
        <v>903</v>
      </c>
      <c r="O42" s="832">
        <v>641969</v>
      </c>
      <c r="P42" s="820">
        <v>1.0296066295755153</v>
      </c>
      <c r="Q42" s="833">
        <v>710.92912513842748</v>
      </c>
    </row>
    <row r="43" spans="1:17" ht="14.45" customHeight="1" x14ac:dyDescent="0.2">
      <c r="A43" s="814" t="s">
        <v>570</v>
      </c>
      <c r="B43" s="815" t="s">
        <v>2429</v>
      </c>
      <c r="C43" s="815" t="s">
        <v>2397</v>
      </c>
      <c r="D43" s="815" t="s">
        <v>2472</v>
      </c>
      <c r="E43" s="815" t="s">
        <v>2473</v>
      </c>
      <c r="F43" s="832">
        <v>3</v>
      </c>
      <c r="G43" s="832">
        <v>0</v>
      </c>
      <c r="H43" s="832"/>
      <c r="I43" s="832">
        <v>0</v>
      </c>
      <c r="J43" s="832"/>
      <c r="K43" s="832"/>
      <c r="L43" s="832"/>
      <c r="M43" s="832"/>
      <c r="N43" s="832"/>
      <c r="O43" s="832"/>
      <c r="P43" s="820"/>
      <c r="Q43" s="833"/>
    </row>
    <row r="44" spans="1:17" ht="14.45" customHeight="1" x14ac:dyDescent="0.2">
      <c r="A44" s="814" t="s">
        <v>570</v>
      </c>
      <c r="B44" s="815" t="s">
        <v>2429</v>
      </c>
      <c r="C44" s="815" t="s">
        <v>2397</v>
      </c>
      <c r="D44" s="815" t="s">
        <v>2474</v>
      </c>
      <c r="E44" s="815" t="s">
        <v>2475</v>
      </c>
      <c r="F44" s="832">
        <v>1</v>
      </c>
      <c r="G44" s="832">
        <v>205</v>
      </c>
      <c r="H44" s="832"/>
      <c r="I44" s="832">
        <v>205</v>
      </c>
      <c r="J44" s="832"/>
      <c r="K44" s="832"/>
      <c r="L44" s="832"/>
      <c r="M44" s="832"/>
      <c r="N44" s="832"/>
      <c r="O44" s="832"/>
      <c r="P44" s="820"/>
      <c r="Q44" s="833"/>
    </row>
    <row r="45" spans="1:17" ht="14.45" customHeight="1" x14ac:dyDescent="0.2">
      <c r="A45" s="814" t="s">
        <v>570</v>
      </c>
      <c r="B45" s="815" t="s">
        <v>2429</v>
      </c>
      <c r="C45" s="815" t="s">
        <v>2397</v>
      </c>
      <c r="D45" s="815" t="s">
        <v>2476</v>
      </c>
      <c r="E45" s="815" t="s">
        <v>2477</v>
      </c>
      <c r="F45" s="832">
        <v>5</v>
      </c>
      <c r="G45" s="832">
        <v>0</v>
      </c>
      <c r="H45" s="832"/>
      <c r="I45" s="832">
        <v>0</v>
      </c>
      <c r="J45" s="832">
        <v>6</v>
      </c>
      <c r="K45" s="832">
        <v>0</v>
      </c>
      <c r="L45" s="832"/>
      <c r="M45" s="832">
        <v>0</v>
      </c>
      <c r="N45" s="832">
        <v>2</v>
      </c>
      <c r="O45" s="832">
        <v>0</v>
      </c>
      <c r="P45" s="820"/>
      <c r="Q45" s="833">
        <v>0</v>
      </c>
    </row>
    <row r="46" spans="1:17" ht="14.45" customHeight="1" x14ac:dyDescent="0.2">
      <c r="A46" s="814" t="s">
        <v>570</v>
      </c>
      <c r="B46" s="815" t="s">
        <v>2429</v>
      </c>
      <c r="C46" s="815" t="s">
        <v>2397</v>
      </c>
      <c r="D46" s="815" t="s">
        <v>2478</v>
      </c>
      <c r="E46" s="815" t="s">
        <v>2479</v>
      </c>
      <c r="F46" s="832">
        <v>124</v>
      </c>
      <c r="G46" s="832">
        <v>19467</v>
      </c>
      <c r="H46" s="832">
        <v>1.7113846153846153</v>
      </c>
      <c r="I46" s="832">
        <v>156.99193548387098</v>
      </c>
      <c r="J46" s="832">
        <v>72</v>
      </c>
      <c r="K46" s="832">
        <v>11375</v>
      </c>
      <c r="L46" s="832">
        <v>1</v>
      </c>
      <c r="M46" s="832">
        <v>157.98611111111111</v>
      </c>
      <c r="N46" s="832">
        <v>63</v>
      </c>
      <c r="O46" s="832">
        <v>10080</v>
      </c>
      <c r="P46" s="820">
        <v>0.88615384615384618</v>
      </c>
      <c r="Q46" s="833">
        <v>160</v>
      </c>
    </row>
    <row r="47" spans="1:17" ht="14.45" customHeight="1" x14ac:dyDescent="0.2">
      <c r="A47" s="814" t="s">
        <v>570</v>
      </c>
      <c r="B47" s="815" t="s">
        <v>2429</v>
      </c>
      <c r="C47" s="815" t="s">
        <v>2397</v>
      </c>
      <c r="D47" s="815" t="s">
        <v>2480</v>
      </c>
      <c r="E47" s="815" t="s">
        <v>2481</v>
      </c>
      <c r="F47" s="832">
        <v>3755</v>
      </c>
      <c r="G47" s="832">
        <v>3563495</v>
      </c>
      <c r="H47" s="832">
        <v>1.0922459470982568</v>
      </c>
      <c r="I47" s="832">
        <v>949</v>
      </c>
      <c r="J47" s="832">
        <v>3435</v>
      </c>
      <c r="K47" s="832">
        <v>3262539</v>
      </c>
      <c r="L47" s="832">
        <v>1</v>
      </c>
      <c r="M47" s="832">
        <v>949.79301310043672</v>
      </c>
      <c r="N47" s="832">
        <v>3166</v>
      </c>
      <c r="O47" s="832">
        <v>3035004</v>
      </c>
      <c r="P47" s="820">
        <v>0.93025830495819362</v>
      </c>
      <c r="Q47" s="833">
        <v>958.62413139608338</v>
      </c>
    </row>
    <row r="48" spans="1:17" ht="14.45" customHeight="1" x14ac:dyDescent="0.2">
      <c r="A48" s="814" t="s">
        <v>570</v>
      </c>
      <c r="B48" s="815" t="s">
        <v>2429</v>
      </c>
      <c r="C48" s="815" t="s">
        <v>2397</v>
      </c>
      <c r="D48" s="815" t="s">
        <v>2482</v>
      </c>
      <c r="E48" s="815" t="s">
        <v>2483</v>
      </c>
      <c r="F48" s="832">
        <v>1</v>
      </c>
      <c r="G48" s="832">
        <v>318</v>
      </c>
      <c r="H48" s="832"/>
      <c r="I48" s="832">
        <v>318</v>
      </c>
      <c r="J48" s="832"/>
      <c r="K48" s="832"/>
      <c r="L48" s="832"/>
      <c r="M48" s="832"/>
      <c r="N48" s="832">
        <v>1</v>
      </c>
      <c r="O48" s="832">
        <v>323</v>
      </c>
      <c r="P48" s="820"/>
      <c r="Q48" s="833">
        <v>323</v>
      </c>
    </row>
    <row r="49" spans="1:17" ht="14.45" customHeight="1" x14ac:dyDescent="0.2">
      <c r="A49" s="814" t="s">
        <v>570</v>
      </c>
      <c r="B49" s="815" t="s">
        <v>2429</v>
      </c>
      <c r="C49" s="815" t="s">
        <v>2397</v>
      </c>
      <c r="D49" s="815" t="s">
        <v>2484</v>
      </c>
      <c r="E49" s="815" t="s">
        <v>2485</v>
      </c>
      <c r="F49" s="832"/>
      <c r="G49" s="832"/>
      <c r="H49" s="832"/>
      <c r="I49" s="832"/>
      <c r="J49" s="832">
        <v>1</v>
      </c>
      <c r="K49" s="832">
        <v>2392</v>
      </c>
      <c r="L49" s="832">
        <v>1</v>
      </c>
      <c r="M49" s="832">
        <v>2392</v>
      </c>
      <c r="N49" s="832"/>
      <c r="O49" s="832"/>
      <c r="P49" s="820"/>
      <c r="Q49" s="833"/>
    </row>
    <row r="50" spans="1:17" ht="14.45" customHeight="1" x14ac:dyDescent="0.2">
      <c r="A50" s="814" t="s">
        <v>570</v>
      </c>
      <c r="B50" s="815" t="s">
        <v>2429</v>
      </c>
      <c r="C50" s="815" t="s">
        <v>2397</v>
      </c>
      <c r="D50" s="815" t="s">
        <v>2486</v>
      </c>
      <c r="E50" s="815" t="s">
        <v>2487</v>
      </c>
      <c r="F50" s="832"/>
      <c r="G50" s="832"/>
      <c r="H50" s="832"/>
      <c r="I50" s="832"/>
      <c r="J50" s="832">
        <v>808</v>
      </c>
      <c r="K50" s="832">
        <v>0</v>
      </c>
      <c r="L50" s="832"/>
      <c r="M50" s="832">
        <v>0</v>
      </c>
      <c r="N50" s="832">
        <v>910</v>
      </c>
      <c r="O50" s="832">
        <v>0</v>
      </c>
      <c r="P50" s="820"/>
      <c r="Q50" s="833">
        <v>0</v>
      </c>
    </row>
    <row r="51" spans="1:17" ht="14.45" customHeight="1" x14ac:dyDescent="0.2">
      <c r="A51" s="814" t="s">
        <v>570</v>
      </c>
      <c r="B51" s="815" t="s">
        <v>2429</v>
      </c>
      <c r="C51" s="815" t="s">
        <v>2397</v>
      </c>
      <c r="D51" s="815" t="s">
        <v>2488</v>
      </c>
      <c r="E51" s="815" t="s">
        <v>2489</v>
      </c>
      <c r="F51" s="832"/>
      <c r="G51" s="832"/>
      <c r="H51" s="832"/>
      <c r="I51" s="832"/>
      <c r="J51" s="832">
        <v>602</v>
      </c>
      <c r="K51" s="832">
        <v>68026</v>
      </c>
      <c r="L51" s="832">
        <v>1</v>
      </c>
      <c r="M51" s="832">
        <v>113</v>
      </c>
      <c r="N51" s="832">
        <v>920</v>
      </c>
      <c r="O51" s="832">
        <v>104880</v>
      </c>
      <c r="P51" s="820">
        <v>1.5417634433892924</v>
      </c>
      <c r="Q51" s="833">
        <v>114</v>
      </c>
    </row>
    <row r="52" spans="1:17" ht="14.45" customHeight="1" x14ac:dyDescent="0.2">
      <c r="A52" s="814" t="s">
        <v>570</v>
      </c>
      <c r="B52" s="815" t="s">
        <v>2429</v>
      </c>
      <c r="C52" s="815" t="s">
        <v>2397</v>
      </c>
      <c r="D52" s="815" t="s">
        <v>2490</v>
      </c>
      <c r="E52" s="815" t="s">
        <v>2491</v>
      </c>
      <c r="F52" s="832"/>
      <c r="G52" s="832"/>
      <c r="H52" s="832"/>
      <c r="I52" s="832"/>
      <c r="J52" s="832">
        <v>34</v>
      </c>
      <c r="K52" s="832">
        <v>0</v>
      </c>
      <c r="L52" s="832"/>
      <c r="M52" s="832">
        <v>0</v>
      </c>
      <c r="N52" s="832">
        <v>1</v>
      </c>
      <c r="O52" s="832">
        <v>0</v>
      </c>
      <c r="P52" s="820"/>
      <c r="Q52" s="833">
        <v>0</v>
      </c>
    </row>
    <row r="53" spans="1:17" ht="14.45" customHeight="1" x14ac:dyDescent="0.2">
      <c r="A53" s="814" t="s">
        <v>570</v>
      </c>
      <c r="B53" s="815" t="s">
        <v>2429</v>
      </c>
      <c r="C53" s="815" t="s">
        <v>2397</v>
      </c>
      <c r="D53" s="815" t="s">
        <v>2492</v>
      </c>
      <c r="E53" s="815" t="s">
        <v>2493</v>
      </c>
      <c r="F53" s="832"/>
      <c r="G53" s="832"/>
      <c r="H53" s="832"/>
      <c r="I53" s="832"/>
      <c r="J53" s="832">
        <v>1</v>
      </c>
      <c r="K53" s="832">
        <v>0</v>
      </c>
      <c r="L53" s="832"/>
      <c r="M53" s="832">
        <v>0</v>
      </c>
      <c r="N53" s="832"/>
      <c r="O53" s="832"/>
      <c r="P53" s="820"/>
      <c r="Q53" s="833"/>
    </row>
    <row r="54" spans="1:17" ht="14.45" customHeight="1" x14ac:dyDescent="0.2">
      <c r="A54" s="814" t="s">
        <v>570</v>
      </c>
      <c r="B54" s="815" t="s">
        <v>2429</v>
      </c>
      <c r="C54" s="815" t="s">
        <v>2397</v>
      </c>
      <c r="D54" s="815" t="s">
        <v>2494</v>
      </c>
      <c r="E54" s="815" t="s">
        <v>2495</v>
      </c>
      <c r="F54" s="832"/>
      <c r="G54" s="832"/>
      <c r="H54" s="832"/>
      <c r="I54" s="832"/>
      <c r="J54" s="832">
        <v>2</v>
      </c>
      <c r="K54" s="832">
        <v>0</v>
      </c>
      <c r="L54" s="832"/>
      <c r="M54" s="832">
        <v>0</v>
      </c>
      <c r="N54" s="832">
        <v>1</v>
      </c>
      <c r="O54" s="832">
        <v>0</v>
      </c>
      <c r="P54" s="820"/>
      <c r="Q54" s="833">
        <v>0</v>
      </c>
    </row>
    <row r="55" spans="1:17" ht="14.45" customHeight="1" x14ac:dyDescent="0.2">
      <c r="A55" s="814" t="s">
        <v>570</v>
      </c>
      <c r="B55" s="815" t="s">
        <v>2429</v>
      </c>
      <c r="C55" s="815" t="s">
        <v>2397</v>
      </c>
      <c r="D55" s="815" t="s">
        <v>2496</v>
      </c>
      <c r="E55" s="815" t="s">
        <v>2497</v>
      </c>
      <c r="F55" s="832"/>
      <c r="G55" s="832"/>
      <c r="H55" s="832"/>
      <c r="I55" s="832"/>
      <c r="J55" s="832">
        <v>1</v>
      </c>
      <c r="K55" s="832">
        <v>0</v>
      </c>
      <c r="L55" s="832"/>
      <c r="M55" s="832">
        <v>0</v>
      </c>
      <c r="N55" s="832"/>
      <c r="O55" s="832"/>
      <c r="P55" s="820"/>
      <c r="Q55" s="833"/>
    </row>
    <row r="56" spans="1:17" ht="14.45" customHeight="1" x14ac:dyDescent="0.2">
      <c r="A56" s="814" t="s">
        <v>570</v>
      </c>
      <c r="B56" s="815" t="s">
        <v>2498</v>
      </c>
      <c r="C56" s="815" t="s">
        <v>2387</v>
      </c>
      <c r="D56" s="815" t="s">
        <v>2499</v>
      </c>
      <c r="E56" s="815" t="s">
        <v>2500</v>
      </c>
      <c r="F56" s="832">
        <v>37</v>
      </c>
      <c r="G56" s="832">
        <v>14854.62</v>
      </c>
      <c r="H56" s="832">
        <v>7.1775665711566061</v>
      </c>
      <c r="I56" s="832">
        <v>401.47621621621624</v>
      </c>
      <c r="J56" s="832">
        <v>28.1</v>
      </c>
      <c r="K56" s="832">
        <v>2069.59</v>
      </c>
      <c r="L56" s="832">
        <v>1</v>
      </c>
      <c r="M56" s="832">
        <v>73.650889679715306</v>
      </c>
      <c r="N56" s="832">
        <v>4</v>
      </c>
      <c r="O56" s="832">
        <v>295.52</v>
      </c>
      <c r="P56" s="820">
        <v>0.14279156741190283</v>
      </c>
      <c r="Q56" s="833">
        <v>73.88</v>
      </c>
    </row>
    <row r="57" spans="1:17" ht="14.45" customHeight="1" x14ac:dyDescent="0.2">
      <c r="A57" s="814" t="s">
        <v>570</v>
      </c>
      <c r="B57" s="815" t="s">
        <v>2498</v>
      </c>
      <c r="C57" s="815" t="s">
        <v>2387</v>
      </c>
      <c r="D57" s="815" t="s">
        <v>2501</v>
      </c>
      <c r="E57" s="815" t="s">
        <v>2502</v>
      </c>
      <c r="F57" s="832">
        <v>1.1000000000000001</v>
      </c>
      <c r="G57" s="832">
        <v>485.32000000000005</v>
      </c>
      <c r="H57" s="832">
        <v>1.297230835026195</v>
      </c>
      <c r="I57" s="832">
        <v>441.2</v>
      </c>
      <c r="J57" s="832">
        <v>1</v>
      </c>
      <c r="K57" s="832">
        <v>374.12</v>
      </c>
      <c r="L57" s="832">
        <v>1</v>
      </c>
      <c r="M57" s="832">
        <v>374.12</v>
      </c>
      <c r="N57" s="832"/>
      <c r="O57" s="832"/>
      <c r="P57" s="820"/>
      <c r="Q57" s="833"/>
    </row>
    <row r="58" spans="1:17" ht="14.45" customHeight="1" x14ac:dyDescent="0.2">
      <c r="A58" s="814" t="s">
        <v>570</v>
      </c>
      <c r="B58" s="815" t="s">
        <v>2498</v>
      </c>
      <c r="C58" s="815" t="s">
        <v>2387</v>
      </c>
      <c r="D58" s="815" t="s">
        <v>2503</v>
      </c>
      <c r="E58" s="815" t="s">
        <v>2504</v>
      </c>
      <c r="F58" s="832">
        <v>2</v>
      </c>
      <c r="G58" s="832">
        <v>116.8</v>
      </c>
      <c r="H58" s="832"/>
      <c r="I58" s="832">
        <v>58.4</v>
      </c>
      <c r="J58" s="832"/>
      <c r="K58" s="832"/>
      <c r="L58" s="832"/>
      <c r="M58" s="832"/>
      <c r="N58" s="832"/>
      <c r="O58" s="832"/>
      <c r="P58" s="820"/>
      <c r="Q58" s="833"/>
    </row>
    <row r="59" spans="1:17" ht="14.45" customHeight="1" x14ac:dyDescent="0.2">
      <c r="A59" s="814" t="s">
        <v>570</v>
      </c>
      <c r="B59" s="815" t="s">
        <v>2498</v>
      </c>
      <c r="C59" s="815" t="s">
        <v>2387</v>
      </c>
      <c r="D59" s="815" t="s">
        <v>2430</v>
      </c>
      <c r="E59" s="815" t="s">
        <v>653</v>
      </c>
      <c r="F59" s="832">
        <v>1</v>
      </c>
      <c r="G59" s="832">
        <v>1237.74</v>
      </c>
      <c r="H59" s="832"/>
      <c r="I59" s="832">
        <v>1237.74</v>
      </c>
      <c r="J59" s="832"/>
      <c r="K59" s="832"/>
      <c r="L59" s="832"/>
      <c r="M59" s="832"/>
      <c r="N59" s="832"/>
      <c r="O59" s="832"/>
      <c r="P59" s="820"/>
      <c r="Q59" s="833"/>
    </row>
    <row r="60" spans="1:17" ht="14.45" customHeight="1" x14ac:dyDescent="0.2">
      <c r="A60" s="814" t="s">
        <v>570</v>
      </c>
      <c r="B60" s="815" t="s">
        <v>2498</v>
      </c>
      <c r="C60" s="815" t="s">
        <v>2387</v>
      </c>
      <c r="D60" s="815" t="s">
        <v>2505</v>
      </c>
      <c r="E60" s="815" t="s">
        <v>2506</v>
      </c>
      <c r="F60" s="832">
        <v>15</v>
      </c>
      <c r="G60" s="832">
        <v>1931.1000000000001</v>
      </c>
      <c r="H60" s="832">
        <v>2.5</v>
      </c>
      <c r="I60" s="832">
        <v>128.74</v>
      </c>
      <c r="J60" s="832">
        <v>6</v>
      </c>
      <c r="K60" s="832">
        <v>772.44</v>
      </c>
      <c r="L60" s="832">
        <v>1</v>
      </c>
      <c r="M60" s="832">
        <v>128.74</v>
      </c>
      <c r="N60" s="832">
        <v>2</v>
      </c>
      <c r="O60" s="832">
        <v>257.48</v>
      </c>
      <c r="P60" s="820">
        <v>0.33333333333333331</v>
      </c>
      <c r="Q60" s="833">
        <v>128.74</v>
      </c>
    </row>
    <row r="61" spans="1:17" ht="14.45" customHeight="1" x14ac:dyDescent="0.2">
      <c r="A61" s="814" t="s">
        <v>570</v>
      </c>
      <c r="B61" s="815" t="s">
        <v>2498</v>
      </c>
      <c r="C61" s="815" t="s">
        <v>2387</v>
      </c>
      <c r="D61" s="815" t="s">
        <v>2507</v>
      </c>
      <c r="E61" s="815" t="s">
        <v>2508</v>
      </c>
      <c r="F61" s="832">
        <v>1.4</v>
      </c>
      <c r="G61" s="832">
        <v>59.92</v>
      </c>
      <c r="H61" s="832"/>
      <c r="I61" s="832">
        <v>42.800000000000004</v>
      </c>
      <c r="J61" s="832"/>
      <c r="K61" s="832"/>
      <c r="L61" s="832"/>
      <c r="M61" s="832"/>
      <c r="N61" s="832"/>
      <c r="O61" s="832"/>
      <c r="P61" s="820"/>
      <c r="Q61" s="833"/>
    </row>
    <row r="62" spans="1:17" ht="14.45" customHeight="1" x14ac:dyDescent="0.2">
      <c r="A62" s="814" t="s">
        <v>570</v>
      </c>
      <c r="B62" s="815" t="s">
        <v>2498</v>
      </c>
      <c r="C62" s="815" t="s">
        <v>2387</v>
      </c>
      <c r="D62" s="815" t="s">
        <v>2509</v>
      </c>
      <c r="E62" s="815"/>
      <c r="F62" s="832"/>
      <c r="G62" s="832"/>
      <c r="H62" s="832"/>
      <c r="I62" s="832"/>
      <c r="J62" s="832"/>
      <c r="K62" s="832"/>
      <c r="L62" s="832"/>
      <c r="M62" s="832"/>
      <c r="N62" s="832">
        <v>0.5</v>
      </c>
      <c r="O62" s="832">
        <v>271.7</v>
      </c>
      <c r="P62" s="820"/>
      <c r="Q62" s="833">
        <v>543.4</v>
      </c>
    </row>
    <row r="63" spans="1:17" ht="14.45" customHeight="1" x14ac:dyDescent="0.2">
      <c r="A63" s="814" t="s">
        <v>570</v>
      </c>
      <c r="B63" s="815" t="s">
        <v>2498</v>
      </c>
      <c r="C63" s="815" t="s">
        <v>2387</v>
      </c>
      <c r="D63" s="815" t="s">
        <v>2510</v>
      </c>
      <c r="E63" s="815" t="s">
        <v>2511</v>
      </c>
      <c r="F63" s="832"/>
      <c r="G63" s="832"/>
      <c r="H63" s="832"/>
      <c r="I63" s="832"/>
      <c r="J63" s="832">
        <v>0.4</v>
      </c>
      <c r="K63" s="832">
        <v>72.64</v>
      </c>
      <c r="L63" s="832">
        <v>1</v>
      </c>
      <c r="M63" s="832">
        <v>181.6</v>
      </c>
      <c r="N63" s="832"/>
      <c r="O63" s="832"/>
      <c r="P63" s="820"/>
      <c r="Q63" s="833"/>
    </row>
    <row r="64" spans="1:17" ht="14.45" customHeight="1" x14ac:dyDescent="0.2">
      <c r="A64" s="814" t="s">
        <v>570</v>
      </c>
      <c r="B64" s="815" t="s">
        <v>2498</v>
      </c>
      <c r="C64" s="815" t="s">
        <v>2387</v>
      </c>
      <c r="D64" s="815" t="s">
        <v>2431</v>
      </c>
      <c r="E64" s="815" t="s">
        <v>677</v>
      </c>
      <c r="F64" s="832">
        <v>0.8</v>
      </c>
      <c r="G64" s="832">
        <v>108.68</v>
      </c>
      <c r="H64" s="832">
        <v>0.5</v>
      </c>
      <c r="I64" s="832">
        <v>135.85</v>
      </c>
      <c r="J64" s="832">
        <v>1.6</v>
      </c>
      <c r="K64" s="832">
        <v>217.36</v>
      </c>
      <c r="L64" s="832">
        <v>1</v>
      </c>
      <c r="M64" s="832">
        <v>135.85</v>
      </c>
      <c r="N64" s="832">
        <v>1</v>
      </c>
      <c r="O64" s="832">
        <v>135.85</v>
      </c>
      <c r="P64" s="820">
        <v>0.62499999999999989</v>
      </c>
      <c r="Q64" s="833">
        <v>135.85</v>
      </c>
    </row>
    <row r="65" spans="1:17" ht="14.45" customHeight="1" x14ac:dyDescent="0.2">
      <c r="A65" s="814" t="s">
        <v>570</v>
      </c>
      <c r="B65" s="815" t="s">
        <v>2498</v>
      </c>
      <c r="C65" s="815" t="s">
        <v>2387</v>
      </c>
      <c r="D65" s="815" t="s">
        <v>2432</v>
      </c>
      <c r="E65" s="815" t="s">
        <v>2433</v>
      </c>
      <c r="F65" s="832">
        <v>2.0000000000000004</v>
      </c>
      <c r="G65" s="832">
        <v>3263.6</v>
      </c>
      <c r="H65" s="832">
        <v>3.333333333333333</v>
      </c>
      <c r="I65" s="832">
        <v>1631.7999999999995</v>
      </c>
      <c r="J65" s="832">
        <v>0.6</v>
      </c>
      <c r="K65" s="832">
        <v>979.08</v>
      </c>
      <c r="L65" s="832">
        <v>1</v>
      </c>
      <c r="M65" s="832">
        <v>1631.8000000000002</v>
      </c>
      <c r="N65" s="832">
        <v>0.5</v>
      </c>
      <c r="O65" s="832">
        <v>815.9</v>
      </c>
      <c r="P65" s="820">
        <v>0.83333333333333326</v>
      </c>
      <c r="Q65" s="833">
        <v>1631.8</v>
      </c>
    </row>
    <row r="66" spans="1:17" ht="14.45" customHeight="1" x14ac:dyDescent="0.2">
      <c r="A66" s="814" t="s">
        <v>570</v>
      </c>
      <c r="B66" s="815" t="s">
        <v>2498</v>
      </c>
      <c r="C66" s="815" t="s">
        <v>2387</v>
      </c>
      <c r="D66" s="815" t="s">
        <v>2512</v>
      </c>
      <c r="E66" s="815"/>
      <c r="F66" s="832">
        <v>6.5</v>
      </c>
      <c r="G66" s="832">
        <v>101183.5</v>
      </c>
      <c r="H66" s="832">
        <v>2.5878265361971158</v>
      </c>
      <c r="I66" s="832">
        <v>15566.692307692309</v>
      </c>
      <c r="J66" s="832">
        <v>2.5</v>
      </c>
      <c r="K66" s="832">
        <v>39099.800000000003</v>
      </c>
      <c r="L66" s="832">
        <v>1</v>
      </c>
      <c r="M66" s="832">
        <v>15639.920000000002</v>
      </c>
      <c r="N66" s="832">
        <v>2.5</v>
      </c>
      <c r="O66" s="832">
        <v>38963.81</v>
      </c>
      <c r="P66" s="820">
        <v>0.99652197709451185</v>
      </c>
      <c r="Q66" s="833">
        <v>15585.523999999999</v>
      </c>
    </row>
    <row r="67" spans="1:17" ht="14.45" customHeight="1" x14ac:dyDescent="0.2">
      <c r="A67" s="814" t="s">
        <v>570</v>
      </c>
      <c r="B67" s="815" t="s">
        <v>2498</v>
      </c>
      <c r="C67" s="815" t="s">
        <v>2387</v>
      </c>
      <c r="D67" s="815" t="s">
        <v>2513</v>
      </c>
      <c r="E67" s="815"/>
      <c r="F67" s="832">
        <v>1.4</v>
      </c>
      <c r="G67" s="832">
        <v>380.38000000000005</v>
      </c>
      <c r="H67" s="832"/>
      <c r="I67" s="832">
        <v>271.70000000000005</v>
      </c>
      <c r="J67" s="832"/>
      <c r="K67" s="832"/>
      <c r="L67" s="832"/>
      <c r="M67" s="832"/>
      <c r="N67" s="832"/>
      <c r="O67" s="832"/>
      <c r="P67" s="820"/>
      <c r="Q67" s="833"/>
    </row>
    <row r="68" spans="1:17" ht="14.45" customHeight="1" x14ac:dyDescent="0.2">
      <c r="A68" s="814" t="s">
        <v>570</v>
      </c>
      <c r="B68" s="815" t="s">
        <v>2498</v>
      </c>
      <c r="C68" s="815" t="s">
        <v>2387</v>
      </c>
      <c r="D68" s="815" t="s">
        <v>2514</v>
      </c>
      <c r="E68" s="815" t="s">
        <v>2515</v>
      </c>
      <c r="F68" s="832">
        <v>2</v>
      </c>
      <c r="G68" s="832">
        <v>219.2</v>
      </c>
      <c r="H68" s="832"/>
      <c r="I68" s="832">
        <v>109.6</v>
      </c>
      <c r="J68" s="832"/>
      <c r="K68" s="832"/>
      <c r="L68" s="832"/>
      <c r="M68" s="832"/>
      <c r="N68" s="832"/>
      <c r="O68" s="832"/>
      <c r="P68" s="820"/>
      <c r="Q68" s="833"/>
    </row>
    <row r="69" spans="1:17" ht="14.45" customHeight="1" x14ac:dyDescent="0.2">
      <c r="A69" s="814" t="s">
        <v>570</v>
      </c>
      <c r="B69" s="815" t="s">
        <v>2498</v>
      </c>
      <c r="C69" s="815" t="s">
        <v>2387</v>
      </c>
      <c r="D69" s="815" t="s">
        <v>2434</v>
      </c>
      <c r="E69" s="815"/>
      <c r="F69" s="832">
        <v>0.7</v>
      </c>
      <c r="G69" s="832">
        <v>32.409999999999997</v>
      </c>
      <c r="H69" s="832"/>
      <c r="I69" s="832">
        <v>46.3</v>
      </c>
      <c r="J69" s="832"/>
      <c r="K69" s="832"/>
      <c r="L69" s="832"/>
      <c r="M69" s="832"/>
      <c r="N69" s="832"/>
      <c r="O69" s="832"/>
      <c r="P69" s="820"/>
      <c r="Q69" s="833"/>
    </row>
    <row r="70" spans="1:17" ht="14.45" customHeight="1" x14ac:dyDescent="0.2">
      <c r="A70" s="814" t="s">
        <v>570</v>
      </c>
      <c r="B70" s="815" t="s">
        <v>2498</v>
      </c>
      <c r="C70" s="815" t="s">
        <v>2387</v>
      </c>
      <c r="D70" s="815" t="s">
        <v>2435</v>
      </c>
      <c r="E70" s="815" t="s">
        <v>2436</v>
      </c>
      <c r="F70" s="832">
        <v>5.6</v>
      </c>
      <c r="G70" s="832">
        <v>441.28000000000003</v>
      </c>
      <c r="H70" s="832">
        <v>1.8770683567995234</v>
      </c>
      <c r="I70" s="832">
        <v>78.800000000000011</v>
      </c>
      <c r="J70" s="832">
        <v>4</v>
      </c>
      <c r="K70" s="832">
        <v>235.09000000000003</v>
      </c>
      <c r="L70" s="832">
        <v>1</v>
      </c>
      <c r="M70" s="832">
        <v>58.772500000000008</v>
      </c>
      <c r="N70" s="832">
        <v>7.1</v>
      </c>
      <c r="O70" s="832">
        <v>417.04999999999995</v>
      </c>
      <c r="P70" s="820">
        <v>1.7740014462546254</v>
      </c>
      <c r="Q70" s="833">
        <v>58.739436619718305</v>
      </c>
    </row>
    <row r="71" spans="1:17" ht="14.45" customHeight="1" x14ac:dyDescent="0.2">
      <c r="A71" s="814" t="s">
        <v>570</v>
      </c>
      <c r="B71" s="815" t="s">
        <v>2498</v>
      </c>
      <c r="C71" s="815" t="s">
        <v>2387</v>
      </c>
      <c r="D71" s="815" t="s">
        <v>2516</v>
      </c>
      <c r="E71" s="815" t="s">
        <v>2517</v>
      </c>
      <c r="F71" s="832">
        <v>0.6</v>
      </c>
      <c r="G71" s="832">
        <v>359.88</v>
      </c>
      <c r="H71" s="832"/>
      <c r="I71" s="832">
        <v>599.80000000000007</v>
      </c>
      <c r="J71" s="832"/>
      <c r="K71" s="832"/>
      <c r="L71" s="832"/>
      <c r="M71" s="832"/>
      <c r="N71" s="832"/>
      <c r="O71" s="832"/>
      <c r="P71" s="820"/>
      <c r="Q71" s="833"/>
    </row>
    <row r="72" spans="1:17" ht="14.45" customHeight="1" x14ac:dyDescent="0.2">
      <c r="A72" s="814" t="s">
        <v>570</v>
      </c>
      <c r="B72" s="815" t="s">
        <v>2498</v>
      </c>
      <c r="C72" s="815" t="s">
        <v>2387</v>
      </c>
      <c r="D72" s="815" t="s">
        <v>2518</v>
      </c>
      <c r="E72" s="815"/>
      <c r="F72" s="832">
        <v>19.100000000000001</v>
      </c>
      <c r="G72" s="832">
        <v>1766.5500000000002</v>
      </c>
      <c r="H72" s="832"/>
      <c r="I72" s="832">
        <v>92.489528795811523</v>
      </c>
      <c r="J72" s="832"/>
      <c r="K72" s="832"/>
      <c r="L72" s="832"/>
      <c r="M72" s="832"/>
      <c r="N72" s="832"/>
      <c r="O72" s="832"/>
      <c r="P72" s="820"/>
      <c r="Q72" s="833"/>
    </row>
    <row r="73" spans="1:17" ht="14.45" customHeight="1" x14ac:dyDescent="0.2">
      <c r="A73" s="814" t="s">
        <v>570</v>
      </c>
      <c r="B73" s="815" t="s">
        <v>2498</v>
      </c>
      <c r="C73" s="815" t="s">
        <v>2387</v>
      </c>
      <c r="D73" s="815" t="s">
        <v>2519</v>
      </c>
      <c r="E73" s="815" t="s">
        <v>2520</v>
      </c>
      <c r="F73" s="832">
        <v>2.8</v>
      </c>
      <c r="G73" s="832">
        <v>4569.04</v>
      </c>
      <c r="H73" s="832">
        <v>1.2727272727272727</v>
      </c>
      <c r="I73" s="832">
        <v>1631.8000000000002</v>
      </c>
      <c r="J73" s="832">
        <v>2.2000000000000002</v>
      </c>
      <c r="K73" s="832">
        <v>3589.96</v>
      </c>
      <c r="L73" s="832">
        <v>1</v>
      </c>
      <c r="M73" s="832">
        <v>1631.8</v>
      </c>
      <c r="N73" s="832"/>
      <c r="O73" s="832"/>
      <c r="P73" s="820"/>
      <c r="Q73" s="833"/>
    </row>
    <row r="74" spans="1:17" ht="14.45" customHeight="1" x14ac:dyDescent="0.2">
      <c r="A74" s="814" t="s">
        <v>570</v>
      </c>
      <c r="B74" s="815" t="s">
        <v>2498</v>
      </c>
      <c r="C74" s="815" t="s">
        <v>2387</v>
      </c>
      <c r="D74" s="815" t="s">
        <v>2437</v>
      </c>
      <c r="E74" s="815" t="s">
        <v>2438</v>
      </c>
      <c r="F74" s="832">
        <v>5</v>
      </c>
      <c r="G74" s="832">
        <v>548</v>
      </c>
      <c r="H74" s="832"/>
      <c r="I74" s="832">
        <v>109.6</v>
      </c>
      <c r="J74" s="832"/>
      <c r="K74" s="832"/>
      <c r="L74" s="832"/>
      <c r="M74" s="832"/>
      <c r="N74" s="832"/>
      <c r="O74" s="832"/>
      <c r="P74" s="820"/>
      <c r="Q74" s="833"/>
    </row>
    <row r="75" spans="1:17" ht="14.45" customHeight="1" x14ac:dyDescent="0.2">
      <c r="A75" s="814" t="s">
        <v>570</v>
      </c>
      <c r="B75" s="815" t="s">
        <v>2498</v>
      </c>
      <c r="C75" s="815" t="s">
        <v>2387</v>
      </c>
      <c r="D75" s="815" t="s">
        <v>2521</v>
      </c>
      <c r="E75" s="815" t="s">
        <v>938</v>
      </c>
      <c r="F75" s="832"/>
      <c r="G75" s="832"/>
      <c r="H75" s="832"/>
      <c r="I75" s="832"/>
      <c r="J75" s="832">
        <v>0.3</v>
      </c>
      <c r="K75" s="832">
        <v>44.55</v>
      </c>
      <c r="L75" s="832">
        <v>1</v>
      </c>
      <c r="M75" s="832">
        <v>148.5</v>
      </c>
      <c r="N75" s="832"/>
      <c r="O75" s="832"/>
      <c r="P75" s="820"/>
      <c r="Q75" s="833"/>
    </row>
    <row r="76" spans="1:17" ht="14.45" customHeight="1" x14ac:dyDescent="0.2">
      <c r="A76" s="814" t="s">
        <v>570</v>
      </c>
      <c r="B76" s="815" t="s">
        <v>2498</v>
      </c>
      <c r="C76" s="815" t="s">
        <v>2387</v>
      </c>
      <c r="D76" s="815" t="s">
        <v>2522</v>
      </c>
      <c r="E76" s="815" t="s">
        <v>864</v>
      </c>
      <c r="F76" s="832">
        <v>0</v>
      </c>
      <c r="G76" s="832">
        <v>0</v>
      </c>
      <c r="H76" s="832"/>
      <c r="I76" s="832"/>
      <c r="J76" s="832"/>
      <c r="K76" s="832"/>
      <c r="L76" s="832"/>
      <c r="M76" s="832"/>
      <c r="N76" s="832"/>
      <c r="O76" s="832"/>
      <c r="P76" s="820"/>
      <c r="Q76" s="833"/>
    </row>
    <row r="77" spans="1:17" ht="14.45" customHeight="1" x14ac:dyDescent="0.2">
      <c r="A77" s="814" t="s">
        <v>570</v>
      </c>
      <c r="B77" s="815" t="s">
        <v>2498</v>
      </c>
      <c r="C77" s="815" t="s">
        <v>2387</v>
      </c>
      <c r="D77" s="815" t="s">
        <v>2439</v>
      </c>
      <c r="E77" s="815" t="s">
        <v>907</v>
      </c>
      <c r="F77" s="832">
        <v>13</v>
      </c>
      <c r="G77" s="832">
        <v>854.75</v>
      </c>
      <c r="H77" s="832">
        <v>16.060691469372415</v>
      </c>
      <c r="I77" s="832">
        <v>65.75</v>
      </c>
      <c r="J77" s="832">
        <v>2</v>
      </c>
      <c r="K77" s="832">
        <v>53.22</v>
      </c>
      <c r="L77" s="832">
        <v>1</v>
      </c>
      <c r="M77" s="832">
        <v>26.61</v>
      </c>
      <c r="N77" s="832"/>
      <c r="O77" s="832"/>
      <c r="P77" s="820"/>
      <c r="Q77" s="833"/>
    </row>
    <row r="78" spans="1:17" ht="14.45" customHeight="1" x14ac:dyDescent="0.2">
      <c r="A78" s="814" t="s">
        <v>570</v>
      </c>
      <c r="B78" s="815" t="s">
        <v>2498</v>
      </c>
      <c r="C78" s="815" t="s">
        <v>2387</v>
      </c>
      <c r="D78" s="815" t="s">
        <v>2523</v>
      </c>
      <c r="E78" s="815" t="s">
        <v>2524</v>
      </c>
      <c r="F78" s="832">
        <v>0.7</v>
      </c>
      <c r="G78" s="832">
        <v>552.86</v>
      </c>
      <c r="H78" s="832"/>
      <c r="I78" s="832">
        <v>789.80000000000007</v>
      </c>
      <c r="J78" s="832"/>
      <c r="K78" s="832"/>
      <c r="L78" s="832"/>
      <c r="M78" s="832"/>
      <c r="N78" s="832"/>
      <c r="O78" s="832"/>
      <c r="P78" s="820"/>
      <c r="Q78" s="833"/>
    </row>
    <row r="79" spans="1:17" ht="14.45" customHeight="1" x14ac:dyDescent="0.2">
      <c r="A79" s="814" t="s">
        <v>570</v>
      </c>
      <c r="B79" s="815" t="s">
        <v>2498</v>
      </c>
      <c r="C79" s="815" t="s">
        <v>2387</v>
      </c>
      <c r="D79" s="815" t="s">
        <v>2440</v>
      </c>
      <c r="E79" s="815" t="s">
        <v>2441</v>
      </c>
      <c r="F79" s="832"/>
      <c r="G79" s="832"/>
      <c r="H79" s="832"/>
      <c r="I79" s="832"/>
      <c r="J79" s="832">
        <v>1</v>
      </c>
      <c r="K79" s="832">
        <v>143.66</v>
      </c>
      <c r="L79" s="832">
        <v>1</v>
      </c>
      <c r="M79" s="832">
        <v>143.66</v>
      </c>
      <c r="N79" s="832"/>
      <c r="O79" s="832"/>
      <c r="P79" s="820"/>
      <c r="Q79" s="833"/>
    </row>
    <row r="80" spans="1:17" ht="14.45" customHeight="1" x14ac:dyDescent="0.2">
      <c r="A80" s="814" t="s">
        <v>570</v>
      </c>
      <c r="B80" s="815" t="s">
        <v>2498</v>
      </c>
      <c r="C80" s="815" t="s">
        <v>2387</v>
      </c>
      <c r="D80" s="815" t="s">
        <v>2525</v>
      </c>
      <c r="E80" s="815" t="s">
        <v>923</v>
      </c>
      <c r="F80" s="832">
        <v>1.7000000000000002</v>
      </c>
      <c r="G80" s="832">
        <v>3613.52</v>
      </c>
      <c r="H80" s="832">
        <v>7.1615831301900625</v>
      </c>
      <c r="I80" s="832">
        <v>2125.6</v>
      </c>
      <c r="J80" s="832">
        <v>1.1000000000000001</v>
      </c>
      <c r="K80" s="832">
        <v>504.57</v>
      </c>
      <c r="L80" s="832">
        <v>1</v>
      </c>
      <c r="M80" s="832">
        <v>458.69999999999993</v>
      </c>
      <c r="N80" s="832"/>
      <c r="O80" s="832"/>
      <c r="P80" s="820"/>
      <c r="Q80" s="833"/>
    </row>
    <row r="81" spans="1:17" ht="14.45" customHeight="1" x14ac:dyDescent="0.2">
      <c r="A81" s="814" t="s">
        <v>570</v>
      </c>
      <c r="B81" s="815" t="s">
        <v>2498</v>
      </c>
      <c r="C81" s="815" t="s">
        <v>2387</v>
      </c>
      <c r="D81" s="815" t="s">
        <v>2442</v>
      </c>
      <c r="E81" s="815" t="s">
        <v>931</v>
      </c>
      <c r="F81" s="832">
        <v>4</v>
      </c>
      <c r="G81" s="832">
        <v>438.4</v>
      </c>
      <c r="H81" s="832">
        <v>2.1882799241289805</v>
      </c>
      <c r="I81" s="832">
        <v>109.6</v>
      </c>
      <c r="J81" s="832">
        <v>6</v>
      </c>
      <c r="K81" s="832">
        <v>200.34</v>
      </c>
      <c r="L81" s="832">
        <v>1</v>
      </c>
      <c r="M81" s="832">
        <v>33.39</v>
      </c>
      <c r="N81" s="832">
        <v>5</v>
      </c>
      <c r="O81" s="832">
        <v>166.95</v>
      </c>
      <c r="P81" s="820">
        <v>0.83333333333333326</v>
      </c>
      <c r="Q81" s="833">
        <v>33.39</v>
      </c>
    </row>
    <row r="82" spans="1:17" ht="14.45" customHeight="1" x14ac:dyDescent="0.2">
      <c r="A82" s="814" t="s">
        <v>570</v>
      </c>
      <c r="B82" s="815" t="s">
        <v>2498</v>
      </c>
      <c r="C82" s="815" t="s">
        <v>2387</v>
      </c>
      <c r="D82" s="815" t="s">
        <v>2526</v>
      </c>
      <c r="E82" s="815" t="s">
        <v>2527</v>
      </c>
      <c r="F82" s="832"/>
      <c r="G82" s="832"/>
      <c r="H82" s="832"/>
      <c r="I82" s="832"/>
      <c r="J82" s="832">
        <v>1.8</v>
      </c>
      <c r="K82" s="832">
        <v>1653.3</v>
      </c>
      <c r="L82" s="832">
        <v>1</v>
      </c>
      <c r="M82" s="832">
        <v>918.5</v>
      </c>
      <c r="N82" s="832"/>
      <c r="O82" s="832"/>
      <c r="P82" s="820"/>
      <c r="Q82" s="833"/>
    </row>
    <row r="83" spans="1:17" ht="14.45" customHeight="1" x14ac:dyDescent="0.2">
      <c r="A83" s="814" t="s">
        <v>570</v>
      </c>
      <c r="B83" s="815" t="s">
        <v>2498</v>
      </c>
      <c r="C83" s="815" t="s">
        <v>2387</v>
      </c>
      <c r="D83" s="815" t="s">
        <v>2528</v>
      </c>
      <c r="E83" s="815" t="s">
        <v>2529</v>
      </c>
      <c r="F83" s="832"/>
      <c r="G83" s="832"/>
      <c r="H83" s="832"/>
      <c r="I83" s="832"/>
      <c r="J83" s="832">
        <v>0.77</v>
      </c>
      <c r="K83" s="832">
        <v>131966.75</v>
      </c>
      <c r="L83" s="832">
        <v>1</v>
      </c>
      <c r="M83" s="832">
        <v>171385.3896103896</v>
      </c>
      <c r="N83" s="832"/>
      <c r="O83" s="832"/>
      <c r="P83" s="820"/>
      <c r="Q83" s="833"/>
    </row>
    <row r="84" spans="1:17" ht="14.45" customHeight="1" x14ac:dyDescent="0.2">
      <c r="A84" s="814" t="s">
        <v>570</v>
      </c>
      <c r="B84" s="815" t="s">
        <v>2498</v>
      </c>
      <c r="C84" s="815" t="s">
        <v>2387</v>
      </c>
      <c r="D84" s="815" t="s">
        <v>2530</v>
      </c>
      <c r="E84" s="815" t="s">
        <v>869</v>
      </c>
      <c r="F84" s="832"/>
      <c r="G84" s="832"/>
      <c r="H84" s="832"/>
      <c r="I84" s="832"/>
      <c r="J84" s="832"/>
      <c r="K84" s="832"/>
      <c r="L84" s="832"/>
      <c r="M84" s="832"/>
      <c r="N84" s="832">
        <v>0.4</v>
      </c>
      <c r="O84" s="832">
        <v>198.12</v>
      </c>
      <c r="P84" s="820"/>
      <c r="Q84" s="833">
        <v>495.3</v>
      </c>
    </row>
    <row r="85" spans="1:17" ht="14.45" customHeight="1" x14ac:dyDescent="0.2">
      <c r="A85" s="814" t="s">
        <v>570</v>
      </c>
      <c r="B85" s="815" t="s">
        <v>2498</v>
      </c>
      <c r="C85" s="815" t="s">
        <v>2392</v>
      </c>
      <c r="D85" s="815" t="s">
        <v>2444</v>
      </c>
      <c r="E85" s="815" t="s">
        <v>2394</v>
      </c>
      <c r="F85" s="832">
        <v>3</v>
      </c>
      <c r="G85" s="832">
        <v>7923.4500000000007</v>
      </c>
      <c r="H85" s="832"/>
      <c r="I85" s="832">
        <v>2641.15</v>
      </c>
      <c r="J85" s="832"/>
      <c r="K85" s="832"/>
      <c r="L85" s="832"/>
      <c r="M85" s="832"/>
      <c r="N85" s="832"/>
      <c r="O85" s="832"/>
      <c r="P85" s="820"/>
      <c r="Q85" s="833"/>
    </row>
    <row r="86" spans="1:17" ht="14.45" customHeight="1" x14ac:dyDescent="0.2">
      <c r="A86" s="814" t="s">
        <v>570</v>
      </c>
      <c r="B86" s="815" t="s">
        <v>2498</v>
      </c>
      <c r="C86" s="815" t="s">
        <v>2392</v>
      </c>
      <c r="D86" s="815" t="s">
        <v>2393</v>
      </c>
      <c r="E86" s="815" t="s">
        <v>2394</v>
      </c>
      <c r="F86" s="832">
        <v>26</v>
      </c>
      <c r="G86" s="832">
        <v>43166.759999999995</v>
      </c>
      <c r="H86" s="832">
        <v>1.0696509781833796</v>
      </c>
      <c r="I86" s="832">
        <v>1660.2599999999998</v>
      </c>
      <c r="J86" s="832">
        <v>24.1</v>
      </c>
      <c r="K86" s="832">
        <v>40355.93</v>
      </c>
      <c r="L86" s="832">
        <v>1</v>
      </c>
      <c r="M86" s="832">
        <v>1674.5199170124481</v>
      </c>
      <c r="N86" s="832">
        <v>5</v>
      </c>
      <c r="O86" s="832">
        <v>8415.61</v>
      </c>
      <c r="P86" s="820">
        <v>0.2085346564928624</v>
      </c>
      <c r="Q86" s="833">
        <v>1683.1220000000001</v>
      </c>
    </row>
    <row r="87" spans="1:17" ht="14.45" customHeight="1" x14ac:dyDescent="0.2">
      <c r="A87" s="814" t="s">
        <v>570</v>
      </c>
      <c r="B87" s="815" t="s">
        <v>2498</v>
      </c>
      <c r="C87" s="815" t="s">
        <v>2392</v>
      </c>
      <c r="D87" s="815" t="s">
        <v>2445</v>
      </c>
      <c r="E87" s="815" t="s">
        <v>2446</v>
      </c>
      <c r="F87" s="832">
        <v>3</v>
      </c>
      <c r="G87" s="832">
        <v>30927.45</v>
      </c>
      <c r="H87" s="832">
        <v>1.4948524116330664</v>
      </c>
      <c r="I87" s="832">
        <v>10309.15</v>
      </c>
      <c r="J87" s="832">
        <v>2</v>
      </c>
      <c r="K87" s="832">
        <v>20689.3</v>
      </c>
      <c r="L87" s="832">
        <v>1</v>
      </c>
      <c r="M87" s="832">
        <v>10344.65</v>
      </c>
      <c r="N87" s="832"/>
      <c r="O87" s="832"/>
      <c r="P87" s="820"/>
      <c r="Q87" s="833"/>
    </row>
    <row r="88" spans="1:17" ht="14.45" customHeight="1" x14ac:dyDescent="0.2">
      <c r="A88" s="814" t="s">
        <v>570</v>
      </c>
      <c r="B88" s="815" t="s">
        <v>2498</v>
      </c>
      <c r="C88" s="815" t="s">
        <v>2392</v>
      </c>
      <c r="D88" s="815" t="s">
        <v>2531</v>
      </c>
      <c r="E88" s="815" t="s">
        <v>2446</v>
      </c>
      <c r="F88" s="832">
        <v>5</v>
      </c>
      <c r="G88" s="832">
        <v>20588</v>
      </c>
      <c r="H88" s="832">
        <v>4.994202378237814</v>
      </c>
      <c r="I88" s="832">
        <v>4117.6000000000004</v>
      </c>
      <c r="J88" s="832">
        <v>1</v>
      </c>
      <c r="K88" s="832">
        <v>4122.38</v>
      </c>
      <c r="L88" s="832">
        <v>1</v>
      </c>
      <c r="M88" s="832">
        <v>4122.38</v>
      </c>
      <c r="N88" s="832">
        <v>2</v>
      </c>
      <c r="O88" s="832">
        <v>8246.14</v>
      </c>
      <c r="P88" s="820">
        <v>2.0003347580766451</v>
      </c>
      <c r="Q88" s="833">
        <v>4123.07</v>
      </c>
    </row>
    <row r="89" spans="1:17" ht="14.45" customHeight="1" x14ac:dyDescent="0.2">
      <c r="A89" s="814" t="s">
        <v>570</v>
      </c>
      <c r="B89" s="815" t="s">
        <v>2498</v>
      </c>
      <c r="C89" s="815" t="s">
        <v>2392</v>
      </c>
      <c r="D89" s="815" t="s">
        <v>2532</v>
      </c>
      <c r="E89" s="815" t="s">
        <v>2533</v>
      </c>
      <c r="F89" s="832">
        <v>9</v>
      </c>
      <c r="G89" s="832">
        <v>10904.489999999998</v>
      </c>
      <c r="H89" s="832">
        <v>1.7812700616653732</v>
      </c>
      <c r="I89" s="832">
        <v>1211.6099999999997</v>
      </c>
      <c r="J89" s="832">
        <v>5</v>
      </c>
      <c r="K89" s="832">
        <v>6121.75</v>
      </c>
      <c r="L89" s="832">
        <v>1</v>
      </c>
      <c r="M89" s="832">
        <v>1224.3499999999999</v>
      </c>
      <c r="N89" s="832">
        <v>1</v>
      </c>
      <c r="O89" s="832">
        <v>1228.3900000000001</v>
      </c>
      <c r="P89" s="820">
        <v>0.20065994201004617</v>
      </c>
      <c r="Q89" s="833">
        <v>1228.3900000000001</v>
      </c>
    </row>
    <row r="90" spans="1:17" ht="14.45" customHeight="1" x14ac:dyDescent="0.2">
      <c r="A90" s="814" t="s">
        <v>570</v>
      </c>
      <c r="B90" s="815" t="s">
        <v>2498</v>
      </c>
      <c r="C90" s="815" t="s">
        <v>2392</v>
      </c>
      <c r="D90" s="815" t="s">
        <v>2395</v>
      </c>
      <c r="E90" s="815" t="s">
        <v>2396</v>
      </c>
      <c r="F90" s="832">
        <v>36</v>
      </c>
      <c r="G90" s="832">
        <v>8841.9600000000009</v>
      </c>
      <c r="H90" s="832">
        <v>1.3101296207393185</v>
      </c>
      <c r="I90" s="832">
        <v>245.61</v>
      </c>
      <c r="J90" s="832">
        <v>27</v>
      </c>
      <c r="K90" s="832">
        <v>6748.92</v>
      </c>
      <c r="L90" s="832">
        <v>1</v>
      </c>
      <c r="M90" s="832">
        <v>249.96</v>
      </c>
      <c r="N90" s="832">
        <v>7</v>
      </c>
      <c r="O90" s="832">
        <v>1752.94</v>
      </c>
      <c r="P90" s="820">
        <v>0.25973637263443633</v>
      </c>
      <c r="Q90" s="833">
        <v>250.42000000000002</v>
      </c>
    </row>
    <row r="91" spans="1:17" ht="14.45" customHeight="1" x14ac:dyDescent="0.2">
      <c r="A91" s="814" t="s">
        <v>570</v>
      </c>
      <c r="B91" s="815" t="s">
        <v>2498</v>
      </c>
      <c r="C91" s="815" t="s">
        <v>2447</v>
      </c>
      <c r="D91" s="815" t="s">
        <v>2534</v>
      </c>
      <c r="E91" s="815" t="s">
        <v>2535</v>
      </c>
      <c r="F91" s="832">
        <v>2</v>
      </c>
      <c r="G91" s="832">
        <v>7851.26</v>
      </c>
      <c r="H91" s="832"/>
      <c r="I91" s="832">
        <v>3925.63</v>
      </c>
      <c r="J91" s="832"/>
      <c r="K91" s="832"/>
      <c r="L91" s="832"/>
      <c r="M91" s="832"/>
      <c r="N91" s="832"/>
      <c r="O91" s="832"/>
      <c r="P91" s="820"/>
      <c r="Q91" s="833"/>
    </row>
    <row r="92" spans="1:17" ht="14.45" customHeight="1" x14ac:dyDescent="0.2">
      <c r="A92" s="814" t="s">
        <v>570</v>
      </c>
      <c r="B92" s="815" t="s">
        <v>2498</v>
      </c>
      <c r="C92" s="815" t="s">
        <v>2447</v>
      </c>
      <c r="D92" s="815" t="s">
        <v>2536</v>
      </c>
      <c r="E92" s="815" t="s">
        <v>2537</v>
      </c>
      <c r="F92" s="832">
        <v>3</v>
      </c>
      <c r="G92" s="832">
        <v>15669.9</v>
      </c>
      <c r="H92" s="832"/>
      <c r="I92" s="832">
        <v>5223.3</v>
      </c>
      <c r="J92" s="832"/>
      <c r="K92" s="832"/>
      <c r="L92" s="832"/>
      <c r="M92" s="832"/>
      <c r="N92" s="832"/>
      <c r="O92" s="832"/>
      <c r="P92" s="820"/>
      <c r="Q92" s="833"/>
    </row>
    <row r="93" spans="1:17" ht="14.45" customHeight="1" x14ac:dyDescent="0.2">
      <c r="A93" s="814" t="s">
        <v>570</v>
      </c>
      <c r="B93" s="815" t="s">
        <v>2498</v>
      </c>
      <c r="C93" s="815" t="s">
        <v>2447</v>
      </c>
      <c r="D93" s="815" t="s">
        <v>2538</v>
      </c>
      <c r="E93" s="815" t="s">
        <v>2539</v>
      </c>
      <c r="F93" s="832">
        <v>1</v>
      </c>
      <c r="G93" s="832">
        <v>10478</v>
      </c>
      <c r="H93" s="832">
        <v>1</v>
      </c>
      <c r="I93" s="832">
        <v>10478</v>
      </c>
      <c r="J93" s="832">
        <v>1</v>
      </c>
      <c r="K93" s="832">
        <v>10478</v>
      </c>
      <c r="L93" s="832">
        <v>1</v>
      </c>
      <c r="M93" s="832">
        <v>10478</v>
      </c>
      <c r="N93" s="832"/>
      <c r="O93" s="832"/>
      <c r="P93" s="820"/>
      <c r="Q93" s="833"/>
    </row>
    <row r="94" spans="1:17" ht="14.45" customHeight="1" x14ac:dyDescent="0.2">
      <c r="A94" s="814" t="s">
        <v>570</v>
      </c>
      <c r="B94" s="815" t="s">
        <v>2498</v>
      </c>
      <c r="C94" s="815" t="s">
        <v>2447</v>
      </c>
      <c r="D94" s="815" t="s">
        <v>2540</v>
      </c>
      <c r="E94" s="815" t="s">
        <v>2541</v>
      </c>
      <c r="F94" s="832"/>
      <c r="G94" s="832"/>
      <c r="H94" s="832"/>
      <c r="I94" s="832"/>
      <c r="J94" s="832">
        <v>1</v>
      </c>
      <c r="K94" s="832">
        <v>61920</v>
      </c>
      <c r="L94" s="832">
        <v>1</v>
      </c>
      <c r="M94" s="832">
        <v>61920</v>
      </c>
      <c r="N94" s="832"/>
      <c r="O94" s="832"/>
      <c r="P94" s="820"/>
      <c r="Q94" s="833"/>
    </row>
    <row r="95" spans="1:17" ht="14.45" customHeight="1" x14ac:dyDescent="0.2">
      <c r="A95" s="814" t="s">
        <v>570</v>
      </c>
      <c r="B95" s="815" t="s">
        <v>2498</v>
      </c>
      <c r="C95" s="815" t="s">
        <v>2447</v>
      </c>
      <c r="D95" s="815" t="s">
        <v>2542</v>
      </c>
      <c r="E95" s="815" t="s">
        <v>2543</v>
      </c>
      <c r="F95" s="832">
        <v>1</v>
      </c>
      <c r="G95" s="832">
        <v>6133.4</v>
      </c>
      <c r="H95" s="832"/>
      <c r="I95" s="832">
        <v>6133.4</v>
      </c>
      <c r="J95" s="832"/>
      <c r="K95" s="832"/>
      <c r="L95" s="832"/>
      <c r="M95" s="832"/>
      <c r="N95" s="832"/>
      <c r="O95" s="832"/>
      <c r="P95" s="820"/>
      <c r="Q95" s="833"/>
    </row>
    <row r="96" spans="1:17" ht="14.45" customHeight="1" x14ac:dyDescent="0.2">
      <c r="A96" s="814" t="s">
        <v>570</v>
      </c>
      <c r="B96" s="815" t="s">
        <v>2498</v>
      </c>
      <c r="C96" s="815" t="s">
        <v>2397</v>
      </c>
      <c r="D96" s="815" t="s">
        <v>2454</v>
      </c>
      <c r="E96" s="815" t="s">
        <v>2455</v>
      </c>
      <c r="F96" s="832">
        <v>60</v>
      </c>
      <c r="G96" s="832">
        <v>10680</v>
      </c>
      <c r="H96" s="832">
        <v>0.54634745242480054</v>
      </c>
      <c r="I96" s="832">
        <v>178</v>
      </c>
      <c r="J96" s="832">
        <v>108</v>
      </c>
      <c r="K96" s="832">
        <v>19548</v>
      </c>
      <c r="L96" s="832">
        <v>1</v>
      </c>
      <c r="M96" s="832">
        <v>181</v>
      </c>
      <c r="N96" s="832">
        <v>87</v>
      </c>
      <c r="O96" s="832">
        <v>22513</v>
      </c>
      <c r="P96" s="820">
        <v>1.1516779210149375</v>
      </c>
      <c r="Q96" s="833">
        <v>258.77011494252872</v>
      </c>
    </row>
    <row r="97" spans="1:17" ht="14.45" customHeight="1" x14ac:dyDescent="0.2">
      <c r="A97" s="814" t="s">
        <v>570</v>
      </c>
      <c r="B97" s="815" t="s">
        <v>2498</v>
      </c>
      <c r="C97" s="815" t="s">
        <v>2397</v>
      </c>
      <c r="D97" s="815" t="s">
        <v>2544</v>
      </c>
      <c r="E97" s="815" t="s">
        <v>2545</v>
      </c>
      <c r="F97" s="832">
        <v>88</v>
      </c>
      <c r="G97" s="832">
        <v>2548920</v>
      </c>
      <c r="H97" s="832">
        <v>3.3845434772794269</v>
      </c>
      <c r="I97" s="832">
        <v>28965</v>
      </c>
      <c r="J97" s="832">
        <v>26</v>
      </c>
      <c r="K97" s="832">
        <v>753106</v>
      </c>
      <c r="L97" s="832">
        <v>1</v>
      </c>
      <c r="M97" s="832">
        <v>28965.615384615383</v>
      </c>
      <c r="N97" s="832">
        <v>20</v>
      </c>
      <c r="O97" s="832">
        <v>579492</v>
      </c>
      <c r="P97" s="820">
        <v>0.76946937084553835</v>
      </c>
      <c r="Q97" s="833">
        <v>28974.6</v>
      </c>
    </row>
    <row r="98" spans="1:17" ht="14.45" customHeight="1" x14ac:dyDescent="0.2">
      <c r="A98" s="814" t="s">
        <v>570</v>
      </c>
      <c r="B98" s="815" t="s">
        <v>2498</v>
      </c>
      <c r="C98" s="815" t="s">
        <v>2397</v>
      </c>
      <c r="D98" s="815" t="s">
        <v>2546</v>
      </c>
      <c r="E98" s="815" t="s">
        <v>2547</v>
      </c>
      <c r="F98" s="832">
        <v>221</v>
      </c>
      <c r="G98" s="832">
        <v>3021512</v>
      </c>
      <c r="H98" s="832">
        <v>1.3557479175902378</v>
      </c>
      <c r="I98" s="832">
        <v>13672</v>
      </c>
      <c r="J98" s="832">
        <v>163</v>
      </c>
      <c r="K98" s="832">
        <v>2228668</v>
      </c>
      <c r="L98" s="832">
        <v>1</v>
      </c>
      <c r="M98" s="832">
        <v>13672.809815950921</v>
      </c>
      <c r="N98" s="832">
        <v>118</v>
      </c>
      <c r="O98" s="832">
        <v>1614450</v>
      </c>
      <c r="P98" s="820">
        <v>0.72440130158462368</v>
      </c>
      <c r="Q98" s="833">
        <v>13681.77966101695</v>
      </c>
    </row>
    <row r="99" spans="1:17" ht="14.45" customHeight="1" x14ac:dyDescent="0.2">
      <c r="A99" s="814" t="s">
        <v>570</v>
      </c>
      <c r="B99" s="815" t="s">
        <v>2498</v>
      </c>
      <c r="C99" s="815" t="s">
        <v>2397</v>
      </c>
      <c r="D99" s="815" t="s">
        <v>2548</v>
      </c>
      <c r="E99" s="815" t="s">
        <v>2549</v>
      </c>
      <c r="F99" s="832"/>
      <c r="G99" s="832"/>
      <c r="H99" s="832"/>
      <c r="I99" s="832"/>
      <c r="J99" s="832">
        <v>1</v>
      </c>
      <c r="K99" s="832">
        <v>2786</v>
      </c>
      <c r="L99" s="832">
        <v>1</v>
      </c>
      <c r="M99" s="832">
        <v>2786</v>
      </c>
      <c r="N99" s="832"/>
      <c r="O99" s="832"/>
      <c r="P99" s="820"/>
      <c r="Q99" s="833"/>
    </row>
    <row r="100" spans="1:17" ht="14.45" customHeight="1" x14ac:dyDescent="0.2">
      <c r="A100" s="814" t="s">
        <v>570</v>
      </c>
      <c r="B100" s="815" t="s">
        <v>2498</v>
      </c>
      <c r="C100" s="815" t="s">
        <v>2397</v>
      </c>
      <c r="D100" s="815" t="s">
        <v>2550</v>
      </c>
      <c r="E100" s="815" t="s">
        <v>2551</v>
      </c>
      <c r="F100" s="832">
        <v>1</v>
      </c>
      <c r="G100" s="832">
        <v>2353</v>
      </c>
      <c r="H100" s="832">
        <v>0.99324609539890252</v>
      </c>
      <c r="I100" s="832">
        <v>2353</v>
      </c>
      <c r="J100" s="832">
        <v>1</v>
      </c>
      <c r="K100" s="832">
        <v>2369</v>
      </c>
      <c r="L100" s="832">
        <v>1</v>
      </c>
      <c r="M100" s="832">
        <v>2369</v>
      </c>
      <c r="N100" s="832"/>
      <c r="O100" s="832"/>
      <c r="P100" s="820"/>
      <c r="Q100" s="833"/>
    </row>
    <row r="101" spans="1:17" ht="14.45" customHeight="1" x14ac:dyDescent="0.2">
      <c r="A101" s="814" t="s">
        <v>570</v>
      </c>
      <c r="B101" s="815" t="s">
        <v>2498</v>
      </c>
      <c r="C101" s="815" t="s">
        <v>2397</v>
      </c>
      <c r="D101" s="815" t="s">
        <v>2460</v>
      </c>
      <c r="E101" s="815" t="s">
        <v>2461</v>
      </c>
      <c r="F101" s="832">
        <v>1</v>
      </c>
      <c r="G101" s="832">
        <v>5243</v>
      </c>
      <c r="H101" s="832"/>
      <c r="I101" s="832">
        <v>5243</v>
      </c>
      <c r="J101" s="832"/>
      <c r="K101" s="832"/>
      <c r="L101" s="832"/>
      <c r="M101" s="832"/>
      <c r="N101" s="832"/>
      <c r="O101" s="832"/>
      <c r="P101" s="820"/>
      <c r="Q101" s="833"/>
    </row>
    <row r="102" spans="1:17" ht="14.45" customHeight="1" x14ac:dyDescent="0.2">
      <c r="A102" s="814" t="s">
        <v>570</v>
      </c>
      <c r="B102" s="815" t="s">
        <v>2498</v>
      </c>
      <c r="C102" s="815" t="s">
        <v>2397</v>
      </c>
      <c r="D102" s="815" t="s">
        <v>2462</v>
      </c>
      <c r="E102" s="815" t="s">
        <v>2463</v>
      </c>
      <c r="F102" s="832">
        <v>0</v>
      </c>
      <c r="G102" s="832">
        <v>0</v>
      </c>
      <c r="H102" s="832"/>
      <c r="I102" s="832"/>
      <c r="J102" s="832">
        <v>0</v>
      </c>
      <c r="K102" s="832">
        <v>0</v>
      </c>
      <c r="L102" s="832"/>
      <c r="M102" s="832"/>
      <c r="N102" s="832">
        <v>0</v>
      </c>
      <c r="O102" s="832">
        <v>0</v>
      </c>
      <c r="P102" s="820"/>
      <c r="Q102" s="833"/>
    </row>
    <row r="103" spans="1:17" ht="14.45" customHeight="1" x14ac:dyDescent="0.2">
      <c r="A103" s="814" t="s">
        <v>570</v>
      </c>
      <c r="B103" s="815" t="s">
        <v>2498</v>
      </c>
      <c r="C103" s="815" t="s">
        <v>2397</v>
      </c>
      <c r="D103" s="815" t="s">
        <v>2464</v>
      </c>
      <c r="E103" s="815" t="s">
        <v>2465</v>
      </c>
      <c r="F103" s="832">
        <v>1006</v>
      </c>
      <c r="G103" s="832">
        <v>0</v>
      </c>
      <c r="H103" s="832"/>
      <c r="I103" s="832">
        <v>0</v>
      </c>
      <c r="J103" s="832">
        <v>354</v>
      </c>
      <c r="K103" s="832">
        <v>0</v>
      </c>
      <c r="L103" s="832"/>
      <c r="M103" s="832">
        <v>0</v>
      </c>
      <c r="N103" s="832">
        <v>283</v>
      </c>
      <c r="O103" s="832">
        <v>0</v>
      </c>
      <c r="P103" s="820"/>
      <c r="Q103" s="833">
        <v>0</v>
      </c>
    </row>
    <row r="104" spans="1:17" ht="14.45" customHeight="1" x14ac:dyDescent="0.2">
      <c r="A104" s="814" t="s">
        <v>570</v>
      </c>
      <c r="B104" s="815" t="s">
        <v>2498</v>
      </c>
      <c r="C104" s="815" t="s">
        <v>2397</v>
      </c>
      <c r="D104" s="815" t="s">
        <v>2552</v>
      </c>
      <c r="E104" s="815" t="s">
        <v>2553</v>
      </c>
      <c r="F104" s="832"/>
      <c r="G104" s="832"/>
      <c r="H104" s="832"/>
      <c r="I104" s="832"/>
      <c r="J104" s="832">
        <v>2</v>
      </c>
      <c r="K104" s="832">
        <v>0</v>
      </c>
      <c r="L104" s="832"/>
      <c r="M104" s="832">
        <v>0</v>
      </c>
      <c r="N104" s="832">
        <v>7</v>
      </c>
      <c r="O104" s="832">
        <v>0</v>
      </c>
      <c r="P104" s="820"/>
      <c r="Q104" s="833">
        <v>0</v>
      </c>
    </row>
    <row r="105" spans="1:17" ht="14.45" customHeight="1" x14ac:dyDescent="0.2">
      <c r="A105" s="814" t="s">
        <v>570</v>
      </c>
      <c r="B105" s="815" t="s">
        <v>2498</v>
      </c>
      <c r="C105" s="815" t="s">
        <v>2397</v>
      </c>
      <c r="D105" s="815" t="s">
        <v>2554</v>
      </c>
      <c r="E105" s="815" t="s">
        <v>2555</v>
      </c>
      <c r="F105" s="832"/>
      <c r="G105" s="832"/>
      <c r="H105" s="832"/>
      <c r="I105" s="832"/>
      <c r="J105" s="832">
        <v>5</v>
      </c>
      <c r="K105" s="832">
        <v>0</v>
      </c>
      <c r="L105" s="832"/>
      <c r="M105" s="832">
        <v>0</v>
      </c>
      <c r="N105" s="832">
        <v>8</v>
      </c>
      <c r="O105" s="832">
        <v>0</v>
      </c>
      <c r="P105" s="820"/>
      <c r="Q105" s="833">
        <v>0</v>
      </c>
    </row>
    <row r="106" spans="1:17" ht="14.45" customHeight="1" x14ac:dyDescent="0.2">
      <c r="A106" s="814" t="s">
        <v>570</v>
      </c>
      <c r="B106" s="815" t="s">
        <v>2498</v>
      </c>
      <c r="C106" s="815" t="s">
        <v>2397</v>
      </c>
      <c r="D106" s="815" t="s">
        <v>2466</v>
      </c>
      <c r="E106" s="815" t="s">
        <v>2467</v>
      </c>
      <c r="F106" s="832">
        <v>18</v>
      </c>
      <c r="G106" s="832">
        <v>0</v>
      </c>
      <c r="H106" s="832"/>
      <c r="I106" s="832">
        <v>0</v>
      </c>
      <c r="J106" s="832">
        <v>8</v>
      </c>
      <c r="K106" s="832">
        <v>0</v>
      </c>
      <c r="L106" s="832"/>
      <c r="M106" s="832">
        <v>0</v>
      </c>
      <c r="N106" s="832">
        <v>12</v>
      </c>
      <c r="O106" s="832">
        <v>0</v>
      </c>
      <c r="P106" s="820"/>
      <c r="Q106" s="833">
        <v>0</v>
      </c>
    </row>
    <row r="107" spans="1:17" ht="14.45" customHeight="1" x14ac:dyDescent="0.2">
      <c r="A107" s="814" t="s">
        <v>570</v>
      </c>
      <c r="B107" s="815" t="s">
        <v>2498</v>
      </c>
      <c r="C107" s="815" t="s">
        <v>2397</v>
      </c>
      <c r="D107" s="815" t="s">
        <v>2556</v>
      </c>
      <c r="E107" s="815" t="s">
        <v>2557</v>
      </c>
      <c r="F107" s="832">
        <v>4</v>
      </c>
      <c r="G107" s="832">
        <v>0</v>
      </c>
      <c r="H107" s="832"/>
      <c r="I107" s="832">
        <v>0</v>
      </c>
      <c r="J107" s="832">
        <v>4</v>
      </c>
      <c r="K107" s="832">
        <v>0</v>
      </c>
      <c r="L107" s="832"/>
      <c r="M107" s="832">
        <v>0</v>
      </c>
      <c r="N107" s="832">
        <v>4</v>
      </c>
      <c r="O107" s="832">
        <v>0</v>
      </c>
      <c r="P107" s="820"/>
      <c r="Q107" s="833">
        <v>0</v>
      </c>
    </row>
    <row r="108" spans="1:17" ht="14.45" customHeight="1" x14ac:dyDescent="0.2">
      <c r="A108" s="814" t="s">
        <v>570</v>
      </c>
      <c r="B108" s="815" t="s">
        <v>2498</v>
      </c>
      <c r="C108" s="815" t="s">
        <v>2397</v>
      </c>
      <c r="D108" s="815" t="s">
        <v>2468</v>
      </c>
      <c r="E108" s="815" t="s">
        <v>2469</v>
      </c>
      <c r="F108" s="832">
        <v>24</v>
      </c>
      <c r="G108" s="832">
        <v>0</v>
      </c>
      <c r="H108" s="832"/>
      <c r="I108" s="832">
        <v>0</v>
      </c>
      <c r="J108" s="832">
        <v>21</v>
      </c>
      <c r="K108" s="832">
        <v>0</v>
      </c>
      <c r="L108" s="832"/>
      <c r="M108" s="832">
        <v>0</v>
      </c>
      <c r="N108" s="832">
        <v>24</v>
      </c>
      <c r="O108" s="832">
        <v>0</v>
      </c>
      <c r="P108" s="820"/>
      <c r="Q108" s="833">
        <v>0</v>
      </c>
    </row>
    <row r="109" spans="1:17" ht="14.45" customHeight="1" x14ac:dyDescent="0.2">
      <c r="A109" s="814" t="s">
        <v>570</v>
      </c>
      <c r="B109" s="815" t="s">
        <v>2498</v>
      </c>
      <c r="C109" s="815" t="s">
        <v>2397</v>
      </c>
      <c r="D109" s="815" t="s">
        <v>2558</v>
      </c>
      <c r="E109" s="815" t="s">
        <v>2555</v>
      </c>
      <c r="F109" s="832"/>
      <c r="G109" s="832"/>
      <c r="H109" s="832"/>
      <c r="I109" s="832"/>
      <c r="J109" s="832">
        <v>2</v>
      </c>
      <c r="K109" s="832">
        <v>0</v>
      </c>
      <c r="L109" s="832"/>
      <c r="M109" s="832">
        <v>0</v>
      </c>
      <c r="N109" s="832">
        <v>3</v>
      </c>
      <c r="O109" s="832">
        <v>0</v>
      </c>
      <c r="P109" s="820"/>
      <c r="Q109" s="833">
        <v>0</v>
      </c>
    </row>
    <row r="110" spans="1:17" ht="14.45" customHeight="1" x14ac:dyDescent="0.2">
      <c r="A110" s="814" t="s">
        <v>570</v>
      </c>
      <c r="B110" s="815" t="s">
        <v>2498</v>
      </c>
      <c r="C110" s="815" t="s">
        <v>2397</v>
      </c>
      <c r="D110" s="815" t="s">
        <v>2416</v>
      </c>
      <c r="E110" s="815" t="s">
        <v>2417</v>
      </c>
      <c r="F110" s="832">
        <v>17</v>
      </c>
      <c r="G110" s="832">
        <v>6035</v>
      </c>
      <c r="H110" s="832">
        <v>1.4057768460284183</v>
      </c>
      <c r="I110" s="832">
        <v>355</v>
      </c>
      <c r="J110" s="832">
        <v>12</v>
      </c>
      <c r="K110" s="832">
        <v>4293</v>
      </c>
      <c r="L110" s="832">
        <v>1</v>
      </c>
      <c r="M110" s="832">
        <v>357.75</v>
      </c>
      <c r="N110" s="832">
        <v>10</v>
      </c>
      <c r="O110" s="832">
        <v>3600</v>
      </c>
      <c r="P110" s="820">
        <v>0.83857442348008382</v>
      </c>
      <c r="Q110" s="833">
        <v>360</v>
      </c>
    </row>
    <row r="111" spans="1:17" ht="14.45" customHeight="1" x14ac:dyDescent="0.2">
      <c r="A111" s="814" t="s">
        <v>570</v>
      </c>
      <c r="B111" s="815" t="s">
        <v>2498</v>
      </c>
      <c r="C111" s="815" t="s">
        <v>2397</v>
      </c>
      <c r="D111" s="815" t="s">
        <v>2559</v>
      </c>
      <c r="E111" s="815" t="s">
        <v>2555</v>
      </c>
      <c r="F111" s="832"/>
      <c r="G111" s="832"/>
      <c r="H111" s="832"/>
      <c r="I111" s="832"/>
      <c r="J111" s="832">
        <v>4</v>
      </c>
      <c r="K111" s="832">
        <v>0</v>
      </c>
      <c r="L111" s="832"/>
      <c r="M111" s="832">
        <v>0</v>
      </c>
      <c r="N111" s="832">
        <v>8</v>
      </c>
      <c r="O111" s="832">
        <v>0</v>
      </c>
      <c r="P111" s="820"/>
      <c r="Q111" s="833">
        <v>0</v>
      </c>
    </row>
    <row r="112" spans="1:17" ht="14.45" customHeight="1" x14ac:dyDescent="0.2">
      <c r="A112" s="814" t="s">
        <v>570</v>
      </c>
      <c r="B112" s="815" t="s">
        <v>2498</v>
      </c>
      <c r="C112" s="815" t="s">
        <v>2397</v>
      </c>
      <c r="D112" s="815" t="s">
        <v>2420</v>
      </c>
      <c r="E112" s="815" t="s">
        <v>2421</v>
      </c>
      <c r="F112" s="832">
        <v>80</v>
      </c>
      <c r="G112" s="832">
        <v>56153</v>
      </c>
      <c r="H112" s="832">
        <v>1.8068408520496815</v>
      </c>
      <c r="I112" s="832">
        <v>701.91250000000002</v>
      </c>
      <c r="J112" s="832">
        <v>44</v>
      </c>
      <c r="K112" s="832">
        <v>31078</v>
      </c>
      <c r="L112" s="832">
        <v>1</v>
      </c>
      <c r="M112" s="832">
        <v>706.31818181818187</v>
      </c>
      <c r="N112" s="832">
        <v>62</v>
      </c>
      <c r="O112" s="832">
        <v>44054</v>
      </c>
      <c r="P112" s="820">
        <v>1.4175300855910933</v>
      </c>
      <c r="Q112" s="833">
        <v>710.54838709677415</v>
      </c>
    </row>
    <row r="113" spans="1:17" ht="14.45" customHeight="1" x14ac:dyDescent="0.2">
      <c r="A113" s="814" t="s">
        <v>570</v>
      </c>
      <c r="B113" s="815" t="s">
        <v>2498</v>
      </c>
      <c r="C113" s="815" t="s">
        <v>2397</v>
      </c>
      <c r="D113" s="815" t="s">
        <v>2560</v>
      </c>
      <c r="E113" s="815" t="s">
        <v>2555</v>
      </c>
      <c r="F113" s="832"/>
      <c r="G113" s="832"/>
      <c r="H113" s="832"/>
      <c r="I113" s="832"/>
      <c r="J113" s="832">
        <v>1</v>
      </c>
      <c r="K113" s="832">
        <v>0</v>
      </c>
      <c r="L113" s="832"/>
      <c r="M113" s="832">
        <v>0</v>
      </c>
      <c r="N113" s="832">
        <v>2</v>
      </c>
      <c r="O113" s="832">
        <v>0</v>
      </c>
      <c r="P113" s="820"/>
      <c r="Q113" s="833">
        <v>0</v>
      </c>
    </row>
    <row r="114" spans="1:17" ht="14.45" customHeight="1" x14ac:dyDescent="0.2">
      <c r="A114" s="814" t="s">
        <v>570</v>
      </c>
      <c r="B114" s="815" t="s">
        <v>2498</v>
      </c>
      <c r="C114" s="815" t="s">
        <v>2397</v>
      </c>
      <c r="D114" s="815" t="s">
        <v>2561</v>
      </c>
      <c r="E114" s="815" t="s">
        <v>2562</v>
      </c>
      <c r="F114" s="832">
        <v>1072</v>
      </c>
      <c r="G114" s="832">
        <v>6766464</v>
      </c>
      <c r="H114" s="832">
        <v>1.8258999887744265</v>
      </c>
      <c r="I114" s="832">
        <v>6312</v>
      </c>
      <c r="J114" s="832">
        <v>587</v>
      </c>
      <c r="K114" s="832">
        <v>3705824</v>
      </c>
      <c r="L114" s="832">
        <v>1</v>
      </c>
      <c r="M114" s="832">
        <v>6313.1584327086885</v>
      </c>
      <c r="N114" s="832">
        <v>702</v>
      </c>
      <c r="O114" s="832">
        <v>4437796</v>
      </c>
      <c r="P114" s="820">
        <v>1.1975193641144317</v>
      </c>
      <c r="Q114" s="833">
        <v>6321.6467236467233</v>
      </c>
    </row>
    <row r="115" spans="1:17" ht="14.45" customHeight="1" x14ac:dyDescent="0.2">
      <c r="A115" s="814" t="s">
        <v>570</v>
      </c>
      <c r="B115" s="815" t="s">
        <v>2498</v>
      </c>
      <c r="C115" s="815" t="s">
        <v>2397</v>
      </c>
      <c r="D115" s="815" t="s">
        <v>2474</v>
      </c>
      <c r="E115" s="815" t="s">
        <v>2475</v>
      </c>
      <c r="F115" s="832"/>
      <c r="G115" s="832"/>
      <c r="H115" s="832"/>
      <c r="I115" s="832"/>
      <c r="J115" s="832">
        <v>2</v>
      </c>
      <c r="K115" s="832">
        <v>412</v>
      </c>
      <c r="L115" s="832">
        <v>1</v>
      </c>
      <c r="M115" s="832">
        <v>206</v>
      </c>
      <c r="N115" s="832">
        <v>1</v>
      </c>
      <c r="O115" s="832">
        <v>207</v>
      </c>
      <c r="P115" s="820">
        <v>0.50242718446601942</v>
      </c>
      <c r="Q115" s="833">
        <v>207</v>
      </c>
    </row>
    <row r="116" spans="1:17" ht="14.45" customHeight="1" x14ac:dyDescent="0.2">
      <c r="A116" s="814" t="s">
        <v>570</v>
      </c>
      <c r="B116" s="815" t="s">
        <v>2498</v>
      </c>
      <c r="C116" s="815" t="s">
        <v>2397</v>
      </c>
      <c r="D116" s="815" t="s">
        <v>2476</v>
      </c>
      <c r="E116" s="815" t="s">
        <v>2477</v>
      </c>
      <c r="F116" s="832">
        <v>27</v>
      </c>
      <c r="G116" s="832">
        <v>0</v>
      </c>
      <c r="H116" s="832"/>
      <c r="I116" s="832">
        <v>0</v>
      </c>
      <c r="J116" s="832">
        <v>13</v>
      </c>
      <c r="K116" s="832">
        <v>0</v>
      </c>
      <c r="L116" s="832"/>
      <c r="M116" s="832">
        <v>0</v>
      </c>
      <c r="N116" s="832">
        <v>19</v>
      </c>
      <c r="O116" s="832">
        <v>0</v>
      </c>
      <c r="P116" s="820"/>
      <c r="Q116" s="833">
        <v>0</v>
      </c>
    </row>
    <row r="117" spans="1:17" ht="14.45" customHeight="1" x14ac:dyDescent="0.2">
      <c r="A117" s="814" t="s">
        <v>570</v>
      </c>
      <c r="B117" s="815" t="s">
        <v>2498</v>
      </c>
      <c r="C117" s="815" t="s">
        <v>2397</v>
      </c>
      <c r="D117" s="815" t="s">
        <v>2563</v>
      </c>
      <c r="E117" s="815" t="s">
        <v>2564</v>
      </c>
      <c r="F117" s="832"/>
      <c r="G117" s="832"/>
      <c r="H117" s="832"/>
      <c r="I117" s="832"/>
      <c r="J117" s="832">
        <v>1</v>
      </c>
      <c r="K117" s="832">
        <v>1999</v>
      </c>
      <c r="L117" s="832">
        <v>1</v>
      </c>
      <c r="M117" s="832">
        <v>1999</v>
      </c>
      <c r="N117" s="832"/>
      <c r="O117" s="832"/>
      <c r="P117" s="820"/>
      <c r="Q117" s="833"/>
    </row>
    <row r="118" spans="1:17" ht="14.45" customHeight="1" x14ac:dyDescent="0.2">
      <c r="A118" s="814" t="s">
        <v>570</v>
      </c>
      <c r="B118" s="815" t="s">
        <v>2498</v>
      </c>
      <c r="C118" s="815" t="s">
        <v>2397</v>
      </c>
      <c r="D118" s="815" t="s">
        <v>2478</v>
      </c>
      <c r="E118" s="815" t="s">
        <v>2479</v>
      </c>
      <c r="F118" s="832">
        <v>19</v>
      </c>
      <c r="G118" s="832">
        <v>2983</v>
      </c>
      <c r="H118" s="832">
        <v>0.62932489451476792</v>
      </c>
      <c r="I118" s="832">
        <v>157</v>
      </c>
      <c r="J118" s="832">
        <v>30</v>
      </c>
      <c r="K118" s="832">
        <v>4740</v>
      </c>
      <c r="L118" s="832">
        <v>1</v>
      </c>
      <c r="M118" s="832">
        <v>158</v>
      </c>
      <c r="N118" s="832">
        <v>29</v>
      </c>
      <c r="O118" s="832">
        <v>4636</v>
      </c>
      <c r="P118" s="820">
        <v>0.97805907172995776</v>
      </c>
      <c r="Q118" s="833">
        <v>159.86206896551724</v>
      </c>
    </row>
    <row r="119" spans="1:17" ht="14.45" customHeight="1" x14ac:dyDescent="0.2">
      <c r="A119" s="814" t="s">
        <v>570</v>
      </c>
      <c r="B119" s="815" t="s">
        <v>2498</v>
      </c>
      <c r="C119" s="815" t="s">
        <v>2397</v>
      </c>
      <c r="D119" s="815" t="s">
        <v>2565</v>
      </c>
      <c r="E119" s="815" t="s">
        <v>2566</v>
      </c>
      <c r="F119" s="832">
        <v>302</v>
      </c>
      <c r="G119" s="832">
        <v>7469970</v>
      </c>
      <c r="H119" s="832">
        <v>1.1184784918117912</v>
      </c>
      <c r="I119" s="832">
        <v>24735</v>
      </c>
      <c r="J119" s="832">
        <v>270</v>
      </c>
      <c r="K119" s="832">
        <v>6678689</v>
      </c>
      <c r="L119" s="832">
        <v>1</v>
      </c>
      <c r="M119" s="832">
        <v>24735.885185185187</v>
      </c>
      <c r="N119" s="832">
        <v>206</v>
      </c>
      <c r="O119" s="832">
        <v>5097322</v>
      </c>
      <c r="P119" s="820">
        <v>0.76322194370781449</v>
      </c>
      <c r="Q119" s="833">
        <v>24744.281553398057</v>
      </c>
    </row>
    <row r="120" spans="1:17" ht="14.45" customHeight="1" x14ac:dyDescent="0.2">
      <c r="A120" s="814" t="s">
        <v>570</v>
      </c>
      <c r="B120" s="815" t="s">
        <v>2498</v>
      </c>
      <c r="C120" s="815" t="s">
        <v>2397</v>
      </c>
      <c r="D120" s="815" t="s">
        <v>2567</v>
      </c>
      <c r="E120" s="815" t="s">
        <v>2568</v>
      </c>
      <c r="F120" s="832">
        <v>12</v>
      </c>
      <c r="G120" s="832">
        <v>0</v>
      </c>
      <c r="H120" s="832"/>
      <c r="I120" s="832">
        <v>0</v>
      </c>
      <c r="J120" s="832">
        <v>8</v>
      </c>
      <c r="K120" s="832">
        <v>0</v>
      </c>
      <c r="L120" s="832"/>
      <c r="M120" s="832">
        <v>0</v>
      </c>
      <c r="N120" s="832">
        <v>5</v>
      </c>
      <c r="O120" s="832">
        <v>0</v>
      </c>
      <c r="P120" s="820"/>
      <c r="Q120" s="833">
        <v>0</v>
      </c>
    </row>
    <row r="121" spans="1:17" ht="14.45" customHeight="1" x14ac:dyDescent="0.2">
      <c r="A121" s="814" t="s">
        <v>570</v>
      </c>
      <c r="B121" s="815" t="s">
        <v>2498</v>
      </c>
      <c r="C121" s="815" t="s">
        <v>2397</v>
      </c>
      <c r="D121" s="815" t="s">
        <v>2569</v>
      </c>
      <c r="E121" s="815" t="s">
        <v>2570</v>
      </c>
      <c r="F121" s="832">
        <v>6</v>
      </c>
      <c r="G121" s="832">
        <v>0</v>
      </c>
      <c r="H121" s="832"/>
      <c r="I121" s="832">
        <v>0</v>
      </c>
      <c r="J121" s="832">
        <v>2</v>
      </c>
      <c r="K121" s="832">
        <v>0</v>
      </c>
      <c r="L121" s="832"/>
      <c r="M121" s="832">
        <v>0</v>
      </c>
      <c r="N121" s="832">
        <v>5</v>
      </c>
      <c r="O121" s="832">
        <v>0</v>
      </c>
      <c r="P121" s="820"/>
      <c r="Q121" s="833">
        <v>0</v>
      </c>
    </row>
    <row r="122" spans="1:17" ht="14.45" customHeight="1" x14ac:dyDescent="0.2">
      <c r="A122" s="814" t="s">
        <v>570</v>
      </c>
      <c r="B122" s="815" t="s">
        <v>2498</v>
      </c>
      <c r="C122" s="815" t="s">
        <v>2397</v>
      </c>
      <c r="D122" s="815" t="s">
        <v>2571</v>
      </c>
      <c r="E122" s="815" t="s">
        <v>2572</v>
      </c>
      <c r="F122" s="832"/>
      <c r="G122" s="832"/>
      <c r="H122" s="832"/>
      <c r="I122" s="832"/>
      <c r="J122" s="832">
        <v>1</v>
      </c>
      <c r="K122" s="832">
        <v>4659</v>
      </c>
      <c r="L122" s="832">
        <v>1</v>
      </c>
      <c r="M122" s="832">
        <v>4659</v>
      </c>
      <c r="N122" s="832"/>
      <c r="O122" s="832"/>
      <c r="P122" s="820"/>
      <c r="Q122" s="833"/>
    </row>
    <row r="123" spans="1:17" ht="14.45" customHeight="1" x14ac:dyDescent="0.2">
      <c r="A123" s="814" t="s">
        <v>570</v>
      </c>
      <c r="B123" s="815" t="s">
        <v>2498</v>
      </c>
      <c r="C123" s="815" t="s">
        <v>2397</v>
      </c>
      <c r="D123" s="815" t="s">
        <v>2573</v>
      </c>
      <c r="E123" s="815" t="s">
        <v>2574</v>
      </c>
      <c r="F123" s="832"/>
      <c r="G123" s="832"/>
      <c r="H123" s="832"/>
      <c r="I123" s="832"/>
      <c r="J123" s="832">
        <v>1</v>
      </c>
      <c r="K123" s="832">
        <v>5765</v>
      </c>
      <c r="L123" s="832">
        <v>1</v>
      </c>
      <c r="M123" s="832">
        <v>5765</v>
      </c>
      <c r="N123" s="832"/>
      <c r="O123" s="832"/>
      <c r="P123" s="820"/>
      <c r="Q123" s="833"/>
    </row>
    <row r="124" spans="1:17" ht="14.45" customHeight="1" x14ac:dyDescent="0.2">
      <c r="A124" s="814" t="s">
        <v>570</v>
      </c>
      <c r="B124" s="815" t="s">
        <v>2498</v>
      </c>
      <c r="C124" s="815" t="s">
        <v>2397</v>
      </c>
      <c r="D124" s="815" t="s">
        <v>2575</v>
      </c>
      <c r="E124" s="815" t="s">
        <v>2576</v>
      </c>
      <c r="F124" s="832">
        <v>391</v>
      </c>
      <c r="G124" s="832">
        <v>0</v>
      </c>
      <c r="H124" s="832"/>
      <c r="I124" s="832">
        <v>0</v>
      </c>
      <c r="J124" s="832">
        <v>186</v>
      </c>
      <c r="K124" s="832">
        <v>0</v>
      </c>
      <c r="L124" s="832"/>
      <c r="M124" s="832">
        <v>0</v>
      </c>
      <c r="N124" s="832">
        <v>30</v>
      </c>
      <c r="O124" s="832">
        <v>0</v>
      </c>
      <c r="P124" s="820"/>
      <c r="Q124" s="833">
        <v>0</v>
      </c>
    </row>
    <row r="125" spans="1:17" ht="14.45" customHeight="1" x14ac:dyDescent="0.2">
      <c r="A125" s="814" t="s">
        <v>570</v>
      </c>
      <c r="B125" s="815" t="s">
        <v>2498</v>
      </c>
      <c r="C125" s="815" t="s">
        <v>2397</v>
      </c>
      <c r="D125" s="815" t="s">
        <v>2577</v>
      </c>
      <c r="E125" s="815" t="s">
        <v>2578</v>
      </c>
      <c r="F125" s="832"/>
      <c r="G125" s="832"/>
      <c r="H125" s="832"/>
      <c r="I125" s="832"/>
      <c r="J125" s="832">
        <v>6</v>
      </c>
      <c r="K125" s="832">
        <v>9497</v>
      </c>
      <c r="L125" s="832">
        <v>1</v>
      </c>
      <c r="M125" s="832">
        <v>1582.8333333333333</v>
      </c>
      <c r="N125" s="832"/>
      <c r="O125" s="832"/>
      <c r="P125" s="820"/>
      <c r="Q125" s="833"/>
    </row>
    <row r="126" spans="1:17" ht="14.45" customHeight="1" x14ac:dyDescent="0.2">
      <c r="A126" s="814" t="s">
        <v>570</v>
      </c>
      <c r="B126" s="815" t="s">
        <v>2498</v>
      </c>
      <c r="C126" s="815" t="s">
        <v>2397</v>
      </c>
      <c r="D126" s="815" t="s">
        <v>2486</v>
      </c>
      <c r="E126" s="815" t="s">
        <v>2487</v>
      </c>
      <c r="F126" s="832"/>
      <c r="G126" s="832"/>
      <c r="H126" s="832"/>
      <c r="I126" s="832"/>
      <c r="J126" s="832">
        <v>17</v>
      </c>
      <c r="K126" s="832">
        <v>0</v>
      </c>
      <c r="L126" s="832"/>
      <c r="M126" s="832">
        <v>0</v>
      </c>
      <c r="N126" s="832">
        <v>19</v>
      </c>
      <c r="O126" s="832">
        <v>0</v>
      </c>
      <c r="P126" s="820"/>
      <c r="Q126" s="833">
        <v>0</v>
      </c>
    </row>
    <row r="127" spans="1:17" ht="14.45" customHeight="1" x14ac:dyDescent="0.2">
      <c r="A127" s="814" t="s">
        <v>570</v>
      </c>
      <c r="B127" s="815" t="s">
        <v>2498</v>
      </c>
      <c r="C127" s="815" t="s">
        <v>2397</v>
      </c>
      <c r="D127" s="815" t="s">
        <v>2488</v>
      </c>
      <c r="E127" s="815" t="s">
        <v>2489</v>
      </c>
      <c r="F127" s="832"/>
      <c r="G127" s="832"/>
      <c r="H127" s="832"/>
      <c r="I127" s="832"/>
      <c r="J127" s="832"/>
      <c r="K127" s="832"/>
      <c r="L127" s="832"/>
      <c r="M127" s="832"/>
      <c r="N127" s="832">
        <v>1</v>
      </c>
      <c r="O127" s="832">
        <v>114</v>
      </c>
      <c r="P127" s="820"/>
      <c r="Q127" s="833">
        <v>114</v>
      </c>
    </row>
    <row r="128" spans="1:17" ht="14.45" customHeight="1" x14ac:dyDescent="0.2">
      <c r="A128" s="814" t="s">
        <v>570</v>
      </c>
      <c r="B128" s="815" t="s">
        <v>2498</v>
      </c>
      <c r="C128" s="815" t="s">
        <v>2397</v>
      </c>
      <c r="D128" s="815" t="s">
        <v>2490</v>
      </c>
      <c r="E128" s="815" t="s">
        <v>2491</v>
      </c>
      <c r="F128" s="832"/>
      <c r="G128" s="832"/>
      <c r="H128" s="832"/>
      <c r="I128" s="832"/>
      <c r="J128" s="832">
        <v>16</v>
      </c>
      <c r="K128" s="832">
        <v>0</v>
      </c>
      <c r="L128" s="832"/>
      <c r="M128" s="832">
        <v>0</v>
      </c>
      <c r="N128" s="832">
        <v>17</v>
      </c>
      <c r="O128" s="832">
        <v>0</v>
      </c>
      <c r="P128" s="820"/>
      <c r="Q128" s="833">
        <v>0</v>
      </c>
    </row>
    <row r="129" spans="1:17" ht="14.45" customHeight="1" x14ac:dyDescent="0.2">
      <c r="A129" s="814" t="s">
        <v>570</v>
      </c>
      <c r="B129" s="815" t="s">
        <v>2498</v>
      </c>
      <c r="C129" s="815" t="s">
        <v>2397</v>
      </c>
      <c r="D129" s="815" t="s">
        <v>2579</v>
      </c>
      <c r="E129" s="815" t="s">
        <v>2580</v>
      </c>
      <c r="F129" s="832"/>
      <c r="G129" s="832"/>
      <c r="H129" s="832"/>
      <c r="I129" s="832"/>
      <c r="J129" s="832">
        <v>10</v>
      </c>
      <c r="K129" s="832">
        <v>0</v>
      </c>
      <c r="L129" s="832"/>
      <c r="M129" s="832">
        <v>0</v>
      </c>
      <c r="N129" s="832">
        <v>17</v>
      </c>
      <c r="O129" s="832">
        <v>0</v>
      </c>
      <c r="P129" s="820"/>
      <c r="Q129" s="833">
        <v>0</v>
      </c>
    </row>
    <row r="130" spans="1:17" ht="14.45" customHeight="1" x14ac:dyDescent="0.2">
      <c r="A130" s="814" t="s">
        <v>570</v>
      </c>
      <c r="B130" s="815" t="s">
        <v>2498</v>
      </c>
      <c r="C130" s="815" t="s">
        <v>2397</v>
      </c>
      <c r="D130" s="815" t="s">
        <v>2492</v>
      </c>
      <c r="E130" s="815" t="s">
        <v>2493</v>
      </c>
      <c r="F130" s="832"/>
      <c r="G130" s="832"/>
      <c r="H130" s="832"/>
      <c r="I130" s="832"/>
      <c r="J130" s="832">
        <v>3</v>
      </c>
      <c r="K130" s="832">
        <v>0</v>
      </c>
      <c r="L130" s="832"/>
      <c r="M130" s="832">
        <v>0</v>
      </c>
      <c r="N130" s="832">
        <v>3</v>
      </c>
      <c r="O130" s="832">
        <v>0</v>
      </c>
      <c r="P130" s="820"/>
      <c r="Q130" s="833">
        <v>0</v>
      </c>
    </row>
    <row r="131" spans="1:17" ht="14.45" customHeight="1" x14ac:dyDescent="0.2">
      <c r="A131" s="814" t="s">
        <v>570</v>
      </c>
      <c r="B131" s="815" t="s">
        <v>2498</v>
      </c>
      <c r="C131" s="815" t="s">
        <v>2397</v>
      </c>
      <c r="D131" s="815" t="s">
        <v>2494</v>
      </c>
      <c r="E131" s="815" t="s">
        <v>2495</v>
      </c>
      <c r="F131" s="832"/>
      <c r="G131" s="832"/>
      <c r="H131" s="832"/>
      <c r="I131" s="832"/>
      <c r="J131" s="832">
        <v>2</v>
      </c>
      <c r="K131" s="832">
        <v>0</v>
      </c>
      <c r="L131" s="832"/>
      <c r="M131" s="832">
        <v>0</v>
      </c>
      <c r="N131" s="832">
        <v>6</v>
      </c>
      <c r="O131" s="832">
        <v>0</v>
      </c>
      <c r="P131" s="820"/>
      <c r="Q131" s="833">
        <v>0</v>
      </c>
    </row>
    <row r="132" spans="1:17" ht="14.45" customHeight="1" x14ac:dyDescent="0.2">
      <c r="A132" s="814" t="s">
        <v>570</v>
      </c>
      <c r="B132" s="815" t="s">
        <v>2498</v>
      </c>
      <c r="C132" s="815" t="s">
        <v>2397</v>
      </c>
      <c r="D132" s="815" t="s">
        <v>2581</v>
      </c>
      <c r="E132" s="815" t="s">
        <v>2582</v>
      </c>
      <c r="F132" s="832"/>
      <c r="G132" s="832"/>
      <c r="H132" s="832"/>
      <c r="I132" s="832"/>
      <c r="J132" s="832"/>
      <c r="K132" s="832"/>
      <c r="L132" s="832"/>
      <c r="M132" s="832"/>
      <c r="N132" s="832">
        <v>1</v>
      </c>
      <c r="O132" s="832">
        <v>0</v>
      </c>
      <c r="P132" s="820"/>
      <c r="Q132" s="833">
        <v>0</v>
      </c>
    </row>
    <row r="133" spans="1:17" ht="14.45" customHeight="1" x14ac:dyDescent="0.2">
      <c r="A133" s="814" t="s">
        <v>570</v>
      </c>
      <c r="B133" s="815" t="s">
        <v>2498</v>
      </c>
      <c r="C133" s="815" t="s">
        <v>2397</v>
      </c>
      <c r="D133" s="815" t="s">
        <v>2583</v>
      </c>
      <c r="E133" s="815" t="s">
        <v>2584</v>
      </c>
      <c r="F133" s="832"/>
      <c r="G133" s="832"/>
      <c r="H133" s="832"/>
      <c r="I133" s="832"/>
      <c r="J133" s="832"/>
      <c r="K133" s="832"/>
      <c r="L133" s="832"/>
      <c r="M133" s="832"/>
      <c r="N133" s="832">
        <v>3</v>
      </c>
      <c r="O133" s="832">
        <v>47994</v>
      </c>
      <c r="P133" s="820"/>
      <c r="Q133" s="833">
        <v>15998</v>
      </c>
    </row>
    <row r="134" spans="1:17" ht="14.45" customHeight="1" x14ac:dyDescent="0.2">
      <c r="A134" s="814" t="s">
        <v>570</v>
      </c>
      <c r="B134" s="815" t="s">
        <v>2585</v>
      </c>
      <c r="C134" s="815" t="s">
        <v>2397</v>
      </c>
      <c r="D134" s="815" t="s">
        <v>2586</v>
      </c>
      <c r="E134" s="815" t="s">
        <v>2587</v>
      </c>
      <c r="F134" s="832">
        <v>1</v>
      </c>
      <c r="G134" s="832">
        <v>1967</v>
      </c>
      <c r="H134" s="832"/>
      <c r="I134" s="832">
        <v>1967</v>
      </c>
      <c r="J134" s="832"/>
      <c r="K134" s="832"/>
      <c r="L134" s="832"/>
      <c r="M134" s="832"/>
      <c r="N134" s="832"/>
      <c r="O134" s="832"/>
      <c r="P134" s="820"/>
      <c r="Q134" s="833"/>
    </row>
    <row r="135" spans="1:17" ht="14.45" customHeight="1" x14ac:dyDescent="0.2">
      <c r="A135" s="814" t="s">
        <v>570</v>
      </c>
      <c r="B135" s="815" t="s">
        <v>2585</v>
      </c>
      <c r="C135" s="815" t="s">
        <v>2397</v>
      </c>
      <c r="D135" s="815" t="s">
        <v>2548</v>
      </c>
      <c r="E135" s="815" t="s">
        <v>2549</v>
      </c>
      <c r="F135" s="832">
        <v>2</v>
      </c>
      <c r="G135" s="832">
        <v>5545</v>
      </c>
      <c r="H135" s="832"/>
      <c r="I135" s="832">
        <v>2772.5</v>
      </c>
      <c r="J135" s="832"/>
      <c r="K135" s="832"/>
      <c r="L135" s="832"/>
      <c r="M135" s="832"/>
      <c r="N135" s="832">
        <v>1</v>
      </c>
      <c r="O135" s="832">
        <v>2796</v>
      </c>
      <c r="P135" s="820"/>
      <c r="Q135" s="833">
        <v>2796</v>
      </c>
    </row>
    <row r="136" spans="1:17" ht="14.45" customHeight="1" x14ac:dyDescent="0.2">
      <c r="A136" s="814" t="s">
        <v>570</v>
      </c>
      <c r="B136" s="815" t="s">
        <v>2585</v>
      </c>
      <c r="C136" s="815" t="s">
        <v>2397</v>
      </c>
      <c r="D136" s="815" t="s">
        <v>2588</v>
      </c>
      <c r="E136" s="815" t="s">
        <v>2589</v>
      </c>
      <c r="F136" s="832"/>
      <c r="G136" s="832"/>
      <c r="H136" s="832"/>
      <c r="I136" s="832"/>
      <c r="J136" s="832"/>
      <c r="K136" s="832"/>
      <c r="L136" s="832"/>
      <c r="M136" s="832"/>
      <c r="N136" s="832">
        <v>1</v>
      </c>
      <c r="O136" s="832">
        <v>5148</v>
      </c>
      <c r="P136" s="820"/>
      <c r="Q136" s="833">
        <v>5148</v>
      </c>
    </row>
    <row r="137" spans="1:17" ht="14.45" customHeight="1" x14ac:dyDescent="0.2">
      <c r="A137" s="814" t="s">
        <v>570</v>
      </c>
      <c r="B137" s="815" t="s">
        <v>2585</v>
      </c>
      <c r="C137" s="815" t="s">
        <v>2397</v>
      </c>
      <c r="D137" s="815" t="s">
        <v>2590</v>
      </c>
      <c r="E137" s="815" t="s">
        <v>2591</v>
      </c>
      <c r="F137" s="832">
        <v>2</v>
      </c>
      <c r="G137" s="832">
        <v>7233</v>
      </c>
      <c r="H137" s="832"/>
      <c r="I137" s="832">
        <v>3616.5</v>
      </c>
      <c r="J137" s="832"/>
      <c r="K137" s="832"/>
      <c r="L137" s="832"/>
      <c r="M137" s="832"/>
      <c r="N137" s="832">
        <v>1</v>
      </c>
      <c r="O137" s="832">
        <v>3653</v>
      </c>
      <c r="P137" s="820"/>
      <c r="Q137" s="833">
        <v>3653</v>
      </c>
    </row>
    <row r="138" spans="1:17" ht="14.45" customHeight="1" x14ac:dyDescent="0.2">
      <c r="A138" s="814" t="s">
        <v>570</v>
      </c>
      <c r="B138" s="815" t="s">
        <v>2585</v>
      </c>
      <c r="C138" s="815" t="s">
        <v>2397</v>
      </c>
      <c r="D138" s="815" t="s">
        <v>2563</v>
      </c>
      <c r="E138" s="815" t="s">
        <v>2564</v>
      </c>
      <c r="F138" s="832">
        <v>2</v>
      </c>
      <c r="G138" s="832">
        <v>3973</v>
      </c>
      <c r="H138" s="832"/>
      <c r="I138" s="832">
        <v>1986.5</v>
      </c>
      <c r="J138" s="832"/>
      <c r="K138" s="832"/>
      <c r="L138" s="832"/>
      <c r="M138" s="832"/>
      <c r="N138" s="832">
        <v>1</v>
      </c>
      <c r="O138" s="832">
        <v>2009</v>
      </c>
      <c r="P138" s="820"/>
      <c r="Q138" s="833">
        <v>2009</v>
      </c>
    </row>
    <row r="139" spans="1:17" ht="14.45" customHeight="1" x14ac:dyDescent="0.2">
      <c r="A139" s="814" t="s">
        <v>570</v>
      </c>
      <c r="B139" s="815" t="s">
        <v>2585</v>
      </c>
      <c r="C139" s="815" t="s">
        <v>2397</v>
      </c>
      <c r="D139" s="815" t="s">
        <v>2592</v>
      </c>
      <c r="E139" s="815" t="s">
        <v>2593</v>
      </c>
      <c r="F139" s="832">
        <v>2</v>
      </c>
      <c r="G139" s="832">
        <v>10580</v>
      </c>
      <c r="H139" s="832"/>
      <c r="I139" s="832">
        <v>5290</v>
      </c>
      <c r="J139" s="832"/>
      <c r="K139" s="832"/>
      <c r="L139" s="832"/>
      <c r="M139" s="832"/>
      <c r="N139" s="832"/>
      <c r="O139" s="832"/>
      <c r="P139" s="820"/>
      <c r="Q139" s="833"/>
    </row>
    <row r="140" spans="1:17" ht="14.45" customHeight="1" x14ac:dyDescent="0.2">
      <c r="A140" s="814" t="s">
        <v>570</v>
      </c>
      <c r="B140" s="815" t="s">
        <v>2585</v>
      </c>
      <c r="C140" s="815" t="s">
        <v>2397</v>
      </c>
      <c r="D140" s="815" t="s">
        <v>2573</v>
      </c>
      <c r="E140" s="815" t="s">
        <v>2574</v>
      </c>
      <c r="F140" s="832">
        <v>2</v>
      </c>
      <c r="G140" s="832">
        <v>11434</v>
      </c>
      <c r="H140" s="832"/>
      <c r="I140" s="832">
        <v>5717</v>
      </c>
      <c r="J140" s="832"/>
      <c r="K140" s="832"/>
      <c r="L140" s="832"/>
      <c r="M140" s="832"/>
      <c r="N140" s="832"/>
      <c r="O140" s="832"/>
      <c r="P140" s="820"/>
      <c r="Q140" s="833"/>
    </row>
    <row r="141" spans="1:17" ht="14.45" customHeight="1" x14ac:dyDescent="0.2">
      <c r="A141" s="814" t="s">
        <v>570</v>
      </c>
      <c r="B141" s="815" t="s">
        <v>2585</v>
      </c>
      <c r="C141" s="815" t="s">
        <v>2397</v>
      </c>
      <c r="D141" s="815" t="s">
        <v>2594</v>
      </c>
      <c r="E141" s="815" t="s">
        <v>2595</v>
      </c>
      <c r="F141" s="832">
        <v>1</v>
      </c>
      <c r="G141" s="832">
        <v>8466</v>
      </c>
      <c r="H141" s="832"/>
      <c r="I141" s="832">
        <v>8466</v>
      </c>
      <c r="J141" s="832"/>
      <c r="K141" s="832"/>
      <c r="L141" s="832"/>
      <c r="M141" s="832"/>
      <c r="N141" s="832"/>
      <c r="O141" s="832"/>
      <c r="P141" s="820"/>
      <c r="Q141" s="833"/>
    </row>
    <row r="142" spans="1:17" ht="14.45" customHeight="1" x14ac:dyDescent="0.2">
      <c r="A142" s="814" t="s">
        <v>570</v>
      </c>
      <c r="B142" s="815" t="s">
        <v>2585</v>
      </c>
      <c r="C142" s="815" t="s">
        <v>2397</v>
      </c>
      <c r="D142" s="815" t="s">
        <v>2596</v>
      </c>
      <c r="E142" s="815" t="s">
        <v>2597</v>
      </c>
      <c r="F142" s="832">
        <v>1</v>
      </c>
      <c r="G142" s="832">
        <v>6818</v>
      </c>
      <c r="H142" s="832"/>
      <c r="I142" s="832">
        <v>6818</v>
      </c>
      <c r="J142" s="832"/>
      <c r="K142" s="832"/>
      <c r="L142" s="832"/>
      <c r="M142" s="832"/>
      <c r="N142" s="832"/>
      <c r="O142" s="832"/>
      <c r="P142" s="820"/>
      <c r="Q142" s="833"/>
    </row>
    <row r="143" spans="1:17" ht="14.45" customHeight="1" x14ac:dyDescent="0.2">
      <c r="A143" s="814" t="s">
        <v>570</v>
      </c>
      <c r="B143" s="815" t="s">
        <v>2585</v>
      </c>
      <c r="C143" s="815" t="s">
        <v>2397</v>
      </c>
      <c r="D143" s="815" t="s">
        <v>2598</v>
      </c>
      <c r="E143" s="815" t="s">
        <v>2599</v>
      </c>
      <c r="F143" s="832"/>
      <c r="G143" s="832"/>
      <c r="H143" s="832"/>
      <c r="I143" s="832"/>
      <c r="J143" s="832"/>
      <c r="K143" s="832"/>
      <c r="L143" s="832"/>
      <c r="M143" s="832"/>
      <c r="N143" s="832">
        <v>1</v>
      </c>
      <c r="O143" s="832">
        <v>17154</v>
      </c>
      <c r="P143" s="820"/>
      <c r="Q143" s="833">
        <v>17154</v>
      </c>
    </row>
    <row r="144" spans="1:17" ht="14.45" customHeight="1" x14ac:dyDescent="0.2">
      <c r="A144" s="814" t="s">
        <v>570</v>
      </c>
      <c r="B144" s="815" t="s">
        <v>2600</v>
      </c>
      <c r="C144" s="815" t="s">
        <v>2397</v>
      </c>
      <c r="D144" s="815" t="s">
        <v>2601</v>
      </c>
      <c r="E144" s="815" t="s">
        <v>2602</v>
      </c>
      <c r="F144" s="832">
        <v>1</v>
      </c>
      <c r="G144" s="832">
        <v>374</v>
      </c>
      <c r="H144" s="832"/>
      <c r="I144" s="832">
        <v>374</v>
      </c>
      <c r="J144" s="832"/>
      <c r="K144" s="832"/>
      <c r="L144" s="832"/>
      <c r="M144" s="832"/>
      <c r="N144" s="832"/>
      <c r="O144" s="832"/>
      <c r="P144" s="820"/>
      <c r="Q144" s="833"/>
    </row>
    <row r="145" spans="1:17" ht="14.45" customHeight="1" x14ac:dyDescent="0.2">
      <c r="A145" s="814" t="s">
        <v>570</v>
      </c>
      <c r="B145" s="815" t="s">
        <v>2600</v>
      </c>
      <c r="C145" s="815" t="s">
        <v>2397</v>
      </c>
      <c r="D145" s="815" t="s">
        <v>2474</v>
      </c>
      <c r="E145" s="815" t="s">
        <v>2475</v>
      </c>
      <c r="F145" s="832">
        <v>654</v>
      </c>
      <c r="G145" s="832">
        <v>134068</v>
      </c>
      <c r="H145" s="832">
        <v>0.95014280348397984</v>
      </c>
      <c r="I145" s="832">
        <v>204.99694189602445</v>
      </c>
      <c r="J145" s="832">
        <v>685</v>
      </c>
      <c r="K145" s="832">
        <v>141103</v>
      </c>
      <c r="L145" s="832">
        <v>1</v>
      </c>
      <c r="M145" s="832">
        <v>205.98978102189781</v>
      </c>
      <c r="N145" s="832">
        <v>372</v>
      </c>
      <c r="O145" s="832">
        <v>77004</v>
      </c>
      <c r="P145" s="820">
        <v>0.54572900647045064</v>
      </c>
      <c r="Q145" s="833">
        <v>207</v>
      </c>
    </row>
    <row r="146" spans="1:17" ht="14.45" customHeight="1" x14ac:dyDescent="0.2">
      <c r="A146" s="814" t="s">
        <v>570</v>
      </c>
      <c r="B146" s="815" t="s">
        <v>2603</v>
      </c>
      <c r="C146" s="815" t="s">
        <v>2397</v>
      </c>
      <c r="D146" s="815" t="s">
        <v>2408</v>
      </c>
      <c r="E146" s="815" t="s">
        <v>2409</v>
      </c>
      <c r="F146" s="832">
        <v>22</v>
      </c>
      <c r="G146" s="832">
        <v>4950</v>
      </c>
      <c r="H146" s="832"/>
      <c r="I146" s="832">
        <v>225</v>
      </c>
      <c r="J146" s="832"/>
      <c r="K146" s="832"/>
      <c r="L146" s="832"/>
      <c r="M146" s="832"/>
      <c r="N146" s="832"/>
      <c r="O146" s="832"/>
      <c r="P146" s="820"/>
      <c r="Q146" s="833"/>
    </row>
    <row r="147" spans="1:17" ht="14.45" customHeight="1" x14ac:dyDescent="0.2">
      <c r="A147" s="814" t="s">
        <v>2604</v>
      </c>
      <c r="B147" s="815" t="s">
        <v>2385</v>
      </c>
      <c r="C147" s="815" t="s">
        <v>2397</v>
      </c>
      <c r="D147" s="815" t="s">
        <v>2404</v>
      </c>
      <c r="E147" s="815" t="s">
        <v>2405</v>
      </c>
      <c r="F147" s="832"/>
      <c r="G147" s="832"/>
      <c r="H147" s="832"/>
      <c r="I147" s="832"/>
      <c r="J147" s="832">
        <v>1</v>
      </c>
      <c r="K147" s="832">
        <v>38</v>
      </c>
      <c r="L147" s="832">
        <v>1</v>
      </c>
      <c r="M147" s="832">
        <v>38</v>
      </c>
      <c r="N147" s="832"/>
      <c r="O147" s="832"/>
      <c r="P147" s="820"/>
      <c r="Q147" s="833"/>
    </row>
    <row r="148" spans="1:17" ht="14.45" customHeight="1" thickBot="1" x14ac:dyDescent="0.25">
      <c r="A148" s="822" t="s">
        <v>2604</v>
      </c>
      <c r="B148" s="823" t="s">
        <v>2385</v>
      </c>
      <c r="C148" s="823" t="s">
        <v>2397</v>
      </c>
      <c r="D148" s="823" t="s">
        <v>2416</v>
      </c>
      <c r="E148" s="823" t="s">
        <v>2417</v>
      </c>
      <c r="F148" s="834"/>
      <c r="G148" s="834"/>
      <c r="H148" s="834"/>
      <c r="I148" s="834"/>
      <c r="J148" s="834"/>
      <c r="K148" s="834"/>
      <c r="L148" s="834"/>
      <c r="M148" s="834"/>
      <c r="N148" s="834">
        <v>1</v>
      </c>
      <c r="O148" s="834">
        <v>360</v>
      </c>
      <c r="P148" s="828"/>
      <c r="Q148" s="835">
        <v>360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19E61510-7AFF-4194-94E6-3BBAA1310426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705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419.80200000000002</v>
      </c>
      <c r="C5" s="114">
        <v>168.42400000000001</v>
      </c>
      <c r="D5" s="114">
        <v>263.90699999999998</v>
      </c>
      <c r="E5" s="424">
        <f>IF(OR(D5=0,B5=0),"",D5/B5)</f>
        <v>0.62864636185630363</v>
      </c>
      <c r="F5" s="129">
        <f>IF(OR(D5=0,C5=0),"",D5/C5)</f>
        <v>1.5669203913931504</v>
      </c>
      <c r="G5" s="130">
        <v>285</v>
      </c>
      <c r="H5" s="114">
        <v>256</v>
      </c>
      <c r="I5" s="114">
        <v>288</v>
      </c>
      <c r="J5" s="424">
        <f>IF(OR(I5=0,G5=0),"",I5/G5)</f>
        <v>1.0105263157894737</v>
      </c>
      <c r="K5" s="131">
        <f>IF(OR(I5=0,H5=0),"",I5/H5)</f>
        <v>1.125</v>
      </c>
      <c r="L5" s="121"/>
      <c r="M5" s="121"/>
      <c r="N5" s="7">
        <f>D5-C5</f>
        <v>95.482999999999976</v>
      </c>
      <c r="O5" s="8">
        <f>I5-H5</f>
        <v>32</v>
      </c>
      <c r="P5" s="7">
        <f>D5-B5</f>
        <v>-155.89500000000004</v>
      </c>
      <c r="Q5" s="8">
        <f>I5-G5</f>
        <v>3</v>
      </c>
    </row>
    <row r="6" spans="1:17" ht="14.45" hidden="1" customHeight="1" outlineLevel="1" x14ac:dyDescent="0.2">
      <c r="A6" s="441" t="s">
        <v>168</v>
      </c>
      <c r="B6" s="120">
        <v>88.644000000000005</v>
      </c>
      <c r="C6" s="113">
        <v>40.536999999999999</v>
      </c>
      <c r="D6" s="113">
        <v>60.872999999999998</v>
      </c>
      <c r="E6" s="424">
        <f t="shared" ref="E6:E12" si="0">IF(OR(D6=0,B6=0),"",D6/B6)</f>
        <v>0.68671314471368616</v>
      </c>
      <c r="F6" s="129">
        <f t="shared" ref="F6:F12" si="1">IF(OR(D6=0,C6=0),"",D6/C6)</f>
        <v>1.5016651454227001</v>
      </c>
      <c r="G6" s="133">
        <v>108</v>
      </c>
      <c r="H6" s="113">
        <v>113</v>
      </c>
      <c r="I6" s="113">
        <v>127</v>
      </c>
      <c r="J6" s="425">
        <f t="shared" ref="J6:J12" si="2">IF(OR(I6=0,G6=0),"",I6/G6)</f>
        <v>1.1759259259259258</v>
      </c>
      <c r="K6" s="134">
        <f t="shared" ref="K6:K12" si="3">IF(OR(I6=0,H6=0),"",I6/H6)</f>
        <v>1.1238938053097345</v>
      </c>
      <c r="L6" s="121"/>
      <c r="M6" s="121"/>
      <c r="N6" s="5">
        <f t="shared" ref="N6:N13" si="4">D6-C6</f>
        <v>20.335999999999999</v>
      </c>
      <c r="O6" s="6">
        <f t="shared" ref="O6:O13" si="5">I6-H6</f>
        <v>14</v>
      </c>
      <c r="P6" s="5">
        <f t="shared" ref="P6:P13" si="6">D6-B6</f>
        <v>-27.771000000000008</v>
      </c>
      <c r="Q6" s="6">
        <f t="shared" ref="Q6:Q13" si="7">I6-G6</f>
        <v>19</v>
      </c>
    </row>
    <row r="7" spans="1:17" ht="14.45" hidden="1" customHeight="1" outlineLevel="1" x14ac:dyDescent="0.2">
      <c r="A7" s="441" t="s">
        <v>169</v>
      </c>
      <c r="B7" s="120">
        <v>395.80799999999999</v>
      </c>
      <c r="C7" s="113">
        <v>375.31400000000002</v>
      </c>
      <c r="D7" s="113">
        <v>229.16200000000001</v>
      </c>
      <c r="E7" s="424">
        <f t="shared" si="0"/>
        <v>0.57897263319589298</v>
      </c>
      <c r="F7" s="129">
        <f t="shared" si="1"/>
        <v>0.61058740148249202</v>
      </c>
      <c r="G7" s="133">
        <v>429</v>
      </c>
      <c r="H7" s="113">
        <v>401</v>
      </c>
      <c r="I7" s="113">
        <v>390</v>
      </c>
      <c r="J7" s="425">
        <f t="shared" si="2"/>
        <v>0.90909090909090906</v>
      </c>
      <c r="K7" s="134">
        <f t="shared" si="3"/>
        <v>0.972568578553616</v>
      </c>
      <c r="L7" s="121"/>
      <c r="M7" s="121"/>
      <c r="N7" s="5">
        <f t="shared" si="4"/>
        <v>-146.15200000000002</v>
      </c>
      <c r="O7" s="6">
        <f t="shared" si="5"/>
        <v>-11</v>
      </c>
      <c r="P7" s="5">
        <f t="shared" si="6"/>
        <v>-166.64599999999999</v>
      </c>
      <c r="Q7" s="6">
        <f t="shared" si="7"/>
        <v>-39</v>
      </c>
    </row>
    <row r="8" spans="1:17" ht="14.45" hidden="1" customHeight="1" outlineLevel="1" x14ac:dyDescent="0.2">
      <c r="A8" s="441" t="s">
        <v>170</v>
      </c>
      <c r="B8" s="120">
        <v>37.950000000000003</v>
      </c>
      <c r="C8" s="113">
        <v>20.911000000000001</v>
      </c>
      <c r="D8" s="113">
        <v>17.324999999999999</v>
      </c>
      <c r="E8" s="424">
        <f t="shared" si="0"/>
        <v>0.45652173913043476</v>
      </c>
      <c r="F8" s="129">
        <f t="shared" si="1"/>
        <v>0.82851130983692789</v>
      </c>
      <c r="G8" s="133">
        <v>41</v>
      </c>
      <c r="H8" s="113">
        <v>42</v>
      </c>
      <c r="I8" s="113">
        <v>25</v>
      </c>
      <c r="J8" s="425">
        <f t="shared" si="2"/>
        <v>0.6097560975609756</v>
      </c>
      <c r="K8" s="134">
        <f t="shared" si="3"/>
        <v>0.59523809523809523</v>
      </c>
      <c r="L8" s="121"/>
      <c r="M8" s="121"/>
      <c r="N8" s="5">
        <f t="shared" si="4"/>
        <v>-3.5860000000000021</v>
      </c>
      <c r="O8" s="6">
        <f t="shared" si="5"/>
        <v>-17</v>
      </c>
      <c r="P8" s="5">
        <f t="shared" si="6"/>
        <v>-20.625000000000004</v>
      </c>
      <c r="Q8" s="6">
        <f t="shared" si="7"/>
        <v>-16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118.208</v>
      </c>
      <c r="C10" s="113">
        <v>294.68</v>
      </c>
      <c r="D10" s="113">
        <v>96.882999999999996</v>
      </c>
      <c r="E10" s="424">
        <f t="shared" si="0"/>
        <v>0.81959765836491605</v>
      </c>
      <c r="F10" s="129">
        <f t="shared" si="1"/>
        <v>0.32877358490566033</v>
      </c>
      <c r="G10" s="133">
        <v>148</v>
      </c>
      <c r="H10" s="113">
        <v>128</v>
      </c>
      <c r="I10" s="113">
        <v>133</v>
      </c>
      <c r="J10" s="425">
        <f t="shared" si="2"/>
        <v>0.89864864864864868</v>
      </c>
      <c r="K10" s="134">
        <f t="shared" si="3"/>
        <v>1.0390625</v>
      </c>
      <c r="L10" s="121"/>
      <c r="M10" s="121"/>
      <c r="N10" s="5">
        <f t="shared" si="4"/>
        <v>-197.79700000000003</v>
      </c>
      <c r="O10" s="6">
        <f t="shared" si="5"/>
        <v>5</v>
      </c>
      <c r="P10" s="5">
        <f t="shared" si="6"/>
        <v>-21.325000000000003</v>
      </c>
      <c r="Q10" s="6">
        <f t="shared" si="7"/>
        <v>-15</v>
      </c>
    </row>
    <row r="11" spans="1:17" ht="14.45" hidden="1" customHeight="1" outlineLevel="1" x14ac:dyDescent="0.2">
      <c r="A11" s="441" t="s">
        <v>173</v>
      </c>
      <c r="B11" s="120">
        <v>42.53</v>
      </c>
      <c r="C11" s="113">
        <v>10.519</v>
      </c>
      <c r="D11" s="113">
        <v>110.96299999999999</v>
      </c>
      <c r="E11" s="424">
        <f t="shared" si="0"/>
        <v>2.609052433576299</v>
      </c>
      <c r="F11" s="129">
        <f t="shared" si="1"/>
        <v>10.548816427417053</v>
      </c>
      <c r="G11" s="133">
        <v>27</v>
      </c>
      <c r="H11" s="113">
        <v>21</v>
      </c>
      <c r="I11" s="113">
        <v>31</v>
      </c>
      <c r="J11" s="425">
        <f t="shared" si="2"/>
        <v>1.1481481481481481</v>
      </c>
      <c r="K11" s="134">
        <f t="shared" si="3"/>
        <v>1.4761904761904763</v>
      </c>
      <c r="L11" s="121"/>
      <c r="M11" s="121"/>
      <c r="N11" s="5">
        <f t="shared" si="4"/>
        <v>100.44399999999999</v>
      </c>
      <c r="O11" s="6">
        <f t="shared" si="5"/>
        <v>10</v>
      </c>
      <c r="P11" s="5">
        <f t="shared" si="6"/>
        <v>68.432999999999993</v>
      </c>
      <c r="Q11" s="6">
        <f t="shared" si="7"/>
        <v>4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0.29099999999999998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1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0.29099999999999998</v>
      </c>
      <c r="O12" s="244">
        <f t="shared" si="5"/>
        <v>1</v>
      </c>
      <c r="P12" s="243">
        <f t="shared" si="6"/>
        <v>0.29099999999999998</v>
      </c>
      <c r="Q12" s="244">
        <f t="shared" si="7"/>
        <v>1</v>
      </c>
    </row>
    <row r="13" spans="1:17" ht="14.45" customHeight="1" collapsed="1" thickBot="1" x14ac:dyDescent="0.25">
      <c r="A13" s="117" t="s">
        <v>3</v>
      </c>
      <c r="B13" s="115">
        <f>SUM(B5:B12)</f>
        <v>1102.942</v>
      </c>
      <c r="C13" s="116">
        <f>SUM(C5:C12)</f>
        <v>910.38500000000022</v>
      </c>
      <c r="D13" s="116">
        <f>SUM(D5:D12)</f>
        <v>779.40400000000011</v>
      </c>
      <c r="E13" s="420">
        <f>IF(OR(D13=0,B13=0),0,D13/B13)</f>
        <v>0.70665909902787283</v>
      </c>
      <c r="F13" s="135">
        <f>IF(OR(D13=0,C13=0),0,D13/C13)</f>
        <v>0.85612570505884866</v>
      </c>
      <c r="G13" s="136">
        <f>SUM(G5:G12)</f>
        <v>1038</v>
      </c>
      <c r="H13" s="116">
        <f>SUM(H5:H12)</f>
        <v>961</v>
      </c>
      <c r="I13" s="116">
        <f>SUM(I5:I12)</f>
        <v>995</v>
      </c>
      <c r="J13" s="420">
        <f>IF(OR(I13=0,G13=0),0,I13/G13)</f>
        <v>0.95857418111753367</v>
      </c>
      <c r="K13" s="137">
        <f>IF(OR(I13=0,H13=0),0,I13/H13)</f>
        <v>1.0353798126951093</v>
      </c>
      <c r="L13" s="121"/>
      <c r="M13" s="121"/>
      <c r="N13" s="127">
        <f t="shared" si="4"/>
        <v>-130.98100000000011</v>
      </c>
      <c r="O13" s="138">
        <f t="shared" si="5"/>
        <v>34</v>
      </c>
      <c r="P13" s="127">
        <f t="shared" si="6"/>
        <v>-323.5379999999999</v>
      </c>
      <c r="Q13" s="138">
        <f t="shared" si="7"/>
        <v>-43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3.0649999999999999</v>
      </c>
      <c r="C18" s="114">
        <v>1.0189999999999999</v>
      </c>
      <c r="D18" s="114">
        <v>15.019</v>
      </c>
      <c r="E18" s="424">
        <f>IF(OR(D18=0,B18=0),"",D18/B18)</f>
        <v>4.9001631321370311</v>
      </c>
      <c r="F18" s="129">
        <f>IF(OR(D18=0,C18=0),"",D18/C18)</f>
        <v>14.738959764474977</v>
      </c>
      <c r="G18" s="119">
        <v>6</v>
      </c>
      <c r="H18" s="114">
        <v>4</v>
      </c>
      <c r="I18" s="114">
        <v>5</v>
      </c>
      <c r="J18" s="424">
        <f>IF(OR(I18=0,G18=0),"",I18/G18)</f>
        <v>0.83333333333333337</v>
      </c>
      <c r="K18" s="131">
        <f>IF(OR(I18=0,H18=0),"",I18/H18)</f>
        <v>1.25</v>
      </c>
      <c r="L18" s="649">
        <v>0.91871999999999998</v>
      </c>
      <c r="M18" s="650"/>
      <c r="N18" s="145">
        <f t="shared" ref="N18:N26" si="8">D18-C18</f>
        <v>14</v>
      </c>
      <c r="O18" s="146">
        <f t="shared" ref="O18:O26" si="9">I18-H18</f>
        <v>1</v>
      </c>
      <c r="P18" s="145">
        <f t="shared" ref="P18:P26" si="10">D18-B18</f>
        <v>11.954000000000001</v>
      </c>
      <c r="Q18" s="146">
        <f t="shared" ref="Q18:Q26" si="11">I18-G18</f>
        <v>-1</v>
      </c>
    </row>
    <row r="19" spans="1:17" ht="14.45" hidden="1" customHeight="1" outlineLevel="1" x14ac:dyDescent="0.2">
      <c r="A19" s="441" t="s">
        <v>168</v>
      </c>
      <c r="B19" s="120">
        <v>0.745</v>
      </c>
      <c r="C19" s="113">
        <v>0</v>
      </c>
      <c r="D19" s="113">
        <v>0</v>
      </c>
      <c r="E19" s="425" t="str">
        <f t="shared" ref="E19:E25" si="12">IF(OR(D19=0,B19=0),"",D19/B19)</f>
        <v/>
      </c>
      <c r="F19" s="132" t="str">
        <f t="shared" ref="F19:F25" si="13">IF(OR(D19=0,C19=0),"",D19/C19)</f>
        <v/>
      </c>
      <c r="G19" s="120">
        <v>2</v>
      </c>
      <c r="H19" s="113">
        <v>0</v>
      </c>
      <c r="I19" s="113">
        <v>0</v>
      </c>
      <c r="J19" s="425" t="str">
        <f t="shared" ref="J19:J25" si="14">IF(OR(I19=0,G19=0),"",I19/G19)</f>
        <v/>
      </c>
      <c r="K19" s="134" t="str">
        <f t="shared" ref="K19:K25" si="15">IF(OR(I19=0,H19=0),"",I19/H19)</f>
        <v/>
      </c>
      <c r="L19" s="649">
        <v>0.99456</v>
      </c>
      <c r="M19" s="650"/>
      <c r="N19" s="147">
        <f t="shared" si="8"/>
        <v>0</v>
      </c>
      <c r="O19" s="148">
        <f t="shared" si="9"/>
        <v>0</v>
      </c>
      <c r="P19" s="147">
        <f t="shared" si="10"/>
        <v>-0.745</v>
      </c>
      <c r="Q19" s="148">
        <f t="shared" si="11"/>
        <v>-2</v>
      </c>
    </row>
    <row r="20" spans="1:17" ht="14.45" hidden="1" customHeight="1" outlineLevel="1" x14ac:dyDescent="0.2">
      <c r="A20" s="441" t="s">
        <v>169</v>
      </c>
      <c r="B20" s="120">
        <v>1.0880000000000001</v>
      </c>
      <c r="C20" s="113">
        <v>17.667999999999999</v>
      </c>
      <c r="D20" s="113">
        <v>3.3090000000000002</v>
      </c>
      <c r="E20" s="425">
        <f t="shared" si="12"/>
        <v>3.0413602941176472</v>
      </c>
      <c r="F20" s="132">
        <f t="shared" si="13"/>
        <v>0.18728775186778357</v>
      </c>
      <c r="G20" s="120">
        <v>6</v>
      </c>
      <c r="H20" s="113">
        <v>5</v>
      </c>
      <c r="I20" s="113">
        <v>10</v>
      </c>
      <c r="J20" s="425">
        <f t="shared" si="14"/>
        <v>1.6666666666666667</v>
      </c>
      <c r="K20" s="134">
        <f t="shared" si="15"/>
        <v>2</v>
      </c>
      <c r="L20" s="649">
        <v>0.96671999999999991</v>
      </c>
      <c r="M20" s="650"/>
      <c r="N20" s="147">
        <f t="shared" si="8"/>
        <v>-14.358999999999998</v>
      </c>
      <c r="O20" s="148">
        <f t="shared" si="9"/>
        <v>5</v>
      </c>
      <c r="P20" s="147">
        <f t="shared" si="10"/>
        <v>2.2210000000000001</v>
      </c>
      <c r="Q20" s="148">
        <f t="shared" si="11"/>
        <v>4</v>
      </c>
    </row>
    <row r="21" spans="1:17" ht="14.45" hidden="1" customHeight="1" outlineLevel="1" x14ac:dyDescent="0.2">
      <c r="A21" s="441" t="s">
        <v>170</v>
      </c>
      <c r="B21" s="120">
        <v>0.25700000000000001</v>
      </c>
      <c r="C21" s="113">
        <v>0</v>
      </c>
      <c r="D21" s="113">
        <v>0</v>
      </c>
      <c r="E21" s="425" t="str">
        <f t="shared" si="12"/>
        <v/>
      </c>
      <c r="F21" s="132" t="str">
        <f t="shared" si="13"/>
        <v/>
      </c>
      <c r="G21" s="120">
        <v>1</v>
      </c>
      <c r="H21" s="113">
        <v>0</v>
      </c>
      <c r="I21" s="113">
        <v>0</v>
      </c>
      <c r="J21" s="425" t="str">
        <f t="shared" si="14"/>
        <v/>
      </c>
      <c r="K21" s="134" t="str">
        <f t="shared" si="15"/>
        <v/>
      </c>
      <c r="L21" s="649">
        <v>1.11744</v>
      </c>
      <c r="M21" s="650"/>
      <c r="N21" s="147">
        <f t="shared" si="8"/>
        <v>0</v>
      </c>
      <c r="O21" s="148">
        <f t="shared" si="9"/>
        <v>0</v>
      </c>
      <c r="P21" s="147">
        <f t="shared" si="10"/>
        <v>-0.25700000000000001</v>
      </c>
      <c r="Q21" s="148">
        <f t="shared" si="11"/>
        <v>-1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0.434</v>
      </c>
      <c r="C23" s="113">
        <v>0.69099999999999995</v>
      </c>
      <c r="D23" s="113">
        <v>38.387999999999998</v>
      </c>
      <c r="E23" s="425">
        <f t="shared" si="12"/>
        <v>88.451612903225808</v>
      </c>
      <c r="F23" s="132">
        <f t="shared" si="13"/>
        <v>55.554269175108537</v>
      </c>
      <c r="G23" s="120">
        <v>2</v>
      </c>
      <c r="H23" s="113">
        <v>3</v>
      </c>
      <c r="I23" s="113">
        <v>3</v>
      </c>
      <c r="J23" s="425">
        <f t="shared" si="14"/>
        <v>1.5</v>
      </c>
      <c r="K23" s="134">
        <f t="shared" si="15"/>
        <v>1</v>
      </c>
      <c r="L23" s="649">
        <v>0.98495999999999995</v>
      </c>
      <c r="M23" s="650"/>
      <c r="N23" s="147">
        <f t="shared" si="8"/>
        <v>37.696999999999996</v>
      </c>
      <c r="O23" s="148">
        <f t="shared" si="9"/>
        <v>0</v>
      </c>
      <c r="P23" s="147">
        <f t="shared" si="10"/>
        <v>37.954000000000001</v>
      </c>
      <c r="Q23" s="148">
        <f t="shared" si="11"/>
        <v>1</v>
      </c>
    </row>
    <row r="24" spans="1:17" ht="14.45" hidden="1" customHeight="1" outlineLevel="1" x14ac:dyDescent="0.2">
      <c r="A24" s="441" t="s">
        <v>173</v>
      </c>
      <c r="B24" s="120">
        <v>0</v>
      </c>
      <c r="C24" s="113">
        <v>0</v>
      </c>
      <c r="D24" s="113">
        <v>0.32400000000000001</v>
      </c>
      <c r="E24" s="425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1</v>
      </c>
      <c r="J24" s="425" t="str">
        <f t="shared" si="14"/>
        <v/>
      </c>
      <c r="K24" s="134" t="str">
        <f t="shared" si="15"/>
        <v/>
      </c>
      <c r="L24" s="649">
        <v>1.0147199999999998</v>
      </c>
      <c r="M24" s="650"/>
      <c r="N24" s="147">
        <f t="shared" si="8"/>
        <v>0.32400000000000001</v>
      </c>
      <c r="O24" s="148">
        <f t="shared" si="9"/>
        <v>1</v>
      </c>
      <c r="P24" s="147">
        <f t="shared" si="10"/>
        <v>0.32400000000000001</v>
      </c>
      <c r="Q24" s="148">
        <f t="shared" si="11"/>
        <v>1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5.5889999999999995</v>
      </c>
      <c r="C26" s="150">
        <f>SUM(C18:C25)</f>
        <v>19.377999999999997</v>
      </c>
      <c r="D26" s="150">
        <f>SUM(D18:D25)</f>
        <v>57.039999999999992</v>
      </c>
      <c r="E26" s="421">
        <f>IF(OR(D26=0,B26=0),0,D26/B26)</f>
        <v>10.205761316872428</v>
      </c>
      <c r="F26" s="151">
        <f>IF(OR(D26=0,C26=0),0,D26/C26)</f>
        <v>2.9435442254102591</v>
      </c>
      <c r="G26" s="149">
        <f>SUM(G18:G25)</f>
        <v>17</v>
      </c>
      <c r="H26" s="150">
        <f>SUM(H18:H25)</f>
        <v>12</v>
      </c>
      <c r="I26" s="150">
        <f>SUM(I18:I25)</f>
        <v>19</v>
      </c>
      <c r="J26" s="421">
        <f>IF(OR(I26=0,G26=0),0,I26/G26)</f>
        <v>1.1176470588235294</v>
      </c>
      <c r="K26" s="152">
        <f>IF(OR(I26=0,H26=0),0,I26/H26)</f>
        <v>1.5833333333333333</v>
      </c>
      <c r="L26" s="121"/>
      <c r="M26" s="121"/>
      <c r="N26" s="143">
        <f t="shared" si="8"/>
        <v>37.661999999999992</v>
      </c>
      <c r="O26" s="153">
        <f t="shared" si="9"/>
        <v>7</v>
      </c>
      <c r="P26" s="143">
        <f t="shared" si="10"/>
        <v>51.450999999999993</v>
      </c>
      <c r="Q26" s="153">
        <f t="shared" si="11"/>
        <v>2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416.73700000000002</v>
      </c>
      <c r="C44" s="114">
        <v>167.405</v>
      </c>
      <c r="D44" s="114">
        <v>248.88800000000001</v>
      </c>
      <c r="E44" s="424">
        <f>IF(OR(D44=0,B44=0),"",D44/B44)</f>
        <v>0.59723038751058821</v>
      </c>
      <c r="F44" s="129">
        <f>IF(OR(D44=0,C44=0),"",D44/C44)</f>
        <v>1.4867417341178579</v>
      </c>
      <c r="G44" s="130">
        <v>279</v>
      </c>
      <c r="H44" s="114">
        <v>252</v>
      </c>
      <c r="I44" s="114">
        <v>283</v>
      </c>
      <c r="J44" s="424">
        <f>IF(OR(I44=0,G44=0),"",I44/G44)</f>
        <v>1.0143369175627239</v>
      </c>
      <c r="K44" s="131">
        <f>IF(OR(I44=0,H44=0),"",I44/H44)</f>
        <v>1.123015873015873</v>
      </c>
      <c r="L44" s="155"/>
      <c r="M44" s="155"/>
      <c r="N44" s="145">
        <f t="shared" ref="N44:N52" si="24">D44-C44</f>
        <v>81.483000000000004</v>
      </c>
      <c r="O44" s="146">
        <f t="shared" ref="O44:O52" si="25">I44-H44</f>
        <v>31</v>
      </c>
      <c r="P44" s="145">
        <f t="shared" ref="P44:P52" si="26">D44-B44</f>
        <v>-167.84900000000002</v>
      </c>
      <c r="Q44" s="146">
        <f t="shared" ref="Q44:Q52" si="27">I44-G44</f>
        <v>4</v>
      </c>
    </row>
    <row r="45" spans="1:17" ht="14.45" hidden="1" customHeight="1" outlineLevel="1" x14ac:dyDescent="0.2">
      <c r="A45" s="441" t="s">
        <v>168</v>
      </c>
      <c r="B45" s="120">
        <v>87.899000000000001</v>
      </c>
      <c r="C45" s="113">
        <v>40.536999999999999</v>
      </c>
      <c r="D45" s="113">
        <v>60.872999999999998</v>
      </c>
      <c r="E45" s="425">
        <f t="shared" ref="E45:E51" si="28">IF(OR(D45=0,B45=0),"",D45/B45)</f>
        <v>0.69253347592122771</v>
      </c>
      <c r="F45" s="132">
        <f t="shared" ref="F45:F51" si="29">IF(OR(D45=0,C45=0),"",D45/C45)</f>
        <v>1.5016651454227001</v>
      </c>
      <c r="G45" s="133">
        <v>106</v>
      </c>
      <c r="H45" s="113">
        <v>113</v>
      </c>
      <c r="I45" s="113">
        <v>127</v>
      </c>
      <c r="J45" s="425">
        <f t="shared" ref="J45:J51" si="30">IF(OR(I45=0,G45=0),"",I45/G45)</f>
        <v>1.1981132075471699</v>
      </c>
      <c r="K45" s="134">
        <f t="shared" ref="K45:K51" si="31">IF(OR(I45=0,H45=0),"",I45/H45)</f>
        <v>1.1238938053097345</v>
      </c>
      <c r="L45" s="155"/>
      <c r="M45" s="155"/>
      <c r="N45" s="147">
        <f t="shared" si="24"/>
        <v>20.335999999999999</v>
      </c>
      <c r="O45" s="148">
        <f t="shared" si="25"/>
        <v>14</v>
      </c>
      <c r="P45" s="147">
        <f t="shared" si="26"/>
        <v>-27.026000000000003</v>
      </c>
      <c r="Q45" s="148">
        <f t="shared" si="27"/>
        <v>21</v>
      </c>
    </row>
    <row r="46" spans="1:17" ht="14.45" hidden="1" customHeight="1" outlineLevel="1" x14ac:dyDescent="0.2">
      <c r="A46" s="441" t="s">
        <v>169</v>
      </c>
      <c r="B46" s="120">
        <v>394.72</v>
      </c>
      <c r="C46" s="113">
        <v>357.64600000000002</v>
      </c>
      <c r="D46" s="113">
        <v>225.85300000000001</v>
      </c>
      <c r="E46" s="425">
        <f t="shared" si="28"/>
        <v>0.57218534657478715</v>
      </c>
      <c r="F46" s="132">
        <f t="shared" si="29"/>
        <v>0.63149874456865163</v>
      </c>
      <c r="G46" s="133">
        <v>423</v>
      </c>
      <c r="H46" s="113">
        <v>396</v>
      </c>
      <c r="I46" s="113">
        <v>380</v>
      </c>
      <c r="J46" s="425">
        <f t="shared" si="30"/>
        <v>0.89834515366430256</v>
      </c>
      <c r="K46" s="134">
        <f t="shared" si="31"/>
        <v>0.95959595959595956</v>
      </c>
      <c r="L46" s="155"/>
      <c r="M46" s="155"/>
      <c r="N46" s="147">
        <f t="shared" si="24"/>
        <v>-131.79300000000001</v>
      </c>
      <c r="O46" s="148">
        <f t="shared" si="25"/>
        <v>-16</v>
      </c>
      <c r="P46" s="147">
        <f t="shared" si="26"/>
        <v>-168.86700000000002</v>
      </c>
      <c r="Q46" s="148">
        <f t="shared" si="27"/>
        <v>-43</v>
      </c>
    </row>
    <row r="47" spans="1:17" ht="14.45" hidden="1" customHeight="1" outlineLevel="1" x14ac:dyDescent="0.2">
      <c r="A47" s="441" t="s">
        <v>170</v>
      </c>
      <c r="B47" s="120">
        <v>37.692999999999998</v>
      </c>
      <c r="C47" s="113">
        <v>20.911000000000001</v>
      </c>
      <c r="D47" s="113">
        <v>17.324999999999999</v>
      </c>
      <c r="E47" s="425">
        <f t="shared" si="28"/>
        <v>0.45963441487809409</v>
      </c>
      <c r="F47" s="132">
        <f t="shared" si="29"/>
        <v>0.82851130983692789</v>
      </c>
      <c r="G47" s="133">
        <v>40</v>
      </c>
      <c r="H47" s="113">
        <v>42</v>
      </c>
      <c r="I47" s="113">
        <v>25</v>
      </c>
      <c r="J47" s="425">
        <f t="shared" si="30"/>
        <v>0.625</v>
      </c>
      <c r="K47" s="134">
        <f t="shared" si="31"/>
        <v>0.59523809523809523</v>
      </c>
      <c r="L47" s="155"/>
      <c r="M47" s="155"/>
      <c r="N47" s="147">
        <f t="shared" si="24"/>
        <v>-3.5860000000000021</v>
      </c>
      <c r="O47" s="148">
        <f t="shared" si="25"/>
        <v>-17</v>
      </c>
      <c r="P47" s="147">
        <f t="shared" si="26"/>
        <v>-20.367999999999999</v>
      </c>
      <c r="Q47" s="148">
        <f t="shared" si="27"/>
        <v>-15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117.774</v>
      </c>
      <c r="C49" s="113">
        <v>293.98899999999998</v>
      </c>
      <c r="D49" s="113">
        <v>58.494999999999997</v>
      </c>
      <c r="E49" s="425">
        <f t="shared" si="28"/>
        <v>0.49667159135293015</v>
      </c>
      <c r="F49" s="132">
        <f t="shared" si="29"/>
        <v>0.19897002949089931</v>
      </c>
      <c r="G49" s="133">
        <v>146</v>
      </c>
      <c r="H49" s="113">
        <v>125</v>
      </c>
      <c r="I49" s="113">
        <v>130</v>
      </c>
      <c r="J49" s="425">
        <f t="shared" si="30"/>
        <v>0.8904109589041096</v>
      </c>
      <c r="K49" s="134">
        <f t="shared" si="31"/>
        <v>1.04</v>
      </c>
      <c r="L49" s="155"/>
      <c r="M49" s="155"/>
      <c r="N49" s="147">
        <f t="shared" si="24"/>
        <v>-235.49399999999997</v>
      </c>
      <c r="O49" s="148">
        <f t="shared" si="25"/>
        <v>5</v>
      </c>
      <c r="P49" s="147">
        <f t="shared" si="26"/>
        <v>-59.279000000000003</v>
      </c>
      <c r="Q49" s="148">
        <f t="shared" si="27"/>
        <v>-16</v>
      </c>
    </row>
    <row r="50" spans="1:17" ht="14.45" hidden="1" customHeight="1" outlineLevel="1" x14ac:dyDescent="0.2">
      <c r="A50" s="441" t="s">
        <v>173</v>
      </c>
      <c r="B50" s="120">
        <v>42.53</v>
      </c>
      <c r="C50" s="113">
        <v>10.519</v>
      </c>
      <c r="D50" s="113">
        <v>110.639</v>
      </c>
      <c r="E50" s="425">
        <f t="shared" si="28"/>
        <v>2.6014342816835172</v>
      </c>
      <c r="F50" s="132">
        <f t="shared" si="29"/>
        <v>10.518015020439204</v>
      </c>
      <c r="G50" s="133">
        <v>27</v>
      </c>
      <c r="H50" s="113">
        <v>21</v>
      </c>
      <c r="I50" s="113">
        <v>30</v>
      </c>
      <c r="J50" s="425">
        <f t="shared" si="30"/>
        <v>1.1111111111111112</v>
      </c>
      <c r="K50" s="134">
        <f t="shared" si="31"/>
        <v>1.4285714285714286</v>
      </c>
      <c r="L50" s="155"/>
      <c r="M50" s="155"/>
      <c r="N50" s="147">
        <f t="shared" si="24"/>
        <v>100.11999999999999</v>
      </c>
      <c r="O50" s="148">
        <f t="shared" si="25"/>
        <v>9</v>
      </c>
      <c r="P50" s="147">
        <f t="shared" si="26"/>
        <v>68.108999999999995</v>
      </c>
      <c r="Q50" s="148">
        <f t="shared" si="27"/>
        <v>3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0.29099999999999998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1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0.29099999999999998</v>
      </c>
      <c r="O51" s="246">
        <f t="shared" si="25"/>
        <v>1</v>
      </c>
      <c r="P51" s="245">
        <f t="shared" si="26"/>
        <v>0.29099999999999998</v>
      </c>
      <c r="Q51" s="246">
        <f t="shared" si="27"/>
        <v>1</v>
      </c>
    </row>
    <row r="52" spans="1:17" ht="14.45" customHeight="1" collapsed="1" thickBot="1" x14ac:dyDescent="0.25">
      <c r="A52" s="443" t="s">
        <v>3</v>
      </c>
      <c r="B52" s="410">
        <f>SUM(B44:B51)</f>
        <v>1097.3529999999998</v>
      </c>
      <c r="C52" s="411">
        <f>SUM(C44:C51)</f>
        <v>891.00700000000006</v>
      </c>
      <c r="D52" s="411">
        <f>SUM(D44:D51)</f>
        <v>722.36400000000015</v>
      </c>
      <c r="E52" s="423">
        <f>IF(OR(D52=0,B52=0),0,D52/B52)</f>
        <v>0.65827860314775666</v>
      </c>
      <c r="F52" s="412">
        <f>IF(OR(D52=0,C52=0),0,D52/C52)</f>
        <v>0.81072763738107567</v>
      </c>
      <c r="G52" s="413">
        <f>SUM(G44:G51)</f>
        <v>1021</v>
      </c>
      <c r="H52" s="411">
        <f>SUM(H44:H51)</f>
        <v>949</v>
      </c>
      <c r="I52" s="411">
        <f>SUM(I44:I51)</f>
        <v>976</v>
      </c>
      <c r="J52" s="423">
        <f>IF(OR(I52=0,G52=0),0,I52/G52)</f>
        <v>0.95592556317335942</v>
      </c>
      <c r="K52" s="414">
        <f>IF(OR(I52=0,H52=0),0,I52/H52)</f>
        <v>1.0284510010537409</v>
      </c>
      <c r="L52" s="155"/>
      <c r="M52" s="155"/>
      <c r="N52" s="415">
        <f t="shared" si="24"/>
        <v>-168.64299999999992</v>
      </c>
      <c r="O52" s="416">
        <f t="shared" si="25"/>
        <v>27</v>
      </c>
      <c r="P52" s="415">
        <f t="shared" si="26"/>
        <v>-374.98899999999969</v>
      </c>
      <c r="Q52" s="416">
        <f t="shared" si="27"/>
        <v>-45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D665A95A-353C-4C00-8A02-559F422D885C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705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1192</v>
      </c>
      <c r="C33" s="199">
        <v>1174</v>
      </c>
      <c r="D33" s="84">
        <f>IF(C33="","",C33-B33)</f>
        <v>-18</v>
      </c>
      <c r="E33" s="85">
        <f>IF(C33="","",C33/B33)</f>
        <v>0.9848993288590604</v>
      </c>
      <c r="F33" s="86">
        <v>137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2191</v>
      </c>
      <c r="C34" s="200">
        <v>2176</v>
      </c>
      <c r="D34" s="87">
        <f t="shared" ref="D34:D45" si="0">IF(C34="","",C34-B34)</f>
        <v>-15</v>
      </c>
      <c r="E34" s="88">
        <f t="shared" ref="E34:E45" si="1">IF(C34="","",C34/B34)</f>
        <v>0.99315381104518485</v>
      </c>
      <c r="F34" s="89">
        <v>269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3611</v>
      </c>
      <c r="C35" s="200">
        <v>3220</v>
      </c>
      <c r="D35" s="87">
        <f t="shared" si="0"/>
        <v>-391</v>
      </c>
      <c r="E35" s="88">
        <f t="shared" si="1"/>
        <v>0.89171974522292996</v>
      </c>
      <c r="F35" s="89">
        <v>209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4776</v>
      </c>
      <c r="C36" s="200">
        <v>4195</v>
      </c>
      <c r="D36" s="87">
        <f t="shared" si="0"/>
        <v>-581</v>
      </c>
      <c r="E36" s="88">
        <f t="shared" si="1"/>
        <v>0.87835008375209378</v>
      </c>
      <c r="F36" s="89">
        <v>316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6197</v>
      </c>
      <c r="C37" s="200">
        <v>5333</v>
      </c>
      <c r="D37" s="87">
        <f t="shared" si="0"/>
        <v>-864</v>
      </c>
      <c r="E37" s="88">
        <f t="shared" si="1"/>
        <v>0.860577698886558</v>
      </c>
      <c r="F37" s="89">
        <v>389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5F58B460-B673-4DD2-8581-6D96B0EAE2C4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45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2677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705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8" t="s">
        <v>2606</v>
      </c>
      <c r="B5" s="929"/>
      <c r="C5" s="930"/>
      <c r="D5" s="931"/>
      <c r="E5" s="932">
        <v>1</v>
      </c>
      <c r="F5" s="933">
        <v>16.55</v>
      </c>
      <c r="G5" s="934">
        <v>15</v>
      </c>
      <c r="H5" s="935">
        <v>1</v>
      </c>
      <c r="I5" s="936">
        <v>13.87</v>
      </c>
      <c r="J5" s="937">
        <v>63</v>
      </c>
      <c r="K5" s="938">
        <v>13.87</v>
      </c>
      <c r="L5" s="939">
        <v>11</v>
      </c>
      <c r="M5" s="939">
        <v>72</v>
      </c>
      <c r="N5" s="940">
        <v>24</v>
      </c>
      <c r="O5" s="939" t="s">
        <v>2607</v>
      </c>
      <c r="P5" s="941" t="s">
        <v>2608</v>
      </c>
      <c r="Q5" s="942">
        <f>H5-B5</f>
        <v>1</v>
      </c>
      <c r="R5" s="955">
        <f>I5-C5</f>
        <v>13.87</v>
      </c>
      <c r="S5" s="942">
        <f>H5-E5</f>
        <v>0</v>
      </c>
      <c r="T5" s="955">
        <f>I5-F5</f>
        <v>-2.6800000000000015</v>
      </c>
      <c r="U5" s="965">
        <v>24</v>
      </c>
      <c r="V5" s="929">
        <v>63</v>
      </c>
      <c r="W5" s="929">
        <v>39</v>
      </c>
      <c r="X5" s="966">
        <v>2.625</v>
      </c>
      <c r="Y5" s="967">
        <v>39</v>
      </c>
    </row>
    <row r="6" spans="1:25" ht="14.45" customHeight="1" x14ac:dyDescent="0.2">
      <c r="A6" s="926" t="s">
        <v>2609</v>
      </c>
      <c r="B6" s="907"/>
      <c r="C6" s="908"/>
      <c r="D6" s="909"/>
      <c r="E6" s="910"/>
      <c r="F6" s="890"/>
      <c r="G6" s="891"/>
      <c r="H6" s="892">
        <v>1</v>
      </c>
      <c r="I6" s="893">
        <v>37.869999999999997</v>
      </c>
      <c r="J6" s="899">
        <v>58</v>
      </c>
      <c r="K6" s="895">
        <v>37.869999999999997</v>
      </c>
      <c r="L6" s="896">
        <v>43</v>
      </c>
      <c r="M6" s="896">
        <v>207</v>
      </c>
      <c r="N6" s="897">
        <v>69</v>
      </c>
      <c r="O6" s="896" t="s">
        <v>2607</v>
      </c>
      <c r="P6" s="911" t="s">
        <v>2610</v>
      </c>
      <c r="Q6" s="898">
        <f t="shared" ref="Q6:R45" si="0">H6-B6</f>
        <v>1</v>
      </c>
      <c r="R6" s="956">
        <f t="shared" si="0"/>
        <v>37.869999999999997</v>
      </c>
      <c r="S6" s="898">
        <f t="shared" ref="S6:S45" si="1">H6-E6</f>
        <v>1</v>
      </c>
      <c r="T6" s="956">
        <f t="shared" ref="T6:T45" si="2">I6-F6</f>
        <v>37.869999999999997</v>
      </c>
      <c r="U6" s="963">
        <v>69</v>
      </c>
      <c r="V6" s="907">
        <v>58</v>
      </c>
      <c r="W6" s="907">
        <v>-11</v>
      </c>
      <c r="X6" s="961">
        <v>0.84057971014492749</v>
      </c>
      <c r="Y6" s="959"/>
    </row>
    <row r="7" spans="1:25" ht="14.45" customHeight="1" x14ac:dyDescent="0.2">
      <c r="A7" s="926" t="s">
        <v>2611</v>
      </c>
      <c r="B7" s="907"/>
      <c r="C7" s="908"/>
      <c r="D7" s="909"/>
      <c r="E7" s="910"/>
      <c r="F7" s="890"/>
      <c r="G7" s="891"/>
      <c r="H7" s="892">
        <v>1</v>
      </c>
      <c r="I7" s="893">
        <v>0.35</v>
      </c>
      <c r="J7" s="899">
        <v>1</v>
      </c>
      <c r="K7" s="895">
        <v>0.35</v>
      </c>
      <c r="L7" s="896">
        <v>1</v>
      </c>
      <c r="M7" s="896">
        <v>12</v>
      </c>
      <c r="N7" s="897">
        <v>4</v>
      </c>
      <c r="O7" s="896" t="s">
        <v>2607</v>
      </c>
      <c r="P7" s="911" t="s">
        <v>2612</v>
      </c>
      <c r="Q7" s="898">
        <f t="shared" si="0"/>
        <v>1</v>
      </c>
      <c r="R7" s="956">
        <f t="shared" si="0"/>
        <v>0.35</v>
      </c>
      <c r="S7" s="898">
        <f t="shared" si="1"/>
        <v>1</v>
      </c>
      <c r="T7" s="956">
        <f t="shared" si="2"/>
        <v>0.35</v>
      </c>
      <c r="U7" s="963">
        <v>4</v>
      </c>
      <c r="V7" s="907">
        <v>1</v>
      </c>
      <c r="W7" s="907">
        <v>-3</v>
      </c>
      <c r="X7" s="961">
        <v>0.25</v>
      </c>
      <c r="Y7" s="959"/>
    </row>
    <row r="8" spans="1:25" ht="14.45" customHeight="1" x14ac:dyDescent="0.2">
      <c r="A8" s="926" t="s">
        <v>2613</v>
      </c>
      <c r="B8" s="900">
        <v>1</v>
      </c>
      <c r="C8" s="901">
        <v>0.6</v>
      </c>
      <c r="D8" s="902">
        <v>7</v>
      </c>
      <c r="E8" s="910"/>
      <c r="F8" s="890"/>
      <c r="G8" s="891"/>
      <c r="H8" s="896"/>
      <c r="I8" s="890"/>
      <c r="J8" s="891"/>
      <c r="K8" s="895">
        <v>0.53</v>
      </c>
      <c r="L8" s="896">
        <v>2</v>
      </c>
      <c r="M8" s="896">
        <v>21</v>
      </c>
      <c r="N8" s="897">
        <v>7</v>
      </c>
      <c r="O8" s="896" t="s">
        <v>2607</v>
      </c>
      <c r="P8" s="911" t="s">
        <v>2614</v>
      </c>
      <c r="Q8" s="898">
        <f t="shared" si="0"/>
        <v>-1</v>
      </c>
      <c r="R8" s="956">
        <f t="shared" si="0"/>
        <v>-0.6</v>
      </c>
      <c r="S8" s="898">
        <f t="shared" si="1"/>
        <v>0</v>
      </c>
      <c r="T8" s="956">
        <f t="shared" si="2"/>
        <v>0</v>
      </c>
      <c r="U8" s="963" t="s">
        <v>329</v>
      </c>
      <c r="V8" s="907" t="s">
        <v>329</v>
      </c>
      <c r="W8" s="907" t="s">
        <v>329</v>
      </c>
      <c r="X8" s="961" t="s">
        <v>329</v>
      </c>
      <c r="Y8" s="959"/>
    </row>
    <row r="9" spans="1:25" ht="14.45" customHeight="1" x14ac:dyDescent="0.2">
      <c r="A9" s="927" t="s">
        <v>2615</v>
      </c>
      <c r="B9" s="913">
        <v>1</v>
      </c>
      <c r="C9" s="914">
        <v>0.95</v>
      </c>
      <c r="D9" s="903">
        <v>5</v>
      </c>
      <c r="E9" s="915"/>
      <c r="F9" s="916"/>
      <c r="G9" s="904"/>
      <c r="H9" s="917"/>
      <c r="I9" s="916"/>
      <c r="J9" s="904"/>
      <c r="K9" s="918">
        <v>0.95</v>
      </c>
      <c r="L9" s="917">
        <v>3</v>
      </c>
      <c r="M9" s="917">
        <v>30</v>
      </c>
      <c r="N9" s="919">
        <v>10</v>
      </c>
      <c r="O9" s="917" t="s">
        <v>2607</v>
      </c>
      <c r="P9" s="920" t="s">
        <v>2616</v>
      </c>
      <c r="Q9" s="921">
        <f t="shared" si="0"/>
        <v>-1</v>
      </c>
      <c r="R9" s="957">
        <f t="shared" si="0"/>
        <v>-0.95</v>
      </c>
      <c r="S9" s="921">
        <f t="shared" si="1"/>
        <v>0</v>
      </c>
      <c r="T9" s="957">
        <f t="shared" si="2"/>
        <v>0</v>
      </c>
      <c r="U9" s="964" t="s">
        <v>329</v>
      </c>
      <c r="V9" s="922" t="s">
        <v>329</v>
      </c>
      <c r="W9" s="922" t="s">
        <v>329</v>
      </c>
      <c r="X9" s="962" t="s">
        <v>329</v>
      </c>
      <c r="Y9" s="960"/>
    </row>
    <row r="10" spans="1:25" ht="14.45" customHeight="1" x14ac:dyDescent="0.2">
      <c r="A10" s="926" t="s">
        <v>2617</v>
      </c>
      <c r="B10" s="907">
        <v>3</v>
      </c>
      <c r="C10" s="908">
        <v>0.53</v>
      </c>
      <c r="D10" s="909">
        <v>2.2999999999999998</v>
      </c>
      <c r="E10" s="892">
        <v>6</v>
      </c>
      <c r="F10" s="893">
        <v>1.06</v>
      </c>
      <c r="G10" s="899">
        <v>2.2999999999999998</v>
      </c>
      <c r="H10" s="896">
        <v>1</v>
      </c>
      <c r="I10" s="890">
        <v>0.18</v>
      </c>
      <c r="J10" s="894">
        <v>3</v>
      </c>
      <c r="K10" s="895">
        <v>0.18</v>
      </c>
      <c r="L10" s="896">
        <v>1</v>
      </c>
      <c r="M10" s="896">
        <v>5</v>
      </c>
      <c r="N10" s="897">
        <v>2</v>
      </c>
      <c r="O10" s="896" t="s">
        <v>2607</v>
      </c>
      <c r="P10" s="911" t="s">
        <v>2618</v>
      </c>
      <c r="Q10" s="898">
        <f t="shared" si="0"/>
        <v>-2</v>
      </c>
      <c r="R10" s="956">
        <f t="shared" si="0"/>
        <v>-0.35000000000000003</v>
      </c>
      <c r="S10" s="898">
        <f t="shared" si="1"/>
        <v>-5</v>
      </c>
      <c r="T10" s="956">
        <f t="shared" si="2"/>
        <v>-0.88000000000000012</v>
      </c>
      <c r="U10" s="963">
        <v>2</v>
      </c>
      <c r="V10" s="907">
        <v>3</v>
      </c>
      <c r="W10" s="907">
        <v>1</v>
      </c>
      <c r="X10" s="961">
        <v>1.5</v>
      </c>
      <c r="Y10" s="959">
        <v>1</v>
      </c>
    </row>
    <row r="11" spans="1:25" ht="14.45" customHeight="1" x14ac:dyDescent="0.2">
      <c r="A11" s="927" t="s">
        <v>2619</v>
      </c>
      <c r="B11" s="922">
        <v>1</v>
      </c>
      <c r="C11" s="923">
        <v>0.28999999999999998</v>
      </c>
      <c r="D11" s="912">
        <v>3</v>
      </c>
      <c r="E11" s="924"/>
      <c r="F11" s="925"/>
      <c r="G11" s="905"/>
      <c r="H11" s="917">
        <v>1</v>
      </c>
      <c r="I11" s="916">
        <v>0.28999999999999998</v>
      </c>
      <c r="J11" s="906">
        <v>3</v>
      </c>
      <c r="K11" s="918">
        <v>0.28999999999999998</v>
      </c>
      <c r="L11" s="917">
        <v>1</v>
      </c>
      <c r="M11" s="917">
        <v>5</v>
      </c>
      <c r="N11" s="919">
        <v>2</v>
      </c>
      <c r="O11" s="917" t="s">
        <v>2607</v>
      </c>
      <c r="P11" s="920" t="s">
        <v>2620</v>
      </c>
      <c r="Q11" s="921">
        <f t="shared" si="0"/>
        <v>0</v>
      </c>
      <c r="R11" s="957">
        <f t="shared" si="0"/>
        <v>0</v>
      </c>
      <c r="S11" s="921">
        <f t="shared" si="1"/>
        <v>1</v>
      </c>
      <c r="T11" s="957">
        <f t="shared" si="2"/>
        <v>0.28999999999999998</v>
      </c>
      <c r="U11" s="964">
        <v>2</v>
      </c>
      <c r="V11" s="922">
        <v>3</v>
      </c>
      <c r="W11" s="922">
        <v>1</v>
      </c>
      <c r="X11" s="962">
        <v>1.5</v>
      </c>
      <c r="Y11" s="960">
        <v>1</v>
      </c>
    </row>
    <row r="12" spans="1:25" ht="14.45" customHeight="1" x14ac:dyDescent="0.2">
      <c r="A12" s="927" t="s">
        <v>2621</v>
      </c>
      <c r="B12" s="922">
        <v>3</v>
      </c>
      <c r="C12" s="923">
        <v>1.46</v>
      </c>
      <c r="D12" s="912">
        <v>1.7</v>
      </c>
      <c r="E12" s="924">
        <v>1</v>
      </c>
      <c r="F12" s="925">
        <v>0.49</v>
      </c>
      <c r="G12" s="905">
        <v>2</v>
      </c>
      <c r="H12" s="917">
        <v>3</v>
      </c>
      <c r="I12" s="916">
        <v>1.46</v>
      </c>
      <c r="J12" s="904">
        <v>2</v>
      </c>
      <c r="K12" s="918">
        <v>0.49</v>
      </c>
      <c r="L12" s="917">
        <v>1</v>
      </c>
      <c r="M12" s="917">
        <v>5</v>
      </c>
      <c r="N12" s="919">
        <v>2</v>
      </c>
      <c r="O12" s="917" t="s">
        <v>2607</v>
      </c>
      <c r="P12" s="920" t="s">
        <v>2622</v>
      </c>
      <c r="Q12" s="921">
        <f t="shared" si="0"/>
        <v>0</v>
      </c>
      <c r="R12" s="957">
        <f t="shared" si="0"/>
        <v>0</v>
      </c>
      <c r="S12" s="921">
        <f t="shared" si="1"/>
        <v>2</v>
      </c>
      <c r="T12" s="957">
        <f t="shared" si="2"/>
        <v>0.97</v>
      </c>
      <c r="U12" s="964">
        <v>6</v>
      </c>
      <c r="V12" s="922">
        <v>6</v>
      </c>
      <c r="W12" s="922">
        <v>0</v>
      </c>
      <c r="X12" s="962">
        <v>1</v>
      </c>
      <c r="Y12" s="960">
        <v>1</v>
      </c>
    </row>
    <row r="13" spans="1:25" ht="14.45" customHeight="1" x14ac:dyDescent="0.2">
      <c r="A13" s="926" t="s">
        <v>2623</v>
      </c>
      <c r="B13" s="907"/>
      <c r="C13" s="908"/>
      <c r="D13" s="909"/>
      <c r="E13" s="892">
        <v>4</v>
      </c>
      <c r="F13" s="893">
        <v>200.32</v>
      </c>
      <c r="G13" s="899">
        <v>87.8</v>
      </c>
      <c r="H13" s="896">
        <v>1</v>
      </c>
      <c r="I13" s="890">
        <v>50.08</v>
      </c>
      <c r="J13" s="894">
        <v>94</v>
      </c>
      <c r="K13" s="895">
        <v>50.08</v>
      </c>
      <c r="L13" s="896">
        <v>28</v>
      </c>
      <c r="M13" s="896">
        <v>252</v>
      </c>
      <c r="N13" s="897">
        <v>84</v>
      </c>
      <c r="O13" s="896" t="s">
        <v>2624</v>
      </c>
      <c r="P13" s="911" t="s">
        <v>2625</v>
      </c>
      <c r="Q13" s="898">
        <f t="shared" si="0"/>
        <v>1</v>
      </c>
      <c r="R13" s="956">
        <f t="shared" si="0"/>
        <v>50.08</v>
      </c>
      <c r="S13" s="898">
        <f t="shared" si="1"/>
        <v>-3</v>
      </c>
      <c r="T13" s="956">
        <f t="shared" si="2"/>
        <v>-150.24</v>
      </c>
      <c r="U13" s="963">
        <v>84</v>
      </c>
      <c r="V13" s="907">
        <v>94</v>
      </c>
      <c r="W13" s="907">
        <v>10</v>
      </c>
      <c r="X13" s="961">
        <v>1.1190476190476191</v>
      </c>
      <c r="Y13" s="959">
        <v>10</v>
      </c>
    </row>
    <row r="14" spans="1:25" ht="14.45" customHeight="1" x14ac:dyDescent="0.2">
      <c r="A14" s="926" t="s">
        <v>2626</v>
      </c>
      <c r="B14" s="900"/>
      <c r="C14" s="901"/>
      <c r="D14" s="902"/>
      <c r="E14" s="910"/>
      <c r="F14" s="890"/>
      <c r="G14" s="891"/>
      <c r="H14" s="896">
        <v>1</v>
      </c>
      <c r="I14" s="890">
        <v>12.84</v>
      </c>
      <c r="J14" s="894">
        <v>27</v>
      </c>
      <c r="K14" s="895">
        <v>12.84</v>
      </c>
      <c r="L14" s="896">
        <v>9</v>
      </c>
      <c r="M14" s="896">
        <v>78</v>
      </c>
      <c r="N14" s="897">
        <v>26</v>
      </c>
      <c r="O14" s="896" t="s">
        <v>2624</v>
      </c>
      <c r="P14" s="911" t="s">
        <v>2627</v>
      </c>
      <c r="Q14" s="898">
        <f t="shared" si="0"/>
        <v>1</v>
      </c>
      <c r="R14" s="956">
        <f t="shared" si="0"/>
        <v>12.84</v>
      </c>
      <c r="S14" s="898">
        <f t="shared" si="1"/>
        <v>1</v>
      </c>
      <c r="T14" s="956">
        <f t="shared" si="2"/>
        <v>12.84</v>
      </c>
      <c r="U14" s="963">
        <v>26</v>
      </c>
      <c r="V14" s="907">
        <v>27</v>
      </c>
      <c r="W14" s="907">
        <v>1</v>
      </c>
      <c r="X14" s="961">
        <v>1.0384615384615385</v>
      </c>
      <c r="Y14" s="959">
        <v>1</v>
      </c>
    </row>
    <row r="15" spans="1:25" ht="14.45" customHeight="1" x14ac:dyDescent="0.2">
      <c r="A15" s="927" t="s">
        <v>2628</v>
      </c>
      <c r="B15" s="913">
        <v>6</v>
      </c>
      <c r="C15" s="914">
        <v>166.82</v>
      </c>
      <c r="D15" s="903">
        <v>61.7</v>
      </c>
      <c r="E15" s="915">
        <v>3</v>
      </c>
      <c r="F15" s="916">
        <v>90.13</v>
      </c>
      <c r="G15" s="904">
        <v>70.7</v>
      </c>
      <c r="H15" s="917">
        <v>3</v>
      </c>
      <c r="I15" s="916">
        <v>90.13</v>
      </c>
      <c r="J15" s="904">
        <v>46.7</v>
      </c>
      <c r="K15" s="918">
        <v>30.04</v>
      </c>
      <c r="L15" s="917">
        <v>22</v>
      </c>
      <c r="M15" s="917">
        <v>198</v>
      </c>
      <c r="N15" s="919">
        <v>66</v>
      </c>
      <c r="O15" s="917" t="s">
        <v>2624</v>
      </c>
      <c r="P15" s="920" t="s">
        <v>2627</v>
      </c>
      <c r="Q15" s="921">
        <f t="shared" si="0"/>
        <v>-3</v>
      </c>
      <c r="R15" s="957">
        <f t="shared" si="0"/>
        <v>-76.69</v>
      </c>
      <c r="S15" s="921">
        <f t="shared" si="1"/>
        <v>0</v>
      </c>
      <c r="T15" s="957">
        <f t="shared" si="2"/>
        <v>0</v>
      </c>
      <c r="U15" s="964">
        <v>198</v>
      </c>
      <c r="V15" s="922">
        <v>140.10000000000002</v>
      </c>
      <c r="W15" s="922">
        <v>-57.899999999999977</v>
      </c>
      <c r="X15" s="962">
        <v>0.70757575757575764</v>
      </c>
      <c r="Y15" s="960"/>
    </row>
    <row r="16" spans="1:25" ht="14.45" customHeight="1" x14ac:dyDescent="0.2">
      <c r="A16" s="926" t="s">
        <v>2629</v>
      </c>
      <c r="B16" s="900">
        <v>1</v>
      </c>
      <c r="C16" s="901">
        <v>33.799999999999997</v>
      </c>
      <c r="D16" s="902">
        <v>61</v>
      </c>
      <c r="E16" s="910"/>
      <c r="F16" s="890"/>
      <c r="G16" s="891"/>
      <c r="H16" s="896"/>
      <c r="I16" s="890"/>
      <c r="J16" s="891"/>
      <c r="K16" s="895">
        <v>33.799999999999997</v>
      </c>
      <c r="L16" s="896">
        <v>23</v>
      </c>
      <c r="M16" s="896">
        <v>207</v>
      </c>
      <c r="N16" s="897">
        <v>69</v>
      </c>
      <c r="O16" s="896" t="s">
        <v>2624</v>
      </c>
      <c r="P16" s="911" t="s">
        <v>2630</v>
      </c>
      <c r="Q16" s="898">
        <f t="shared" si="0"/>
        <v>-1</v>
      </c>
      <c r="R16" s="956">
        <f t="shared" si="0"/>
        <v>-33.799999999999997</v>
      </c>
      <c r="S16" s="898">
        <f t="shared" si="1"/>
        <v>0</v>
      </c>
      <c r="T16" s="956">
        <f t="shared" si="2"/>
        <v>0</v>
      </c>
      <c r="U16" s="963" t="s">
        <v>329</v>
      </c>
      <c r="V16" s="907" t="s">
        <v>329</v>
      </c>
      <c r="W16" s="907" t="s">
        <v>329</v>
      </c>
      <c r="X16" s="961" t="s">
        <v>329</v>
      </c>
      <c r="Y16" s="959"/>
    </row>
    <row r="17" spans="1:25" ht="14.45" customHeight="1" x14ac:dyDescent="0.2">
      <c r="A17" s="926" t="s">
        <v>2631</v>
      </c>
      <c r="B17" s="900">
        <v>1</v>
      </c>
      <c r="C17" s="901">
        <v>8.43</v>
      </c>
      <c r="D17" s="902">
        <v>30</v>
      </c>
      <c r="E17" s="910">
        <v>1</v>
      </c>
      <c r="F17" s="890">
        <v>8.43</v>
      </c>
      <c r="G17" s="891">
        <v>17</v>
      </c>
      <c r="H17" s="896"/>
      <c r="I17" s="890"/>
      <c r="J17" s="891"/>
      <c r="K17" s="895">
        <v>8.43</v>
      </c>
      <c r="L17" s="896">
        <v>9</v>
      </c>
      <c r="M17" s="896">
        <v>81</v>
      </c>
      <c r="N17" s="897">
        <v>27</v>
      </c>
      <c r="O17" s="896" t="s">
        <v>2624</v>
      </c>
      <c r="P17" s="911" t="s">
        <v>2632</v>
      </c>
      <c r="Q17" s="898">
        <f t="shared" si="0"/>
        <v>-1</v>
      </c>
      <c r="R17" s="956">
        <f t="shared" si="0"/>
        <v>-8.43</v>
      </c>
      <c r="S17" s="898">
        <f t="shared" si="1"/>
        <v>-1</v>
      </c>
      <c r="T17" s="956">
        <f t="shared" si="2"/>
        <v>-8.43</v>
      </c>
      <c r="U17" s="963" t="s">
        <v>329</v>
      </c>
      <c r="V17" s="907" t="s">
        <v>329</v>
      </c>
      <c r="W17" s="907" t="s">
        <v>329</v>
      </c>
      <c r="X17" s="961" t="s">
        <v>329</v>
      </c>
      <c r="Y17" s="959"/>
    </row>
    <row r="18" spans="1:25" ht="14.45" customHeight="1" x14ac:dyDescent="0.2">
      <c r="A18" s="927" t="s">
        <v>2633</v>
      </c>
      <c r="B18" s="913">
        <v>13</v>
      </c>
      <c r="C18" s="914">
        <v>197.27</v>
      </c>
      <c r="D18" s="903">
        <v>46</v>
      </c>
      <c r="E18" s="915">
        <v>7</v>
      </c>
      <c r="F18" s="916">
        <v>105.29</v>
      </c>
      <c r="G18" s="904">
        <v>39.700000000000003</v>
      </c>
      <c r="H18" s="917">
        <v>5</v>
      </c>
      <c r="I18" s="916">
        <v>75.5</v>
      </c>
      <c r="J18" s="904">
        <v>36.799999999999997</v>
      </c>
      <c r="K18" s="918">
        <v>15.04</v>
      </c>
      <c r="L18" s="917">
        <v>14</v>
      </c>
      <c r="M18" s="917">
        <v>123</v>
      </c>
      <c r="N18" s="919">
        <v>41</v>
      </c>
      <c r="O18" s="917" t="s">
        <v>2624</v>
      </c>
      <c r="P18" s="920" t="s">
        <v>2632</v>
      </c>
      <c r="Q18" s="921">
        <f t="shared" si="0"/>
        <v>-8</v>
      </c>
      <c r="R18" s="957">
        <f t="shared" si="0"/>
        <v>-121.77000000000001</v>
      </c>
      <c r="S18" s="921">
        <f t="shared" si="1"/>
        <v>-2</v>
      </c>
      <c r="T18" s="957">
        <f t="shared" si="2"/>
        <v>-29.790000000000006</v>
      </c>
      <c r="U18" s="964">
        <v>205</v>
      </c>
      <c r="V18" s="922">
        <v>184</v>
      </c>
      <c r="W18" s="922">
        <v>-21</v>
      </c>
      <c r="X18" s="962">
        <v>0.89756097560975612</v>
      </c>
      <c r="Y18" s="960">
        <v>16</v>
      </c>
    </row>
    <row r="19" spans="1:25" ht="14.45" customHeight="1" x14ac:dyDescent="0.2">
      <c r="A19" s="926" t="s">
        <v>2634</v>
      </c>
      <c r="B19" s="907"/>
      <c r="C19" s="908"/>
      <c r="D19" s="909"/>
      <c r="E19" s="892">
        <v>1</v>
      </c>
      <c r="F19" s="893">
        <v>16.670000000000002</v>
      </c>
      <c r="G19" s="899">
        <v>17</v>
      </c>
      <c r="H19" s="896"/>
      <c r="I19" s="890"/>
      <c r="J19" s="891"/>
      <c r="K19" s="895">
        <v>16.670000000000002</v>
      </c>
      <c r="L19" s="896">
        <v>14</v>
      </c>
      <c r="M19" s="896">
        <v>126</v>
      </c>
      <c r="N19" s="897">
        <v>42</v>
      </c>
      <c r="O19" s="896" t="s">
        <v>2624</v>
      </c>
      <c r="P19" s="911" t="s">
        <v>2635</v>
      </c>
      <c r="Q19" s="898">
        <f t="shared" si="0"/>
        <v>0</v>
      </c>
      <c r="R19" s="956">
        <f t="shared" si="0"/>
        <v>0</v>
      </c>
      <c r="S19" s="898">
        <f t="shared" si="1"/>
        <v>-1</v>
      </c>
      <c r="T19" s="956">
        <f t="shared" si="2"/>
        <v>-16.670000000000002</v>
      </c>
      <c r="U19" s="963" t="s">
        <v>329</v>
      </c>
      <c r="V19" s="907" t="s">
        <v>329</v>
      </c>
      <c r="W19" s="907" t="s">
        <v>329</v>
      </c>
      <c r="X19" s="961" t="s">
        <v>329</v>
      </c>
      <c r="Y19" s="959"/>
    </row>
    <row r="20" spans="1:25" ht="14.45" customHeight="1" x14ac:dyDescent="0.2">
      <c r="A20" s="927" t="s">
        <v>2636</v>
      </c>
      <c r="B20" s="922">
        <v>1</v>
      </c>
      <c r="C20" s="923">
        <v>16.670000000000002</v>
      </c>
      <c r="D20" s="912">
        <v>37</v>
      </c>
      <c r="E20" s="924"/>
      <c r="F20" s="925"/>
      <c r="G20" s="905"/>
      <c r="H20" s="917"/>
      <c r="I20" s="916"/>
      <c r="J20" s="904"/>
      <c r="K20" s="918">
        <v>16.670000000000002</v>
      </c>
      <c r="L20" s="917">
        <v>14</v>
      </c>
      <c r="M20" s="917">
        <v>126</v>
      </c>
      <c r="N20" s="919">
        <v>42</v>
      </c>
      <c r="O20" s="917" t="s">
        <v>2624</v>
      </c>
      <c r="P20" s="920" t="s">
        <v>2635</v>
      </c>
      <c r="Q20" s="921">
        <f t="shared" si="0"/>
        <v>-1</v>
      </c>
      <c r="R20" s="957">
        <f t="shared" si="0"/>
        <v>-16.670000000000002</v>
      </c>
      <c r="S20" s="921">
        <f t="shared" si="1"/>
        <v>0</v>
      </c>
      <c r="T20" s="957">
        <f t="shared" si="2"/>
        <v>0</v>
      </c>
      <c r="U20" s="964" t="s">
        <v>329</v>
      </c>
      <c r="V20" s="922" t="s">
        <v>329</v>
      </c>
      <c r="W20" s="922" t="s">
        <v>329</v>
      </c>
      <c r="X20" s="962" t="s">
        <v>329</v>
      </c>
      <c r="Y20" s="960"/>
    </row>
    <row r="21" spans="1:25" ht="14.45" customHeight="1" x14ac:dyDescent="0.2">
      <c r="A21" s="926" t="s">
        <v>2637</v>
      </c>
      <c r="B21" s="900">
        <v>5</v>
      </c>
      <c r="C21" s="901">
        <v>14.7</v>
      </c>
      <c r="D21" s="902">
        <v>16</v>
      </c>
      <c r="E21" s="910">
        <v>3</v>
      </c>
      <c r="F21" s="890">
        <v>9.19</v>
      </c>
      <c r="G21" s="891">
        <v>10.7</v>
      </c>
      <c r="H21" s="896">
        <v>1</v>
      </c>
      <c r="I21" s="890">
        <v>3.06</v>
      </c>
      <c r="J21" s="891">
        <v>5</v>
      </c>
      <c r="K21" s="895">
        <v>3.06</v>
      </c>
      <c r="L21" s="896">
        <v>5</v>
      </c>
      <c r="M21" s="896">
        <v>48</v>
      </c>
      <c r="N21" s="897">
        <v>16</v>
      </c>
      <c r="O21" s="896" t="s">
        <v>2624</v>
      </c>
      <c r="P21" s="911" t="s">
        <v>2638</v>
      </c>
      <c r="Q21" s="898">
        <f t="shared" si="0"/>
        <v>-4</v>
      </c>
      <c r="R21" s="956">
        <f t="shared" si="0"/>
        <v>-11.639999999999999</v>
      </c>
      <c r="S21" s="898">
        <f t="shared" si="1"/>
        <v>-2</v>
      </c>
      <c r="T21" s="956">
        <f t="shared" si="2"/>
        <v>-6.129999999999999</v>
      </c>
      <c r="U21" s="963">
        <v>16</v>
      </c>
      <c r="V21" s="907">
        <v>5</v>
      </c>
      <c r="W21" s="907">
        <v>-11</v>
      </c>
      <c r="X21" s="961">
        <v>0.3125</v>
      </c>
      <c r="Y21" s="959"/>
    </row>
    <row r="22" spans="1:25" ht="14.45" customHeight="1" x14ac:dyDescent="0.2">
      <c r="A22" s="927" t="s">
        <v>2639</v>
      </c>
      <c r="B22" s="913">
        <v>15</v>
      </c>
      <c r="C22" s="914">
        <v>65.39</v>
      </c>
      <c r="D22" s="903">
        <v>13.9</v>
      </c>
      <c r="E22" s="915">
        <v>9</v>
      </c>
      <c r="F22" s="916">
        <v>40</v>
      </c>
      <c r="G22" s="904">
        <v>17.899999999999999</v>
      </c>
      <c r="H22" s="917">
        <v>13</v>
      </c>
      <c r="I22" s="916">
        <v>57.77</v>
      </c>
      <c r="J22" s="904">
        <v>19.5</v>
      </c>
      <c r="K22" s="918">
        <v>4.4400000000000004</v>
      </c>
      <c r="L22" s="917">
        <v>7</v>
      </c>
      <c r="M22" s="917">
        <v>60</v>
      </c>
      <c r="N22" s="919">
        <v>20</v>
      </c>
      <c r="O22" s="917" t="s">
        <v>2624</v>
      </c>
      <c r="P22" s="920" t="s">
        <v>2638</v>
      </c>
      <c r="Q22" s="921">
        <f t="shared" si="0"/>
        <v>-2</v>
      </c>
      <c r="R22" s="957">
        <f t="shared" si="0"/>
        <v>-7.6199999999999974</v>
      </c>
      <c r="S22" s="921">
        <f t="shared" si="1"/>
        <v>4</v>
      </c>
      <c r="T22" s="957">
        <f t="shared" si="2"/>
        <v>17.770000000000003</v>
      </c>
      <c r="U22" s="964">
        <v>260</v>
      </c>
      <c r="V22" s="922">
        <v>253.5</v>
      </c>
      <c r="W22" s="922">
        <v>-6.5</v>
      </c>
      <c r="X22" s="962">
        <v>0.97499999999999998</v>
      </c>
      <c r="Y22" s="960">
        <v>31</v>
      </c>
    </row>
    <row r="23" spans="1:25" ht="14.45" customHeight="1" x14ac:dyDescent="0.2">
      <c r="A23" s="927" t="s">
        <v>2640</v>
      </c>
      <c r="B23" s="913">
        <v>10</v>
      </c>
      <c r="C23" s="914">
        <v>76.709999999999994</v>
      </c>
      <c r="D23" s="903">
        <v>23.1</v>
      </c>
      <c r="E23" s="915">
        <v>7</v>
      </c>
      <c r="F23" s="916">
        <v>53.45</v>
      </c>
      <c r="G23" s="904">
        <v>24.6</v>
      </c>
      <c r="H23" s="917">
        <v>7</v>
      </c>
      <c r="I23" s="916">
        <v>53.8</v>
      </c>
      <c r="J23" s="904">
        <v>26</v>
      </c>
      <c r="K23" s="918">
        <v>7.64</v>
      </c>
      <c r="L23" s="917">
        <v>9</v>
      </c>
      <c r="M23" s="917">
        <v>81</v>
      </c>
      <c r="N23" s="919">
        <v>27</v>
      </c>
      <c r="O23" s="917" t="s">
        <v>2624</v>
      </c>
      <c r="P23" s="920" t="s">
        <v>2638</v>
      </c>
      <c r="Q23" s="921">
        <f t="shared" si="0"/>
        <v>-3</v>
      </c>
      <c r="R23" s="957">
        <f t="shared" si="0"/>
        <v>-22.909999999999997</v>
      </c>
      <c r="S23" s="921">
        <f t="shared" si="1"/>
        <v>0</v>
      </c>
      <c r="T23" s="957">
        <f t="shared" si="2"/>
        <v>0.34999999999999432</v>
      </c>
      <c r="U23" s="964">
        <v>189</v>
      </c>
      <c r="V23" s="922">
        <v>182</v>
      </c>
      <c r="W23" s="922">
        <v>-7</v>
      </c>
      <c r="X23" s="962">
        <v>0.96296296296296291</v>
      </c>
      <c r="Y23" s="960">
        <v>28</v>
      </c>
    </row>
    <row r="24" spans="1:25" ht="14.45" customHeight="1" x14ac:dyDescent="0.2">
      <c r="A24" s="926" t="s">
        <v>2641</v>
      </c>
      <c r="B24" s="900">
        <v>1</v>
      </c>
      <c r="C24" s="901">
        <v>51.23</v>
      </c>
      <c r="D24" s="902">
        <v>118</v>
      </c>
      <c r="E24" s="910"/>
      <c r="F24" s="890"/>
      <c r="G24" s="891"/>
      <c r="H24" s="896"/>
      <c r="I24" s="890"/>
      <c r="J24" s="891"/>
      <c r="K24" s="895">
        <v>13.54</v>
      </c>
      <c r="L24" s="896">
        <v>5</v>
      </c>
      <c r="M24" s="896">
        <v>45</v>
      </c>
      <c r="N24" s="897">
        <v>15</v>
      </c>
      <c r="O24" s="896" t="s">
        <v>2624</v>
      </c>
      <c r="P24" s="911" t="s">
        <v>2642</v>
      </c>
      <c r="Q24" s="898">
        <f t="shared" si="0"/>
        <v>-1</v>
      </c>
      <c r="R24" s="956">
        <f t="shared" si="0"/>
        <v>-51.23</v>
      </c>
      <c r="S24" s="898">
        <f t="shared" si="1"/>
        <v>0</v>
      </c>
      <c r="T24" s="956">
        <f t="shared" si="2"/>
        <v>0</v>
      </c>
      <c r="U24" s="963" t="s">
        <v>329</v>
      </c>
      <c r="V24" s="907" t="s">
        <v>329</v>
      </c>
      <c r="W24" s="907" t="s">
        <v>329</v>
      </c>
      <c r="X24" s="961" t="s">
        <v>329</v>
      </c>
      <c r="Y24" s="959"/>
    </row>
    <row r="25" spans="1:25" ht="14.45" customHeight="1" x14ac:dyDescent="0.2">
      <c r="A25" s="927" t="s">
        <v>2643</v>
      </c>
      <c r="B25" s="913">
        <v>2</v>
      </c>
      <c r="C25" s="914">
        <v>33.299999999999997</v>
      </c>
      <c r="D25" s="903">
        <v>57.5</v>
      </c>
      <c r="E25" s="915"/>
      <c r="F25" s="916"/>
      <c r="G25" s="904"/>
      <c r="H25" s="917"/>
      <c r="I25" s="916"/>
      <c r="J25" s="904"/>
      <c r="K25" s="918">
        <v>15.64</v>
      </c>
      <c r="L25" s="917">
        <v>16</v>
      </c>
      <c r="M25" s="917">
        <v>141</v>
      </c>
      <c r="N25" s="919">
        <v>47</v>
      </c>
      <c r="O25" s="917" t="s">
        <v>2624</v>
      </c>
      <c r="P25" s="920" t="s">
        <v>2642</v>
      </c>
      <c r="Q25" s="921">
        <f t="shared" si="0"/>
        <v>-2</v>
      </c>
      <c r="R25" s="957">
        <f t="shared" si="0"/>
        <v>-33.299999999999997</v>
      </c>
      <c r="S25" s="921">
        <f t="shared" si="1"/>
        <v>0</v>
      </c>
      <c r="T25" s="957">
        <f t="shared" si="2"/>
        <v>0</v>
      </c>
      <c r="U25" s="964" t="s">
        <v>329</v>
      </c>
      <c r="V25" s="922" t="s">
        <v>329</v>
      </c>
      <c r="W25" s="922" t="s">
        <v>329</v>
      </c>
      <c r="X25" s="962" t="s">
        <v>329</v>
      </c>
      <c r="Y25" s="960"/>
    </row>
    <row r="26" spans="1:25" ht="14.45" customHeight="1" x14ac:dyDescent="0.2">
      <c r="A26" s="926" t="s">
        <v>2644</v>
      </c>
      <c r="B26" s="900">
        <v>11</v>
      </c>
      <c r="C26" s="901">
        <v>6.36</v>
      </c>
      <c r="D26" s="902">
        <v>4.5999999999999996</v>
      </c>
      <c r="E26" s="910">
        <v>18</v>
      </c>
      <c r="F26" s="890">
        <v>10.41</v>
      </c>
      <c r="G26" s="891">
        <v>5.6</v>
      </c>
      <c r="H26" s="896">
        <v>3</v>
      </c>
      <c r="I26" s="890">
        <v>1.74</v>
      </c>
      <c r="J26" s="891">
        <v>5.3</v>
      </c>
      <c r="K26" s="895">
        <v>0.57999999999999996</v>
      </c>
      <c r="L26" s="896">
        <v>2</v>
      </c>
      <c r="M26" s="896">
        <v>21</v>
      </c>
      <c r="N26" s="897">
        <v>7</v>
      </c>
      <c r="O26" s="896" t="s">
        <v>2624</v>
      </c>
      <c r="P26" s="911" t="s">
        <v>2645</v>
      </c>
      <c r="Q26" s="898">
        <f t="shared" si="0"/>
        <v>-8</v>
      </c>
      <c r="R26" s="956">
        <f t="shared" si="0"/>
        <v>-4.62</v>
      </c>
      <c r="S26" s="898">
        <f t="shared" si="1"/>
        <v>-15</v>
      </c>
      <c r="T26" s="956">
        <f t="shared" si="2"/>
        <v>-8.67</v>
      </c>
      <c r="U26" s="963">
        <v>21</v>
      </c>
      <c r="V26" s="907">
        <v>15.899999999999999</v>
      </c>
      <c r="W26" s="907">
        <v>-5.1000000000000014</v>
      </c>
      <c r="X26" s="961">
        <v>0.75714285714285712</v>
      </c>
      <c r="Y26" s="959"/>
    </row>
    <row r="27" spans="1:25" ht="14.45" customHeight="1" x14ac:dyDescent="0.2">
      <c r="A27" s="927" t="s">
        <v>2646</v>
      </c>
      <c r="B27" s="913">
        <v>20</v>
      </c>
      <c r="C27" s="914">
        <v>30.65</v>
      </c>
      <c r="D27" s="903">
        <v>7.7</v>
      </c>
      <c r="E27" s="915">
        <v>15</v>
      </c>
      <c r="F27" s="916">
        <v>22.96</v>
      </c>
      <c r="G27" s="904">
        <v>10.8</v>
      </c>
      <c r="H27" s="917">
        <v>5</v>
      </c>
      <c r="I27" s="916">
        <v>7.6</v>
      </c>
      <c r="J27" s="904">
        <v>9.6</v>
      </c>
      <c r="K27" s="918">
        <v>1.52</v>
      </c>
      <c r="L27" s="917">
        <v>4</v>
      </c>
      <c r="M27" s="917">
        <v>33</v>
      </c>
      <c r="N27" s="919">
        <v>11</v>
      </c>
      <c r="O27" s="917" t="s">
        <v>2624</v>
      </c>
      <c r="P27" s="920" t="s">
        <v>2645</v>
      </c>
      <c r="Q27" s="921">
        <f t="shared" si="0"/>
        <v>-15</v>
      </c>
      <c r="R27" s="957">
        <f t="shared" si="0"/>
        <v>-23.049999999999997</v>
      </c>
      <c r="S27" s="921">
        <f t="shared" si="1"/>
        <v>-10</v>
      </c>
      <c r="T27" s="957">
        <f t="shared" si="2"/>
        <v>-15.360000000000001</v>
      </c>
      <c r="U27" s="964">
        <v>55</v>
      </c>
      <c r="V27" s="922">
        <v>48</v>
      </c>
      <c r="W27" s="922">
        <v>-7</v>
      </c>
      <c r="X27" s="962">
        <v>0.87272727272727268</v>
      </c>
      <c r="Y27" s="960">
        <v>1</v>
      </c>
    </row>
    <row r="28" spans="1:25" ht="14.45" customHeight="1" x14ac:dyDescent="0.2">
      <c r="A28" s="927" t="s">
        <v>2647</v>
      </c>
      <c r="B28" s="913">
        <v>5</v>
      </c>
      <c r="C28" s="914">
        <v>18.89</v>
      </c>
      <c r="D28" s="903">
        <v>16.8</v>
      </c>
      <c r="E28" s="915">
        <v>1</v>
      </c>
      <c r="F28" s="916">
        <v>3.78</v>
      </c>
      <c r="G28" s="904">
        <v>15</v>
      </c>
      <c r="H28" s="917">
        <v>7</v>
      </c>
      <c r="I28" s="916">
        <v>27.08</v>
      </c>
      <c r="J28" s="904">
        <v>15.1</v>
      </c>
      <c r="K28" s="918">
        <v>3.78</v>
      </c>
      <c r="L28" s="917">
        <v>6</v>
      </c>
      <c r="M28" s="917">
        <v>51</v>
      </c>
      <c r="N28" s="919">
        <v>17</v>
      </c>
      <c r="O28" s="917" t="s">
        <v>2624</v>
      </c>
      <c r="P28" s="920" t="s">
        <v>2645</v>
      </c>
      <c r="Q28" s="921">
        <f t="shared" si="0"/>
        <v>2</v>
      </c>
      <c r="R28" s="957">
        <f t="shared" si="0"/>
        <v>8.1899999999999977</v>
      </c>
      <c r="S28" s="921">
        <f t="shared" si="1"/>
        <v>6</v>
      </c>
      <c r="T28" s="957">
        <f t="shared" si="2"/>
        <v>23.299999999999997</v>
      </c>
      <c r="U28" s="964">
        <v>119</v>
      </c>
      <c r="V28" s="922">
        <v>105.7</v>
      </c>
      <c r="W28" s="922">
        <v>-13.299999999999997</v>
      </c>
      <c r="X28" s="962">
        <v>0.88823529411764712</v>
      </c>
      <c r="Y28" s="960">
        <v>17</v>
      </c>
    </row>
    <row r="29" spans="1:25" ht="14.45" customHeight="1" x14ac:dyDescent="0.2">
      <c r="A29" s="926" t="s">
        <v>2648</v>
      </c>
      <c r="B29" s="907"/>
      <c r="C29" s="908"/>
      <c r="D29" s="909"/>
      <c r="E29" s="892">
        <v>1</v>
      </c>
      <c r="F29" s="893">
        <v>3.93</v>
      </c>
      <c r="G29" s="899">
        <v>12</v>
      </c>
      <c r="H29" s="896"/>
      <c r="I29" s="890"/>
      <c r="J29" s="891"/>
      <c r="K29" s="895">
        <v>3.93</v>
      </c>
      <c r="L29" s="896">
        <v>3</v>
      </c>
      <c r="M29" s="896">
        <v>30</v>
      </c>
      <c r="N29" s="897">
        <v>10</v>
      </c>
      <c r="O29" s="896" t="s">
        <v>2624</v>
      </c>
      <c r="P29" s="911" t="s">
        <v>2649</v>
      </c>
      <c r="Q29" s="898">
        <f t="shared" si="0"/>
        <v>0</v>
      </c>
      <c r="R29" s="956">
        <f t="shared" si="0"/>
        <v>0</v>
      </c>
      <c r="S29" s="898">
        <f t="shared" si="1"/>
        <v>-1</v>
      </c>
      <c r="T29" s="956">
        <f t="shared" si="2"/>
        <v>-3.93</v>
      </c>
      <c r="U29" s="963" t="s">
        <v>329</v>
      </c>
      <c r="V29" s="907" t="s">
        <v>329</v>
      </c>
      <c r="W29" s="907" t="s">
        <v>329</v>
      </c>
      <c r="X29" s="961" t="s">
        <v>329</v>
      </c>
      <c r="Y29" s="959"/>
    </row>
    <row r="30" spans="1:25" ht="14.45" customHeight="1" x14ac:dyDescent="0.2">
      <c r="A30" s="927" t="s">
        <v>2650</v>
      </c>
      <c r="B30" s="922">
        <v>1</v>
      </c>
      <c r="C30" s="923">
        <v>10.59</v>
      </c>
      <c r="D30" s="912">
        <v>8</v>
      </c>
      <c r="E30" s="924"/>
      <c r="F30" s="925"/>
      <c r="G30" s="905"/>
      <c r="H30" s="917"/>
      <c r="I30" s="916"/>
      <c r="J30" s="904"/>
      <c r="K30" s="918">
        <v>14.22</v>
      </c>
      <c r="L30" s="917">
        <v>11</v>
      </c>
      <c r="M30" s="917">
        <v>99</v>
      </c>
      <c r="N30" s="919">
        <v>33</v>
      </c>
      <c r="O30" s="917" t="s">
        <v>2624</v>
      </c>
      <c r="P30" s="920" t="s">
        <v>2651</v>
      </c>
      <c r="Q30" s="921">
        <f t="shared" si="0"/>
        <v>-1</v>
      </c>
      <c r="R30" s="957">
        <f t="shared" si="0"/>
        <v>-10.59</v>
      </c>
      <c r="S30" s="921">
        <f t="shared" si="1"/>
        <v>0</v>
      </c>
      <c r="T30" s="957">
        <f t="shared" si="2"/>
        <v>0</v>
      </c>
      <c r="U30" s="964" t="s">
        <v>329</v>
      </c>
      <c r="V30" s="922" t="s">
        <v>329</v>
      </c>
      <c r="W30" s="922" t="s">
        <v>329</v>
      </c>
      <c r="X30" s="962" t="s">
        <v>329</v>
      </c>
      <c r="Y30" s="960"/>
    </row>
    <row r="31" spans="1:25" ht="14.45" customHeight="1" x14ac:dyDescent="0.2">
      <c r="A31" s="926" t="s">
        <v>2652</v>
      </c>
      <c r="B31" s="907">
        <v>2</v>
      </c>
      <c r="C31" s="908">
        <v>0.81</v>
      </c>
      <c r="D31" s="909">
        <v>9.5</v>
      </c>
      <c r="E31" s="892">
        <v>10</v>
      </c>
      <c r="F31" s="893">
        <v>3.88</v>
      </c>
      <c r="G31" s="899">
        <v>5.0999999999999996</v>
      </c>
      <c r="H31" s="896">
        <v>5</v>
      </c>
      <c r="I31" s="890">
        <v>1.97</v>
      </c>
      <c r="J31" s="894">
        <v>7.8</v>
      </c>
      <c r="K31" s="895">
        <v>0.39</v>
      </c>
      <c r="L31" s="896">
        <v>2</v>
      </c>
      <c r="M31" s="896">
        <v>15</v>
      </c>
      <c r="N31" s="897">
        <v>5</v>
      </c>
      <c r="O31" s="896" t="s">
        <v>2624</v>
      </c>
      <c r="P31" s="911" t="s">
        <v>2653</v>
      </c>
      <c r="Q31" s="898">
        <f t="shared" si="0"/>
        <v>3</v>
      </c>
      <c r="R31" s="956">
        <f t="shared" si="0"/>
        <v>1.1599999999999999</v>
      </c>
      <c r="S31" s="898">
        <f t="shared" si="1"/>
        <v>-5</v>
      </c>
      <c r="T31" s="956">
        <f t="shared" si="2"/>
        <v>-1.91</v>
      </c>
      <c r="U31" s="963">
        <v>25</v>
      </c>
      <c r="V31" s="907">
        <v>39</v>
      </c>
      <c r="W31" s="907">
        <v>14</v>
      </c>
      <c r="X31" s="961">
        <v>1.56</v>
      </c>
      <c r="Y31" s="959">
        <v>15</v>
      </c>
    </row>
    <row r="32" spans="1:25" ht="14.45" customHeight="1" x14ac:dyDescent="0.2">
      <c r="A32" s="927" t="s">
        <v>2654</v>
      </c>
      <c r="B32" s="922">
        <v>4</v>
      </c>
      <c r="C32" s="923">
        <v>3.37</v>
      </c>
      <c r="D32" s="912">
        <v>8</v>
      </c>
      <c r="E32" s="924">
        <v>2</v>
      </c>
      <c r="F32" s="925">
        <v>1.68</v>
      </c>
      <c r="G32" s="905">
        <v>4.5</v>
      </c>
      <c r="H32" s="917">
        <v>4</v>
      </c>
      <c r="I32" s="916">
        <v>3.58</v>
      </c>
      <c r="J32" s="906">
        <v>15</v>
      </c>
      <c r="K32" s="918">
        <v>0.84</v>
      </c>
      <c r="L32" s="917">
        <v>2</v>
      </c>
      <c r="M32" s="917">
        <v>21</v>
      </c>
      <c r="N32" s="919">
        <v>7</v>
      </c>
      <c r="O32" s="917" t="s">
        <v>2624</v>
      </c>
      <c r="P32" s="920" t="s">
        <v>2653</v>
      </c>
      <c r="Q32" s="921">
        <f t="shared" si="0"/>
        <v>0</v>
      </c>
      <c r="R32" s="957">
        <f t="shared" si="0"/>
        <v>0.20999999999999996</v>
      </c>
      <c r="S32" s="921">
        <f t="shared" si="1"/>
        <v>2</v>
      </c>
      <c r="T32" s="957">
        <f t="shared" si="2"/>
        <v>1.9000000000000001</v>
      </c>
      <c r="U32" s="964">
        <v>28</v>
      </c>
      <c r="V32" s="922">
        <v>60</v>
      </c>
      <c r="W32" s="922">
        <v>32</v>
      </c>
      <c r="X32" s="962">
        <v>2.1428571428571428</v>
      </c>
      <c r="Y32" s="960">
        <v>35</v>
      </c>
    </row>
    <row r="33" spans="1:25" ht="14.45" customHeight="1" x14ac:dyDescent="0.2">
      <c r="A33" s="927" t="s">
        <v>2655</v>
      </c>
      <c r="B33" s="922">
        <v>2</v>
      </c>
      <c r="C33" s="923">
        <v>6.94</v>
      </c>
      <c r="D33" s="912">
        <v>24.5</v>
      </c>
      <c r="E33" s="924">
        <v>1</v>
      </c>
      <c r="F33" s="925">
        <v>3.47</v>
      </c>
      <c r="G33" s="905">
        <v>13</v>
      </c>
      <c r="H33" s="917">
        <v>1</v>
      </c>
      <c r="I33" s="916">
        <v>3.47</v>
      </c>
      <c r="J33" s="904">
        <v>11</v>
      </c>
      <c r="K33" s="918">
        <v>3.47</v>
      </c>
      <c r="L33" s="917">
        <v>5</v>
      </c>
      <c r="M33" s="917">
        <v>42</v>
      </c>
      <c r="N33" s="919">
        <v>14</v>
      </c>
      <c r="O33" s="917" t="s">
        <v>2624</v>
      </c>
      <c r="P33" s="920" t="s">
        <v>2653</v>
      </c>
      <c r="Q33" s="921">
        <f t="shared" si="0"/>
        <v>-1</v>
      </c>
      <c r="R33" s="957">
        <f t="shared" si="0"/>
        <v>-3.47</v>
      </c>
      <c r="S33" s="921">
        <f t="shared" si="1"/>
        <v>0</v>
      </c>
      <c r="T33" s="957">
        <f t="shared" si="2"/>
        <v>0</v>
      </c>
      <c r="U33" s="964">
        <v>14</v>
      </c>
      <c r="V33" s="922">
        <v>11</v>
      </c>
      <c r="W33" s="922">
        <v>-3</v>
      </c>
      <c r="X33" s="962">
        <v>0.7857142857142857</v>
      </c>
      <c r="Y33" s="960"/>
    </row>
    <row r="34" spans="1:25" ht="14.45" customHeight="1" x14ac:dyDescent="0.2">
      <c r="A34" s="926" t="s">
        <v>2656</v>
      </c>
      <c r="B34" s="900">
        <v>7</v>
      </c>
      <c r="C34" s="901">
        <v>52.12</v>
      </c>
      <c r="D34" s="902">
        <v>10.9</v>
      </c>
      <c r="E34" s="910">
        <v>6</v>
      </c>
      <c r="F34" s="890">
        <v>45.1</v>
      </c>
      <c r="G34" s="891">
        <v>16.2</v>
      </c>
      <c r="H34" s="896">
        <v>6</v>
      </c>
      <c r="I34" s="890">
        <v>44.68</v>
      </c>
      <c r="J34" s="894">
        <v>13.3</v>
      </c>
      <c r="K34" s="895">
        <v>7.45</v>
      </c>
      <c r="L34" s="896">
        <v>4</v>
      </c>
      <c r="M34" s="896">
        <v>36</v>
      </c>
      <c r="N34" s="897">
        <v>12</v>
      </c>
      <c r="O34" s="896" t="s">
        <v>2624</v>
      </c>
      <c r="P34" s="911" t="s">
        <v>2657</v>
      </c>
      <c r="Q34" s="898">
        <f t="shared" si="0"/>
        <v>-1</v>
      </c>
      <c r="R34" s="956">
        <f t="shared" si="0"/>
        <v>-7.4399999999999977</v>
      </c>
      <c r="S34" s="898">
        <f t="shared" si="1"/>
        <v>0</v>
      </c>
      <c r="T34" s="956">
        <f t="shared" si="2"/>
        <v>-0.42000000000000171</v>
      </c>
      <c r="U34" s="963">
        <v>72</v>
      </c>
      <c r="V34" s="907">
        <v>79.800000000000011</v>
      </c>
      <c r="W34" s="907">
        <v>7.8000000000000114</v>
      </c>
      <c r="X34" s="961">
        <v>1.1083333333333334</v>
      </c>
      <c r="Y34" s="959">
        <v>15</v>
      </c>
    </row>
    <row r="35" spans="1:25" ht="14.45" customHeight="1" x14ac:dyDescent="0.2">
      <c r="A35" s="926" t="s">
        <v>2658</v>
      </c>
      <c r="B35" s="900"/>
      <c r="C35" s="901"/>
      <c r="D35" s="902"/>
      <c r="E35" s="910">
        <v>2</v>
      </c>
      <c r="F35" s="890">
        <v>1.82</v>
      </c>
      <c r="G35" s="891">
        <v>8</v>
      </c>
      <c r="H35" s="896"/>
      <c r="I35" s="890"/>
      <c r="J35" s="891"/>
      <c r="K35" s="895">
        <v>0.91</v>
      </c>
      <c r="L35" s="896">
        <v>3</v>
      </c>
      <c r="M35" s="896">
        <v>27</v>
      </c>
      <c r="N35" s="897">
        <v>9</v>
      </c>
      <c r="O35" s="896" t="s">
        <v>2624</v>
      </c>
      <c r="P35" s="911" t="s">
        <v>2659</v>
      </c>
      <c r="Q35" s="898">
        <f t="shared" si="0"/>
        <v>0</v>
      </c>
      <c r="R35" s="956">
        <f t="shared" si="0"/>
        <v>0</v>
      </c>
      <c r="S35" s="898">
        <f t="shared" si="1"/>
        <v>-2</v>
      </c>
      <c r="T35" s="956">
        <f t="shared" si="2"/>
        <v>-1.82</v>
      </c>
      <c r="U35" s="963" t="s">
        <v>329</v>
      </c>
      <c r="V35" s="907" t="s">
        <v>329</v>
      </c>
      <c r="W35" s="907" t="s">
        <v>329</v>
      </c>
      <c r="X35" s="961" t="s">
        <v>329</v>
      </c>
      <c r="Y35" s="959"/>
    </row>
    <row r="36" spans="1:25" ht="14.45" customHeight="1" x14ac:dyDescent="0.2">
      <c r="A36" s="927" t="s">
        <v>2660</v>
      </c>
      <c r="B36" s="913">
        <v>9</v>
      </c>
      <c r="C36" s="914">
        <v>8.59</v>
      </c>
      <c r="D36" s="903">
        <v>11.1</v>
      </c>
      <c r="E36" s="915">
        <v>6</v>
      </c>
      <c r="F36" s="916">
        <v>5.72</v>
      </c>
      <c r="G36" s="904">
        <v>7.8</v>
      </c>
      <c r="H36" s="917">
        <v>10</v>
      </c>
      <c r="I36" s="916">
        <v>9.5399999999999991</v>
      </c>
      <c r="J36" s="904">
        <v>8.3000000000000007</v>
      </c>
      <c r="K36" s="918">
        <v>0.95</v>
      </c>
      <c r="L36" s="917">
        <v>3</v>
      </c>
      <c r="M36" s="917">
        <v>27</v>
      </c>
      <c r="N36" s="919">
        <v>9</v>
      </c>
      <c r="O36" s="917" t="s">
        <v>2624</v>
      </c>
      <c r="P36" s="920" t="s">
        <v>2659</v>
      </c>
      <c r="Q36" s="921">
        <f t="shared" si="0"/>
        <v>1</v>
      </c>
      <c r="R36" s="957">
        <f t="shared" si="0"/>
        <v>0.94999999999999929</v>
      </c>
      <c r="S36" s="921">
        <f t="shared" si="1"/>
        <v>4</v>
      </c>
      <c r="T36" s="957">
        <f t="shared" si="2"/>
        <v>3.8199999999999994</v>
      </c>
      <c r="U36" s="964">
        <v>90</v>
      </c>
      <c r="V36" s="922">
        <v>83</v>
      </c>
      <c r="W36" s="922">
        <v>-7</v>
      </c>
      <c r="X36" s="962">
        <v>0.92222222222222228</v>
      </c>
      <c r="Y36" s="960">
        <v>5</v>
      </c>
    </row>
    <row r="37" spans="1:25" ht="14.45" customHeight="1" x14ac:dyDescent="0.2">
      <c r="A37" s="927" t="s">
        <v>2661</v>
      </c>
      <c r="B37" s="913">
        <v>7</v>
      </c>
      <c r="C37" s="914">
        <v>20.52</v>
      </c>
      <c r="D37" s="903">
        <v>11.6</v>
      </c>
      <c r="E37" s="915">
        <v>2</v>
      </c>
      <c r="F37" s="916">
        <v>5.86</v>
      </c>
      <c r="G37" s="904">
        <v>8.5</v>
      </c>
      <c r="H37" s="917">
        <v>2</v>
      </c>
      <c r="I37" s="916">
        <v>5.86</v>
      </c>
      <c r="J37" s="906">
        <v>17.5</v>
      </c>
      <c r="K37" s="918">
        <v>2.93</v>
      </c>
      <c r="L37" s="917">
        <v>4</v>
      </c>
      <c r="M37" s="917">
        <v>33</v>
      </c>
      <c r="N37" s="919">
        <v>11</v>
      </c>
      <c r="O37" s="917" t="s">
        <v>2624</v>
      </c>
      <c r="P37" s="920" t="s">
        <v>2659</v>
      </c>
      <c r="Q37" s="921">
        <f t="shared" si="0"/>
        <v>-5</v>
      </c>
      <c r="R37" s="957">
        <f t="shared" si="0"/>
        <v>-14.66</v>
      </c>
      <c r="S37" s="921">
        <f t="shared" si="1"/>
        <v>0</v>
      </c>
      <c r="T37" s="957">
        <f t="shared" si="2"/>
        <v>0</v>
      </c>
      <c r="U37" s="964">
        <v>22</v>
      </c>
      <c r="V37" s="922">
        <v>35</v>
      </c>
      <c r="W37" s="922">
        <v>13</v>
      </c>
      <c r="X37" s="962">
        <v>1.5909090909090908</v>
      </c>
      <c r="Y37" s="960">
        <v>13</v>
      </c>
    </row>
    <row r="38" spans="1:25" ht="14.45" customHeight="1" x14ac:dyDescent="0.2">
      <c r="A38" s="926" t="s">
        <v>2662</v>
      </c>
      <c r="B38" s="907">
        <v>768</v>
      </c>
      <c r="C38" s="908">
        <v>223.56</v>
      </c>
      <c r="D38" s="909">
        <v>4.4000000000000004</v>
      </c>
      <c r="E38" s="910">
        <v>736</v>
      </c>
      <c r="F38" s="890">
        <v>213.96</v>
      </c>
      <c r="G38" s="891">
        <v>4.4000000000000004</v>
      </c>
      <c r="H38" s="892">
        <v>787</v>
      </c>
      <c r="I38" s="893">
        <v>227.65</v>
      </c>
      <c r="J38" s="899">
        <v>4</v>
      </c>
      <c r="K38" s="895">
        <v>0.28999999999999998</v>
      </c>
      <c r="L38" s="896">
        <v>2</v>
      </c>
      <c r="M38" s="896">
        <v>15</v>
      </c>
      <c r="N38" s="897">
        <v>5</v>
      </c>
      <c r="O38" s="896" t="s">
        <v>2624</v>
      </c>
      <c r="P38" s="911" t="s">
        <v>2663</v>
      </c>
      <c r="Q38" s="898">
        <f t="shared" si="0"/>
        <v>19</v>
      </c>
      <c r="R38" s="956">
        <f t="shared" si="0"/>
        <v>4.0900000000000034</v>
      </c>
      <c r="S38" s="898">
        <f t="shared" si="1"/>
        <v>51</v>
      </c>
      <c r="T38" s="956">
        <f t="shared" si="2"/>
        <v>13.689999999999998</v>
      </c>
      <c r="U38" s="963">
        <v>3935</v>
      </c>
      <c r="V38" s="907">
        <v>3148</v>
      </c>
      <c r="W38" s="907">
        <v>-787</v>
      </c>
      <c r="X38" s="961">
        <v>0.8</v>
      </c>
      <c r="Y38" s="959">
        <v>66</v>
      </c>
    </row>
    <row r="39" spans="1:25" ht="14.45" customHeight="1" x14ac:dyDescent="0.2">
      <c r="A39" s="927" t="s">
        <v>2664</v>
      </c>
      <c r="B39" s="922">
        <v>122</v>
      </c>
      <c r="C39" s="923">
        <v>45.91</v>
      </c>
      <c r="D39" s="912">
        <v>5.6</v>
      </c>
      <c r="E39" s="915">
        <v>104</v>
      </c>
      <c r="F39" s="916">
        <v>39.15</v>
      </c>
      <c r="G39" s="904">
        <v>5.4</v>
      </c>
      <c r="H39" s="924">
        <v>102</v>
      </c>
      <c r="I39" s="925">
        <v>38.57</v>
      </c>
      <c r="J39" s="905">
        <v>5.6</v>
      </c>
      <c r="K39" s="918">
        <v>0.38</v>
      </c>
      <c r="L39" s="917">
        <v>2</v>
      </c>
      <c r="M39" s="917">
        <v>18</v>
      </c>
      <c r="N39" s="919">
        <v>6</v>
      </c>
      <c r="O39" s="917" t="s">
        <v>2624</v>
      </c>
      <c r="P39" s="920" t="s">
        <v>2665</v>
      </c>
      <c r="Q39" s="921">
        <f t="shared" si="0"/>
        <v>-20</v>
      </c>
      <c r="R39" s="957">
        <f t="shared" si="0"/>
        <v>-7.3399999999999963</v>
      </c>
      <c r="S39" s="921">
        <f t="shared" si="1"/>
        <v>-2</v>
      </c>
      <c r="T39" s="957">
        <f t="shared" si="2"/>
        <v>-0.57999999999999829</v>
      </c>
      <c r="U39" s="964">
        <v>612</v>
      </c>
      <c r="V39" s="922">
        <v>571.19999999999993</v>
      </c>
      <c r="W39" s="922">
        <v>-40.800000000000068</v>
      </c>
      <c r="X39" s="962">
        <v>0.93333333333333324</v>
      </c>
      <c r="Y39" s="960">
        <v>77</v>
      </c>
    </row>
    <row r="40" spans="1:25" ht="14.45" customHeight="1" x14ac:dyDescent="0.2">
      <c r="A40" s="927" t="s">
        <v>2666</v>
      </c>
      <c r="B40" s="922">
        <v>8</v>
      </c>
      <c r="C40" s="923">
        <v>4.9800000000000004</v>
      </c>
      <c r="D40" s="912">
        <v>6.4</v>
      </c>
      <c r="E40" s="915">
        <v>10</v>
      </c>
      <c r="F40" s="916">
        <v>6.04</v>
      </c>
      <c r="G40" s="904">
        <v>5.5</v>
      </c>
      <c r="H40" s="924">
        <v>13</v>
      </c>
      <c r="I40" s="925">
        <v>7.7</v>
      </c>
      <c r="J40" s="905">
        <v>6</v>
      </c>
      <c r="K40" s="918">
        <v>0.59</v>
      </c>
      <c r="L40" s="917">
        <v>2</v>
      </c>
      <c r="M40" s="917">
        <v>18</v>
      </c>
      <c r="N40" s="919">
        <v>6</v>
      </c>
      <c r="O40" s="917" t="s">
        <v>2624</v>
      </c>
      <c r="P40" s="920" t="s">
        <v>2665</v>
      </c>
      <c r="Q40" s="921">
        <f t="shared" si="0"/>
        <v>5</v>
      </c>
      <c r="R40" s="957">
        <f t="shared" si="0"/>
        <v>2.7199999999999998</v>
      </c>
      <c r="S40" s="921">
        <f t="shared" si="1"/>
        <v>3</v>
      </c>
      <c r="T40" s="957">
        <f t="shared" si="2"/>
        <v>1.6600000000000001</v>
      </c>
      <c r="U40" s="964">
        <v>78</v>
      </c>
      <c r="V40" s="922">
        <v>78</v>
      </c>
      <c r="W40" s="922">
        <v>0</v>
      </c>
      <c r="X40" s="962">
        <v>1</v>
      </c>
      <c r="Y40" s="960">
        <v>17</v>
      </c>
    </row>
    <row r="41" spans="1:25" ht="14.45" customHeight="1" x14ac:dyDescent="0.2">
      <c r="A41" s="926" t="s">
        <v>2667</v>
      </c>
      <c r="B41" s="907"/>
      <c r="C41" s="908"/>
      <c r="D41" s="909"/>
      <c r="E41" s="910"/>
      <c r="F41" s="890"/>
      <c r="G41" s="891"/>
      <c r="H41" s="892">
        <v>1</v>
      </c>
      <c r="I41" s="893">
        <v>0.38</v>
      </c>
      <c r="J41" s="899">
        <v>1</v>
      </c>
      <c r="K41" s="895">
        <v>0.67</v>
      </c>
      <c r="L41" s="896">
        <v>2</v>
      </c>
      <c r="M41" s="896">
        <v>18</v>
      </c>
      <c r="N41" s="897">
        <v>6</v>
      </c>
      <c r="O41" s="896" t="s">
        <v>2607</v>
      </c>
      <c r="P41" s="911" t="s">
        <v>2668</v>
      </c>
      <c r="Q41" s="898">
        <f t="shared" si="0"/>
        <v>1</v>
      </c>
      <c r="R41" s="956">
        <f t="shared" si="0"/>
        <v>0.38</v>
      </c>
      <c r="S41" s="898">
        <f t="shared" si="1"/>
        <v>1</v>
      </c>
      <c r="T41" s="956">
        <f t="shared" si="2"/>
        <v>0.38</v>
      </c>
      <c r="U41" s="963">
        <v>6</v>
      </c>
      <c r="V41" s="907">
        <v>1</v>
      </c>
      <c r="W41" s="907">
        <v>-5</v>
      </c>
      <c r="X41" s="961">
        <v>0.16666666666666666</v>
      </c>
      <c r="Y41" s="959"/>
    </row>
    <row r="42" spans="1:25" ht="14.45" customHeight="1" x14ac:dyDescent="0.2">
      <c r="A42" s="926" t="s">
        <v>2669</v>
      </c>
      <c r="B42" s="907">
        <v>6</v>
      </c>
      <c r="C42" s="908">
        <v>1.54</v>
      </c>
      <c r="D42" s="909">
        <v>2.2999999999999998</v>
      </c>
      <c r="E42" s="910">
        <v>4</v>
      </c>
      <c r="F42" s="890">
        <v>1.27</v>
      </c>
      <c r="G42" s="891">
        <v>5.3</v>
      </c>
      <c r="H42" s="892">
        <v>9</v>
      </c>
      <c r="I42" s="893">
        <v>2.31</v>
      </c>
      <c r="J42" s="899">
        <v>2.1</v>
      </c>
      <c r="K42" s="895">
        <v>0.26</v>
      </c>
      <c r="L42" s="896">
        <v>1</v>
      </c>
      <c r="M42" s="896">
        <v>9</v>
      </c>
      <c r="N42" s="897">
        <v>3</v>
      </c>
      <c r="O42" s="896" t="s">
        <v>2607</v>
      </c>
      <c r="P42" s="911" t="s">
        <v>2670</v>
      </c>
      <c r="Q42" s="898">
        <f t="shared" si="0"/>
        <v>3</v>
      </c>
      <c r="R42" s="956">
        <f t="shared" si="0"/>
        <v>0.77</v>
      </c>
      <c r="S42" s="898">
        <f t="shared" si="1"/>
        <v>5</v>
      </c>
      <c r="T42" s="956">
        <f t="shared" si="2"/>
        <v>1.04</v>
      </c>
      <c r="U42" s="963">
        <v>27</v>
      </c>
      <c r="V42" s="907">
        <v>18.900000000000002</v>
      </c>
      <c r="W42" s="907">
        <v>-8.0999999999999979</v>
      </c>
      <c r="X42" s="961">
        <v>0.70000000000000007</v>
      </c>
      <c r="Y42" s="959"/>
    </row>
    <row r="43" spans="1:25" ht="14.45" customHeight="1" x14ac:dyDescent="0.2">
      <c r="A43" s="927" t="s">
        <v>2671</v>
      </c>
      <c r="B43" s="922"/>
      <c r="C43" s="923"/>
      <c r="D43" s="912"/>
      <c r="E43" s="915"/>
      <c r="F43" s="916"/>
      <c r="G43" s="904"/>
      <c r="H43" s="924">
        <v>1</v>
      </c>
      <c r="I43" s="925">
        <v>0.32</v>
      </c>
      <c r="J43" s="905">
        <v>1</v>
      </c>
      <c r="K43" s="918">
        <v>0.85</v>
      </c>
      <c r="L43" s="917">
        <v>3</v>
      </c>
      <c r="M43" s="917">
        <v>24</v>
      </c>
      <c r="N43" s="919">
        <v>8</v>
      </c>
      <c r="O43" s="917" t="s">
        <v>2607</v>
      </c>
      <c r="P43" s="920" t="s">
        <v>2672</v>
      </c>
      <c r="Q43" s="921">
        <f t="shared" si="0"/>
        <v>1</v>
      </c>
      <c r="R43" s="957">
        <f t="shared" si="0"/>
        <v>0.32</v>
      </c>
      <c r="S43" s="921">
        <f t="shared" si="1"/>
        <v>1</v>
      </c>
      <c r="T43" s="957">
        <f t="shared" si="2"/>
        <v>0.32</v>
      </c>
      <c r="U43" s="964">
        <v>8</v>
      </c>
      <c r="V43" s="922">
        <v>1</v>
      </c>
      <c r="W43" s="922">
        <v>-7</v>
      </c>
      <c r="X43" s="962">
        <v>0.125</v>
      </c>
      <c r="Y43" s="960"/>
    </row>
    <row r="44" spans="1:25" ht="14.45" customHeight="1" x14ac:dyDescent="0.2">
      <c r="A44" s="926" t="s">
        <v>2673</v>
      </c>
      <c r="B44" s="900">
        <v>1</v>
      </c>
      <c r="C44" s="901">
        <v>0.11</v>
      </c>
      <c r="D44" s="902">
        <v>6</v>
      </c>
      <c r="E44" s="910"/>
      <c r="F44" s="890"/>
      <c r="G44" s="891"/>
      <c r="H44" s="896"/>
      <c r="I44" s="890"/>
      <c r="J44" s="891"/>
      <c r="K44" s="895">
        <v>0.11</v>
      </c>
      <c r="L44" s="896">
        <v>2</v>
      </c>
      <c r="M44" s="896">
        <v>15</v>
      </c>
      <c r="N44" s="897">
        <v>5</v>
      </c>
      <c r="O44" s="896" t="s">
        <v>2607</v>
      </c>
      <c r="P44" s="911" t="s">
        <v>2674</v>
      </c>
      <c r="Q44" s="898">
        <f t="shared" si="0"/>
        <v>-1</v>
      </c>
      <c r="R44" s="956">
        <f t="shared" si="0"/>
        <v>-0.11</v>
      </c>
      <c r="S44" s="898">
        <f t="shared" si="1"/>
        <v>0</v>
      </c>
      <c r="T44" s="956">
        <f t="shared" si="2"/>
        <v>0</v>
      </c>
      <c r="U44" s="963" t="s">
        <v>329</v>
      </c>
      <c r="V44" s="907" t="s">
        <v>329</v>
      </c>
      <c r="W44" s="907" t="s">
        <v>329</v>
      </c>
      <c r="X44" s="961" t="s">
        <v>329</v>
      </c>
      <c r="Y44" s="959"/>
    </row>
    <row r="45" spans="1:25" ht="14.45" customHeight="1" thickBot="1" x14ac:dyDescent="0.25">
      <c r="A45" s="943" t="s">
        <v>2675</v>
      </c>
      <c r="B45" s="944">
        <v>1</v>
      </c>
      <c r="C45" s="945">
        <v>0.11</v>
      </c>
      <c r="D45" s="946">
        <v>5</v>
      </c>
      <c r="E45" s="947"/>
      <c r="F45" s="948"/>
      <c r="G45" s="949"/>
      <c r="H45" s="950"/>
      <c r="I45" s="948"/>
      <c r="J45" s="949"/>
      <c r="K45" s="951">
        <v>0.11</v>
      </c>
      <c r="L45" s="950">
        <v>2</v>
      </c>
      <c r="M45" s="950">
        <v>15</v>
      </c>
      <c r="N45" s="952">
        <v>5</v>
      </c>
      <c r="O45" s="950" t="s">
        <v>2607</v>
      </c>
      <c r="P45" s="953" t="s">
        <v>2676</v>
      </c>
      <c r="Q45" s="954">
        <f t="shared" si="0"/>
        <v>-1</v>
      </c>
      <c r="R45" s="958">
        <f t="shared" si="0"/>
        <v>-0.11</v>
      </c>
      <c r="S45" s="954">
        <f t="shared" si="1"/>
        <v>0</v>
      </c>
      <c r="T45" s="958">
        <f t="shared" si="2"/>
        <v>0</v>
      </c>
      <c r="U45" s="968" t="s">
        <v>329</v>
      </c>
      <c r="V45" s="969" t="s">
        <v>329</v>
      </c>
      <c r="W45" s="969" t="s">
        <v>329</v>
      </c>
      <c r="X45" s="970" t="s">
        <v>329</v>
      </c>
      <c r="Y45" s="971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6:Q1048576">
    <cfRule type="cellIs" dxfId="14" priority="11" stopIfTrue="1" operator="lessThan">
      <formula>0</formula>
    </cfRule>
  </conditionalFormatting>
  <conditionalFormatting sqref="W46:W1048576">
    <cfRule type="cellIs" dxfId="13" priority="10" stopIfTrue="1" operator="greaterThan">
      <formula>0</formula>
    </cfRule>
  </conditionalFormatting>
  <conditionalFormatting sqref="X46:X1048576">
    <cfRule type="cellIs" dxfId="12" priority="9" stopIfTrue="1" operator="greaterThan">
      <formula>1</formula>
    </cfRule>
  </conditionalFormatting>
  <conditionalFormatting sqref="X46:X1048576">
    <cfRule type="cellIs" dxfId="11" priority="6" stopIfTrue="1" operator="greaterThan">
      <formula>1</formula>
    </cfRule>
  </conditionalFormatting>
  <conditionalFormatting sqref="W46:W1048576">
    <cfRule type="cellIs" dxfId="10" priority="7" stopIfTrue="1" operator="greaterThan">
      <formula>0</formula>
    </cfRule>
  </conditionalFormatting>
  <conditionalFormatting sqref="Q46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5">
    <cfRule type="cellIs" dxfId="7" priority="4" stopIfTrue="1" operator="lessThan">
      <formula>0</formula>
    </cfRule>
  </conditionalFormatting>
  <conditionalFormatting sqref="X5:X45">
    <cfRule type="cellIs" dxfId="6" priority="2" stopIfTrue="1" operator="greaterThan">
      <formula>1</formula>
    </cfRule>
  </conditionalFormatting>
  <conditionalFormatting sqref="W5:W45">
    <cfRule type="cellIs" dxfId="5" priority="3" stopIfTrue="1" operator="greaterThan">
      <formula>0</formula>
    </cfRule>
  </conditionalFormatting>
  <conditionalFormatting sqref="S5:S45">
    <cfRule type="cellIs" dxfId="4" priority="1" stopIfTrue="1" operator="lessThan">
      <formula>0</formula>
    </cfRule>
  </conditionalFormatting>
  <hyperlinks>
    <hyperlink ref="A2" location="Obsah!A1" display="Zpět na Obsah  KL 01  1.-4.měsíc" xr:uid="{5CE94C7D-5BA7-410C-B5B3-105F0FF5AB82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705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3060.8760499999999</v>
      </c>
      <c r="C5" s="33">
        <v>1843.5126800000003</v>
      </c>
      <c r="D5" s="12"/>
      <c r="E5" s="226">
        <v>2474.8993599999999</v>
      </c>
      <c r="F5" s="32">
        <v>0</v>
      </c>
      <c r="G5" s="225">
        <f>E5-F5</f>
        <v>2474.8993599999999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1582.2303299999999</v>
      </c>
      <c r="C6" s="35">
        <v>1396.7268599999998</v>
      </c>
      <c r="D6" s="12"/>
      <c r="E6" s="227">
        <v>1863.61745</v>
      </c>
      <c r="F6" s="34">
        <v>0</v>
      </c>
      <c r="G6" s="228">
        <f>E6-F6</f>
        <v>1863.61745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23507.91545</v>
      </c>
      <c r="C7" s="35">
        <v>26411.36017</v>
      </c>
      <c r="D7" s="12"/>
      <c r="E7" s="227">
        <v>27088.149360000003</v>
      </c>
      <c r="F7" s="34">
        <v>0</v>
      </c>
      <c r="G7" s="228">
        <f>E7-F7</f>
        <v>27088.149360000003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4104.4086400000069</v>
      </c>
      <c r="C8" s="37">
        <v>5630.4253100000014</v>
      </c>
      <c r="D8" s="12"/>
      <c r="E8" s="229">
        <v>6177.4703700000046</v>
      </c>
      <c r="F8" s="36">
        <v>0</v>
      </c>
      <c r="G8" s="230">
        <f>E8-F8</f>
        <v>6177.4703700000046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32255.430470000007</v>
      </c>
      <c r="C9" s="39">
        <v>35282.025020000001</v>
      </c>
      <c r="D9" s="12"/>
      <c r="E9" s="3">
        <v>37604.136540000007</v>
      </c>
      <c r="F9" s="38">
        <v>0</v>
      </c>
      <c r="G9" s="38">
        <f>E9-F9</f>
        <v>37604.136540000007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211.51400000000001</v>
      </c>
      <c r="C11" s="33">
        <f>IF(ISERROR(VLOOKUP("Celkem:",'ZV Vykáz.-A'!A:H,5,0)),0,VLOOKUP("Celkem:",'ZV Vykáz.-A'!A:H,5,0)/1000)</f>
        <v>202.65299999999999</v>
      </c>
      <c r="D11" s="12"/>
      <c r="E11" s="226">
        <f>IF(ISERROR(VLOOKUP("Celkem:",'ZV Vykáz.-A'!A:H,8,0)),0,VLOOKUP("Celkem:",'ZV Vykáz.-A'!A:H,8,0)/1000)</f>
        <v>189.61500000000001</v>
      </c>
      <c r="F11" s="32">
        <f>C11</f>
        <v>202.65299999999999</v>
      </c>
      <c r="G11" s="225">
        <f>E11-F11</f>
        <v>-13.037999999999982</v>
      </c>
      <c r="H11" s="231">
        <f>IF(F11&lt;0.00000001,"",E11/F11)</f>
        <v>0.93566342467172958</v>
      </c>
      <c r="I11" s="225">
        <f>E11-B11</f>
        <v>-21.899000000000001</v>
      </c>
      <c r="J11" s="231">
        <f>IF(B11&lt;0.00000001,"",E11/B11)</f>
        <v>0.8964654821903042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33088.26</v>
      </c>
      <c r="C12" s="37">
        <f>IF(ISERROR(VLOOKUP("Celkem",CaseMix!A:D,3,0)),0,VLOOKUP("Celkem",CaseMix!A:D,3,0)*30)</f>
        <v>27311.550000000007</v>
      </c>
      <c r="D12" s="12"/>
      <c r="E12" s="229">
        <f>IF(ISERROR(VLOOKUP("Celkem",CaseMix!A:D,4,0)),0,VLOOKUP("Celkem",CaseMix!A:D,4,0)*30)</f>
        <v>23382.120000000003</v>
      </c>
      <c r="F12" s="36">
        <f>C12</f>
        <v>27311.550000000007</v>
      </c>
      <c r="G12" s="230">
        <f>E12-F12</f>
        <v>-3929.4300000000039</v>
      </c>
      <c r="H12" s="233">
        <f>IF(F12&lt;0.00000001,"",E12/F12)</f>
        <v>0.85612570505884866</v>
      </c>
      <c r="I12" s="230">
        <f>E12-B12</f>
        <v>-9706.14</v>
      </c>
      <c r="J12" s="233">
        <f>IF(B12&lt;0.00000001,"",E12/B12)</f>
        <v>0.70665909902787272</v>
      </c>
    </row>
    <row r="13" spans="1:10" ht="14.45" customHeight="1" thickBot="1" x14ac:dyDescent="0.25">
      <c r="A13" s="4" t="s">
        <v>100</v>
      </c>
      <c r="B13" s="9">
        <f>SUM(B11:B12)</f>
        <v>33299.774000000005</v>
      </c>
      <c r="C13" s="41">
        <f>SUM(C11:C12)</f>
        <v>27514.203000000005</v>
      </c>
      <c r="D13" s="12"/>
      <c r="E13" s="9">
        <f>SUM(E11:E12)</f>
        <v>23571.735000000004</v>
      </c>
      <c r="F13" s="40">
        <f>SUM(F11:F12)</f>
        <v>27514.203000000005</v>
      </c>
      <c r="G13" s="40">
        <f>E13-F13</f>
        <v>-3942.4680000000008</v>
      </c>
      <c r="H13" s="235">
        <f>IF(F13&lt;0.00000001,"",E13/F13)</f>
        <v>0.85671153185865501</v>
      </c>
      <c r="I13" s="40">
        <f>SUM(I11:I12)</f>
        <v>-9728.0389999999989</v>
      </c>
      <c r="J13" s="235">
        <f>IF(B13&lt;0.00000001,"",E13/B13)</f>
        <v>0.70786471403679796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1.0323772932117994</v>
      </c>
      <c r="C15" s="43">
        <f>IF(C9=0,"",C13/C9)</f>
        <v>0.77983627596214444</v>
      </c>
      <c r="D15" s="12"/>
      <c r="E15" s="10">
        <f>IF(E9=0,"",E13/E9)</f>
        <v>0.62683888446491642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F5890F45-EA72-426C-AD32-BBB74E13769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705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2645197</v>
      </c>
      <c r="C3" s="344">
        <f t="shared" ref="C3:L3" si="0">SUBTOTAL(9,C6:C1048576)</f>
        <v>9.8896954004601003</v>
      </c>
      <c r="D3" s="344">
        <f t="shared" si="0"/>
        <v>2572197</v>
      </c>
      <c r="E3" s="344">
        <f t="shared" si="0"/>
        <v>8</v>
      </c>
      <c r="F3" s="344">
        <f t="shared" si="0"/>
        <v>2544986</v>
      </c>
      <c r="G3" s="347">
        <f>IF(D3&lt;&gt;0,F3/D3,"")</f>
        <v>0.98942110577067</v>
      </c>
      <c r="H3" s="343">
        <f t="shared" si="0"/>
        <v>58620.590000000004</v>
      </c>
      <c r="I3" s="344">
        <f t="shared" si="0"/>
        <v>67.764767761773754</v>
      </c>
      <c r="J3" s="344">
        <f t="shared" si="0"/>
        <v>865.06</v>
      </c>
      <c r="K3" s="344">
        <f t="shared" si="0"/>
        <v>1</v>
      </c>
      <c r="L3" s="344">
        <f t="shared" si="0"/>
        <v>287.66999999999996</v>
      </c>
      <c r="M3" s="345">
        <f>IF(J3&lt;&gt;0,L3/J3,"")</f>
        <v>0.33254340739370675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72"/>
      <c r="B5" s="973">
        <v>2018</v>
      </c>
      <c r="C5" s="974"/>
      <c r="D5" s="974">
        <v>2019</v>
      </c>
      <c r="E5" s="974"/>
      <c r="F5" s="974">
        <v>2020</v>
      </c>
      <c r="G5" s="884" t="s">
        <v>2</v>
      </c>
      <c r="H5" s="973">
        <v>2018</v>
      </c>
      <c r="I5" s="974"/>
      <c r="J5" s="974">
        <v>2019</v>
      </c>
      <c r="K5" s="974"/>
      <c r="L5" s="974">
        <v>2020</v>
      </c>
      <c r="M5" s="884" t="s">
        <v>2</v>
      </c>
    </row>
    <row r="6" spans="1:13" ht="14.45" customHeight="1" x14ac:dyDescent="0.2">
      <c r="A6" s="839" t="s">
        <v>2428</v>
      </c>
      <c r="B6" s="866"/>
      <c r="C6" s="808"/>
      <c r="D6" s="866"/>
      <c r="E6" s="808"/>
      <c r="F6" s="866">
        <v>3327</v>
      </c>
      <c r="G6" s="813"/>
      <c r="H6" s="866"/>
      <c r="I6" s="808"/>
      <c r="J6" s="866"/>
      <c r="K6" s="808"/>
      <c r="L6" s="866"/>
      <c r="M6" s="231"/>
    </row>
    <row r="7" spans="1:13" ht="14.45" customHeight="1" x14ac:dyDescent="0.2">
      <c r="A7" s="840" t="s">
        <v>2678</v>
      </c>
      <c r="B7" s="868">
        <v>67527</v>
      </c>
      <c r="C7" s="815">
        <v>1.4980034606681751</v>
      </c>
      <c r="D7" s="868">
        <v>45078</v>
      </c>
      <c r="E7" s="815">
        <v>1</v>
      </c>
      <c r="F7" s="868">
        <v>37575</v>
      </c>
      <c r="G7" s="820">
        <v>0.83355517103686938</v>
      </c>
      <c r="H7" s="868"/>
      <c r="I7" s="815"/>
      <c r="J7" s="868"/>
      <c r="K7" s="815"/>
      <c r="L7" s="868"/>
      <c r="M7" s="821"/>
    </row>
    <row r="8" spans="1:13" ht="14.45" customHeight="1" x14ac:dyDescent="0.2">
      <c r="A8" s="840" t="s">
        <v>2679</v>
      </c>
      <c r="B8" s="868">
        <v>181772</v>
      </c>
      <c r="C8" s="815">
        <v>0.72230059167835581</v>
      </c>
      <c r="D8" s="868">
        <v>251657</v>
      </c>
      <c r="E8" s="815">
        <v>1</v>
      </c>
      <c r="F8" s="868">
        <v>243644</v>
      </c>
      <c r="G8" s="820">
        <v>0.96815904187048241</v>
      </c>
      <c r="H8" s="868"/>
      <c r="I8" s="815"/>
      <c r="J8" s="868"/>
      <c r="K8" s="815"/>
      <c r="L8" s="868"/>
      <c r="M8" s="821"/>
    </row>
    <row r="9" spans="1:13" ht="14.45" customHeight="1" x14ac:dyDescent="0.2">
      <c r="A9" s="840" t="s">
        <v>2680</v>
      </c>
      <c r="B9" s="868">
        <v>1421122</v>
      </c>
      <c r="C9" s="815">
        <v>1.0607311624421443</v>
      </c>
      <c r="D9" s="868">
        <v>1339757</v>
      </c>
      <c r="E9" s="815">
        <v>1</v>
      </c>
      <c r="F9" s="868">
        <v>1261761</v>
      </c>
      <c r="G9" s="820">
        <v>0.94178347267452234</v>
      </c>
      <c r="H9" s="868"/>
      <c r="I9" s="815"/>
      <c r="J9" s="868"/>
      <c r="K9" s="815"/>
      <c r="L9" s="868"/>
      <c r="M9" s="821"/>
    </row>
    <row r="10" spans="1:13" ht="14.45" customHeight="1" x14ac:dyDescent="0.2">
      <c r="A10" s="840" t="s">
        <v>2681</v>
      </c>
      <c r="B10" s="868">
        <v>149996</v>
      </c>
      <c r="C10" s="815">
        <v>1.127094573270615</v>
      </c>
      <c r="D10" s="868">
        <v>133082</v>
      </c>
      <c r="E10" s="815">
        <v>1</v>
      </c>
      <c r="F10" s="868">
        <v>78934</v>
      </c>
      <c r="G10" s="820">
        <v>0.59312303692460289</v>
      </c>
      <c r="H10" s="868">
        <v>58620.590000000004</v>
      </c>
      <c r="I10" s="815">
        <v>67.764767761773754</v>
      </c>
      <c r="J10" s="868">
        <v>865.06</v>
      </c>
      <c r="K10" s="815">
        <v>1</v>
      </c>
      <c r="L10" s="868">
        <v>287.66999999999996</v>
      </c>
      <c r="M10" s="821">
        <v>0.33254340739370675</v>
      </c>
    </row>
    <row r="11" spans="1:13" ht="14.45" customHeight="1" x14ac:dyDescent="0.2">
      <c r="A11" s="840" t="s">
        <v>2682</v>
      </c>
      <c r="B11" s="868">
        <v>498890</v>
      </c>
      <c r="C11" s="815">
        <v>1.1097295133018952</v>
      </c>
      <c r="D11" s="868">
        <v>449560</v>
      </c>
      <c r="E11" s="815">
        <v>1</v>
      </c>
      <c r="F11" s="868">
        <v>625785</v>
      </c>
      <c r="G11" s="820">
        <v>1.3919943945190854</v>
      </c>
      <c r="H11" s="868"/>
      <c r="I11" s="815"/>
      <c r="J11" s="868"/>
      <c r="K11" s="815"/>
      <c r="L11" s="868"/>
      <c r="M11" s="821"/>
    </row>
    <row r="12" spans="1:13" ht="14.45" customHeight="1" x14ac:dyDescent="0.2">
      <c r="A12" s="840" t="s">
        <v>2683</v>
      </c>
      <c r="B12" s="868">
        <v>14573</v>
      </c>
      <c r="C12" s="815">
        <v>2.0418943533697633</v>
      </c>
      <c r="D12" s="868">
        <v>7137</v>
      </c>
      <c r="E12" s="815">
        <v>1</v>
      </c>
      <c r="F12" s="868">
        <v>9655</v>
      </c>
      <c r="G12" s="820">
        <v>1.3528093036289757</v>
      </c>
      <c r="H12" s="868"/>
      <c r="I12" s="815"/>
      <c r="J12" s="868"/>
      <c r="K12" s="815"/>
      <c r="L12" s="868"/>
      <c r="M12" s="821"/>
    </row>
    <row r="13" spans="1:13" ht="14.45" customHeight="1" x14ac:dyDescent="0.2">
      <c r="A13" s="840" t="s">
        <v>2684</v>
      </c>
      <c r="B13" s="868">
        <v>278049</v>
      </c>
      <c r="C13" s="815">
        <v>0.86005264574240703</v>
      </c>
      <c r="D13" s="868">
        <v>323293</v>
      </c>
      <c r="E13" s="815">
        <v>1</v>
      </c>
      <c r="F13" s="868">
        <v>267558</v>
      </c>
      <c r="G13" s="820">
        <v>0.8276022060483833</v>
      </c>
      <c r="H13" s="868"/>
      <c r="I13" s="815"/>
      <c r="J13" s="868"/>
      <c r="K13" s="815"/>
      <c r="L13" s="868"/>
      <c r="M13" s="821"/>
    </row>
    <row r="14" spans="1:13" ht="14.45" customHeight="1" x14ac:dyDescent="0.2">
      <c r="A14" s="840" t="s">
        <v>2685</v>
      </c>
      <c r="B14" s="868">
        <v>33268</v>
      </c>
      <c r="C14" s="815">
        <v>1.4698890999867451</v>
      </c>
      <c r="D14" s="868">
        <v>22633</v>
      </c>
      <c r="E14" s="815">
        <v>1</v>
      </c>
      <c r="F14" s="868">
        <v>1932</v>
      </c>
      <c r="G14" s="820">
        <v>8.5362081915786689E-2</v>
      </c>
      <c r="H14" s="868"/>
      <c r="I14" s="815"/>
      <c r="J14" s="868"/>
      <c r="K14" s="815"/>
      <c r="L14" s="868"/>
      <c r="M14" s="821"/>
    </row>
    <row r="15" spans="1:13" ht="14.45" customHeight="1" thickBot="1" x14ac:dyDescent="0.25">
      <c r="A15" s="872" t="s">
        <v>2686</v>
      </c>
      <c r="B15" s="870"/>
      <c r="C15" s="823"/>
      <c r="D15" s="870"/>
      <c r="E15" s="823"/>
      <c r="F15" s="870">
        <v>14815</v>
      </c>
      <c r="G15" s="828"/>
      <c r="H15" s="870"/>
      <c r="I15" s="823"/>
      <c r="J15" s="870"/>
      <c r="K15" s="823"/>
      <c r="L15" s="870"/>
      <c r="M15" s="82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7294428E-23CC-4070-BBAA-D2462D4FAF80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28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3224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705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17688.330000000002</v>
      </c>
      <c r="G3" s="211">
        <f t="shared" si="0"/>
        <v>2703817.59</v>
      </c>
      <c r="H3" s="212"/>
      <c r="I3" s="212"/>
      <c r="J3" s="207">
        <f t="shared" si="0"/>
        <v>17032.61</v>
      </c>
      <c r="K3" s="211">
        <f t="shared" si="0"/>
        <v>2573062.0600000005</v>
      </c>
      <c r="L3" s="212"/>
      <c r="M3" s="212"/>
      <c r="N3" s="207">
        <f t="shared" si="0"/>
        <v>17490.170000000002</v>
      </c>
      <c r="O3" s="211">
        <f t="shared" si="0"/>
        <v>2545273.67</v>
      </c>
      <c r="P3" s="177">
        <f>IF(K3=0,"",O3/K3)</f>
        <v>0.98920026437294695</v>
      </c>
      <c r="Q3" s="209">
        <f>IF(N3=0,"",O3/N3)</f>
        <v>145.52595372143321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5"/>
      <c r="B5" s="873"/>
      <c r="C5" s="875"/>
      <c r="D5" s="885"/>
      <c r="E5" s="877"/>
      <c r="F5" s="886" t="s">
        <v>90</v>
      </c>
      <c r="G5" s="887" t="s">
        <v>14</v>
      </c>
      <c r="H5" s="888"/>
      <c r="I5" s="888"/>
      <c r="J5" s="886" t="s">
        <v>90</v>
      </c>
      <c r="K5" s="887" t="s">
        <v>14</v>
      </c>
      <c r="L5" s="888"/>
      <c r="M5" s="888"/>
      <c r="N5" s="886" t="s">
        <v>90</v>
      </c>
      <c r="O5" s="887" t="s">
        <v>14</v>
      </c>
      <c r="P5" s="889"/>
      <c r="Q5" s="882"/>
    </row>
    <row r="6" spans="1:17" ht="14.45" customHeight="1" x14ac:dyDescent="0.2">
      <c r="A6" s="807" t="s">
        <v>2604</v>
      </c>
      <c r="B6" s="808" t="s">
        <v>2687</v>
      </c>
      <c r="C6" s="808" t="s">
        <v>2397</v>
      </c>
      <c r="D6" s="808" t="s">
        <v>2688</v>
      </c>
      <c r="E6" s="808" t="s">
        <v>2689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2996</v>
      </c>
      <c r="P6" s="813"/>
      <c r="Q6" s="831">
        <v>1498</v>
      </c>
    </row>
    <row r="7" spans="1:17" ht="14.45" customHeight="1" x14ac:dyDescent="0.2">
      <c r="A7" s="814" t="s">
        <v>2604</v>
      </c>
      <c r="B7" s="815" t="s">
        <v>2687</v>
      </c>
      <c r="C7" s="815" t="s">
        <v>2397</v>
      </c>
      <c r="D7" s="815" t="s">
        <v>2690</v>
      </c>
      <c r="E7" s="815" t="s">
        <v>2691</v>
      </c>
      <c r="F7" s="832"/>
      <c r="G7" s="832"/>
      <c r="H7" s="832"/>
      <c r="I7" s="832"/>
      <c r="J7" s="832"/>
      <c r="K7" s="832"/>
      <c r="L7" s="832"/>
      <c r="M7" s="832"/>
      <c r="N7" s="832">
        <v>1</v>
      </c>
      <c r="O7" s="832">
        <v>331</v>
      </c>
      <c r="P7" s="820"/>
      <c r="Q7" s="833">
        <v>331</v>
      </c>
    </row>
    <row r="8" spans="1:17" ht="14.45" customHeight="1" x14ac:dyDescent="0.2">
      <c r="A8" s="814" t="s">
        <v>2692</v>
      </c>
      <c r="B8" s="815" t="s">
        <v>2693</v>
      </c>
      <c r="C8" s="815" t="s">
        <v>2397</v>
      </c>
      <c r="D8" s="815" t="s">
        <v>2694</v>
      </c>
      <c r="E8" s="815" t="s">
        <v>2695</v>
      </c>
      <c r="F8" s="832">
        <v>8</v>
      </c>
      <c r="G8" s="832">
        <v>2392</v>
      </c>
      <c r="H8" s="832">
        <v>0.99006622516556286</v>
      </c>
      <c r="I8" s="832">
        <v>299</v>
      </c>
      <c r="J8" s="832">
        <v>8</v>
      </c>
      <c r="K8" s="832">
        <v>2416</v>
      </c>
      <c r="L8" s="832">
        <v>1</v>
      </c>
      <c r="M8" s="832">
        <v>302</v>
      </c>
      <c r="N8" s="832">
        <v>12</v>
      </c>
      <c r="O8" s="832">
        <v>3648</v>
      </c>
      <c r="P8" s="820">
        <v>1.509933774834437</v>
      </c>
      <c r="Q8" s="833">
        <v>304</v>
      </c>
    </row>
    <row r="9" spans="1:17" ht="14.45" customHeight="1" x14ac:dyDescent="0.2">
      <c r="A9" s="814" t="s">
        <v>2692</v>
      </c>
      <c r="B9" s="815" t="s">
        <v>2693</v>
      </c>
      <c r="C9" s="815" t="s">
        <v>2397</v>
      </c>
      <c r="D9" s="815" t="s">
        <v>2696</v>
      </c>
      <c r="E9" s="815" t="s">
        <v>2697</v>
      </c>
      <c r="F9" s="832">
        <v>1</v>
      </c>
      <c r="G9" s="832">
        <v>10467</v>
      </c>
      <c r="H9" s="832"/>
      <c r="I9" s="832">
        <v>10467</v>
      </c>
      <c r="J9" s="832"/>
      <c r="K9" s="832"/>
      <c r="L9" s="832"/>
      <c r="M9" s="832"/>
      <c r="N9" s="832"/>
      <c r="O9" s="832"/>
      <c r="P9" s="820"/>
      <c r="Q9" s="833"/>
    </row>
    <row r="10" spans="1:17" ht="14.45" customHeight="1" x14ac:dyDescent="0.2">
      <c r="A10" s="814" t="s">
        <v>2692</v>
      </c>
      <c r="B10" s="815" t="s">
        <v>2693</v>
      </c>
      <c r="C10" s="815" t="s">
        <v>2397</v>
      </c>
      <c r="D10" s="815" t="s">
        <v>2698</v>
      </c>
      <c r="E10" s="815" t="s">
        <v>2699</v>
      </c>
      <c r="F10" s="832">
        <v>2</v>
      </c>
      <c r="G10" s="832">
        <v>15098</v>
      </c>
      <c r="H10" s="832">
        <v>0.99407426915986308</v>
      </c>
      <c r="I10" s="832">
        <v>7549</v>
      </c>
      <c r="J10" s="832">
        <v>2</v>
      </c>
      <c r="K10" s="832">
        <v>15188</v>
      </c>
      <c r="L10" s="832">
        <v>1</v>
      </c>
      <c r="M10" s="832">
        <v>7594</v>
      </c>
      <c r="N10" s="832">
        <v>3</v>
      </c>
      <c r="O10" s="832">
        <v>22899</v>
      </c>
      <c r="P10" s="820">
        <v>1.507703450092178</v>
      </c>
      <c r="Q10" s="833">
        <v>7633</v>
      </c>
    </row>
    <row r="11" spans="1:17" ht="14.45" customHeight="1" x14ac:dyDescent="0.2">
      <c r="A11" s="814" t="s">
        <v>2692</v>
      </c>
      <c r="B11" s="815" t="s">
        <v>2693</v>
      </c>
      <c r="C11" s="815" t="s">
        <v>2397</v>
      </c>
      <c r="D11" s="815" t="s">
        <v>2700</v>
      </c>
      <c r="E11" s="815" t="s">
        <v>2701</v>
      </c>
      <c r="F11" s="832">
        <v>5</v>
      </c>
      <c r="G11" s="832">
        <v>5535</v>
      </c>
      <c r="H11" s="832">
        <v>1.2466216216216217</v>
      </c>
      <c r="I11" s="832">
        <v>1107</v>
      </c>
      <c r="J11" s="832">
        <v>4</v>
      </c>
      <c r="K11" s="832">
        <v>4440</v>
      </c>
      <c r="L11" s="832">
        <v>1</v>
      </c>
      <c r="M11" s="832">
        <v>1110</v>
      </c>
      <c r="N11" s="832">
        <v>3</v>
      </c>
      <c r="O11" s="832">
        <v>3342</v>
      </c>
      <c r="P11" s="820">
        <v>0.75270270270270268</v>
      </c>
      <c r="Q11" s="833">
        <v>1114</v>
      </c>
    </row>
    <row r="12" spans="1:17" ht="14.45" customHeight="1" x14ac:dyDescent="0.2">
      <c r="A12" s="814" t="s">
        <v>2692</v>
      </c>
      <c r="B12" s="815" t="s">
        <v>2693</v>
      </c>
      <c r="C12" s="815" t="s">
        <v>2397</v>
      </c>
      <c r="D12" s="815" t="s">
        <v>2702</v>
      </c>
      <c r="E12" s="815" t="s">
        <v>2703</v>
      </c>
      <c r="F12" s="832">
        <v>2</v>
      </c>
      <c r="G12" s="832">
        <v>14860</v>
      </c>
      <c r="H12" s="832"/>
      <c r="I12" s="832">
        <v>7430</v>
      </c>
      <c r="J12" s="832"/>
      <c r="K12" s="832"/>
      <c r="L12" s="832"/>
      <c r="M12" s="832"/>
      <c r="N12" s="832"/>
      <c r="O12" s="832"/>
      <c r="P12" s="820"/>
      <c r="Q12" s="833"/>
    </row>
    <row r="13" spans="1:17" ht="14.45" customHeight="1" x14ac:dyDescent="0.2">
      <c r="A13" s="814" t="s">
        <v>2692</v>
      </c>
      <c r="B13" s="815" t="s">
        <v>2693</v>
      </c>
      <c r="C13" s="815" t="s">
        <v>2397</v>
      </c>
      <c r="D13" s="815" t="s">
        <v>2704</v>
      </c>
      <c r="E13" s="815" t="s">
        <v>2705</v>
      </c>
      <c r="F13" s="832">
        <v>5</v>
      </c>
      <c r="G13" s="832">
        <v>19175</v>
      </c>
      <c r="H13" s="832">
        <v>0.83246505166275941</v>
      </c>
      <c r="I13" s="832">
        <v>3835</v>
      </c>
      <c r="J13" s="832">
        <v>6</v>
      </c>
      <c r="K13" s="832">
        <v>23034</v>
      </c>
      <c r="L13" s="832">
        <v>1</v>
      </c>
      <c r="M13" s="832">
        <v>3839</v>
      </c>
      <c r="N13" s="832">
        <v>2</v>
      </c>
      <c r="O13" s="832">
        <v>7686</v>
      </c>
      <c r="P13" s="820">
        <v>0.33368064600156289</v>
      </c>
      <c r="Q13" s="833">
        <v>3843</v>
      </c>
    </row>
    <row r="14" spans="1:17" ht="14.45" customHeight="1" x14ac:dyDescent="0.2">
      <c r="A14" s="814" t="s">
        <v>2706</v>
      </c>
      <c r="B14" s="815" t="s">
        <v>2707</v>
      </c>
      <c r="C14" s="815" t="s">
        <v>2397</v>
      </c>
      <c r="D14" s="815" t="s">
        <v>2708</v>
      </c>
      <c r="E14" s="815" t="s">
        <v>2709</v>
      </c>
      <c r="F14" s="832"/>
      <c r="G14" s="832"/>
      <c r="H14" s="832"/>
      <c r="I14" s="832"/>
      <c r="J14" s="832">
        <v>11</v>
      </c>
      <c r="K14" s="832">
        <v>3905</v>
      </c>
      <c r="L14" s="832">
        <v>1</v>
      </c>
      <c r="M14" s="832">
        <v>355</v>
      </c>
      <c r="N14" s="832"/>
      <c r="O14" s="832"/>
      <c r="P14" s="820"/>
      <c r="Q14" s="833"/>
    </row>
    <row r="15" spans="1:17" ht="14.45" customHeight="1" x14ac:dyDescent="0.2">
      <c r="A15" s="814" t="s">
        <v>2706</v>
      </c>
      <c r="B15" s="815" t="s">
        <v>2707</v>
      </c>
      <c r="C15" s="815" t="s">
        <v>2397</v>
      </c>
      <c r="D15" s="815" t="s">
        <v>2710</v>
      </c>
      <c r="E15" s="815" t="s">
        <v>2711</v>
      </c>
      <c r="F15" s="832">
        <v>800</v>
      </c>
      <c r="G15" s="832">
        <v>52000</v>
      </c>
      <c r="H15" s="832">
        <v>1.199400299850075</v>
      </c>
      <c r="I15" s="832">
        <v>65</v>
      </c>
      <c r="J15" s="832">
        <v>667</v>
      </c>
      <c r="K15" s="832">
        <v>43355</v>
      </c>
      <c r="L15" s="832">
        <v>1</v>
      </c>
      <c r="M15" s="832">
        <v>65</v>
      </c>
      <c r="N15" s="832">
        <v>737</v>
      </c>
      <c r="O15" s="832">
        <v>48642</v>
      </c>
      <c r="P15" s="820">
        <v>1.1219467189482182</v>
      </c>
      <c r="Q15" s="833">
        <v>66</v>
      </c>
    </row>
    <row r="16" spans="1:17" ht="14.45" customHeight="1" x14ac:dyDescent="0.2">
      <c r="A16" s="814" t="s">
        <v>2706</v>
      </c>
      <c r="B16" s="815" t="s">
        <v>2707</v>
      </c>
      <c r="C16" s="815" t="s">
        <v>2397</v>
      </c>
      <c r="D16" s="815" t="s">
        <v>2712</v>
      </c>
      <c r="E16" s="815" t="s">
        <v>2713</v>
      </c>
      <c r="F16" s="832">
        <v>1</v>
      </c>
      <c r="G16" s="832">
        <v>592</v>
      </c>
      <c r="H16" s="832"/>
      <c r="I16" s="832">
        <v>592</v>
      </c>
      <c r="J16" s="832"/>
      <c r="K16" s="832"/>
      <c r="L16" s="832"/>
      <c r="M16" s="832"/>
      <c r="N16" s="832"/>
      <c r="O16" s="832"/>
      <c r="P16" s="820"/>
      <c r="Q16" s="833"/>
    </row>
    <row r="17" spans="1:17" ht="14.45" customHeight="1" x14ac:dyDescent="0.2">
      <c r="A17" s="814" t="s">
        <v>2706</v>
      </c>
      <c r="B17" s="815" t="s">
        <v>2707</v>
      </c>
      <c r="C17" s="815" t="s">
        <v>2397</v>
      </c>
      <c r="D17" s="815" t="s">
        <v>2714</v>
      </c>
      <c r="E17" s="815" t="s">
        <v>2715</v>
      </c>
      <c r="F17" s="832">
        <v>13</v>
      </c>
      <c r="G17" s="832">
        <v>312</v>
      </c>
      <c r="H17" s="832">
        <v>0.63157894736842102</v>
      </c>
      <c r="I17" s="832">
        <v>24</v>
      </c>
      <c r="J17" s="832">
        <v>19</v>
      </c>
      <c r="K17" s="832">
        <v>494</v>
      </c>
      <c r="L17" s="832">
        <v>1</v>
      </c>
      <c r="M17" s="832">
        <v>26</v>
      </c>
      <c r="N17" s="832">
        <v>23</v>
      </c>
      <c r="O17" s="832">
        <v>598</v>
      </c>
      <c r="P17" s="820">
        <v>1.2105263157894737</v>
      </c>
      <c r="Q17" s="833">
        <v>26</v>
      </c>
    </row>
    <row r="18" spans="1:17" ht="14.45" customHeight="1" x14ac:dyDescent="0.2">
      <c r="A18" s="814" t="s">
        <v>2706</v>
      </c>
      <c r="B18" s="815" t="s">
        <v>2707</v>
      </c>
      <c r="C18" s="815" t="s">
        <v>2397</v>
      </c>
      <c r="D18" s="815" t="s">
        <v>2716</v>
      </c>
      <c r="E18" s="815" t="s">
        <v>2717</v>
      </c>
      <c r="F18" s="832">
        <v>4</v>
      </c>
      <c r="G18" s="832">
        <v>220</v>
      </c>
      <c r="H18" s="832">
        <v>0.5</v>
      </c>
      <c r="I18" s="832">
        <v>55</v>
      </c>
      <c r="J18" s="832">
        <v>8</v>
      </c>
      <c r="K18" s="832">
        <v>440</v>
      </c>
      <c r="L18" s="832">
        <v>1</v>
      </c>
      <c r="M18" s="832">
        <v>55</v>
      </c>
      <c r="N18" s="832">
        <v>1</v>
      </c>
      <c r="O18" s="832">
        <v>55</v>
      </c>
      <c r="P18" s="820">
        <v>0.125</v>
      </c>
      <c r="Q18" s="833">
        <v>55</v>
      </c>
    </row>
    <row r="19" spans="1:17" ht="14.45" customHeight="1" x14ac:dyDescent="0.2">
      <c r="A19" s="814" t="s">
        <v>2706</v>
      </c>
      <c r="B19" s="815" t="s">
        <v>2707</v>
      </c>
      <c r="C19" s="815" t="s">
        <v>2397</v>
      </c>
      <c r="D19" s="815" t="s">
        <v>2718</v>
      </c>
      <c r="E19" s="815" t="s">
        <v>2719</v>
      </c>
      <c r="F19" s="832">
        <v>59</v>
      </c>
      <c r="G19" s="832">
        <v>4543</v>
      </c>
      <c r="H19" s="832">
        <v>1.2392253136933988</v>
      </c>
      <c r="I19" s="832">
        <v>77</v>
      </c>
      <c r="J19" s="832">
        <v>47</v>
      </c>
      <c r="K19" s="832">
        <v>3666</v>
      </c>
      <c r="L19" s="832">
        <v>1</v>
      </c>
      <c r="M19" s="832">
        <v>78</v>
      </c>
      <c r="N19" s="832">
        <v>32</v>
      </c>
      <c r="O19" s="832">
        <v>2496</v>
      </c>
      <c r="P19" s="820">
        <v>0.68085106382978722</v>
      </c>
      <c r="Q19" s="833">
        <v>78</v>
      </c>
    </row>
    <row r="20" spans="1:17" ht="14.45" customHeight="1" x14ac:dyDescent="0.2">
      <c r="A20" s="814" t="s">
        <v>2706</v>
      </c>
      <c r="B20" s="815" t="s">
        <v>2707</v>
      </c>
      <c r="C20" s="815" t="s">
        <v>2397</v>
      </c>
      <c r="D20" s="815" t="s">
        <v>2720</v>
      </c>
      <c r="E20" s="815" t="s">
        <v>2721</v>
      </c>
      <c r="F20" s="832">
        <v>262</v>
      </c>
      <c r="G20" s="832">
        <v>6288</v>
      </c>
      <c r="H20" s="832">
        <v>1.3936170212765957</v>
      </c>
      <c r="I20" s="832">
        <v>24</v>
      </c>
      <c r="J20" s="832">
        <v>188</v>
      </c>
      <c r="K20" s="832">
        <v>4512</v>
      </c>
      <c r="L20" s="832">
        <v>1</v>
      </c>
      <c r="M20" s="832">
        <v>24</v>
      </c>
      <c r="N20" s="832">
        <v>231</v>
      </c>
      <c r="O20" s="832">
        <v>5775</v>
      </c>
      <c r="P20" s="820">
        <v>1.2799202127659575</v>
      </c>
      <c r="Q20" s="833">
        <v>25</v>
      </c>
    </row>
    <row r="21" spans="1:17" ht="14.45" customHeight="1" x14ac:dyDescent="0.2">
      <c r="A21" s="814" t="s">
        <v>2706</v>
      </c>
      <c r="B21" s="815" t="s">
        <v>2707</v>
      </c>
      <c r="C21" s="815" t="s">
        <v>2397</v>
      </c>
      <c r="D21" s="815" t="s">
        <v>2722</v>
      </c>
      <c r="E21" s="815" t="s">
        <v>2723</v>
      </c>
      <c r="F21" s="832">
        <v>117</v>
      </c>
      <c r="G21" s="832">
        <v>7722</v>
      </c>
      <c r="H21" s="832">
        <v>0.74522292993630568</v>
      </c>
      <c r="I21" s="832">
        <v>66</v>
      </c>
      <c r="J21" s="832">
        <v>157</v>
      </c>
      <c r="K21" s="832">
        <v>10362</v>
      </c>
      <c r="L21" s="832">
        <v>1</v>
      </c>
      <c r="M21" s="832">
        <v>66</v>
      </c>
      <c r="N21" s="832">
        <v>161</v>
      </c>
      <c r="O21" s="832">
        <v>10626</v>
      </c>
      <c r="P21" s="820">
        <v>1.0254777070063694</v>
      </c>
      <c r="Q21" s="833">
        <v>66</v>
      </c>
    </row>
    <row r="22" spans="1:17" ht="14.45" customHeight="1" x14ac:dyDescent="0.2">
      <c r="A22" s="814" t="s">
        <v>2706</v>
      </c>
      <c r="B22" s="815" t="s">
        <v>2707</v>
      </c>
      <c r="C22" s="815" t="s">
        <v>2397</v>
      </c>
      <c r="D22" s="815" t="s">
        <v>2724</v>
      </c>
      <c r="E22" s="815" t="s">
        <v>2725</v>
      </c>
      <c r="F22" s="832">
        <v>255</v>
      </c>
      <c r="G22" s="832">
        <v>89250</v>
      </c>
      <c r="H22" s="832">
        <v>0.53757611897146784</v>
      </c>
      <c r="I22" s="832">
        <v>350</v>
      </c>
      <c r="J22" s="832">
        <v>473</v>
      </c>
      <c r="K22" s="832">
        <v>166023</v>
      </c>
      <c r="L22" s="832">
        <v>1</v>
      </c>
      <c r="M22" s="832">
        <v>351</v>
      </c>
      <c r="N22" s="832">
        <v>445</v>
      </c>
      <c r="O22" s="832">
        <v>156640</v>
      </c>
      <c r="P22" s="820">
        <v>0.94348373418140863</v>
      </c>
      <c r="Q22" s="833">
        <v>352</v>
      </c>
    </row>
    <row r="23" spans="1:17" ht="14.45" customHeight="1" x14ac:dyDescent="0.2">
      <c r="A23" s="814" t="s">
        <v>2706</v>
      </c>
      <c r="B23" s="815" t="s">
        <v>2707</v>
      </c>
      <c r="C23" s="815" t="s">
        <v>2397</v>
      </c>
      <c r="D23" s="815" t="s">
        <v>2726</v>
      </c>
      <c r="E23" s="815" t="s">
        <v>2727</v>
      </c>
      <c r="F23" s="832">
        <v>233</v>
      </c>
      <c r="G23" s="832">
        <v>5825</v>
      </c>
      <c r="H23" s="832">
        <v>1.45625</v>
      </c>
      <c r="I23" s="832">
        <v>25</v>
      </c>
      <c r="J23" s="832">
        <v>160</v>
      </c>
      <c r="K23" s="832">
        <v>4000</v>
      </c>
      <c r="L23" s="832">
        <v>1</v>
      </c>
      <c r="M23" s="832">
        <v>25</v>
      </c>
      <c r="N23" s="832">
        <v>187</v>
      </c>
      <c r="O23" s="832">
        <v>4862</v>
      </c>
      <c r="P23" s="820">
        <v>1.2155</v>
      </c>
      <c r="Q23" s="833">
        <v>26</v>
      </c>
    </row>
    <row r="24" spans="1:17" ht="14.45" customHeight="1" x14ac:dyDescent="0.2">
      <c r="A24" s="814" t="s">
        <v>2706</v>
      </c>
      <c r="B24" s="815" t="s">
        <v>2707</v>
      </c>
      <c r="C24" s="815" t="s">
        <v>2397</v>
      </c>
      <c r="D24" s="815" t="s">
        <v>2728</v>
      </c>
      <c r="E24" s="815" t="s">
        <v>2729</v>
      </c>
      <c r="F24" s="832">
        <v>9</v>
      </c>
      <c r="G24" s="832">
        <v>1629</v>
      </c>
      <c r="H24" s="832">
        <v>0.52941176470588236</v>
      </c>
      <c r="I24" s="832">
        <v>181</v>
      </c>
      <c r="J24" s="832">
        <v>17</v>
      </c>
      <c r="K24" s="832">
        <v>3077</v>
      </c>
      <c r="L24" s="832">
        <v>1</v>
      </c>
      <c r="M24" s="832">
        <v>181</v>
      </c>
      <c r="N24" s="832">
        <v>9</v>
      </c>
      <c r="O24" s="832">
        <v>1629</v>
      </c>
      <c r="P24" s="820">
        <v>0.52941176470588236</v>
      </c>
      <c r="Q24" s="833">
        <v>181</v>
      </c>
    </row>
    <row r="25" spans="1:17" ht="14.45" customHeight="1" x14ac:dyDescent="0.2">
      <c r="A25" s="814" t="s">
        <v>2706</v>
      </c>
      <c r="B25" s="815" t="s">
        <v>2707</v>
      </c>
      <c r="C25" s="815" t="s">
        <v>2397</v>
      </c>
      <c r="D25" s="815" t="s">
        <v>2730</v>
      </c>
      <c r="E25" s="815" t="s">
        <v>2731</v>
      </c>
      <c r="F25" s="832"/>
      <c r="G25" s="832"/>
      <c r="H25" s="832"/>
      <c r="I25" s="832"/>
      <c r="J25" s="832">
        <v>3</v>
      </c>
      <c r="K25" s="832">
        <v>78</v>
      </c>
      <c r="L25" s="832">
        <v>1</v>
      </c>
      <c r="M25" s="832">
        <v>26</v>
      </c>
      <c r="N25" s="832">
        <v>0</v>
      </c>
      <c r="O25" s="832">
        <v>0</v>
      </c>
      <c r="P25" s="820">
        <v>0</v>
      </c>
      <c r="Q25" s="833"/>
    </row>
    <row r="26" spans="1:17" ht="14.45" customHeight="1" x14ac:dyDescent="0.2">
      <c r="A26" s="814" t="s">
        <v>2706</v>
      </c>
      <c r="B26" s="815" t="s">
        <v>2707</v>
      </c>
      <c r="C26" s="815" t="s">
        <v>2397</v>
      </c>
      <c r="D26" s="815" t="s">
        <v>2732</v>
      </c>
      <c r="E26" s="815" t="s">
        <v>2733</v>
      </c>
      <c r="F26" s="832"/>
      <c r="G26" s="832"/>
      <c r="H26" s="832"/>
      <c r="I26" s="832"/>
      <c r="J26" s="832">
        <v>3</v>
      </c>
      <c r="K26" s="832">
        <v>252</v>
      </c>
      <c r="L26" s="832">
        <v>1</v>
      </c>
      <c r="M26" s="832">
        <v>84</v>
      </c>
      <c r="N26" s="832">
        <v>1</v>
      </c>
      <c r="O26" s="832">
        <v>84</v>
      </c>
      <c r="P26" s="820">
        <v>0.33333333333333331</v>
      </c>
      <c r="Q26" s="833">
        <v>84</v>
      </c>
    </row>
    <row r="27" spans="1:17" ht="14.45" customHeight="1" x14ac:dyDescent="0.2">
      <c r="A27" s="814" t="s">
        <v>2706</v>
      </c>
      <c r="B27" s="815" t="s">
        <v>2707</v>
      </c>
      <c r="C27" s="815" t="s">
        <v>2397</v>
      </c>
      <c r="D27" s="815" t="s">
        <v>2734</v>
      </c>
      <c r="E27" s="815" t="s">
        <v>2735</v>
      </c>
      <c r="F27" s="832">
        <v>13</v>
      </c>
      <c r="G27" s="832">
        <v>3302</v>
      </c>
      <c r="H27" s="832">
        <v>1.0833333333333333</v>
      </c>
      <c r="I27" s="832">
        <v>254</v>
      </c>
      <c r="J27" s="832">
        <v>12</v>
      </c>
      <c r="K27" s="832">
        <v>3048</v>
      </c>
      <c r="L27" s="832">
        <v>1</v>
      </c>
      <c r="M27" s="832">
        <v>254</v>
      </c>
      <c r="N27" s="832">
        <v>15</v>
      </c>
      <c r="O27" s="832">
        <v>3810</v>
      </c>
      <c r="P27" s="820">
        <v>1.25</v>
      </c>
      <c r="Q27" s="833">
        <v>254</v>
      </c>
    </row>
    <row r="28" spans="1:17" ht="14.45" customHeight="1" x14ac:dyDescent="0.2">
      <c r="A28" s="814" t="s">
        <v>2706</v>
      </c>
      <c r="B28" s="815" t="s">
        <v>2707</v>
      </c>
      <c r="C28" s="815" t="s">
        <v>2397</v>
      </c>
      <c r="D28" s="815" t="s">
        <v>2736</v>
      </c>
      <c r="E28" s="815" t="s">
        <v>2737</v>
      </c>
      <c r="F28" s="832">
        <v>17</v>
      </c>
      <c r="G28" s="832">
        <v>3689</v>
      </c>
      <c r="H28" s="832">
        <v>1.3076923076923077</v>
      </c>
      <c r="I28" s="832">
        <v>217</v>
      </c>
      <c r="J28" s="832">
        <v>13</v>
      </c>
      <c r="K28" s="832">
        <v>2821</v>
      </c>
      <c r="L28" s="832">
        <v>1</v>
      </c>
      <c r="M28" s="832">
        <v>217</v>
      </c>
      <c r="N28" s="832">
        <v>9</v>
      </c>
      <c r="O28" s="832">
        <v>1953</v>
      </c>
      <c r="P28" s="820">
        <v>0.69230769230769229</v>
      </c>
      <c r="Q28" s="833">
        <v>217</v>
      </c>
    </row>
    <row r="29" spans="1:17" ht="14.45" customHeight="1" x14ac:dyDescent="0.2">
      <c r="A29" s="814" t="s">
        <v>2706</v>
      </c>
      <c r="B29" s="815" t="s">
        <v>2707</v>
      </c>
      <c r="C29" s="815" t="s">
        <v>2397</v>
      </c>
      <c r="D29" s="815" t="s">
        <v>2738</v>
      </c>
      <c r="E29" s="815" t="s">
        <v>2739</v>
      </c>
      <c r="F29" s="832"/>
      <c r="G29" s="832"/>
      <c r="H29" s="832"/>
      <c r="I29" s="832"/>
      <c r="J29" s="832">
        <v>2</v>
      </c>
      <c r="K29" s="832">
        <v>74</v>
      </c>
      <c r="L29" s="832">
        <v>1</v>
      </c>
      <c r="M29" s="832">
        <v>37</v>
      </c>
      <c r="N29" s="832">
        <v>2</v>
      </c>
      <c r="O29" s="832">
        <v>74</v>
      </c>
      <c r="P29" s="820">
        <v>1</v>
      </c>
      <c r="Q29" s="833">
        <v>37</v>
      </c>
    </row>
    <row r="30" spans="1:17" ht="14.45" customHeight="1" x14ac:dyDescent="0.2">
      <c r="A30" s="814" t="s">
        <v>2706</v>
      </c>
      <c r="B30" s="815" t="s">
        <v>2707</v>
      </c>
      <c r="C30" s="815" t="s">
        <v>2397</v>
      </c>
      <c r="D30" s="815" t="s">
        <v>2740</v>
      </c>
      <c r="E30" s="815" t="s">
        <v>2741</v>
      </c>
      <c r="F30" s="832">
        <v>108</v>
      </c>
      <c r="G30" s="832">
        <v>5400</v>
      </c>
      <c r="H30" s="832">
        <v>0.97297297297297303</v>
      </c>
      <c r="I30" s="832">
        <v>50</v>
      </c>
      <c r="J30" s="832">
        <v>111</v>
      </c>
      <c r="K30" s="832">
        <v>5550</v>
      </c>
      <c r="L30" s="832">
        <v>1</v>
      </c>
      <c r="M30" s="832">
        <v>50</v>
      </c>
      <c r="N30" s="832">
        <v>128</v>
      </c>
      <c r="O30" s="832">
        <v>6400</v>
      </c>
      <c r="P30" s="820">
        <v>1.1531531531531531</v>
      </c>
      <c r="Q30" s="833">
        <v>50</v>
      </c>
    </row>
    <row r="31" spans="1:17" ht="14.45" customHeight="1" x14ac:dyDescent="0.2">
      <c r="A31" s="814" t="s">
        <v>2706</v>
      </c>
      <c r="B31" s="815" t="s">
        <v>2707</v>
      </c>
      <c r="C31" s="815" t="s">
        <v>2397</v>
      </c>
      <c r="D31" s="815" t="s">
        <v>2742</v>
      </c>
      <c r="E31" s="815" t="s">
        <v>2743</v>
      </c>
      <c r="F31" s="832">
        <v>1</v>
      </c>
      <c r="G31" s="832">
        <v>410</v>
      </c>
      <c r="H31" s="832"/>
      <c r="I31" s="832">
        <v>410</v>
      </c>
      <c r="J31" s="832"/>
      <c r="K31" s="832"/>
      <c r="L31" s="832"/>
      <c r="M31" s="832"/>
      <c r="N31" s="832"/>
      <c r="O31" s="832"/>
      <c r="P31" s="820"/>
      <c r="Q31" s="833"/>
    </row>
    <row r="32" spans="1:17" ht="14.45" customHeight="1" x14ac:dyDescent="0.2">
      <c r="A32" s="814" t="s">
        <v>2706</v>
      </c>
      <c r="B32" s="815" t="s">
        <v>2707</v>
      </c>
      <c r="C32" s="815" t="s">
        <v>2397</v>
      </c>
      <c r="D32" s="815" t="s">
        <v>2744</v>
      </c>
      <c r="E32" s="815" t="s">
        <v>2745</v>
      </c>
      <c r="F32" s="832">
        <v>1</v>
      </c>
      <c r="G32" s="832">
        <v>590</v>
      </c>
      <c r="H32" s="832"/>
      <c r="I32" s="832">
        <v>590</v>
      </c>
      <c r="J32" s="832"/>
      <c r="K32" s="832"/>
      <c r="L32" s="832"/>
      <c r="M32" s="832"/>
      <c r="N32" s="832"/>
      <c r="O32" s="832"/>
      <c r="P32" s="820"/>
      <c r="Q32" s="833"/>
    </row>
    <row r="33" spans="1:17" ht="14.45" customHeight="1" x14ac:dyDescent="0.2">
      <c r="A33" s="814" t="s">
        <v>2746</v>
      </c>
      <c r="B33" s="815" t="s">
        <v>2747</v>
      </c>
      <c r="C33" s="815" t="s">
        <v>2397</v>
      </c>
      <c r="D33" s="815" t="s">
        <v>2748</v>
      </c>
      <c r="E33" s="815" t="s">
        <v>2749</v>
      </c>
      <c r="F33" s="832">
        <v>41</v>
      </c>
      <c r="G33" s="832">
        <v>1107</v>
      </c>
      <c r="H33" s="832">
        <v>1.3633004926108374</v>
      </c>
      <c r="I33" s="832">
        <v>27</v>
      </c>
      <c r="J33" s="832">
        <v>29</v>
      </c>
      <c r="K33" s="832">
        <v>812</v>
      </c>
      <c r="L33" s="832">
        <v>1</v>
      </c>
      <c r="M33" s="832">
        <v>28</v>
      </c>
      <c r="N33" s="832">
        <v>35</v>
      </c>
      <c r="O33" s="832">
        <v>980</v>
      </c>
      <c r="P33" s="820">
        <v>1.2068965517241379</v>
      </c>
      <c r="Q33" s="833">
        <v>28</v>
      </c>
    </row>
    <row r="34" spans="1:17" ht="14.45" customHeight="1" x14ac:dyDescent="0.2">
      <c r="A34" s="814" t="s">
        <v>2746</v>
      </c>
      <c r="B34" s="815" t="s">
        <v>2747</v>
      </c>
      <c r="C34" s="815" t="s">
        <v>2397</v>
      </c>
      <c r="D34" s="815" t="s">
        <v>2750</v>
      </c>
      <c r="E34" s="815" t="s">
        <v>2751</v>
      </c>
      <c r="F34" s="832">
        <v>1</v>
      </c>
      <c r="G34" s="832">
        <v>54</v>
      </c>
      <c r="H34" s="832">
        <v>1</v>
      </c>
      <c r="I34" s="832">
        <v>54</v>
      </c>
      <c r="J34" s="832">
        <v>1</v>
      </c>
      <c r="K34" s="832">
        <v>54</v>
      </c>
      <c r="L34" s="832">
        <v>1</v>
      </c>
      <c r="M34" s="832">
        <v>54</v>
      </c>
      <c r="N34" s="832">
        <v>1</v>
      </c>
      <c r="O34" s="832">
        <v>54</v>
      </c>
      <c r="P34" s="820">
        <v>1</v>
      </c>
      <c r="Q34" s="833">
        <v>54</v>
      </c>
    </row>
    <row r="35" spans="1:17" ht="14.45" customHeight="1" x14ac:dyDescent="0.2">
      <c r="A35" s="814" t="s">
        <v>2746</v>
      </c>
      <c r="B35" s="815" t="s">
        <v>2747</v>
      </c>
      <c r="C35" s="815" t="s">
        <v>2397</v>
      </c>
      <c r="D35" s="815" t="s">
        <v>2752</v>
      </c>
      <c r="E35" s="815" t="s">
        <v>2753</v>
      </c>
      <c r="F35" s="832">
        <v>37</v>
      </c>
      <c r="G35" s="832">
        <v>888</v>
      </c>
      <c r="H35" s="832">
        <v>1.2333333333333334</v>
      </c>
      <c r="I35" s="832">
        <v>24</v>
      </c>
      <c r="J35" s="832">
        <v>30</v>
      </c>
      <c r="K35" s="832">
        <v>720</v>
      </c>
      <c r="L35" s="832">
        <v>1</v>
      </c>
      <c r="M35" s="832">
        <v>24</v>
      </c>
      <c r="N35" s="832">
        <v>53</v>
      </c>
      <c r="O35" s="832">
        <v>1272</v>
      </c>
      <c r="P35" s="820">
        <v>1.7666666666666666</v>
      </c>
      <c r="Q35" s="833">
        <v>24</v>
      </c>
    </row>
    <row r="36" spans="1:17" ht="14.45" customHeight="1" x14ac:dyDescent="0.2">
      <c r="A36" s="814" t="s">
        <v>2746</v>
      </c>
      <c r="B36" s="815" t="s">
        <v>2747</v>
      </c>
      <c r="C36" s="815" t="s">
        <v>2397</v>
      </c>
      <c r="D36" s="815" t="s">
        <v>2754</v>
      </c>
      <c r="E36" s="815" t="s">
        <v>2755</v>
      </c>
      <c r="F36" s="832">
        <v>64</v>
      </c>
      <c r="G36" s="832">
        <v>1728</v>
      </c>
      <c r="H36" s="832">
        <v>0.96969696969696972</v>
      </c>
      <c r="I36" s="832">
        <v>27</v>
      </c>
      <c r="J36" s="832">
        <v>66</v>
      </c>
      <c r="K36" s="832">
        <v>1782</v>
      </c>
      <c r="L36" s="832">
        <v>1</v>
      </c>
      <c r="M36" s="832">
        <v>27</v>
      </c>
      <c r="N36" s="832">
        <v>67</v>
      </c>
      <c r="O36" s="832">
        <v>1809</v>
      </c>
      <c r="P36" s="820">
        <v>1.0151515151515151</v>
      </c>
      <c r="Q36" s="833">
        <v>27</v>
      </c>
    </row>
    <row r="37" spans="1:17" ht="14.45" customHeight="1" x14ac:dyDescent="0.2">
      <c r="A37" s="814" t="s">
        <v>2746</v>
      </c>
      <c r="B37" s="815" t="s">
        <v>2747</v>
      </c>
      <c r="C37" s="815" t="s">
        <v>2397</v>
      </c>
      <c r="D37" s="815" t="s">
        <v>2756</v>
      </c>
      <c r="E37" s="815" t="s">
        <v>2757</v>
      </c>
      <c r="F37" s="832">
        <v>6</v>
      </c>
      <c r="G37" s="832">
        <v>162</v>
      </c>
      <c r="H37" s="832">
        <v>0.46153846153846156</v>
      </c>
      <c r="I37" s="832">
        <v>27</v>
      </c>
      <c r="J37" s="832">
        <v>13</v>
      </c>
      <c r="K37" s="832">
        <v>351</v>
      </c>
      <c r="L37" s="832">
        <v>1</v>
      </c>
      <c r="M37" s="832">
        <v>27</v>
      </c>
      <c r="N37" s="832">
        <v>8</v>
      </c>
      <c r="O37" s="832">
        <v>216</v>
      </c>
      <c r="P37" s="820">
        <v>0.61538461538461542</v>
      </c>
      <c r="Q37" s="833">
        <v>27</v>
      </c>
    </row>
    <row r="38" spans="1:17" ht="14.45" customHeight="1" x14ac:dyDescent="0.2">
      <c r="A38" s="814" t="s">
        <v>2746</v>
      </c>
      <c r="B38" s="815" t="s">
        <v>2747</v>
      </c>
      <c r="C38" s="815" t="s">
        <v>2397</v>
      </c>
      <c r="D38" s="815" t="s">
        <v>2758</v>
      </c>
      <c r="E38" s="815" t="s">
        <v>2759</v>
      </c>
      <c r="F38" s="832">
        <v>963</v>
      </c>
      <c r="G38" s="832">
        <v>21186</v>
      </c>
      <c r="H38" s="832">
        <v>1.0527204968944099</v>
      </c>
      <c r="I38" s="832">
        <v>22</v>
      </c>
      <c r="J38" s="832">
        <v>875</v>
      </c>
      <c r="K38" s="832">
        <v>20125</v>
      </c>
      <c r="L38" s="832">
        <v>1</v>
      </c>
      <c r="M38" s="832">
        <v>23</v>
      </c>
      <c r="N38" s="832">
        <v>951</v>
      </c>
      <c r="O38" s="832">
        <v>21873</v>
      </c>
      <c r="P38" s="820">
        <v>1.086857142857143</v>
      </c>
      <c r="Q38" s="833">
        <v>23</v>
      </c>
    </row>
    <row r="39" spans="1:17" ht="14.45" customHeight="1" x14ac:dyDescent="0.2">
      <c r="A39" s="814" t="s">
        <v>2746</v>
      </c>
      <c r="B39" s="815" t="s">
        <v>2747</v>
      </c>
      <c r="C39" s="815" t="s">
        <v>2397</v>
      </c>
      <c r="D39" s="815" t="s">
        <v>2760</v>
      </c>
      <c r="E39" s="815" t="s">
        <v>2761</v>
      </c>
      <c r="F39" s="832">
        <v>1943</v>
      </c>
      <c r="G39" s="832">
        <v>120466</v>
      </c>
      <c r="H39" s="832">
        <v>1.1389214536928487</v>
      </c>
      <c r="I39" s="832">
        <v>62</v>
      </c>
      <c r="J39" s="832">
        <v>1706</v>
      </c>
      <c r="K39" s="832">
        <v>105772</v>
      </c>
      <c r="L39" s="832">
        <v>1</v>
      </c>
      <c r="M39" s="832">
        <v>62</v>
      </c>
      <c r="N39" s="832">
        <v>1982</v>
      </c>
      <c r="O39" s="832">
        <v>124866</v>
      </c>
      <c r="P39" s="820">
        <v>1.180520364557728</v>
      </c>
      <c r="Q39" s="833">
        <v>63</v>
      </c>
    </row>
    <row r="40" spans="1:17" ht="14.45" customHeight="1" x14ac:dyDescent="0.2">
      <c r="A40" s="814" t="s">
        <v>2746</v>
      </c>
      <c r="B40" s="815" t="s">
        <v>2747</v>
      </c>
      <c r="C40" s="815" t="s">
        <v>2397</v>
      </c>
      <c r="D40" s="815" t="s">
        <v>2762</v>
      </c>
      <c r="E40" s="815" t="s">
        <v>2763</v>
      </c>
      <c r="F40" s="832">
        <v>34</v>
      </c>
      <c r="G40" s="832">
        <v>33592</v>
      </c>
      <c r="H40" s="832">
        <v>5.666666666666667</v>
      </c>
      <c r="I40" s="832">
        <v>988</v>
      </c>
      <c r="J40" s="832">
        <v>6</v>
      </c>
      <c r="K40" s="832">
        <v>5928</v>
      </c>
      <c r="L40" s="832">
        <v>1</v>
      </c>
      <c r="M40" s="832">
        <v>988</v>
      </c>
      <c r="N40" s="832">
        <v>19</v>
      </c>
      <c r="O40" s="832">
        <v>18772</v>
      </c>
      <c r="P40" s="820">
        <v>3.1666666666666665</v>
      </c>
      <c r="Q40" s="833">
        <v>988</v>
      </c>
    </row>
    <row r="41" spans="1:17" ht="14.45" customHeight="1" x14ac:dyDescent="0.2">
      <c r="A41" s="814" t="s">
        <v>2746</v>
      </c>
      <c r="B41" s="815" t="s">
        <v>2747</v>
      </c>
      <c r="C41" s="815" t="s">
        <v>2397</v>
      </c>
      <c r="D41" s="815" t="s">
        <v>2764</v>
      </c>
      <c r="E41" s="815" t="s">
        <v>2765</v>
      </c>
      <c r="F41" s="832">
        <v>653</v>
      </c>
      <c r="G41" s="832">
        <v>19590</v>
      </c>
      <c r="H41" s="832">
        <v>1.451111111111111</v>
      </c>
      <c r="I41" s="832">
        <v>30</v>
      </c>
      <c r="J41" s="832">
        <v>450</v>
      </c>
      <c r="K41" s="832">
        <v>13500</v>
      </c>
      <c r="L41" s="832">
        <v>1</v>
      </c>
      <c r="M41" s="832">
        <v>30</v>
      </c>
      <c r="N41" s="832">
        <v>488</v>
      </c>
      <c r="O41" s="832">
        <v>14640</v>
      </c>
      <c r="P41" s="820">
        <v>1.0844444444444445</v>
      </c>
      <c r="Q41" s="833">
        <v>30</v>
      </c>
    </row>
    <row r="42" spans="1:17" ht="14.45" customHeight="1" x14ac:dyDescent="0.2">
      <c r="A42" s="814" t="s">
        <v>2746</v>
      </c>
      <c r="B42" s="815" t="s">
        <v>2747</v>
      </c>
      <c r="C42" s="815" t="s">
        <v>2397</v>
      </c>
      <c r="D42" s="815" t="s">
        <v>2766</v>
      </c>
      <c r="E42" s="815" t="s">
        <v>2767</v>
      </c>
      <c r="F42" s="832"/>
      <c r="G42" s="832"/>
      <c r="H42" s="832"/>
      <c r="I42" s="832"/>
      <c r="J42" s="832">
        <v>3</v>
      </c>
      <c r="K42" s="832">
        <v>5382</v>
      </c>
      <c r="L42" s="832">
        <v>1</v>
      </c>
      <c r="M42" s="832">
        <v>1794</v>
      </c>
      <c r="N42" s="832">
        <v>1</v>
      </c>
      <c r="O42" s="832">
        <v>1800</v>
      </c>
      <c r="P42" s="820">
        <v>0.33444816053511706</v>
      </c>
      <c r="Q42" s="833">
        <v>1800</v>
      </c>
    </row>
    <row r="43" spans="1:17" ht="14.45" customHeight="1" x14ac:dyDescent="0.2">
      <c r="A43" s="814" t="s">
        <v>2746</v>
      </c>
      <c r="B43" s="815" t="s">
        <v>2747</v>
      </c>
      <c r="C43" s="815" t="s">
        <v>2397</v>
      </c>
      <c r="D43" s="815" t="s">
        <v>2768</v>
      </c>
      <c r="E43" s="815" t="s">
        <v>2769</v>
      </c>
      <c r="F43" s="832"/>
      <c r="G43" s="832"/>
      <c r="H43" s="832"/>
      <c r="I43" s="832"/>
      <c r="J43" s="832"/>
      <c r="K43" s="832"/>
      <c r="L43" s="832"/>
      <c r="M43" s="832"/>
      <c r="N43" s="832">
        <v>1</v>
      </c>
      <c r="O43" s="832">
        <v>19</v>
      </c>
      <c r="P43" s="820"/>
      <c r="Q43" s="833">
        <v>19</v>
      </c>
    </row>
    <row r="44" spans="1:17" ht="14.45" customHeight="1" x14ac:dyDescent="0.2">
      <c r="A44" s="814" t="s">
        <v>2746</v>
      </c>
      <c r="B44" s="815" t="s">
        <v>2747</v>
      </c>
      <c r="C44" s="815" t="s">
        <v>2397</v>
      </c>
      <c r="D44" s="815" t="s">
        <v>2770</v>
      </c>
      <c r="E44" s="815" t="s">
        <v>2771</v>
      </c>
      <c r="F44" s="832">
        <v>1</v>
      </c>
      <c r="G44" s="832">
        <v>82</v>
      </c>
      <c r="H44" s="832">
        <v>0.5</v>
      </c>
      <c r="I44" s="832">
        <v>82</v>
      </c>
      <c r="J44" s="832">
        <v>2</v>
      </c>
      <c r="K44" s="832">
        <v>164</v>
      </c>
      <c r="L44" s="832">
        <v>1</v>
      </c>
      <c r="M44" s="832">
        <v>82</v>
      </c>
      <c r="N44" s="832">
        <v>1</v>
      </c>
      <c r="O44" s="832">
        <v>82</v>
      </c>
      <c r="P44" s="820">
        <v>0.5</v>
      </c>
      <c r="Q44" s="833">
        <v>82</v>
      </c>
    </row>
    <row r="45" spans="1:17" ht="14.45" customHeight="1" x14ac:dyDescent="0.2">
      <c r="A45" s="814" t="s">
        <v>2746</v>
      </c>
      <c r="B45" s="815" t="s">
        <v>2747</v>
      </c>
      <c r="C45" s="815" t="s">
        <v>2397</v>
      </c>
      <c r="D45" s="815" t="s">
        <v>2772</v>
      </c>
      <c r="E45" s="815" t="s">
        <v>2773</v>
      </c>
      <c r="F45" s="832">
        <v>3</v>
      </c>
      <c r="G45" s="832">
        <v>792</v>
      </c>
      <c r="H45" s="832">
        <v>2.9774436090225564</v>
      </c>
      <c r="I45" s="832">
        <v>264</v>
      </c>
      <c r="J45" s="832">
        <v>1</v>
      </c>
      <c r="K45" s="832">
        <v>266</v>
      </c>
      <c r="L45" s="832">
        <v>1</v>
      </c>
      <c r="M45" s="832">
        <v>266</v>
      </c>
      <c r="N45" s="832">
        <v>1</v>
      </c>
      <c r="O45" s="832">
        <v>266</v>
      </c>
      <c r="P45" s="820">
        <v>1</v>
      </c>
      <c r="Q45" s="833">
        <v>266</v>
      </c>
    </row>
    <row r="46" spans="1:17" ht="14.45" customHeight="1" x14ac:dyDescent="0.2">
      <c r="A46" s="814" t="s">
        <v>2746</v>
      </c>
      <c r="B46" s="815" t="s">
        <v>2747</v>
      </c>
      <c r="C46" s="815" t="s">
        <v>2397</v>
      </c>
      <c r="D46" s="815" t="s">
        <v>2774</v>
      </c>
      <c r="E46" s="815" t="s">
        <v>2775</v>
      </c>
      <c r="F46" s="832"/>
      <c r="G46" s="832"/>
      <c r="H46" s="832"/>
      <c r="I46" s="832"/>
      <c r="J46" s="832"/>
      <c r="K46" s="832"/>
      <c r="L46" s="832"/>
      <c r="M46" s="832"/>
      <c r="N46" s="832">
        <v>1</v>
      </c>
      <c r="O46" s="832">
        <v>19</v>
      </c>
      <c r="P46" s="820"/>
      <c r="Q46" s="833">
        <v>19</v>
      </c>
    </row>
    <row r="47" spans="1:17" ht="14.45" customHeight="1" x14ac:dyDescent="0.2">
      <c r="A47" s="814" t="s">
        <v>2746</v>
      </c>
      <c r="B47" s="815" t="s">
        <v>2747</v>
      </c>
      <c r="C47" s="815" t="s">
        <v>2397</v>
      </c>
      <c r="D47" s="815" t="s">
        <v>2776</v>
      </c>
      <c r="E47" s="815" t="s">
        <v>2777</v>
      </c>
      <c r="F47" s="832"/>
      <c r="G47" s="832"/>
      <c r="H47" s="832"/>
      <c r="I47" s="832"/>
      <c r="J47" s="832"/>
      <c r="K47" s="832"/>
      <c r="L47" s="832"/>
      <c r="M47" s="832"/>
      <c r="N47" s="832">
        <v>1</v>
      </c>
      <c r="O47" s="832">
        <v>16</v>
      </c>
      <c r="P47" s="820"/>
      <c r="Q47" s="833">
        <v>16</v>
      </c>
    </row>
    <row r="48" spans="1:17" ht="14.45" customHeight="1" x14ac:dyDescent="0.2">
      <c r="A48" s="814" t="s">
        <v>2746</v>
      </c>
      <c r="B48" s="815" t="s">
        <v>2747</v>
      </c>
      <c r="C48" s="815" t="s">
        <v>2397</v>
      </c>
      <c r="D48" s="815" t="s">
        <v>2778</v>
      </c>
      <c r="E48" s="815" t="s">
        <v>2779</v>
      </c>
      <c r="F48" s="832">
        <v>1</v>
      </c>
      <c r="G48" s="832">
        <v>266</v>
      </c>
      <c r="H48" s="832">
        <v>0.5</v>
      </c>
      <c r="I48" s="832">
        <v>266</v>
      </c>
      <c r="J48" s="832">
        <v>2</v>
      </c>
      <c r="K48" s="832">
        <v>532</v>
      </c>
      <c r="L48" s="832">
        <v>1</v>
      </c>
      <c r="M48" s="832">
        <v>266</v>
      </c>
      <c r="N48" s="832">
        <v>3</v>
      </c>
      <c r="O48" s="832">
        <v>798</v>
      </c>
      <c r="P48" s="820">
        <v>1.5</v>
      </c>
      <c r="Q48" s="833">
        <v>266</v>
      </c>
    </row>
    <row r="49" spans="1:17" ht="14.45" customHeight="1" x14ac:dyDescent="0.2">
      <c r="A49" s="814" t="s">
        <v>2746</v>
      </c>
      <c r="B49" s="815" t="s">
        <v>2747</v>
      </c>
      <c r="C49" s="815" t="s">
        <v>2397</v>
      </c>
      <c r="D49" s="815" t="s">
        <v>2780</v>
      </c>
      <c r="E49" s="815" t="s">
        <v>2781</v>
      </c>
      <c r="F49" s="832">
        <v>1</v>
      </c>
      <c r="G49" s="832">
        <v>230</v>
      </c>
      <c r="H49" s="832">
        <v>0.49783549783549785</v>
      </c>
      <c r="I49" s="832">
        <v>230</v>
      </c>
      <c r="J49" s="832">
        <v>2</v>
      </c>
      <c r="K49" s="832">
        <v>462</v>
      </c>
      <c r="L49" s="832">
        <v>1</v>
      </c>
      <c r="M49" s="832">
        <v>231</v>
      </c>
      <c r="N49" s="832">
        <v>2</v>
      </c>
      <c r="O49" s="832">
        <v>462</v>
      </c>
      <c r="P49" s="820">
        <v>1</v>
      </c>
      <c r="Q49" s="833">
        <v>231</v>
      </c>
    </row>
    <row r="50" spans="1:17" ht="14.45" customHeight="1" x14ac:dyDescent="0.2">
      <c r="A50" s="814" t="s">
        <v>2746</v>
      </c>
      <c r="B50" s="815" t="s">
        <v>2747</v>
      </c>
      <c r="C50" s="815" t="s">
        <v>2397</v>
      </c>
      <c r="D50" s="815" t="s">
        <v>2782</v>
      </c>
      <c r="E50" s="815" t="s">
        <v>2783</v>
      </c>
      <c r="F50" s="832">
        <v>1</v>
      </c>
      <c r="G50" s="832">
        <v>63</v>
      </c>
      <c r="H50" s="832"/>
      <c r="I50" s="832">
        <v>63</v>
      </c>
      <c r="J50" s="832"/>
      <c r="K50" s="832"/>
      <c r="L50" s="832"/>
      <c r="M50" s="832"/>
      <c r="N50" s="832">
        <v>1</v>
      </c>
      <c r="O50" s="832">
        <v>64</v>
      </c>
      <c r="P50" s="820"/>
      <c r="Q50" s="833">
        <v>64</v>
      </c>
    </row>
    <row r="51" spans="1:17" ht="14.45" customHeight="1" x14ac:dyDescent="0.2">
      <c r="A51" s="814" t="s">
        <v>2746</v>
      </c>
      <c r="B51" s="815" t="s">
        <v>2747</v>
      </c>
      <c r="C51" s="815" t="s">
        <v>2397</v>
      </c>
      <c r="D51" s="815" t="s">
        <v>2784</v>
      </c>
      <c r="E51" s="815" t="s">
        <v>2785</v>
      </c>
      <c r="F51" s="832"/>
      <c r="G51" s="832"/>
      <c r="H51" s="832"/>
      <c r="I51" s="832"/>
      <c r="J51" s="832"/>
      <c r="K51" s="832"/>
      <c r="L51" s="832"/>
      <c r="M51" s="832"/>
      <c r="N51" s="832">
        <v>1</v>
      </c>
      <c r="O51" s="832">
        <v>18</v>
      </c>
      <c r="P51" s="820"/>
      <c r="Q51" s="833">
        <v>18</v>
      </c>
    </row>
    <row r="52" spans="1:17" ht="14.45" customHeight="1" x14ac:dyDescent="0.2">
      <c r="A52" s="814" t="s">
        <v>2746</v>
      </c>
      <c r="B52" s="815" t="s">
        <v>2747</v>
      </c>
      <c r="C52" s="815" t="s">
        <v>2397</v>
      </c>
      <c r="D52" s="815" t="s">
        <v>2786</v>
      </c>
      <c r="E52" s="815" t="s">
        <v>2787</v>
      </c>
      <c r="F52" s="832">
        <v>160</v>
      </c>
      <c r="G52" s="832">
        <v>2720</v>
      </c>
      <c r="H52" s="832">
        <v>0.87912087912087911</v>
      </c>
      <c r="I52" s="832">
        <v>17</v>
      </c>
      <c r="J52" s="832">
        <v>182</v>
      </c>
      <c r="K52" s="832">
        <v>3094</v>
      </c>
      <c r="L52" s="832">
        <v>1</v>
      </c>
      <c r="M52" s="832">
        <v>17</v>
      </c>
      <c r="N52" s="832">
        <v>163</v>
      </c>
      <c r="O52" s="832">
        <v>2771</v>
      </c>
      <c r="P52" s="820">
        <v>0.89560439560439564</v>
      </c>
      <c r="Q52" s="833">
        <v>17</v>
      </c>
    </row>
    <row r="53" spans="1:17" ht="14.45" customHeight="1" x14ac:dyDescent="0.2">
      <c r="A53" s="814" t="s">
        <v>2746</v>
      </c>
      <c r="B53" s="815" t="s">
        <v>2747</v>
      </c>
      <c r="C53" s="815" t="s">
        <v>2397</v>
      </c>
      <c r="D53" s="815" t="s">
        <v>2788</v>
      </c>
      <c r="E53" s="815" t="s">
        <v>2789</v>
      </c>
      <c r="F53" s="832"/>
      <c r="G53" s="832"/>
      <c r="H53" s="832"/>
      <c r="I53" s="832"/>
      <c r="J53" s="832">
        <v>1</v>
      </c>
      <c r="K53" s="832">
        <v>47</v>
      </c>
      <c r="L53" s="832">
        <v>1</v>
      </c>
      <c r="M53" s="832">
        <v>47</v>
      </c>
      <c r="N53" s="832"/>
      <c r="O53" s="832"/>
      <c r="P53" s="820"/>
      <c r="Q53" s="833"/>
    </row>
    <row r="54" spans="1:17" ht="14.45" customHeight="1" x14ac:dyDescent="0.2">
      <c r="A54" s="814" t="s">
        <v>2746</v>
      </c>
      <c r="B54" s="815" t="s">
        <v>2747</v>
      </c>
      <c r="C54" s="815" t="s">
        <v>2397</v>
      </c>
      <c r="D54" s="815" t="s">
        <v>2790</v>
      </c>
      <c r="E54" s="815" t="s">
        <v>2791</v>
      </c>
      <c r="F54" s="832">
        <v>2</v>
      </c>
      <c r="G54" s="832">
        <v>106</v>
      </c>
      <c r="H54" s="832">
        <v>0.66666666666666663</v>
      </c>
      <c r="I54" s="832">
        <v>53</v>
      </c>
      <c r="J54" s="832">
        <v>3</v>
      </c>
      <c r="K54" s="832">
        <v>159</v>
      </c>
      <c r="L54" s="832">
        <v>1</v>
      </c>
      <c r="M54" s="832">
        <v>53</v>
      </c>
      <c r="N54" s="832">
        <v>3</v>
      </c>
      <c r="O54" s="832">
        <v>159</v>
      </c>
      <c r="P54" s="820">
        <v>1</v>
      </c>
      <c r="Q54" s="833">
        <v>53</v>
      </c>
    </row>
    <row r="55" spans="1:17" ht="14.45" customHeight="1" x14ac:dyDescent="0.2">
      <c r="A55" s="814" t="s">
        <v>2746</v>
      </c>
      <c r="B55" s="815" t="s">
        <v>2747</v>
      </c>
      <c r="C55" s="815" t="s">
        <v>2397</v>
      </c>
      <c r="D55" s="815" t="s">
        <v>2792</v>
      </c>
      <c r="E55" s="815" t="s">
        <v>2793</v>
      </c>
      <c r="F55" s="832">
        <v>4</v>
      </c>
      <c r="G55" s="832">
        <v>240</v>
      </c>
      <c r="H55" s="832">
        <v>3.9344262295081966</v>
      </c>
      <c r="I55" s="832">
        <v>60</v>
      </c>
      <c r="J55" s="832">
        <v>1</v>
      </c>
      <c r="K55" s="832">
        <v>61</v>
      </c>
      <c r="L55" s="832">
        <v>1</v>
      </c>
      <c r="M55" s="832">
        <v>61</v>
      </c>
      <c r="N55" s="832">
        <v>2</v>
      </c>
      <c r="O55" s="832">
        <v>122</v>
      </c>
      <c r="P55" s="820">
        <v>2</v>
      </c>
      <c r="Q55" s="833">
        <v>61</v>
      </c>
    </row>
    <row r="56" spans="1:17" ht="14.45" customHeight="1" x14ac:dyDescent="0.2">
      <c r="A56" s="814" t="s">
        <v>2746</v>
      </c>
      <c r="B56" s="815" t="s">
        <v>2747</v>
      </c>
      <c r="C56" s="815" t="s">
        <v>2397</v>
      </c>
      <c r="D56" s="815" t="s">
        <v>2794</v>
      </c>
      <c r="E56" s="815" t="s">
        <v>2795</v>
      </c>
      <c r="F56" s="832"/>
      <c r="G56" s="832"/>
      <c r="H56" s="832"/>
      <c r="I56" s="832"/>
      <c r="J56" s="832"/>
      <c r="K56" s="832"/>
      <c r="L56" s="832"/>
      <c r="M56" s="832"/>
      <c r="N56" s="832">
        <v>1</v>
      </c>
      <c r="O56" s="832">
        <v>18</v>
      </c>
      <c r="P56" s="820"/>
      <c r="Q56" s="833">
        <v>18</v>
      </c>
    </row>
    <row r="57" spans="1:17" ht="14.45" customHeight="1" x14ac:dyDescent="0.2">
      <c r="A57" s="814" t="s">
        <v>2746</v>
      </c>
      <c r="B57" s="815" t="s">
        <v>2747</v>
      </c>
      <c r="C57" s="815" t="s">
        <v>2397</v>
      </c>
      <c r="D57" s="815" t="s">
        <v>2796</v>
      </c>
      <c r="E57" s="815" t="s">
        <v>2797</v>
      </c>
      <c r="F57" s="832">
        <v>1</v>
      </c>
      <c r="G57" s="832">
        <v>19</v>
      </c>
      <c r="H57" s="832"/>
      <c r="I57" s="832">
        <v>19</v>
      </c>
      <c r="J57" s="832"/>
      <c r="K57" s="832"/>
      <c r="L57" s="832"/>
      <c r="M57" s="832"/>
      <c r="N57" s="832">
        <v>2</v>
      </c>
      <c r="O57" s="832">
        <v>38</v>
      </c>
      <c r="P57" s="820"/>
      <c r="Q57" s="833">
        <v>19</v>
      </c>
    </row>
    <row r="58" spans="1:17" ht="14.45" customHeight="1" x14ac:dyDescent="0.2">
      <c r="A58" s="814" t="s">
        <v>2746</v>
      </c>
      <c r="B58" s="815" t="s">
        <v>2747</v>
      </c>
      <c r="C58" s="815" t="s">
        <v>2397</v>
      </c>
      <c r="D58" s="815" t="s">
        <v>2798</v>
      </c>
      <c r="E58" s="815" t="s">
        <v>2799</v>
      </c>
      <c r="F58" s="832">
        <v>2</v>
      </c>
      <c r="G58" s="832">
        <v>216</v>
      </c>
      <c r="H58" s="832">
        <v>0.66055045871559637</v>
      </c>
      <c r="I58" s="832">
        <v>108</v>
      </c>
      <c r="J58" s="832">
        <v>3</v>
      </c>
      <c r="K58" s="832">
        <v>327</v>
      </c>
      <c r="L58" s="832">
        <v>1</v>
      </c>
      <c r="M58" s="832">
        <v>109</v>
      </c>
      <c r="N58" s="832">
        <v>4</v>
      </c>
      <c r="O58" s="832">
        <v>436</v>
      </c>
      <c r="P58" s="820">
        <v>1.3333333333333333</v>
      </c>
      <c r="Q58" s="833">
        <v>109</v>
      </c>
    </row>
    <row r="59" spans="1:17" ht="14.45" customHeight="1" x14ac:dyDescent="0.2">
      <c r="A59" s="814" t="s">
        <v>2746</v>
      </c>
      <c r="B59" s="815" t="s">
        <v>2747</v>
      </c>
      <c r="C59" s="815" t="s">
        <v>2397</v>
      </c>
      <c r="D59" s="815" t="s">
        <v>2800</v>
      </c>
      <c r="E59" s="815" t="s">
        <v>2801</v>
      </c>
      <c r="F59" s="832"/>
      <c r="G59" s="832"/>
      <c r="H59" s="832"/>
      <c r="I59" s="832"/>
      <c r="J59" s="832">
        <v>1</v>
      </c>
      <c r="K59" s="832">
        <v>1470</v>
      </c>
      <c r="L59" s="832">
        <v>1</v>
      </c>
      <c r="M59" s="832">
        <v>1470</v>
      </c>
      <c r="N59" s="832"/>
      <c r="O59" s="832"/>
      <c r="P59" s="820"/>
      <c r="Q59" s="833"/>
    </row>
    <row r="60" spans="1:17" ht="14.45" customHeight="1" x14ac:dyDescent="0.2">
      <c r="A60" s="814" t="s">
        <v>2746</v>
      </c>
      <c r="B60" s="815" t="s">
        <v>2747</v>
      </c>
      <c r="C60" s="815" t="s">
        <v>2397</v>
      </c>
      <c r="D60" s="815" t="s">
        <v>2802</v>
      </c>
      <c r="E60" s="815" t="s">
        <v>2803</v>
      </c>
      <c r="F60" s="832">
        <v>1</v>
      </c>
      <c r="G60" s="832">
        <v>392</v>
      </c>
      <c r="H60" s="832">
        <v>1</v>
      </c>
      <c r="I60" s="832">
        <v>392</v>
      </c>
      <c r="J60" s="832">
        <v>1</v>
      </c>
      <c r="K60" s="832">
        <v>392</v>
      </c>
      <c r="L60" s="832">
        <v>1</v>
      </c>
      <c r="M60" s="832">
        <v>392</v>
      </c>
      <c r="N60" s="832">
        <v>1</v>
      </c>
      <c r="O60" s="832">
        <v>392</v>
      </c>
      <c r="P60" s="820">
        <v>1</v>
      </c>
      <c r="Q60" s="833">
        <v>392</v>
      </c>
    </row>
    <row r="61" spans="1:17" ht="14.45" customHeight="1" x14ac:dyDescent="0.2">
      <c r="A61" s="814" t="s">
        <v>2746</v>
      </c>
      <c r="B61" s="815" t="s">
        <v>2747</v>
      </c>
      <c r="C61" s="815" t="s">
        <v>2397</v>
      </c>
      <c r="D61" s="815" t="s">
        <v>2804</v>
      </c>
      <c r="E61" s="815" t="s">
        <v>2805</v>
      </c>
      <c r="F61" s="832">
        <v>12</v>
      </c>
      <c r="G61" s="832">
        <v>5568</v>
      </c>
      <c r="H61" s="832">
        <v>1.3333333333333333</v>
      </c>
      <c r="I61" s="832">
        <v>464</v>
      </c>
      <c r="J61" s="832">
        <v>9</v>
      </c>
      <c r="K61" s="832">
        <v>4176</v>
      </c>
      <c r="L61" s="832">
        <v>1</v>
      </c>
      <c r="M61" s="832">
        <v>464</v>
      </c>
      <c r="N61" s="832">
        <v>4</v>
      </c>
      <c r="O61" s="832">
        <v>1860</v>
      </c>
      <c r="P61" s="820">
        <v>0.4454022988505747</v>
      </c>
      <c r="Q61" s="833">
        <v>465</v>
      </c>
    </row>
    <row r="62" spans="1:17" ht="14.45" customHeight="1" x14ac:dyDescent="0.2">
      <c r="A62" s="814" t="s">
        <v>2746</v>
      </c>
      <c r="B62" s="815" t="s">
        <v>2747</v>
      </c>
      <c r="C62" s="815" t="s">
        <v>2397</v>
      </c>
      <c r="D62" s="815" t="s">
        <v>2806</v>
      </c>
      <c r="E62" s="815" t="s">
        <v>2807</v>
      </c>
      <c r="F62" s="832">
        <v>32</v>
      </c>
      <c r="G62" s="832">
        <v>27296</v>
      </c>
      <c r="H62" s="832">
        <v>1.1021561818622305</v>
      </c>
      <c r="I62" s="832">
        <v>853</v>
      </c>
      <c r="J62" s="832">
        <v>29</v>
      </c>
      <c r="K62" s="832">
        <v>24766</v>
      </c>
      <c r="L62" s="832">
        <v>1</v>
      </c>
      <c r="M62" s="832">
        <v>854</v>
      </c>
      <c r="N62" s="832">
        <v>39</v>
      </c>
      <c r="O62" s="832">
        <v>33345</v>
      </c>
      <c r="P62" s="820">
        <v>1.3464023257691997</v>
      </c>
      <c r="Q62" s="833">
        <v>855</v>
      </c>
    </row>
    <row r="63" spans="1:17" ht="14.45" customHeight="1" x14ac:dyDescent="0.2">
      <c r="A63" s="814" t="s">
        <v>2746</v>
      </c>
      <c r="B63" s="815" t="s">
        <v>2747</v>
      </c>
      <c r="C63" s="815" t="s">
        <v>2397</v>
      </c>
      <c r="D63" s="815" t="s">
        <v>2808</v>
      </c>
      <c r="E63" s="815" t="s">
        <v>2809</v>
      </c>
      <c r="F63" s="832">
        <v>1188</v>
      </c>
      <c r="G63" s="832">
        <v>222156</v>
      </c>
      <c r="H63" s="832">
        <v>0.91816693944353522</v>
      </c>
      <c r="I63" s="832">
        <v>187</v>
      </c>
      <c r="J63" s="832">
        <v>1287</v>
      </c>
      <c r="K63" s="832">
        <v>241956</v>
      </c>
      <c r="L63" s="832">
        <v>1</v>
      </c>
      <c r="M63" s="832">
        <v>188</v>
      </c>
      <c r="N63" s="832">
        <v>1073</v>
      </c>
      <c r="O63" s="832">
        <v>201724</v>
      </c>
      <c r="P63" s="820">
        <v>0.83372183372183373</v>
      </c>
      <c r="Q63" s="833">
        <v>188</v>
      </c>
    </row>
    <row r="64" spans="1:17" ht="14.45" customHeight="1" x14ac:dyDescent="0.2">
      <c r="A64" s="814" t="s">
        <v>2746</v>
      </c>
      <c r="B64" s="815" t="s">
        <v>2747</v>
      </c>
      <c r="C64" s="815" t="s">
        <v>2397</v>
      </c>
      <c r="D64" s="815" t="s">
        <v>2810</v>
      </c>
      <c r="E64" s="815" t="s">
        <v>2811</v>
      </c>
      <c r="F64" s="832"/>
      <c r="G64" s="832"/>
      <c r="H64" s="832"/>
      <c r="I64" s="832"/>
      <c r="J64" s="832"/>
      <c r="K64" s="832"/>
      <c r="L64" s="832"/>
      <c r="M64" s="832"/>
      <c r="N64" s="832">
        <v>1</v>
      </c>
      <c r="O64" s="832">
        <v>168</v>
      </c>
      <c r="P64" s="820"/>
      <c r="Q64" s="833">
        <v>168</v>
      </c>
    </row>
    <row r="65" spans="1:17" ht="14.45" customHeight="1" x14ac:dyDescent="0.2">
      <c r="A65" s="814" t="s">
        <v>2746</v>
      </c>
      <c r="B65" s="815" t="s">
        <v>2747</v>
      </c>
      <c r="C65" s="815" t="s">
        <v>2397</v>
      </c>
      <c r="D65" s="815" t="s">
        <v>2812</v>
      </c>
      <c r="E65" s="815" t="s">
        <v>2813</v>
      </c>
      <c r="F65" s="832"/>
      <c r="G65" s="832"/>
      <c r="H65" s="832"/>
      <c r="I65" s="832"/>
      <c r="J65" s="832"/>
      <c r="K65" s="832"/>
      <c r="L65" s="832"/>
      <c r="M65" s="832"/>
      <c r="N65" s="832">
        <v>1</v>
      </c>
      <c r="O65" s="832">
        <v>310</v>
      </c>
      <c r="P65" s="820"/>
      <c r="Q65" s="833">
        <v>310</v>
      </c>
    </row>
    <row r="66" spans="1:17" ht="14.45" customHeight="1" x14ac:dyDescent="0.2">
      <c r="A66" s="814" t="s">
        <v>2746</v>
      </c>
      <c r="B66" s="815" t="s">
        <v>2747</v>
      </c>
      <c r="C66" s="815" t="s">
        <v>2397</v>
      </c>
      <c r="D66" s="815" t="s">
        <v>2814</v>
      </c>
      <c r="E66" s="815" t="s">
        <v>2815</v>
      </c>
      <c r="F66" s="832">
        <v>1</v>
      </c>
      <c r="G66" s="832">
        <v>1223</v>
      </c>
      <c r="H66" s="832">
        <v>0.99674001629991849</v>
      </c>
      <c r="I66" s="832">
        <v>1223</v>
      </c>
      <c r="J66" s="832">
        <v>1</v>
      </c>
      <c r="K66" s="832">
        <v>1227</v>
      </c>
      <c r="L66" s="832">
        <v>1</v>
      </c>
      <c r="M66" s="832">
        <v>1227</v>
      </c>
      <c r="N66" s="832">
        <v>1</v>
      </c>
      <c r="O66" s="832">
        <v>1230</v>
      </c>
      <c r="P66" s="820">
        <v>1.0024449877750612</v>
      </c>
      <c r="Q66" s="833">
        <v>1230</v>
      </c>
    </row>
    <row r="67" spans="1:17" ht="14.45" customHeight="1" x14ac:dyDescent="0.2">
      <c r="A67" s="814" t="s">
        <v>2746</v>
      </c>
      <c r="B67" s="815" t="s">
        <v>2747</v>
      </c>
      <c r="C67" s="815" t="s">
        <v>2397</v>
      </c>
      <c r="D67" s="815" t="s">
        <v>2816</v>
      </c>
      <c r="E67" s="815" t="s">
        <v>2817</v>
      </c>
      <c r="F67" s="832">
        <v>255</v>
      </c>
      <c r="G67" s="832">
        <v>200940</v>
      </c>
      <c r="H67" s="832">
        <v>1.7092403092862429</v>
      </c>
      <c r="I67" s="832">
        <v>788</v>
      </c>
      <c r="J67" s="832">
        <v>149</v>
      </c>
      <c r="K67" s="832">
        <v>117561</v>
      </c>
      <c r="L67" s="832">
        <v>1</v>
      </c>
      <c r="M67" s="832">
        <v>789</v>
      </c>
      <c r="N67" s="832">
        <v>190</v>
      </c>
      <c r="O67" s="832">
        <v>150290</v>
      </c>
      <c r="P67" s="820">
        <v>1.2784001497095125</v>
      </c>
      <c r="Q67" s="833">
        <v>791</v>
      </c>
    </row>
    <row r="68" spans="1:17" ht="14.45" customHeight="1" x14ac:dyDescent="0.2">
      <c r="A68" s="814" t="s">
        <v>2746</v>
      </c>
      <c r="B68" s="815" t="s">
        <v>2747</v>
      </c>
      <c r="C68" s="815" t="s">
        <v>2397</v>
      </c>
      <c r="D68" s="815" t="s">
        <v>2818</v>
      </c>
      <c r="E68" s="815" t="s">
        <v>2819</v>
      </c>
      <c r="F68" s="832">
        <v>5</v>
      </c>
      <c r="G68" s="832">
        <v>945</v>
      </c>
      <c r="H68" s="832">
        <v>1.6578947368421053</v>
      </c>
      <c r="I68" s="832">
        <v>189</v>
      </c>
      <c r="J68" s="832">
        <v>3</v>
      </c>
      <c r="K68" s="832">
        <v>570</v>
      </c>
      <c r="L68" s="832">
        <v>1</v>
      </c>
      <c r="M68" s="832">
        <v>190</v>
      </c>
      <c r="N68" s="832">
        <v>11</v>
      </c>
      <c r="O68" s="832">
        <v>2101</v>
      </c>
      <c r="P68" s="820">
        <v>3.6859649122807019</v>
      </c>
      <c r="Q68" s="833">
        <v>191</v>
      </c>
    </row>
    <row r="69" spans="1:17" ht="14.45" customHeight="1" x14ac:dyDescent="0.2">
      <c r="A69" s="814" t="s">
        <v>2746</v>
      </c>
      <c r="B69" s="815" t="s">
        <v>2747</v>
      </c>
      <c r="C69" s="815" t="s">
        <v>2397</v>
      </c>
      <c r="D69" s="815" t="s">
        <v>2820</v>
      </c>
      <c r="E69" s="815" t="s">
        <v>2821</v>
      </c>
      <c r="F69" s="832">
        <v>82</v>
      </c>
      <c r="G69" s="832">
        <v>18778</v>
      </c>
      <c r="H69" s="832">
        <v>0.71304347826086956</v>
      </c>
      <c r="I69" s="832">
        <v>229</v>
      </c>
      <c r="J69" s="832">
        <v>115</v>
      </c>
      <c r="K69" s="832">
        <v>26335</v>
      </c>
      <c r="L69" s="832">
        <v>1</v>
      </c>
      <c r="M69" s="832">
        <v>229</v>
      </c>
      <c r="N69" s="832">
        <v>93</v>
      </c>
      <c r="O69" s="832">
        <v>21390</v>
      </c>
      <c r="P69" s="820">
        <v>0.81222707423580787</v>
      </c>
      <c r="Q69" s="833">
        <v>230</v>
      </c>
    </row>
    <row r="70" spans="1:17" ht="14.45" customHeight="1" x14ac:dyDescent="0.2">
      <c r="A70" s="814" t="s">
        <v>2746</v>
      </c>
      <c r="B70" s="815" t="s">
        <v>2747</v>
      </c>
      <c r="C70" s="815" t="s">
        <v>2397</v>
      </c>
      <c r="D70" s="815" t="s">
        <v>2822</v>
      </c>
      <c r="E70" s="815" t="s">
        <v>2823</v>
      </c>
      <c r="F70" s="832">
        <v>3</v>
      </c>
      <c r="G70" s="832">
        <v>477</v>
      </c>
      <c r="H70" s="832">
        <v>2.9812500000000002</v>
      </c>
      <c r="I70" s="832">
        <v>159</v>
      </c>
      <c r="J70" s="832">
        <v>1</v>
      </c>
      <c r="K70" s="832">
        <v>160</v>
      </c>
      <c r="L70" s="832">
        <v>1</v>
      </c>
      <c r="M70" s="832">
        <v>160</v>
      </c>
      <c r="N70" s="832">
        <v>6</v>
      </c>
      <c r="O70" s="832">
        <v>966</v>
      </c>
      <c r="P70" s="820">
        <v>6.0374999999999996</v>
      </c>
      <c r="Q70" s="833">
        <v>161</v>
      </c>
    </row>
    <row r="71" spans="1:17" ht="14.45" customHeight="1" x14ac:dyDescent="0.2">
      <c r="A71" s="814" t="s">
        <v>2746</v>
      </c>
      <c r="B71" s="815" t="s">
        <v>2747</v>
      </c>
      <c r="C71" s="815" t="s">
        <v>2397</v>
      </c>
      <c r="D71" s="815" t="s">
        <v>2824</v>
      </c>
      <c r="E71" s="815" t="s">
        <v>2825</v>
      </c>
      <c r="F71" s="832">
        <v>1</v>
      </c>
      <c r="G71" s="832">
        <v>462</v>
      </c>
      <c r="H71" s="832"/>
      <c r="I71" s="832">
        <v>462</v>
      </c>
      <c r="J71" s="832"/>
      <c r="K71" s="832"/>
      <c r="L71" s="832"/>
      <c r="M71" s="832"/>
      <c r="N71" s="832">
        <v>1</v>
      </c>
      <c r="O71" s="832">
        <v>464</v>
      </c>
      <c r="P71" s="820"/>
      <c r="Q71" s="833">
        <v>464</v>
      </c>
    </row>
    <row r="72" spans="1:17" ht="14.45" customHeight="1" x14ac:dyDescent="0.2">
      <c r="A72" s="814" t="s">
        <v>2746</v>
      </c>
      <c r="B72" s="815" t="s">
        <v>2747</v>
      </c>
      <c r="C72" s="815" t="s">
        <v>2397</v>
      </c>
      <c r="D72" s="815" t="s">
        <v>2826</v>
      </c>
      <c r="E72" s="815" t="s">
        <v>2827</v>
      </c>
      <c r="F72" s="832"/>
      <c r="G72" s="832"/>
      <c r="H72" s="832"/>
      <c r="I72" s="832"/>
      <c r="J72" s="832">
        <v>1</v>
      </c>
      <c r="K72" s="832">
        <v>563</v>
      </c>
      <c r="L72" s="832">
        <v>1</v>
      </c>
      <c r="M72" s="832">
        <v>563</v>
      </c>
      <c r="N72" s="832">
        <v>4</v>
      </c>
      <c r="O72" s="832">
        <v>2256</v>
      </c>
      <c r="P72" s="820">
        <v>4.0071047957371224</v>
      </c>
      <c r="Q72" s="833">
        <v>564</v>
      </c>
    </row>
    <row r="73" spans="1:17" ht="14.45" customHeight="1" x14ac:dyDescent="0.2">
      <c r="A73" s="814" t="s">
        <v>2746</v>
      </c>
      <c r="B73" s="815" t="s">
        <v>2747</v>
      </c>
      <c r="C73" s="815" t="s">
        <v>2397</v>
      </c>
      <c r="D73" s="815" t="s">
        <v>2828</v>
      </c>
      <c r="E73" s="815" t="s">
        <v>2829</v>
      </c>
      <c r="F73" s="832"/>
      <c r="G73" s="832"/>
      <c r="H73" s="832"/>
      <c r="I73" s="832"/>
      <c r="J73" s="832"/>
      <c r="K73" s="832"/>
      <c r="L73" s="832"/>
      <c r="M73" s="832"/>
      <c r="N73" s="832">
        <v>1</v>
      </c>
      <c r="O73" s="832">
        <v>174</v>
      </c>
      <c r="P73" s="820"/>
      <c r="Q73" s="833">
        <v>174</v>
      </c>
    </row>
    <row r="74" spans="1:17" ht="14.45" customHeight="1" x14ac:dyDescent="0.2">
      <c r="A74" s="814" t="s">
        <v>2746</v>
      </c>
      <c r="B74" s="815" t="s">
        <v>2747</v>
      </c>
      <c r="C74" s="815" t="s">
        <v>2397</v>
      </c>
      <c r="D74" s="815" t="s">
        <v>2830</v>
      </c>
      <c r="E74" s="815" t="s">
        <v>2831</v>
      </c>
      <c r="F74" s="832">
        <v>3</v>
      </c>
      <c r="G74" s="832">
        <v>603</v>
      </c>
      <c r="H74" s="832">
        <v>2.9851485148514851</v>
      </c>
      <c r="I74" s="832">
        <v>201</v>
      </c>
      <c r="J74" s="832">
        <v>1</v>
      </c>
      <c r="K74" s="832">
        <v>202</v>
      </c>
      <c r="L74" s="832">
        <v>1</v>
      </c>
      <c r="M74" s="832">
        <v>202</v>
      </c>
      <c r="N74" s="832">
        <v>6</v>
      </c>
      <c r="O74" s="832">
        <v>1218</v>
      </c>
      <c r="P74" s="820">
        <v>6.0297029702970297</v>
      </c>
      <c r="Q74" s="833">
        <v>203</v>
      </c>
    </row>
    <row r="75" spans="1:17" ht="14.45" customHeight="1" x14ac:dyDescent="0.2">
      <c r="A75" s="814" t="s">
        <v>2746</v>
      </c>
      <c r="B75" s="815" t="s">
        <v>2747</v>
      </c>
      <c r="C75" s="815" t="s">
        <v>2397</v>
      </c>
      <c r="D75" s="815" t="s">
        <v>2832</v>
      </c>
      <c r="E75" s="815" t="s">
        <v>2833</v>
      </c>
      <c r="F75" s="832"/>
      <c r="G75" s="832"/>
      <c r="H75" s="832"/>
      <c r="I75" s="832"/>
      <c r="J75" s="832"/>
      <c r="K75" s="832"/>
      <c r="L75" s="832"/>
      <c r="M75" s="832"/>
      <c r="N75" s="832">
        <v>1</v>
      </c>
      <c r="O75" s="832">
        <v>135</v>
      </c>
      <c r="P75" s="820"/>
      <c r="Q75" s="833">
        <v>135</v>
      </c>
    </row>
    <row r="76" spans="1:17" ht="14.45" customHeight="1" x14ac:dyDescent="0.2">
      <c r="A76" s="814" t="s">
        <v>2746</v>
      </c>
      <c r="B76" s="815" t="s">
        <v>2747</v>
      </c>
      <c r="C76" s="815" t="s">
        <v>2397</v>
      </c>
      <c r="D76" s="815" t="s">
        <v>2834</v>
      </c>
      <c r="E76" s="815" t="s">
        <v>2835</v>
      </c>
      <c r="F76" s="832">
        <v>1</v>
      </c>
      <c r="G76" s="832">
        <v>179</v>
      </c>
      <c r="H76" s="832"/>
      <c r="I76" s="832">
        <v>179</v>
      </c>
      <c r="J76" s="832"/>
      <c r="K76" s="832"/>
      <c r="L76" s="832"/>
      <c r="M76" s="832"/>
      <c r="N76" s="832">
        <v>6</v>
      </c>
      <c r="O76" s="832">
        <v>1080</v>
      </c>
      <c r="P76" s="820"/>
      <c r="Q76" s="833">
        <v>180</v>
      </c>
    </row>
    <row r="77" spans="1:17" ht="14.45" customHeight="1" x14ac:dyDescent="0.2">
      <c r="A77" s="814" t="s">
        <v>2746</v>
      </c>
      <c r="B77" s="815" t="s">
        <v>2747</v>
      </c>
      <c r="C77" s="815" t="s">
        <v>2397</v>
      </c>
      <c r="D77" s="815" t="s">
        <v>2836</v>
      </c>
      <c r="E77" s="815" t="s">
        <v>2837</v>
      </c>
      <c r="F77" s="832">
        <v>1</v>
      </c>
      <c r="G77" s="832">
        <v>311</v>
      </c>
      <c r="H77" s="832"/>
      <c r="I77" s="832">
        <v>311</v>
      </c>
      <c r="J77" s="832"/>
      <c r="K77" s="832"/>
      <c r="L77" s="832"/>
      <c r="M77" s="832"/>
      <c r="N77" s="832">
        <v>2</v>
      </c>
      <c r="O77" s="832">
        <v>624</v>
      </c>
      <c r="P77" s="820"/>
      <c r="Q77" s="833">
        <v>312</v>
      </c>
    </row>
    <row r="78" spans="1:17" ht="14.45" customHeight="1" x14ac:dyDescent="0.2">
      <c r="A78" s="814" t="s">
        <v>2746</v>
      </c>
      <c r="B78" s="815" t="s">
        <v>2747</v>
      </c>
      <c r="C78" s="815" t="s">
        <v>2397</v>
      </c>
      <c r="D78" s="815" t="s">
        <v>2838</v>
      </c>
      <c r="E78" s="815" t="s">
        <v>2839</v>
      </c>
      <c r="F78" s="832">
        <v>1</v>
      </c>
      <c r="G78" s="832">
        <v>89</v>
      </c>
      <c r="H78" s="832"/>
      <c r="I78" s="832">
        <v>89</v>
      </c>
      <c r="J78" s="832"/>
      <c r="K78" s="832"/>
      <c r="L78" s="832"/>
      <c r="M78" s="832"/>
      <c r="N78" s="832"/>
      <c r="O78" s="832"/>
      <c r="P78" s="820"/>
      <c r="Q78" s="833"/>
    </row>
    <row r="79" spans="1:17" ht="14.45" customHeight="1" x14ac:dyDescent="0.2">
      <c r="A79" s="814" t="s">
        <v>2746</v>
      </c>
      <c r="B79" s="815" t="s">
        <v>2747</v>
      </c>
      <c r="C79" s="815" t="s">
        <v>2397</v>
      </c>
      <c r="D79" s="815" t="s">
        <v>2840</v>
      </c>
      <c r="E79" s="815" t="s">
        <v>2841</v>
      </c>
      <c r="F79" s="832">
        <v>1106</v>
      </c>
      <c r="G79" s="832">
        <v>33180</v>
      </c>
      <c r="H79" s="832">
        <v>1.1544885177453028</v>
      </c>
      <c r="I79" s="832">
        <v>30</v>
      </c>
      <c r="J79" s="832">
        <v>958</v>
      </c>
      <c r="K79" s="832">
        <v>28740</v>
      </c>
      <c r="L79" s="832">
        <v>1</v>
      </c>
      <c r="M79" s="832">
        <v>30</v>
      </c>
      <c r="N79" s="832">
        <v>1065</v>
      </c>
      <c r="O79" s="832">
        <v>33015</v>
      </c>
      <c r="P79" s="820">
        <v>1.1487473903966596</v>
      </c>
      <c r="Q79" s="833">
        <v>31</v>
      </c>
    </row>
    <row r="80" spans="1:17" ht="14.45" customHeight="1" x14ac:dyDescent="0.2">
      <c r="A80" s="814" t="s">
        <v>2746</v>
      </c>
      <c r="B80" s="815" t="s">
        <v>2747</v>
      </c>
      <c r="C80" s="815" t="s">
        <v>2397</v>
      </c>
      <c r="D80" s="815" t="s">
        <v>2842</v>
      </c>
      <c r="E80" s="815" t="s">
        <v>2843</v>
      </c>
      <c r="F80" s="832">
        <v>1</v>
      </c>
      <c r="G80" s="832">
        <v>50</v>
      </c>
      <c r="H80" s="832">
        <v>1</v>
      </c>
      <c r="I80" s="832">
        <v>50</v>
      </c>
      <c r="J80" s="832">
        <v>1</v>
      </c>
      <c r="K80" s="832">
        <v>50</v>
      </c>
      <c r="L80" s="832">
        <v>1</v>
      </c>
      <c r="M80" s="832">
        <v>50</v>
      </c>
      <c r="N80" s="832">
        <v>3</v>
      </c>
      <c r="O80" s="832">
        <v>150</v>
      </c>
      <c r="P80" s="820">
        <v>3</v>
      </c>
      <c r="Q80" s="833">
        <v>50</v>
      </c>
    </row>
    <row r="81" spans="1:17" ht="14.45" customHeight="1" x14ac:dyDescent="0.2">
      <c r="A81" s="814" t="s">
        <v>2746</v>
      </c>
      <c r="B81" s="815" t="s">
        <v>2747</v>
      </c>
      <c r="C81" s="815" t="s">
        <v>2397</v>
      </c>
      <c r="D81" s="815" t="s">
        <v>2844</v>
      </c>
      <c r="E81" s="815" t="s">
        <v>2845</v>
      </c>
      <c r="F81" s="832">
        <v>88</v>
      </c>
      <c r="G81" s="832">
        <v>1056</v>
      </c>
      <c r="H81" s="832">
        <v>0.96703296703296704</v>
      </c>
      <c r="I81" s="832">
        <v>12</v>
      </c>
      <c r="J81" s="832">
        <v>84</v>
      </c>
      <c r="K81" s="832">
        <v>1092</v>
      </c>
      <c r="L81" s="832">
        <v>1</v>
      </c>
      <c r="M81" s="832">
        <v>13</v>
      </c>
      <c r="N81" s="832">
        <v>67</v>
      </c>
      <c r="O81" s="832">
        <v>871</v>
      </c>
      <c r="P81" s="820">
        <v>0.79761904761904767</v>
      </c>
      <c r="Q81" s="833">
        <v>13</v>
      </c>
    </row>
    <row r="82" spans="1:17" ht="14.45" customHeight="1" x14ac:dyDescent="0.2">
      <c r="A82" s="814" t="s">
        <v>2746</v>
      </c>
      <c r="B82" s="815" t="s">
        <v>2747</v>
      </c>
      <c r="C82" s="815" t="s">
        <v>2397</v>
      </c>
      <c r="D82" s="815" t="s">
        <v>2846</v>
      </c>
      <c r="E82" s="815" t="s">
        <v>2847</v>
      </c>
      <c r="F82" s="832">
        <v>4</v>
      </c>
      <c r="G82" s="832">
        <v>732</v>
      </c>
      <c r="H82" s="832">
        <v>0.56832298136645965</v>
      </c>
      <c r="I82" s="832">
        <v>183</v>
      </c>
      <c r="J82" s="832">
        <v>7</v>
      </c>
      <c r="K82" s="832">
        <v>1288</v>
      </c>
      <c r="L82" s="832">
        <v>1</v>
      </c>
      <c r="M82" s="832">
        <v>184</v>
      </c>
      <c r="N82" s="832">
        <v>8</v>
      </c>
      <c r="O82" s="832">
        <v>1480</v>
      </c>
      <c r="P82" s="820">
        <v>1.1490683229813665</v>
      </c>
      <c r="Q82" s="833">
        <v>185</v>
      </c>
    </row>
    <row r="83" spans="1:17" ht="14.45" customHeight="1" x14ac:dyDescent="0.2">
      <c r="A83" s="814" t="s">
        <v>2746</v>
      </c>
      <c r="B83" s="815" t="s">
        <v>2747</v>
      </c>
      <c r="C83" s="815" t="s">
        <v>2397</v>
      </c>
      <c r="D83" s="815" t="s">
        <v>2848</v>
      </c>
      <c r="E83" s="815" t="s">
        <v>2849</v>
      </c>
      <c r="F83" s="832"/>
      <c r="G83" s="832"/>
      <c r="H83" s="832"/>
      <c r="I83" s="832"/>
      <c r="J83" s="832"/>
      <c r="K83" s="832"/>
      <c r="L83" s="832"/>
      <c r="M83" s="832"/>
      <c r="N83" s="832">
        <v>1</v>
      </c>
      <c r="O83" s="832">
        <v>17</v>
      </c>
      <c r="P83" s="820"/>
      <c r="Q83" s="833">
        <v>17</v>
      </c>
    </row>
    <row r="84" spans="1:17" ht="14.45" customHeight="1" x14ac:dyDescent="0.2">
      <c r="A84" s="814" t="s">
        <v>2746</v>
      </c>
      <c r="B84" s="815" t="s">
        <v>2747</v>
      </c>
      <c r="C84" s="815" t="s">
        <v>2397</v>
      </c>
      <c r="D84" s="815" t="s">
        <v>2850</v>
      </c>
      <c r="E84" s="815" t="s">
        <v>2851</v>
      </c>
      <c r="F84" s="832">
        <v>4</v>
      </c>
      <c r="G84" s="832">
        <v>292</v>
      </c>
      <c r="H84" s="832"/>
      <c r="I84" s="832">
        <v>73</v>
      </c>
      <c r="J84" s="832"/>
      <c r="K84" s="832"/>
      <c r="L84" s="832"/>
      <c r="M84" s="832"/>
      <c r="N84" s="832"/>
      <c r="O84" s="832"/>
      <c r="P84" s="820"/>
      <c r="Q84" s="833"/>
    </row>
    <row r="85" spans="1:17" ht="14.45" customHeight="1" x14ac:dyDescent="0.2">
      <c r="A85" s="814" t="s">
        <v>2746</v>
      </c>
      <c r="B85" s="815" t="s">
        <v>2747</v>
      </c>
      <c r="C85" s="815" t="s">
        <v>2397</v>
      </c>
      <c r="D85" s="815" t="s">
        <v>2852</v>
      </c>
      <c r="E85" s="815" t="s">
        <v>2853</v>
      </c>
      <c r="F85" s="832">
        <v>1</v>
      </c>
      <c r="G85" s="832">
        <v>184</v>
      </c>
      <c r="H85" s="832"/>
      <c r="I85" s="832">
        <v>184</v>
      </c>
      <c r="J85" s="832"/>
      <c r="K85" s="832"/>
      <c r="L85" s="832"/>
      <c r="M85" s="832"/>
      <c r="N85" s="832">
        <v>2</v>
      </c>
      <c r="O85" s="832">
        <v>372</v>
      </c>
      <c r="P85" s="820"/>
      <c r="Q85" s="833">
        <v>186</v>
      </c>
    </row>
    <row r="86" spans="1:17" ht="14.45" customHeight="1" x14ac:dyDescent="0.2">
      <c r="A86" s="814" t="s">
        <v>2746</v>
      </c>
      <c r="B86" s="815" t="s">
        <v>2747</v>
      </c>
      <c r="C86" s="815" t="s">
        <v>2397</v>
      </c>
      <c r="D86" s="815" t="s">
        <v>2854</v>
      </c>
      <c r="E86" s="815" t="s">
        <v>2855</v>
      </c>
      <c r="F86" s="832">
        <v>529</v>
      </c>
      <c r="G86" s="832">
        <v>78821</v>
      </c>
      <c r="H86" s="832">
        <v>1.1398553868402024</v>
      </c>
      <c r="I86" s="832">
        <v>149</v>
      </c>
      <c r="J86" s="832">
        <v>461</v>
      </c>
      <c r="K86" s="832">
        <v>69150</v>
      </c>
      <c r="L86" s="832">
        <v>1</v>
      </c>
      <c r="M86" s="832">
        <v>150</v>
      </c>
      <c r="N86" s="832">
        <v>554</v>
      </c>
      <c r="O86" s="832">
        <v>83100</v>
      </c>
      <c r="P86" s="820">
        <v>1.2017353579175705</v>
      </c>
      <c r="Q86" s="833">
        <v>150</v>
      </c>
    </row>
    <row r="87" spans="1:17" ht="14.45" customHeight="1" x14ac:dyDescent="0.2">
      <c r="A87" s="814" t="s">
        <v>2746</v>
      </c>
      <c r="B87" s="815" t="s">
        <v>2747</v>
      </c>
      <c r="C87" s="815" t="s">
        <v>2397</v>
      </c>
      <c r="D87" s="815" t="s">
        <v>2856</v>
      </c>
      <c r="E87" s="815" t="s">
        <v>2857</v>
      </c>
      <c r="F87" s="832">
        <v>1079</v>
      </c>
      <c r="G87" s="832">
        <v>32370</v>
      </c>
      <c r="H87" s="832">
        <v>1.1405919661733614</v>
      </c>
      <c r="I87" s="832">
        <v>30</v>
      </c>
      <c r="J87" s="832">
        <v>946</v>
      </c>
      <c r="K87" s="832">
        <v>28380</v>
      </c>
      <c r="L87" s="832">
        <v>1</v>
      </c>
      <c r="M87" s="832">
        <v>30</v>
      </c>
      <c r="N87" s="832">
        <v>1051</v>
      </c>
      <c r="O87" s="832">
        <v>32581</v>
      </c>
      <c r="P87" s="820">
        <v>1.1480267794221282</v>
      </c>
      <c r="Q87" s="833">
        <v>31</v>
      </c>
    </row>
    <row r="88" spans="1:17" ht="14.45" customHeight="1" x14ac:dyDescent="0.2">
      <c r="A88" s="814" t="s">
        <v>2746</v>
      </c>
      <c r="B88" s="815" t="s">
        <v>2747</v>
      </c>
      <c r="C88" s="815" t="s">
        <v>2397</v>
      </c>
      <c r="D88" s="815" t="s">
        <v>2858</v>
      </c>
      <c r="E88" s="815" t="s">
        <v>2859</v>
      </c>
      <c r="F88" s="832">
        <v>4</v>
      </c>
      <c r="G88" s="832">
        <v>124</v>
      </c>
      <c r="H88" s="832">
        <v>1</v>
      </c>
      <c r="I88" s="832">
        <v>31</v>
      </c>
      <c r="J88" s="832">
        <v>4</v>
      </c>
      <c r="K88" s="832">
        <v>124</v>
      </c>
      <c r="L88" s="832">
        <v>1</v>
      </c>
      <c r="M88" s="832">
        <v>31</v>
      </c>
      <c r="N88" s="832">
        <v>3</v>
      </c>
      <c r="O88" s="832">
        <v>93</v>
      </c>
      <c r="P88" s="820">
        <v>0.75</v>
      </c>
      <c r="Q88" s="833">
        <v>31</v>
      </c>
    </row>
    <row r="89" spans="1:17" ht="14.45" customHeight="1" x14ac:dyDescent="0.2">
      <c r="A89" s="814" t="s">
        <v>2746</v>
      </c>
      <c r="B89" s="815" t="s">
        <v>2747</v>
      </c>
      <c r="C89" s="815" t="s">
        <v>2397</v>
      </c>
      <c r="D89" s="815" t="s">
        <v>2860</v>
      </c>
      <c r="E89" s="815" t="s">
        <v>2861</v>
      </c>
      <c r="F89" s="832">
        <v>43</v>
      </c>
      <c r="G89" s="832">
        <v>1161</v>
      </c>
      <c r="H89" s="832">
        <v>1.4298029556650247</v>
      </c>
      <c r="I89" s="832">
        <v>27</v>
      </c>
      <c r="J89" s="832">
        <v>29</v>
      </c>
      <c r="K89" s="832">
        <v>812</v>
      </c>
      <c r="L89" s="832">
        <v>1</v>
      </c>
      <c r="M89" s="832">
        <v>28</v>
      </c>
      <c r="N89" s="832">
        <v>35</v>
      </c>
      <c r="O89" s="832">
        <v>980</v>
      </c>
      <c r="P89" s="820">
        <v>1.2068965517241379</v>
      </c>
      <c r="Q89" s="833">
        <v>28</v>
      </c>
    </row>
    <row r="90" spans="1:17" ht="14.45" customHeight="1" x14ac:dyDescent="0.2">
      <c r="A90" s="814" t="s">
        <v>2746</v>
      </c>
      <c r="B90" s="815" t="s">
        <v>2747</v>
      </c>
      <c r="C90" s="815" t="s">
        <v>2397</v>
      </c>
      <c r="D90" s="815" t="s">
        <v>2862</v>
      </c>
      <c r="E90" s="815" t="s">
        <v>2863</v>
      </c>
      <c r="F90" s="832">
        <v>1</v>
      </c>
      <c r="G90" s="832">
        <v>163</v>
      </c>
      <c r="H90" s="832">
        <v>0.5</v>
      </c>
      <c r="I90" s="832">
        <v>163</v>
      </c>
      <c r="J90" s="832">
        <v>2</v>
      </c>
      <c r="K90" s="832">
        <v>326</v>
      </c>
      <c r="L90" s="832">
        <v>1</v>
      </c>
      <c r="M90" s="832">
        <v>163</v>
      </c>
      <c r="N90" s="832">
        <v>6</v>
      </c>
      <c r="O90" s="832">
        <v>984</v>
      </c>
      <c r="P90" s="820">
        <v>3.01840490797546</v>
      </c>
      <c r="Q90" s="833">
        <v>164</v>
      </c>
    </row>
    <row r="91" spans="1:17" ht="14.45" customHeight="1" x14ac:dyDescent="0.2">
      <c r="A91" s="814" t="s">
        <v>2746</v>
      </c>
      <c r="B91" s="815" t="s">
        <v>2747</v>
      </c>
      <c r="C91" s="815" t="s">
        <v>2397</v>
      </c>
      <c r="D91" s="815" t="s">
        <v>2864</v>
      </c>
      <c r="E91" s="815" t="s">
        <v>2865</v>
      </c>
      <c r="F91" s="832">
        <v>15</v>
      </c>
      <c r="G91" s="832">
        <v>330</v>
      </c>
      <c r="H91" s="832">
        <v>2.8695652173913042</v>
      </c>
      <c r="I91" s="832">
        <v>22</v>
      </c>
      <c r="J91" s="832">
        <v>5</v>
      </c>
      <c r="K91" s="832">
        <v>115</v>
      </c>
      <c r="L91" s="832">
        <v>1</v>
      </c>
      <c r="M91" s="832">
        <v>23</v>
      </c>
      <c r="N91" s="832">
        <v>16</v>
      </c>
      <c r="O91" s="832">
        <v>368</v>
      </c>
      <c r="P91" s="820">
        <v>3.2</v>
      </c>
      <c r="Q91" s="833">
        <v>23</v>
      </c>
    </row>
    <row r="92" spans="1:17" ht="14.45" customHeight="1" x14ac:dyDescent="0.2">
      <c r="A92" s="814" t="s">
        <v>2746</v>
      </c>
      <c r="B92" s="815" t="s">
        <v>2747</v>
      </c>
      <c r="C92" s="815" t="s">
        <v>2397</v>
      </c>
      <c r="D92" s="815" t="s">
        <v>2866</v>
      </c>
      <c r="E92" s="815" t="s">
        <v>2867</v>
      </c>
      <c r="F92" s="832">
        <v>9</v>
      </c>
      <c r="G92" s="832">
        <v>7848</v>
      </c>
      <c r="H92" s="832">
        <v>0.40629529923379581</v>
      </c>
      <c r="I92" s="832">
        <v>872</v>
      </c>
      <c r="J92" s="832">
        <v>22</v>
      </c>
      <c r="K92" s="832">
        <v>19316</v>
      </c>
      <c r="L92" s="832">
        <v>1</v>
      </c>
      <c r="M92" s="832">
        <v>878</v>
      </c>
      <c r="N92" s="832">
        <v>13</v>
      </c>
      <c r="O92" s="832">
        <v>11466</v>
      </c>
      <c r="P92" s="820">
        <v>0.59360115966038518</v>
      </c>
      <c r="Q92" s="833">
        <v>882</v>
      </c>
    </row>
    <row r="93" spans="1:17" ht="14.45" customHeight="1" x14ac:dyDescent="0.2">
      <c r="A93" s="814" t="s">
        <v>2746</v>
      </c>
      <c r="B93" s="815" t="s">
        <v>2747</v>
      </c>
      <c r="C93" s="815" t="s">
        <v>2397</v>
      </c>
      <c r="D93" s="815" t="s">
        <v>2868</v>
      </c>
      <c r="E93" s="815" t="s">
        <v>2869</v>
      </c>
      <c r="F93" s="832"/>
      <c r="G93" s="832"/>
      <c r="H93" s="832"/>
      <c r="I93" s="832"/>
      <c r="J93" s="832"/>
      <c r="K93" s="832"/>
      <c r="L93" s="832"/>
      <c r="M93" s="832"/>
      <c r="N93" s="832">
        <v>1</v>
      </c>
      <c r="O93" s="832">
        <v>22</v>
      </c>
      <c r="P93" s="820"/>
      <c r="Q93" s="833">
        <v>22</v>
      </c>
    </row>
    <row r="94" spans="1:17" ht="14.45" customHeight="1" x14ac:dyDescent="0.2">
      <c r="A94" s="814" t="s">
        <v>2746</v>
      </c>
      <c r="B94" s="815" t="s">
        <v>2747</v>
      </c>
      <c r="C94" s="815" t="s">
        <v>2397</v>
      </c>
      <c r="D94" s="815" t="s">
        <v>2870</v>
      </c>
      <c r="E94" s="815" t="s">
        <v>2871</v>
      </c>
      <c r="F94" s="832">
        <v>62</v>
      </c>
      <c r="G94" s="832">
        <v>1550</v>
      </c>
      <c r="H94" s="832">
        <v>0.88978185993111369</v>
      </c>
      <c r="I94" s="832">
        <v>25</v>
      </c>
      <c r="J94" s="832">
        <v>67</v>
      </c>
      <c r="K94" s="832">
        <v>1742</v>
      </c>
      <c r="L94" s="832">
        <v>1</v>
      </c>
      <c r="M94" s="832">
        <v>26</v>
      </c>
      <c r="N94" s="832">
        <v>63</v>
      </c>
      <c r="O94" s="832">
        <v>1638</v>
      </c>
      <c r="P94" s="820">
        <v>0.94029850746268662</v>
      </c>
      <c r="Q94" s="833">
        <v>26</v>
      </c>
    </row>
    <row r="95" spans="1:17" ht="14.45" customHeight="1" x14ac:dyDescent="0.2">
      <c r="A95" s="814" t="s">
        <v>2746</v>
      </c>
      <c r="B95" s="815" t="s">
        <v>2747</v>
      </c>
      <c r="C95" s="815" t="s">
        <v>2397</v>
      </c>
      <c r="D95" s="815" t="s">
        <v>2872</v>
      </c>
      <c r="E95" s="815" t="s">
        <v>2873</v>
      </c>
      <c r="F95" s="832">
        <v>16</v>
      </c>
      <c r="G95" s="832">
        <v>528</v>
      </c>
      <c r="H95" s="832">
        <v>1.7777777777777777</v>
      </c>
      <c r="I95" s="832">
        <v>33</v>
      </c>
      <c r="J95" s="832">
        <v>9</v>
      </c>
      <c r="K95" s="832">
        <v>297</v>
      </c>
      <c r="L95" s="832">
        <v>1</v>
      </c>
      <c r="M95" s="832">
        <v>33</v>
      </c>
      <c r="N95" s="832">
        <v>9</v>
      </c>
      <c r="O95" s="832">
        <v>297</v>
      </c>
      <c r="P95" s="820">
        <v>1</v>
      </c>
      <c r="Q95" s="833">
        <v>33</v>
      </c>
    </row>
    <row r="96" spans="1:17" ht="14.45" customHeight="1" x14ac:dyDescent="0.2">
      <c r="A96" s="814" t="s">
        <v>2746</v>
      </c>
      <c r="B96" s="815" t="s">
        <v>2747</v>
      </c>
      <c r="C96" s="815" t="s">
        <v>2397</v>
      </c>
      <c r="D96" s="815" t="s">
        <v>2874</v>
      </c>
      <c r="E96" s="815" t="s">
        <v>2875</v>
      </c>
      <c r="F96" s="832">
        <v>11</v>
      </c>
      <c r="G96" s="832">
        <v>330</v>
      </c>
      <c r="H96" s="832">
        <v>2.75</v>
      </c>
      <c r="I96" s="832">
        <v>30</v>
      </c>
      <c r="J96" s="832">
        <v>4</v>
      </c>
      <c r="K96" s="832">
        <v>120</v>
      </c>
      <c r="L96" s="832">
        <v>1</v>
      </c>
      <c r="M96" s="832">
        <v>30</v>
      </c>
      <c r="N96" s="832">
        <v>6</v>
      </c>
      <c r="O96" s="832">
        <v>180</v>
      </c>
      <c r="P96" s="820">
        <v>1.5</v>
      </c>
      <c r="Q96" s="833">
        <v>30</v>
      </c>
    </row>
    <row r="97" spans="1:17" ht="14.45" customHeight="1" x14ac:dyDescent="0.2">
      <c r="A97" s="814" t="s">
        <v>2746</v>
      </c>
      <c r="B97" s="815" t="s">
        <v>2747</v>
      </c>
      <c r="C97" s="815" t="s">
        <v>2397</v>
      </c>
      <c r="D97" s="815" t="s">
        <v>2876</v>
      </c>
      <c r="E97" s="815" t="s">
        <v>2877</v>
      </c>
      <c r="F97" s="832">
        <v>2</v>
      </c>
      <c r="G97" s="832">
        <v>410</v>
      </c>
      <c r="H97" s="832">
        <v>2.0098039215686274</v>
      </c>
      <c r="I97" s="832">
        <v>205</v>
      </c>
      <c r="J97" s="832">
        <v>1</v>
      </c>
      <c r="K97" s="832">
        <v>204</v>
      </c>
      <c r="L97" s="832">
        <v>1</v>
      </c>
      <c r="M97" s="832">
        <v>204</v>
      </c>
      <c r="N97" s="832"/>
      <c r="O97" s="832"/>
      <c r="P97" s="820"/>
      <c r="Q97" s="833"/>
    </row>
    <row r="98" spans="1:17" ht="14.45" customHeight="1" x14ac:dyDescent="0.2">
      <c r="A98" s="814" t="s">
        <v>2746</v>
      </c>
      <c r="B98" s="815" t="s">
        <v>2747</v>
      </c>
      <c r="C98" s="815" t="s">
        <v>2397</v>
      </c>
      <c r="D98" s="815" t="s">
        <v>2878</v>
      </c>
      <c r="E98" s="815" t="s">
        <v>2879</v>
      </c>
      <c r="F98" s="832">
        <v>18</v>
      </c>
      <c r="G98" s="832">
        <v>468</v>
      </c>
      <c r="H98" s="832">
        <v>1.2</v>
      </c>
      <c r="I98" s="832">
        <v>26</v>
      </c>
      <c r="J98" s="832">
        <v>15</v>
      </c>
      <c r="K98" s="832">
        <v>390</v>
      </c>
      <c r="L98" s="832">
        <v>1</v>
      </c>
      <c r="M98" s="832">
        <v>26</v>
      </c>
      <c r="N98" s="832">
        <v>17</v>
      </c>
      <c r="O98" s="832">
        <v>442</v>
      </c>
      <c r="P98" s="820">
        <v>1.1333333333333333</v>
      </c>
      <c r="Q98" s="833">
        <v>26</v>
      </c>
    </row>
    <row r="99" spans="1:17" ht="14.45" customHeight="1" x14ac:dyDescent="0.2">
      <c r="A99" s="814" t="s">
        <v>2746</v>
      </c>
      <c r="B99" s="815" t="s">
        <v>2747</v>
      </c>
      <c r="C99" s="815" t="s">
        <v>2397</v>
      </c>
      <c r="D99" s="815" t="s">
        <v>2880</v>
      </c>
      <c r="E99" s="815" t="s">
        <v>2881</v>
      </c>
      <c r="F99" s="832">
        <v>1</v>
      </c>
      <c r="G99" s="832">
        <v>84</v>
      </c>
      <c r="H99" s="832">
        <v>1</v>
      </c>
      <c r="I99" s="832">
        <v>84</v>
      </c>
      <c r="J99" s="832">
        <v>1</v>
      </c>
      <c r="K99" s="832">
        <v>84</v>
      </c>
      <c r="L99" s="832">
        <v>1</v>
      </c>
      <c r="M99" s="832">
        <v>84</v>
      </c>
      <c r="N99" s="832">
        <v>1</v>
      </c>
      <c r="O99" s="832">
        <v>84</v>
      </c>
      <c r="P99" s="820">
        <v>1</v>
      </c>
      <c r="Q99" s="833">
        <v>84</v>
      </c>
    </row>
    <row r="100" spans="1:17" ht="14.45" customHeight="1" x14ac:dyDescent="0.2">
      <c r="A100" s="814" t="s">
        <v>2746</v>
      </c>
      <c r="B100" s="815" t="s">
        <v>2747</v>
      </c>
      <c r="C100" s="815" t="s">
        <v>2397</v>
      </c>
      <c r="D100" s="815" t="s">
        <v>2882</v>
      </c>
      <c r="E100" s="815" t="s">
        <v>2883</v>
      </c>
      <c r="F100" s="832">
        <v>4</v>
      </c>
      <c r="G100" s="832">
        <v>704</v>
      </c>
      <c r="H100" s="832">
        <v>0.56820016142050045</v>
      </c>
      <c r="I100" s="832">
        <v>176</v>
      </c>
      <c r="J100" s="832">
        <v>7</v>
      </c>
      <c r="K100" s="832">
        <v>1239</v>
      </c>
      <c r="L100" s="832">
        <v>1</v>
      </c>
      <c r="M100" s="832">
        <v>177</v>
      </c>
      <c r="N100" s="832">
        <v>9</v>
      </c>
      <c r="O100" s="832">
        <v>1602</v>
      </c>
      <c r="P100" s="820">
        <v>1.2929782082324455</v>
      </c>
      <c r="Q100" s="833">
        <v>178</v>
      </c>
    </row>
    <row r="101" spans="1:17" ht="14.45" customHeight="1" x14ac:dyDescent="0.2">
      <c r="A101" s="814" t="s">
        <v>2746</v>
      </c>
      <c r="B101" s="815" t="s">
        <v>2747</v>
      </c>
      <c r="C101" s="815" t="s">
        <v>2397</v>
      </c>
      <c r="D101" s="815" t="s">
        <v>2884</v>
      </c>
      <c r="E101" s="815" t="s">
        <v>2885</v>
      </c>
      <c r="F101" s="832">
        <v>3</v>
      </c>
      <c r="G101" s="832">
        <v>759</v>
      </c>
      <c r="H101" s="832"/>
      <c r="I101" s="832">
        <v>253</v>
      </c>
      <c r="J101" s="832"/>
      <c r="K101" s="832"/>
      <c r="L101" s="832"/>
      <c r="M101" s="832"/>
      <c r="N101" s="832"/>
      <c r="O101" s="832"/>
      <c r="P101" s="820"/>
      <c r="Q101" s="833"/>
    </row>
    <row r="102" spans="1:17" ht="14.45" customHeight="1" x14ac:dyDescent="0.2">
      <c r="A102" s="814" t="s">
        <v>2746</v>
      </c>
      <c r="B102" s="815" t="s">
        <v>2747</v>
      </c>
      <c r="C102" s="815" t="s">
        <v>2397</v>
      </c>
      <c r="D102" s="815" t="s">
        <v>2886</v>
      </c>
      <c r="E102" s="815" t="s">
        <v>2887</v>
      </c>
      <c r="F102" s="832">
        <v>93</v>
      </c>
      <c r="G102" s="832">
        <v>1395</v>
      </c>
      <c r="H102" s="832">
        <v>1.1782094594594594</v>
      </c>
      <c r="I102" s="832">
        <v>15</v>
      </c>
      <c r="J102" s="832">
        <v>74</v>
      </c>
      <c r="K102" s="832">
        <v>1184</v>
      </c>
      <c r="L102" s="832">
        <v>1</v>
      </c>
      <c r="M102" s="832">
        <v>16</v>
      </c>
      <c r="N102" s="832">
        <v>98</v>
      </c>
      <c r="O102" s="832">
        <v>1568</v>
      </c>
      <c r="P102" s="820">
        <v>1.3243243243243243</v>
      </c>
      <c r="Q102" s="833">
        <v>16</v>
      </c>
    </row>
    <row r="103" spans="1:17" ht="14.45" customHeight="1" x14ac:dyDescent="0.2">
      <c r="A103" s="814" t="s">
        <v>2746</v>
      </c>
      <c r="B103" s="815" t="s">
        <v>2747</v>
      </c>
      <c r="C103" s="815" t="s">
        <v>2397</v>
      </c>
      <c r="D103" s="815" t="s">
        <v>2888</v>
      </c>
      <c r="E103" s="815" t="s">
        <v>2889</v>
      </c>
      <c r="F103" s="832">
        <v>52</v>
      </c>
      <c r="G103" s="832">
        <v>1196</v>
      </c>
      <c r="H103" s="832">
        <v>1.2682926829268293</v>
      </c>
      <c r="I103" s="832">
        <v>23</v>
      </c>
      <c r="J103" s="832">
        <v>41</v>
      </c>
      <c r="K103" s="832">
        <v>943</v>
      </c>
      <c r="L103" s="832">
        <v>1</v>
      </c>
      <c r="M103" s="832">
        <v>23</v>
      </c>
      <c r="N103" s="832">
        <v>50</v>
      </c>
      <c r="O103" s="832">
        <v>1150</v>
      </c>
      <c r="P103" s="820">
        <v>1.2195121951219512</v>
      </c>
      <c r="Q103" s="833">
        <v>23</v>
      </c>
    </row>
    <row r="104" spans="1:17" ht="14.45" customHeight="1" x14ac:dyDescent="0.2">
      <c r="A104" s="814" t="s">
        <v>2746</v>
      </c>
      <c r="B104" s="815" t="s">
        <v>2747</v>
      </c>
      <c r="C104" s="815" t="s">
        <v>2397</v>
      </c>
      <c r="D104" s="815" t="s">
        <v>2890</v>
      </c>
      <c r="E104" s="815" t="s">
        <v>2891</v>
      </c>
      <c r="F104" s="832">
        <v>2</v>
      </c>
      <c r="G104" s="832">
        <v>504</v>
      </c>
      <c r="H104" s="832"/>
      <c r="I104" s="832">
        <v>252</v>
      </c>
      <c r="J104" s="832"/>
      <c r="K104" s="832"/>
      <c r="L104" s="832"/>
      <c r="M104" s="832"/>
      <c r="N104" s="832"/>
      <c r="O104" s="832"/>
      <c r="P104" s="820"/>
      <c r="Q104" s="833"/>
    </row>
    <row r="105" spans="1:17" ht="14.45" customHeight="1" x14ac:dyDescent="0.2">
      <c r="A105" s="814" t="s">
        <v>2746</v>
      </c>
      <c r="B105" s="815" t="s">
        <v>2747</v>
      </c>
      <c r="C105" s="815" t="s">
        <v>2397</v>
      </c>
      <c r="D105" s="815" t="s">
        <v>2892</v>
      </c>
      <c r="E105" s="815" t="s">
        <v>2893</v>
      </c>
      <c r="F105" s="832">
        <v>1050</v>
      </c>
      <c r="G105" s="832">
        <v>24150</v>
      </c>
      <c r="H105" s="832">
        <v>1.1705685618729098</v>
      </c>
      <c r="I105" s="832">
        <v>23</v>
      </c>
      <c r="J105" s="832">
        <v>897</v>
      </c>
      <c r="K105" s="832">
        <v>20631</v>
      </c>
      <c r="L105" s="832">
        <v>1</v>
      </c>
      <c r="M105" s="832">
        <v>23</v>
      </c>
      <c r="N105" s="832">
        <v>1008</v>
      </c>
      <c r="O105" s="832">
        <v>23184</v>
      </c>
      <c r="P105" s="820">
        <v>1.1237458193979932</v>
      </c>
      <c r="Q105" s="833">
        <v>23</v>
      </c>
    </row>
    <row r="106" spans="1:17" ht="14.45" customHeight="1" x14ac:dyDescent="0.2">
      <c r="A106" s="814" t="s">
        <v>2746</v>
      </c>
      <c r="B106" s="815" t="s">
        <v>2747</v>
      </c>
      <c r="C106" s="815" t="s">
        <v>2397</v>
      </c>
      <c r="D106" s="815" t="s">
        <v>2894</v>
      </c>
      <c r="E106" s="815" t="s">
        <v>2895</v>
      </c>
      <c r="F106" s="832">
        <v>1</v>
      </c>
      <c r="G106" s="832">
        <v>401</v>
      </c>
      <c r="H106" s="832"/>
      <c r="I106" s="832">
        <v>401</v>
      </c>
      <c r="J106" s="832"/>
      <c r="K106" s="832"/>
      <c r="L106" s="832"/>
      <c r="M106" s="832"/>
      <c r="N106" s="832"/>
      <c r="O106" s="832"/>
      <c r="P106" s="820"/>
      <c r="Q106" s="833"/>
    </row>
    <row r="107" spans="1:17" ht="14.45" customHeight="1" x14ac:dyDescent="0.2">
      <c r="A107" s="814" t="s">
        <v>2746</v>
      </c>
      <c r="B107" s="815" t="s">
        <v>2747</v>
      </c>
      <c r="C107" s="815" t="s">
        <v>2397</v>
      </c>
      <c r="D107" s="815" t="s">
        <v>2896</v>
      </c>
      <c r="E107" s="815" t="s">
        <v>2897</v>
      </c>
      <c r="F107" s="832"/>
      <c r="G107" s="832"/>
      <c r="H107" s="832"/>
      <c r="I107" s="832"/>
      <c r="J107" s="832"/>
      <c r="K107" s="832"/>
      <c r="L107" s="832"/>
      <c r="M107" s="832"/>
      <c r="N107" s="832">
        <v>1</v>
      </c>
      <c r="O107" s="832">
        <v>21</v>
      </c>
      <c r="P107" s="820"/>
      <c r="Q107" s="833">
        <v>21</v>
      </c>
    </row>
    <row r="108" spans="1:17" ht="14.45" customHeight="1" x14ac:dyDescent="0.2">
      <c r="A108" s="814" t="s">
        <v>2746</v>
      </c>
      <c r="B108" s="815" t="s">
        <v>2747</v>
      </c>
      <c r="C108" s="815" t="s">
        <v>2397</v>
      </c>
      <c r="D108" s="815" t="s">
        <v>2898</v>
      </c>
      <c r="E108" s="815" t="s">
        <v>2899</v>
      </c>
      <c r="F108" s="832"/>
      <c r="G108" s="832"/>
      <c r="H108" s="832"/>
      <c r="I108" s="832"/>
      <c r="J108" s="832"/>
      <c r="K108" s="832"/>
      <c r="L108" s="832"/>
      <c r="M108" s="832"/>
      <c r="N108" s="832">
        <v>1</v>
      </c>
      <c r="O108" s="832">
        <v>171</v>
      </c>
      <c r="P108" s="820"/>
      <c r="Q108" s="833">
        <v>171</v>
      </c>
    </row>
    <row r="109" spans="1:17" ht="14.45" customHeight="1" x14ac:dyDescent="0.2">
      <c r="A109" s="814" t="s">
        <v>2746</v>
      </c>
      <c r="B109" s="815" t="s">
        <v>2747</v>
      </c>
      <c r="C109" s="815" t="s">
        <v>2397</v>
      </c>
      <c r="D109" s="815" t="s">
        <v>2900</v>
      </c>
      <c r="E109" s="815" t="s">
        <v>2901</v>
      </c>
      <c r="F109" s="832">
        <v>28</v>
      </c>
      <c r="G109" s="832">
        <v>7756</v>
      </c>
      <c r="H109" s="832">
        <v>0.875</v>
      </c>
      <c r="I109" s="832">
        <v>277</v>
      </c>
      <c r="J109" s="832">
        <v>32</v>
      </c>
      <c r="K109" s="832">
        <v>8864</v>
      </c>
      <c r="L109" s="832">
        <v>1</v>
      </c>
      <c r="M109" s="832">
        <v>277</v>
      </c>
      <c r="N109" s="832">
        <v>18</v>
      </c>
      <c r="O109" s="832">
        <v>4986</v>
      </c>
      <c r="P109" s="820">
        <v>0.5625</v>
      </c>
      <c r="Q109" s="833">
        <v>277</v>
      </c>
    </row>
    <row r="110" spans="1:17" ht="14.45" customHeight="1" x14ac:dyDescent="0.2">
      <c r="A110" s="814" t="s">
        <v>2746</v>
      </c>
      <c r="B110" s="815" t="s">
        <v>2747</v>
      </c>
      <c r="C110" s="815" t="s">
        <v>2397</v>
      </c>
      <c r="D110" s="815" t="s">
        <v>2902</v>
      </c>
      <c r="E110" s="815" t="s">
        <v>2903</v>
      </c>
      <c r="F110" s="832">
        <v>39</v>
      </c>
      <c r="G110" s="832">
        <v>1131</v>
      </c>
      <c r="H110" s="832">
        <v>0.90697674418604646</v>
      </c>
      <c r="I110" s="832">
        <v>29</v>
      </c>
      <c r="J110" s="832">
        <v>43</v>
      </c>
      <c r="K110" s="832">
        <v>1247</v>
      </c>
      <c r="L110" s="832">
        <v>1</v>
      </c>
      <c r="M110" s="832">
        <v>29</v>
      </c>
      <c r="N110" s="832">
        <v>48</v>
      </c>
      <c r="O110" s="832">
        <v>1392</v>
      </c>
      <c r="P110" s="820">
        <v>1.1162790697674418</v>
      </c>
      <c r="Q110" s="833">
        <v>29</v>
      </c>
    </row>
    <row r="111" spans="1:17" ht="14.45" customHeight="1" x14ac:dyDescent="0.2">
      <c r="A111" s="814" t="s">
        <v>2746</v>
      </c>
      <c r="B111" s="815" t="s">
        <v>2747</v>
      </c>
      <c r="C111" s="815" t="s">
        <v>2397</v>
      </c>
      <c r="D111" s="815" t="s">
        <v>2904</v>
      </c>
      <c r="E111" s="815" t="s">
        <v>2905</v>
      </c>
      <c r="F111" s="832">
        <v>1</v>
      </c>
      <c r="G111" s="832">
        <v>199</v>
      </c>
      <c r="H111" s="832">
        <v>0.4975</v>
      </c>
      <c r="I111" s="832">
        <v>199</v>
      </c>
      <c r="J111" s="832">
        <v>2</v>
      </c>
      <c r="K111" s="832">
        <v>400</v>
      </c>
      <c r="L111" s="832">
        <v>1</v>
      </c>
      <c r="M111" s="832">
        <v>200</v>
      </c>
      <c r="N111" s="832">
        <v>3</v>
      </c>
      <c r="O111" s="832">
        <v>603</v>
      </c>
      <c r="P111" s="820">
        <v>1.5075000000000001</v>
      </c>
      <c r="Q111" s="833">
        <v>201</v>
      </c>
    </row>
    <row r="112" spans="1:17" ht="14.45" customHeight="1" x14ac:dyDescent="0.2">
      <c r="A112" s="814" t="s">
        <v>2746</v>
      </c>
      <c r="B112" s="815" t="s">
        <v>2747</v>
      </c>
      <c r="C112" s="815" t="s">
        <v>2397</v>
      </c>
      <c r="D112" s="815" t="s">
        <v>2906</v>
      </c>
      <c r="E112" s="815" t="s">
        <v>2907</v>
      </c>
      <c r="F112" s="832">
        <v>28</v>
      </c>
      <c r="G112" s="832">
        <v>420</v>
      </c>
      <c r="H112" s="832">
        <v>1.5441176470588236</v>
      </c>
      <c r="I112" s="832">
        <v>15</v>
      </c>
      <c r="J112" s="832">
        <v>17</v>
      </c>
      <c r="K112" s="832">
        <v>272</v>
      </c>
      <c r="L112" s="832">
        <v>1</v>
      </c>
      <c r="M112" s="832">
        <v>16</v>
      </c>
      <c r="N112" s="832">
        <v>11</v>
      </c>
      <c r="O112" s="832">
        <v>176</v>
      </c>
      <c r="P112" s="820">
        <v>0.6470588235294118</v>
      </c>
      <c r="Q112" s="833">
        <v>16</v>
      </c>
    </row>
    <row r="113" spans="1:17" ht="14.45" customHeight="1" x14ac:dyDescent="0.2">
      <c r="A113" s="814" t="s">
        <v>2746</v>
      </c>
      <c r="B113" s="815" t="s">
        <v>2747</v>
      </c>
      <c r="C113" s="815" t="s">
        <v>2397</v>
      </c>
      <c r="D113" s="815" t="s">
        <v>2908</v>
      </c>
      <c r="E113" s="815" t="s">
        <v>2909</v>
      </c>
      <c r="F113" s="832">
        <v>139</v>
      </c>
      <c r="G113" s="832">
        <v>2641</v>
      </c>
      <c r="H113" s="832">
        <v>0.89222972972972969</v>
      </c>
      <c r="I113" s="832">
        <v>19</v>
      </c>
      <c r="J113" s="832">
        <v>148</v>
      </c>
      <c r="K113" s="832">
        <v>2960</v>
      </c>
      <c r="L113" s="832">
        <v>1</v>
      </c>
      <c r="M113" s="832">
        <v>20</v>
      </c>
      <c r="N113" s="832">
        <v>131</v>
      </c>
      <c r="O113" s="832">
        <v>2620</v>
      </c>
      <c r="P113" s="820">
        <v>0.88513513513513509</v>
      </c>
      <c r="Q113" s="833">
        <v>20</v>
      </c>
    </row>
    <row r="114" spans="1:17" ht="14.45" customHeight="1" x14ac:dyDescent="0.2">
      <c r="A114" s="814" t="s">
        <v>2746</v>
      </c>
      <c r="B114" s="815" t="s">
        <v>2747</v>
      </c>
      <c r="C114" s="815" t="s">
        <v>2397</v>
      </c>
      <c r="D114" s="815" t="s">
        <v>2910</v>
      </c>
      <c r="E114" s="815" t="s">
        <v>2911</v>
      </c>
      <c r="F114" s="832">
        <v>94</v>
      </c>
      <c r="G114" s="832">
        <v>1880</v>
      </c>
      <c r="H114" s="832">
        <v>1.6206896551724137</v>
      </c>
      <c r="I114" s="832">
        <v>20</v>
      </c>
      <c r="J114" s="832">
        <v>58</v>
      </c>
      <c r="K114" s="832">
        <v>1160</v>
      </c>
      <c r="L114" s="832">
        <v>1</v>
      </c>
      <c r="M114" s="832">
        <v>20</v>
      </c>
      <c r="N114" s="832">
        <v>92</v>
      </c>
      <c r="O114" s="832">
        <v>1840</v>
      </c>
      <c r="P114" s="820">
        <v>1.5862068965517242</v>
      </c>
      <c r="Q114" s="833">
        <v>20</v>
      </c>
    </row>
    <row r="115" spans="1:17" ht="14.45" customHeight="1" x14ac:dyDescent="0.2">
      <c r="A115" s="814" t="s">
        <v>2746</v>
      </c>
      <c r="B115" s="815" t="s">
        <v>2747</v>
      </c>
      <c r="C115" s="815" t="s">
        <v>2397</v>
      </c>
      <c r="D115" s="815" t="s">
        <v>2912</v>
      </c>
      <c r="E115" s="815" t="s">
        <v>2913</v>
      </c>
      <c r="F115" s="832"/>
      <c r="G115" s="832"/>
      <c r="H115" s="832"/>
      <c r="I115" s="832"/>
      <c r="J115" s="832">
        <v>1</v>
      </c>
      <c r="K115" s="832">
        <v>187</v>
      </c>
      <c r="L115" s="832">
        <v>1</v>
      </c>
      <c r="M115" s="832">
        <v>187</v>
      </c>
      <c r="N115" s="832">
        <v>1</v>
      </c>
      <c r="O115" s="832">
        <v>188</v>
      </c>
      <c r="P115" s="820">
        <v>1.0053475935828877</v>
      </c>
      <c r="Q115" s="833">
        <v>188</v>
      </c>
    </row>
    <row r="116" spans="1:17" ht="14.45" customHeight="1" x14ac:dyDescent="0.2">
      <c r="A116" s="814" t="s">
        <v>2746</v>
      </c>
      <c r="B116" s="815" t="s">
        <v>2747</v>
      </c>
      <c r="C116" s="815" t="s">
        <v>2397</v>
      </c>
      <c r="D116" s="815" t="s">
        <v>2914</v>
      </c>
      <c r="E116" s="815" t="s">
        <v>2915</v>
      </c>
      <c r="F116" s="832">
        <v>97</v>
      </c>
      <c r="G116" s="832">
        <v>25996</v>
      </c>
      <c r="H116" s="832">
        <v>1.4867600800686303</v>
      </c>
      <c r="I116" s="832">
        <v>268</v>
      </c>
      <c r="J116" s="832">
        <v>65</v>
      </c>
      <c r="K116" s="832">
        <v>17485</v>
      </c>
      <c r="L116" s="832">
        <v>1</v>
      </c>
      <c r="M116" s="832">
        <v>269</v>
      </c>
      <c r="N116" s="832">
        <v>39</v>
      </c>
      <c r="O116" s="832">
        <v>10491</v>
      </c>
      <c r="P116" s="820">
        <v>0.6</v>
      </c>
      <c r="Q116" s="833">
        <v>269</v>
      </c>
    </row>
    <row r="117" spans="1:17" ht="14.45" customHeight="1" x14ac:dyDescent="0.2">
      <c r="A117" s="814" t="s">
        <v>2746</v>
      </c>
      <c r="B117" s="815" t="s">
        <v>2747</v>
      </c>
      <c r="C117" s="815" t="s">
        <v>2397</v>
      </c>
      <c r="D117" s="815" t="s">
        <v>2916</v>
      </c>
      <c r="E117" s="815" t="s">
        <v>2917</v>
      </c>
      <c r="F117" s="832">
        <v>1</v>
      </c>
      <c r="G117" s="832">
        <v>163</v>
      </c>
      <c r="H117" s="832">
        <v>0.5</v>
      </c>
      <c r="I117" s="832">
        <v>163</v>
      </c>
      <c r="J117" s="832">
        <v>2</v>
      </c>
      <c r="K117" s="832">
        <v>326</v>
      </c>
      <c r="L117" s="832">
        <v>1</v>
      </c>
      <c r="M117" s="832">
        <v>163</v>
      </c>
      <c r="N117" s="832">
        <v>6</v>
      </c>
      <c r="O117" s="832">
        <v>984</v>
      </c>
      <c r="P117" s="820">
        <v>3.01840490797546</v>
      </c>
      <c r="Q117" s="833">
        <v>164</v>
      </c>
    </row>
    <row r="118" spans="1:17" ht="14.45" customHeight="1" x14ac:dyDescent="0.2">
      <c r="A118" s="814" t="s">
        <v>2746</v>
      </c>
      <c r="B118" s="815" t="s">
        <v>2747</v>
      </c>
      <c r="C118" s="815" t="s">
        <v>2397</v>
      </c>
      <c r="D118" s="815" t="s">
        <v>2918</v>
      </c>
      <c r="E118" s="815" t="s">
        <v>2919</v>
      </c>
      <c r="F118" s="832"/>
      <c r="G118" s="832"/>
      <c r="H118" s="832"/>
      <c r="I118" s="832"/>
      <c r="J118" s="832"/>
      <c r="K118" s="832"/>
      <c r="L118" s="832"/>
      <c r="M118" s="832"/>
      <c r="N118" s="832">
        <v>1</v>
      </c>
      <c r="O118" s="832">
        <v>174</v>
      </c>
      <c r="P118" s="820"/>
      <c r="Q118" s="833">
        <v>174</v>
      </c>
    </row>
    <row r="119" spans="1:17" ht="14.45" customHeight="1" x14ac:dyDescent="0.2">
      <c r="A119" s="814" t="s">
        <v>2746</v>
      </c>
      <c r="B119" s="815" t="s">
        <v>2747</v>
      </c>
      <c r="C119" s="815" t="s">
        <v>2397</v>
      </c>
      <c r="D119" s="815" t="s">
        <v>2920</v>
      </c>
      <c r="E119" s="815" t="s">
        <v>2921</v>
      </c>
      <c r="F119" s="832">
        <v>1</v>
      </c>
      <c r="G119" s="832">
        <v>84</v>
      </c>
      <c r="H119" s="832">
        <v>1</v>
      </c>
      <c r="I119" s="832">
        <v>84</v>
      </c>
      <c r="J119" s="832">
        <v>1</v>
      </c>
      <c r="K119" s="832">
        <v>84</v>
      </c>
      <c r="L119" s="832">
        <v>1</v>
      </c>
      <c r="M119" s="832">
        <v>84</v>
      </c>
      <c r="N119" s="832"/>
      <c r="O119" s="832"/>
      <c r="P119" s="820"/>
      <c r="Q119" s="833"/>
    </row>
    <row r="120" spans="1:17" ht="14.45" customHeight="1" x14ac:dyDescent="0.2">
      <c r="A120" s="814" t="s">
        <v>2746</v>
      </c>
      <c r="B120" s="815" t="s">
        <v>2747</v>
      </c>
      <c r="C120" s="815" t="s">
        <v>2397</v>
      </c>
      <c r="D120" s="815" t="s">
        <v>2922</v>
      </c>
      <c r="E120" s="815" t="s">
        <v>2923</v>
      </c>
      <c r="F120" s="832">
        <v>3</v>
      </c>
      <c r="G120" s="832">
        <v>1962</v>
      </c>
      <c r="H120" s="832">
        <v>1.497709923664122</v>
      </c>
      <c r="I120" s="832">
        <v>654</v>
      </c>
      <c r="J120" s="832">
        <v>2</v>
      </c>
      <c r="K120" s="832">
        <v>1310</v>
      </c>
      <c r="L120" s="832">
        <v>1</v>
      </c>
      <c r="M120" s="832">
        <v>655</v>
      </c>
      <c r="N120" s="832">
        <v>6</v>
      </c>
      <c r="O120" s="832">
        <v>3942</v>
      </c>
      <c r="P120" s="820">
        <v>3.0091603053435114</v>
      </c>
      <c r="Q120" s="833">
        <v>657</v>
      </c>
    </row>
    <row r="121" spans="1:17" ht="14.45" customHeight="1" x14ac:dyDescent="0.2">
      <c r="A121" s="814" t="s">
        <v>2746</v>
      </c>
      <c r="B121" s="815" t="s">
        <v>2747</v>
      </c>
      <c r="C121" s="815" t="s">
        <v>2397</v>
      </c>
      <c r="D121" s="815" t="s">
        <v>2924</v>
      </c>
      <c r="E121" s="815" t="s">
        <v>2925</v>
      </c>
      <c r="F121" s="832">
        <v>1</v>
      </c>
      <c r="G121" s="832">
        <v>78</v>
      </c>
      <c r="H121" s="832"/>
      <c r="I121" s="832">
        <v>78</v>
      </c>
      <c r="J121" s="832"/>
      <c r="K121" s="832"/>
      <c r="L121" s="832"/>
      <c r="M121" s="832"/>
      <c r="N121" s="832"/>
      <c r="O121" s="832"/>
      <c r="P121" s="820"/>
      <c r="Q121" s="833"/>
    </row>
    <row r="122" spans="1:17" ht="14.45" customHeight="1" x14ac:dyDescent="0.2">
      <c r="A122" s="814" t="s">
        <v>2746</v>
      </c>
      <c r="B122" s="815" t="s">
        <v>2747</v>
      </c>
      <c r="C122" s="815" t="s">
        <v>2397</v>
      </c>
      <c r="D122" s="815" t="s">
        <v>2926</v>
      </c>
      <c r="E122" s="815" t="s">
        <v>2927</v>
      </c>
      <c r="F122" s="832">
        <v>9</v>
      </c>
      <c r="G122" s="832">
        <v>189</v>
      </c>
      <c r="H122" s="832">
        <v>0.78099173553719003</v>
      </c>
      <c r="I122" s="832">
        <v>21</v>
      </c>
      <c r="J122" s="832">
        <v>11</v>
      </c>
      <c r="K122" s="832">
        <v>242</v>
      </c>
      <c r="L122" s="832">
        <v>1</v>
      </c>
      <c r="M122" s="832">
        <v>22</v>
      </c>
      <c r="N122" s="832">
        <v>6</v>
      </c>
      <c r="O122" s="832">
        <v>132</v>
      </c>
      <c r="P122" s="820">
        <v>0.54545454545454541</v>
      </c>
      <c r="Q122" s="833">
        <v>22</v>
      </c>
    </row>
    <row r="123" spans="1:17" ht="14.45" customHeight="1" x14ac:dyDescent="0.2">
      <c r="A123" s="814" t="s">
        <v>2746</v>
      </c>
      <c r="B123" s="815" t="s">
        <v>2747</v>
      </c>
      <c r="C123" s="815" t="s">
        <v>2397</v>
      </c>
      <c r="D123" s="815" t="s">
        <v>2928</v>
      </c>
      <c r="E123" s="815" t="s">
        <v>2929</v>
      </c>
      <c r="F123" s="832">
        <v>2</v>
      </c>
      <c r="G123" s="832">
        <v>2186</v>
      </c>
      <c r="H123" s="832">
        <v>0.49954296160877515</v>
      </c>
      <c r="I123" s="832">
        <v>1093</v>
      </c>
      <c r="J123" s="832">
        <v>4</v>
      </c>
      <c r="K123" s="832">
        <v>4376</v>
      </c>
      <c r="L123" s="832">
        <v>1</v>
      </c>
      <c r="M123" s="832">
        <v>1094</v>
      </c>
      <c r="N123" s="832">
        <v>5</v>
      </c>
      <c r="O123" s="832">
        <v>5475</v>
      </c>
      <c r="P123" s="820">
        <v>1.2511425959780622</v>
      </c>
      <c r="Q123" s="833">
        <v>1095</v>
      </c>
    </row>
    <row r="124" spans="1:17" ht="14.45" customHeight="1" x14ac:dyDescent="0.2">
      <c r="A124" s="814" t="s">
        <v>2746</v>
      </c>
      <c r="B124" s="815" t="s">
        <v>2747</v>
      </c>
      <c r="C124" s="815" t="s">
        <v>2397</v>
      </c>
      <c r="D124" s="815" t="s">
        <v>2930</v>
      </c>
      <c r="E124" s="815" t="s">
        <v>2931</v>
      </c>
      <c r="F124" s="832">
        <v>2</v>
      </c>
      <c r="G124" s="832">
        <v>44</v>
      </c>
      <c r="H124" s="832">
        <v>0.33333333333333331</v>
      </c>
      <c r="I124" s="832">
        <v>22</v>
      </c>
      <c r="J124" s="832">
        <v>6</v>
      </c>
      <c r="K124" s="832">
        <v>132</v>
      </c>
      <c r="L124" s="832">
        <v>1</v>
      </c>
      <c r="M124" s="832">
        <v>22</v>
      </c>
      <c r="N124" s="832">
        <v>3</v>
      </c>
      <c r="O124" s="832">
        <v>66</v>
      </c>
      <c r="P124" s="820">
        <v>0.5</v>
      </c>
      <c r="Q124" s="833">
        <v>22</v>
      </c>
    </row>
    <row r="125" spans="1:17" ht="14.45" customHeight="1" x14ac:dyDescent="0.2">
      <c r="A125" s="814" t="s">
        <v>2746</v>
      </c>
      <c r="B125" s="815" t="s">
        <v>2747</v>
      </c>
      <c r="C125" s="815" t="s">
        <v>2397</v>
      </c>
      <c r="D125" s="815" t="s">
        <v>2932</v>
      </c>
      <c r="E125" s="815" t="s">
        <v>2933</v>
      </c>
      <c r="F125" s="832">
        <v>3</v>
      </c>
      <c r="G125" s="832">
        <v>1707</v>
      </c>
      <c r="H125" s="832">
        <v>0.74737302977232922</v>
      </c>
      <c r="I125" s="832">
        <v>569</v>
      </c>
      <c r="J125" s="832">
        <v>4</v>
      </c>
      <c r="K125" s="832">
        <v>2284</v>
      </c>
      <c r="L125" s="832">
        <v>1</v>
      </c>
      <c r="M125" s="832">
        <v>571</v>
      </c>
      <c r="N125" s="832">
        <v>5</v>
      </c>
      <c r="O125" s="832">
        <v>2855</v>
      </c>
      <c r="P125" s="820">
        <v>1.25</v>
      </c>
      <c r="Q125" s="833">
        <v>571</v>
      </c>
    </row>
    <row r="126" spans="1:17" ht="14.45" customHeight="1" x14ac:dyDescent="0.2">
      <c r="A126" s="814" t="s">
        <v>2746</v>
      </c>
      <c r="B126" s="815" t="s">
        <v>2747</v>
      </c>
      <c r="C126" s="815" t="s">
        <v>2397</v>
      </c>
      <c r="D126" s="815" t="s">
        <v>2934</v>
      </c>
      <c r="E126" s="815" t="s">
        <v>2935</v>
      </c>
      <c r="F126" s="832">
        <v>2</v>
      </c>
      <c r="G126" s="832">
        <v>344</v>
      </c>
      <c r="H126" s="832"/>
      <c r="I126" s="832">
        <v>172</v>
      </c>
      <c r="J126" s="832"/>
      <c r="K126" s="832"/>
      <c r="L126" s="832"/>
      <c r="M126" s="832"/>
      <c r="N126" s="832"/>
      <c r="O126" s="832"/>
      <c r="P126" s="820"/>
      <c r="Q126" s="833"/>
    </row>
    <row r="127" spans="1:17" ht="14.45" customHeight="1" x14ac:dyDescent="0.2">
      <c r="A127" s="814" t="s">
        <v>2746</v>
      </c>
      <c r="B127" s="815" t="s">
        <v>2747</v>
      </c>
      <c r="C127" s="815" t="s">
        <v>2397</v>
      </c>
      <c r="D127" s="815" t="s">
        <v>2936</v>
      </c>
      <c r="E127" s="815" t="s">
        <v>2937</v>
      </c>
      <c r="F127" s="832">
        <v>3</v>
      </c>
      <c r="G127" s="832">
        <v>576</v>
      </c>
      <c r="H127" s="832">
        <v>1</v>
      </c>
      <c r="I127" s="832">
        <v>192</v>
      </c>
      <c r="J127" s="832">
        <v>3</v>
      </c>
      <c r="K127" s="832">
        <v>576</v>
      </c>
      <c r="L127" s="832">
        <v>1</v>
      </c>
      <c r="M127" s="832">
        <v>192</v>
      </c>
      <c r="N127" s="832">
        <v>4</v>
      </c>
      <c r="O127" s="832">
        <v>772</v>
      </c>
      <c r="P127" s="820">
        <v>1.3402777777777777</v>
      </c>
      <c r="Q127" s="833">
        <v>193</v>
      </c>
    </row>
    <row r="128" spans="1:17" ht="14.45" customHeight="1" x14ac:dyDescent="0.2">
      <c r="A128" s="814" t="s">
        <v>2746</v>
      </c>
      <c r="B128" s="815" t="s">
        <v>2747</v>
      </c>
      <c r="C128" s="815" t="s">
        <v>2397</v>
      </c>
      <c r="D128" s="815" t="s">
        <v>2938</v>
      </c>
      <c r="E128" s="815" t="s">
        <v>2939</v>
      </c>
      <c r="F128" s="832"/>
      <c r="G128" s="832"/>
      <c r="H128" s="832"/>
      <c r="I128" s="832"/>
      <c r="J128" s="832"/>
      <c r="K128" s="832"/>
      <c r="L128" s="832"/>
      <c r="M128" s="832"/>
      <c r="N128" s="832">
        <v>1</v>
      </c>
      <c r="O128" s="832">
        <v>205</v>
      </c>
      <c r="P128" s="820"/>
      <c r="Q128" s="833">
        <v>205</v>
      </c>
    </row>
    <row r="129" spans="1:17" ht="14.45" customHeight="1" x14ac:dyDescent="0.2">
      <c r="A129" s="814" t="s">
        <v>2746</v>
      </c>
      <c r="B129" s="815" t="s">
        <v>2747</v>
      </c>
      <c r="C129" s="815" t="s">
        <v>2397</v>
      </c>
      <c r="D129" s="815" t="s">
        <v>2940</v>
      </c>
      <c r="E129" s="815" t="s">
        <v>2941</v>
      </c>
      <c r="F129" s="832">
        <v>2</v>
      </c>
      <c r="G129" s="832">
        <v>3382</v>
      </c>
      <c r="H129" s="832">
        <v>0.66391833529642719</v>
      </c>
      <c r="I129" s="832">
        <v>1691</v>
      </c>
      <c r="J129" s="832">
        <v>3</v>
      </c>
      <c r="K129" s="832">
        <v>5094</v>
      </c>
      <c r="L129" s="832">
        <v>1</v>
      </c>
      <c r="M129" s="832">
        <v>1698</v>
      </c>
      <c r="N129" s="832">
        <v>2</v>
      </c>
      <c r="O129" s="832">
        <v>3408</v>
      </c>
      <c r="P129" s="820">
        <v>0.66902237926972907</v>
      </c>
      <c r="Q129" s="833">
        <v>1704</v>
      </c>
    </row>
    <row r="130" spans="1:17" ht="14.45" customHeight="1" x14ac:dyDescent="0.2">
      <c r="A130" s="814" t="s">
        <v>2746</v>
      </c>
      <c r="B130" s="815" t="s">
        <v>2747</v>
      </c>
      <c r="C130" s="815" t="s">
        <v>2397</v>
      </c>
      <c r="D130" s="815" t="s">
        <v>2942</v>
      </c>
      <c r="E130" s="815" t="s">
        <v>2943</v>
      </c>
      <c r="F130" s="832">
        <v>74</v>
      </c>
      <c r="G130" s="832">
        <v>9398</v>
      </c>
      <c r="H130" s="832">
        <v>1.1384615384615384</v>
      </c>
      <c r="I130" s="832">
        <v>127</v>
      </c>
      <c r="J130" s="832">
        <v>65</v>
      </c>
      <c r="K130" s="832">
        <v>8255</v>
      </c>
      <c r="L130" s="832">
        <v>1</v>
      </c>
      <c r="M130" s="832">
        <v>127</v>
      </c>
      <c r="N130" s="832">
        <v>38</v>
      </c>
      <c r="O130" s="832">
        <v>4826</v>
      </c>
      <c r="P130" s="820">
        <v>0.58461538461538465</v>
      </c>
      <c r="Q130" s="833">
        <v>127</v>
      </c>
    </row>
    <row r="131" spans="1:17" ht="14.45" customHeight="1" x14ac:dyDescent="0.2">
      <c r="A131" s="814" t="s">
        <v>2746</v>
      </c>
      <c r="B131" s="815" t="s">
        <v>2747</v>
      </c>
      <c r="C131" s="815" t="s">
        <v>2397</v>
      </c>
      <c r="D131" s="815" t="s">
        <v>2944</v>
      </c>
      <c r="E131" s="815" t="s">
        <v>2945</v>
      </c>
      <c r="F131" s="832"/>
      <c r="G131" s="832"/>
      <c r="H131" s="832"/>
      <c r="I131" s="832"/>
      <c r="J131" s="832">
        <v>2</v>
      </c>
      <c r="K131" s="832">
        <v>620</v>
      </c>
      <c r="L131" s="832">
        <v>1</v>
      </c>
      <c r="M131" s="832">
        <v>310</v>
      </c>
      <c r="N131" s="832"/>
      <c r="O131" s="832"/>
      <c r="P131" s="820"/>
      <c r="Q131" s="833"/>
    </row>
    <row r="132" spans="1:17" ht="14.45" customHeight="1" x14ac:dyDescent="0.2">
      <c r="A132" s="814" t="s">
        <v>2746</v>
      </c>
      <c r="B132" s="815" t="s">
        <v>2747</v>
      </c>
      <c r="C132" s="815" t="s">
        <v>2397</v>
      </c>
      <c r="D132" s="815" t="s">
        <v>2946</v>
      </c>
      <c r="E132" s="815" t="s">
        <v>2947</v>
      </c>
      <c r="F132" s="832">
        <v>2</v>
      </c>
      <c r="G132" s="832">
        <v>46</v>
      </c>
      <c r="H132" s="832">
        <v>0.33333333333333331</v>
      </c>
      <c r="I132" s="832">
        <v>23</v>
      </c>
      <c r="J132" s="832">
        <v>6</v>
      </c>
      <c r="K132" s="832">
        <v>138</v>
      </c>
      <c r="L132" s="832">
        <v>1</v>
      </c>
      <c r="M132" s="832">
        <v>23</v>
      </c>
      <c r="N132" s="832">
        <v>10</v>
      </c>
      <c r="O132" s="832">
        <v>230</v>
      </c>
      <c r="P132" s="820">
        <v>1.6666666666666667</v>
      </c>
      <c r="Q132" s="833">
        <v>23</v>
      </c>
    </row>
    <row r="133" spans="1:17" ht="14.45" customHeight="1" x14ac:dyDescent="0.2">
      <c r="A133" s="814" t="s">
        <v>2746</v>
      </c>
      <c r="B133" s="815" t="s">
        <v>2747</v>
      </c>
      <c r="C133" s="815" t="s">
        <v>2397</v>
      </c>
      <c r="D133" s="815" t="s">
        <v>2948</v>
      </c>
      <c r="E133" s="815" t="s">
        <v>2949</v>
      </c>
      <c r="F133" s="832">
        <v>17</v>
      </c>
      <c r="G133" s="832">
        <v>765</v>
      </c>
      <c r="H133" s="832">
        <v>2.125</v>
      </c>
      <c r="I133" s="832">
        <v>45</v>
      </c>
      <c r="J133" s="832">
        <v>8</v>
      </c>
      <c r="K133" s="832">
        <v>360</v>
      </c>
      <c r="L133" s="832">
        <v>1</v>
      </c>
      <c r="M133" s="832">
        <v>45</v>
      </c>
      <c r="N133" s="832">
        <v>8</v>
      </c>
      <c r="O133" s="832">
        <v>360</v>
      </c>
      <c r="P133" s="820">
        <v>1</v>
      </c>
      <c r="Q133" s="833">
        <v>45</v>
      </c>
    </row>
    <row r="134" spans="1:17" ht="14.45" customHeight="1" x14ac:dyDescent="0.2">
      <c r="A134" s="814" t="s">
        <v>2746</v>
      </c>
      <c r="B134" s="815" t="s">
        <v>2747</v>
      </c>
      <c r="C134" s="815" t="s">
        <v>2397</v>
      </c>
      <c r="D134" s="815" t="s">
        <v>2950</v>
      </c>
      <c r="E134" s="815" t="s">
        <v>2809</v>
      </c>
      <c r="F134" s="832">
        <v>2</v>
      </c>
      <c r="G134" s="832">
        <v>374</v>
      </c>
      <c r="H134" s="832">
        <v>0.99468085106382975</v>
      </c>
      <c r="I134" s="832">
        <v>187</v>
      </c>
      <c r="J134" s="832">
        <v>2</v>
      </c>
      <c r="K134" s="832">
        <v>376</v>
      </c>
      <c r="L134" s="832">
        <v>1</v>
      </c>
      <c r="M134" s="832">
        <v>188</v>
      </c>
      <c r="N134" s="832">
        <v>3</v>
      </c>
      <c r="O134" s="832">
        <v>564</v>
      </c>
      <c r="P134" s="820">
        <v>1.5</v>
      </c>
      <c r="Q134" s="833">
        <v>188</v>
      </c>
    </row>
    <row r="135" spans="1:17" ht="14.45" customHeight="1" x14ac:dyDescent="0.2">
      <c r="A135" s="814" t="s">
        <v>2746</v>
      </c>
      <c r="B135" s="815" t="s">
        <v>2747</v>
      </c>
      <c r="C135" s="815" t="s">
        <v>2397</v>
      </c>
      <c r="D135" s="815" t="s">
        <v>2951</v>
      </c>
      <c r="E135" s="815" t="s">
        <v>2952</v>
      </c>
      <c r="F135" s="832">
        <v>2</v>
      </c>
      <c r="G135" s="832">
        <v>292</v>
      </c>
      <c r="H135" s="832">
        <v>1</v>
      </c>
      <c r="I135" s="832">
        <v>146</v>
      </c>
      <c r="J135" s="832">
        <v>2</v>
      </c>
      <c r="K135" s="832">
        <v>292</v>
      </c>
      <c r="L135" s="832">
        <v>1</v>
      </c>
      <c r="M135" s="832">
        <v>146</v>
      </c>
      <c r="N135" s="832">
        <v>2</v>
      </c>
      <c r="O135" s="832">
        <v>292</v>
      </c>
      <c r="P135" s="820">
        <v>1</v>
      </c>
      <c r="Q135" s="833">
        <v>146</v>
      </c>
    </row>
    <row r="136" spans="1:17" ht="14.45" customHeight="1" x14ac:dyDescent="0.2">
      <c r="A136" s="814" t="s">
        <v>2746</v>
      </c>
      <c r="B136" s="815" t="s">
        <v>2747</v>
      </c>
      <c r="C136" s="815" t="s">
        <v>2397</v>
      </c>
      <c r="D136" s="815" t="s">
        <v>2953</v>
      </c>
      <c r="E136" s="815" t="s">
        <v>2954</v>
      </c>
      <c r="F136" s="832"/>
      <c r="G136" s="832"/>
      <c r="H136" s="832"/>
      <c r="I136" s="832"/>
      <c r="J136" s="832"/>
      <c r="K136" s="832"/>
      <c r="L136" s="832"/>
      <c r="M136" s="832"/>
      <c r="N136" s="832">
        <v>1</v>
      </c>
      <c r="O136" s="832">
        <v>310</v>
      </c>
      <c r="P136" s="820"/>
      <c r="Q136" s="833">
        <v>310</v>
      </c>
    </row>
    <row r="137" spans="1:17" ht="14.45" customHeight="1" x14ac:dyDescent="0.2">
      <c r="A137" s="814" t="s">
        <v>2746</v>
      </c>
      <c r="B137" s="815" t="s">
        <v>2747</v>
      </c>
      <c r="C137" s="815" t="s">
        <v>2397</v>
      </c>
      <c r="D137" s="815" t="s">
        <v>2955</v>
      </c>
      <c r="E137" s="815" t="s">
        <v>2956</v>
      </c>
      <c r="F137" s="832">
        <v>1</v>
      </c>
      <c r="G137" s="832">
        <v>296</v>
      </c>
      <c r="H137" s="832">
        <v>0.5</v>
      </c>
      <c r="I137" s="832">
        <v>296</v>
      </c>
      <c r="J137" s="832">
        <v>2</v>
      </c>
      <c r="K137" s="832">
        <v>592</v>
      </c>
      <c r="L137" s="832">
        <v>1</v>
      </c>
      <c r="M137" s="832">
        <v>296</v>
      </c>
      <c r="N137" s="832">
        <v>3</v>
      </c>
      <c r="O137" s="832">
        <v>891</v>
      </c>
      <c r="P137" s="820">
        <v>1.5050675675675675</v>
      </c>
      <c r="Q137" s="833">
        <v>297</v>
      </c>
    </row>
    <row r="138" spans="1:17" ht="14.45" customHeight="1" x14ac:dyDescent="0.2">
      <c r="A138" s="814" t="s">
        <v>2746</v>
      </c>
      <c r="B138" s="815" t="s">
        <v>2747</v>
      </c>
      <c r="C138" s="815" t="s">
        <v>2397</v>
      </c>
      <c r="D138" s="815" t="s">
        <v>2957</v>
      </c>
      <c r="E138" s="815" t="s">
        <v>2958</v>
      </c>
      <c r="F138" s="832">
        <v>1</v>
      </c>
      <c r="G138" s="832">
        <v>31</v>
      </c>
      <c r="H138" s="832"/>
      <c r="I138" s="832">
        <v>31</v>
      </c>
      <c r="J138" s="832"/>
      <c r="K138" s="832"/>
      <c r="L138" s="832"/>
      <c r="M138" s="832"/>
      <c r="N138" s="832">
        <v>1</v>
      </c>
      <c r="O138" s="832">
        <v>32</v>
      </c>
      <c r="P138" s="820"/>
      <c r="Q138" s="833">
        <v>32</v>
      </c>
    </row>
    <row r="139" spans="1:17" ht="14.45" customHeight="1" x14ac:dyDescent="0.2">
      <c r="A139" s="814" t="s">
        <v>2746</v>
      </c>
      <c r="B139" s="815" t="s">
        <v>2747</v>
      </c>
      <c r="C139" s="815" t="s">
        <v>2397</v>
      </c>
      <c r="D139" s="815" t="s">
        <v>2959</v>
      </c>
      <c r="E139" s="815" t="s">
        <v>2960</v>
      </c>
      <c r="F139" s="832">
        <v>1</v>
      </c>
      <c r="G139" s="832">
        <v>561</v>
      </c>
      <c r="H139" s="832"/>
      <c r="I139" s="832">
        <v>561</v>
      </c>
      <c r="J139" s="832"/>
      <c r="K139" s="832"/>
      <c r="L139" s="832"/>
      <c r="M139" s="832"/>
      <c r="N139" s="832">
        <v>3</v>
      </c>
      <c r="O139" s="832">
        <v>1692</v>
      </c>
      <c r="P139" s="820"/>
      <c r="Q139" s="833">
        <v>564</v>
      </c>
    </row>
    <row r="140" spans="1:17" ht="14.45" customHeight="1" x14ac:dyDescent="0.2">
      <c r="A140" s="814" t="s">
        <v>2746</v>
      </c>
      <c r="B140" s="815" t="s">
        <v>2747</v>
      </c>
      <c r="C140" s="815" t="s">
        <v>2397</v>
      </c>
      <c r="D140" s="815" t="s">
        <v>2961</v>
      </c>
      <c r="E140" s="815" t="s">
        <v>2962</v>
      </c>
      <c r="F140" s="832">
        <v>6</v>
      </c>
      <c r="G140" s="832">
        <v>1104</v>
      </c>
      <c r="H140" s="832">
        <v>5.9675675675675679</v>
      </c>
      <c r="I140" s="832">
        <v>184</v>
      </c>
      <c r="J140" s="832">
        <v>1</v>
      </c>
      <c r="K140" s="832">
        <v>185</v>
      </c>
      <c r="L140" s="832">
        <v>1</v>
      </c>
      <c r="M140" s="832">
        <v>185</v>
      </c>
      <c r="N140" s="832">
        <v>2</v>
      </c>
      <c r="O140" s="832">
        <v>372</v>
      </c>
      <c r="P140" s="820">
        <v>2.0108108108108107</v>
      </c>
      <c r="Q140" s="833">
        <v>186</v>
      </c>
    </row>
    <row r="141" spans="1:17" ht="14.45" customHeight="1" x14ac:dyDescent="0.2">
      <c r="A141" s="814" t="s">
        <v>2746</v>
      </c>
      <c r="B141" s="815" t="s">
        <v>2747</v>
      </c>
      <c r="C141" s="815" t="s">
        <v>2397</v>
      </c>
      <c r="D141" s="815" t="s">
        <v>2963</v>
      </c>
      <c r="E141" s="815" t="s">
        <v>2964</v>
      </c>
      <c r="F141" s="832">
        <v>1</v>
      </c>
      <c r="G141" s="832">
        <v>356</v>
      </c>
      <c r="H141" s="832"/>
      <c r="I141" s="832">
        <v>356</v>
      </c>
      <c r="J141" s="832"/>
      <c r="K141" s="832"/>
      <c r="L141" s="832"/>
      <c r="M141" s="832"/>
      <c r="N141" s="832"/>
      <c r="O141" s="832"/>
      <c r="P141" s="820"/>
      <c r="Q141" s="833"/>
    </row>
    <row r="142" spans="1:17" ht="14.45" customHeight="1" x14ac:dyDescent="0.2">
      <c r="A142" s="814" t="s">
        <v>2746</v>
      </c>
      <c r="B142" s="815" t="s">
        <v>2747</v>
      </c>
      <c r="C142" s="815" t="s">
        <v>2397</v>
      </c>
      <c r="D142" s="815" t="s">
        <v>2965</v>
      </c>
      <c r="E142" s="815" t="s">
        <v>2966</v>
      </c>
      <c r="F142" s="832"/>
      <c r="G142" s="832"/>
      <c r="H142" s="832"/>
      <c r="I142" s="832"/>
      <c r="J142" s="832"/>
      <c r="K142" s="832"/>
      <c r="L142" s="832"/>
      <c r="M142" s="832"/>
      <c r="N142" s="832">
        <v>1</v>
      </c>
      <c r="O142" s="832">
        <v>1779</v>
      </c>
      <c r="P142" s="820"/>
      <c r="Q142" s="833">
        <v>1779</v>
      </c>
    </row>
    <row r="143" spans="1:17" ht="14.45" customHeight="1" x14ac:dyDescent="0.2">
      <c r="A143" s="814" t="s">
        <v>2746</v>
      </c>
      <c r="B143" s="815" t="s">
        <v>2747</v>
      </c>
      <c r="C143" s="815" t="s">
        <v>2397</v>
      </c>
      <c r="D143" s="815" t="s">
        <v>2967</v>
      </c>
      <c r="E143" s="815" t="s">
        <v>2968</v>
      </c>
      <c r="F143" s="832">
        <v>3</v>
      </c>
      <c r="G143" s="832">
        <v>1221</v>
      </c>
      <c r="H143" s="832">
        <v>1.4963235294117647</v>
      </c>
      <c r="I143" s="832">
        <v>407</v>
      </c>
      <c r="J143" s="832">
        <v>2</v>
      </c>
      <c r="K143" s="832">
        <v>816</v>
      </c>
      <c r="L143" s="832">
        <v>1</v>
      </c>
      <c r="M143" s="832">
        <v>408</v>
      </c>
      <c r="N143" s="832">
        <v>4</v>
      </c>
      <c r="O143" s="832">
        <v>1636</v>
      </c>
      <c r="P143" s="820">
        <v>2.0049019607843137</v>
      </c>
      <c r="Q143" s="833">
        <v>409</v>
      </c>
    </row>
    <row r="144" spans="1:17" ht="14.45" customHeight="1" x14ac:dyDescent="0.2">
      <c r="A144" s="814" t="s">
        <v>2746</v>
      </c>
      <c r="B144" s="815" t="s">
        <v>2747</v>
      </c>
      <c r="C144" s="815" t="s">
        <v>2397</v>
      </c>
      <c r="D144" s="815" t="s">
        <v>2969</v>
      </c>
      <c r="E144" s="815" t="s">
        <v>2970</v>
      </c>
      <c r="F144" s="832"/>
      <c r="G144" s="832"/>
      <c r="H144" s="832"/>
      <c r="I144" s="832"/>
      <c r="J144" s="832">
        <v>1</v>
      </c>
      <c r="K144" s="832">
        <v>119</v>
      </c>
      <c r="L144" s="832">
        <v>1</v>
      </c>
      <c r="M144" s="832">
        <v>119</v>
      </c>
      <c r="N144" s="832"/>
      <c r="O144" s="832"/>
      <c r="P144" s="820"/>
      <c r="Q144" s="833"/>
    </row>
    <row r="145" spans="1:17" ht="14.45" customHeight="1" x14ac:dyDescent="0.2">
      <c r="A145" s="814" t="s">
        <v>2746</v>
      </c>
      <c r="B145" s="815" t="s">
        <v>2747</v>
      </c>
      <c r="C145" s="815" t="s">
        <v>2397</v>
      </c>
      <c r="D145" s="815" t="s">
        <v>2971</v>
      </c>
      <c r="E145" s="815" t="s">
        <v>2972</v>
      </c>
      <c r="F145" s="832">
        <v>1</v>
      </c>
      <c r="G145" s="832">
        <v>295</v>
      </c>
      <c r="H145" s="832"/>
      <c r="I145" s="832">
        <v>295</v>
      </c>
      <c r="J145" s="832"/>
      <c r="K145" s="832"/>
      <c r="L145" s="832"/>
      <c r="M145" s="832"/>
      <c r="N145" s="832">
        <v>1</v>
      </c>
      <c r="O145" s="832">
        <v>297</v>
      </c>
      <c r="P145" s="820"/>
      <c r="Q145" s="833">
        <v>297</v>
      </c>
    </row>
    <row r="146" spans="1:17" ht="14.45" customHeight="1" x14ac:dyDescent="0.2">
      <c r="A146" s="814" t="s">
        <v>2746</v>
      </c>
      <c r="B146" s="815" t="s">
        <v>2747</v>
      </c>
      <c r="C146" s="815" t="s">
        <v>2397</v>
      </c>
      <c r="D146" s="815" t="s">
        <v>2973</v>
      </c>
      <c r="E146" s="815" t="s">
        <v>2974</v>
      </c>
      <c r="F146" s="832">
        <v>13</v>
      </c>
      <c r="G146" s="832">
        <v>1729</v>
      </c>
      <c r="H146" s="832"/>
      <c r="I146" s="832">
        <v>133</v>
      </c>
      <c r="J146" s="832"/>
      <c r="K146" s="832"/>
      <c r="L146" s="832"/>
      <c r="M146" s="832"/>
      <c r="N146" s="832">
        <v>5</v>
      </c>
      <c r="O146" s="832">
        <v>665</v>
      </c>
      <c r="P146" s="820"/>
      <c r="Q146" s="833">
        <v>133</v>
      </c>
    </row>
    <row r="147" spans="1:17" ht="14.45" customHeight="1" x14ac:dyDescent="0.2">
      <c r="A147" s="814" t="s">
        <v>2746</v>
      </c>
      <c r="B147" s="815" t="s">
        <v>2747</v>
      </c>
      <c r="C147" s="815" t="s">
        <v>2397</v>
      </c>
      <c r="D147" s="815" t="s">
        <v>2975</v>
      </c>
      <c r="E147" s="815" t="s">
        <v>2976</v>
      </c>
      <c r="F147" s="832">
        <v>92</v>
      </c>
      <c r="G147" s="832">
        <v>3404</v>
      </c>
      <c r="H147" s="832">
        <v>1.3333333333333333</v>
      </c>
      <c r="I147" s="832">
        <v>37</v>
      </c>
      <c r="J147" s="832">
        <v>69</v>
      </c>
      <c r="K147" s="832">
        <v>2553</v>
      </c>
      <c r="L147" s="832">
        <v>1</v>
      </c>
      <c r="M147" s="832">
        <v>37</v>
      </c>
      <c r="N147" s="832">
        <v>73</v>
      </c>
      <c r="O147" s="832">
        <v>2701</v>
      </c>
      <c r="P147" s="820">
        <v>1.0579710144927537</v>
      </c>
      <c r="Q147" s="833">
        <v>37</v>
      </c>
    </row>
    <row r="148" spans="1:17" ht="14.45" customHeight="1" x14ac:dyDescent="0.2">
      <c r="A148" s="814" t="s">
        <v>2746</v>
      </c>
      <c r="B148" s="815" t="s">
        <v>2747</v>
      </c>
      <c r="C148" s="815" t="s">
        <v>2397</v>
      </c>
      <c r="D148" s="815" t="s">
        <v>2977</v>
      </c>
      <c r="E148" s="815" t="s">
        <v>2978</v>
      </c>
      <c r="F148" s="832">
        <v>1</v>
      </c>
      <c r="G148" s="832">
        <v>254</v>
      </c>
      <c r="H148" s="832"/>
      <c r="I148" s="832">
        <v>254</v>
      </c>
      <c r="J148" s="832"/>
      <c r="K148" s="832"/>
      <c r="L148" s="832"/>
      <c r="M148" s="832"/>
      <c r="N148" s="832"/>
      <c r="O148" s="832"/>
      <c r="P148" s="820"/>
      <c r="Q148" s="833"/>
    </row>
    <row r="149" spans="1:17" ht="14.45" customHeight="1" x14ac:dyDescent="0.2">
      <c r="A149" s="814" t="s">
        <v>2746</v>
      </c>
      <c r="B149" s="815" t="s">
        <v>2747</v>
      </c>
      <c r="C149" s="815" t="s">
        <v>2397</v>
      </c>
      <c r="D149" s="815" t="s">
        <v>2979</v>
      </c>
      <c r="E149" s="815" t="s">
        <v>2980</v>
      </c>
      <c r="F149" s="832">
        <v>3</v>
      </c>
      <c r="G149" s="832">
        <v>522</v>
      </c>
      <c r="H149" s="832">
        <v>1.4914285714285713</v>
      </c>
      <c r="I149" s="832">
        <v>174</v>
      </c>
      <c r="J149" s="832">
        <v>2</v>
      </c>
      <c r="K149" s="832">
        <v>350</v>
      </c>
      <c r="L149" s="832">
        <v>1</v>
      </c>
      <c r="M149" s="832">
        <v>175</v>
      </c>
      <c r="N149" s="832">
        <v>4</v>
      </c>
      <c r="O149" s="832">
        <v>704</v>
      </c>
      <c r="P149" s="820">
        <v>2.0114285714285716</v>
      </c>
      <c r="Q149" s="833">
        <v>176</v>
      </c>
    </row>
    <row r="150" spans="1:17" ht="14.45" customHeight="1" x14ac:dyDescent="0.2">
      <c r="A150" s="814" t="s">
        <v>2746</v>
      </c>
      <c r="B150" s="815" t="s">
        <v>2747</v>
      </c>
      <c r="C150" s="815" t="s">
        <v>2397</v>
      </c>
      <c r="D150" s="815" t="s">
        <v>2981</v>
      </c>
      <c r="E150" s="815" t="s">
        <v>2982</v>
      </c>
      <c r="F150" s="832">
        <v>45</v>
      </c>
      <c r="G150" s="832">
        <v>37575</v>
      </c>
      <c r="H150" s="832">
        <v>6.4055574497101944</v>
      </c>
      <c r="I150" s="832">
        <v>835</v>
      </c>
      <c r="J150" s="832">
        <v>7</v>
      </c>
      <c r="K150" s="832">
        <v>5866</v>
      </c>
      <c r="L150" s="832">
        <v>1</v>
      </c>
      <c r="M150" s="832">
        <v>838</v>
      </c>
      <c r="N150" s="832">
        <v>6</v>
      </c>
      <c r="O150" s="832">
        <v>5040</v>
      </c>
      <c r="P150" s="820">
        <v>0.85918854415274459</v>
      </c>
      <c r="Q150" s="833">
        <v>840</v>
      </c>
    </row>
    <row r="151" spans="1:17" ht="14.45" customHeight="1" x14ac:dyDescent="0.2">
      <c r="A151" s="814" t="s">
        <v>2746</v>
      </c>
      <c r="B151" s="815" t="s">
        <v>2747</v>
      </c>
      <c r="C151" s="815" t="s">
        <v>2397</v>
      </c>
      <c r="D151" s="815" t="s">
        <v>2983</v>
      </c>
      <c r="E151" s="815" t="s">
        <v>2984</v>
      </c>
      <c r="F151" s="832">
        <v>1131</v>
      </c>
      <c r="G151" s="832">
        <v>105183</v>
      </c>
      <c r="H151" s="832">
        <v>0.87900085240092929</v>
      </c>
      <c r="I151" s="832">
        <v>93</v>
      </c>
      <c r="J151" s="832">
        <v>1273</v>
      </c>
      <c r="K151" s="832">
        <v>119662</v>
      </c>
      <c r="L151" s="832">
        <v>1</v>
      </c>
      <c r="M151" s="832">
        <v>94</v>
      </c>
      <c r="N151" s="832">
        <v>1063</v>
      </c>
      <c r="O151" s="832">
        <v>99922</v>
      </c>
      <c r="P151" s="820">
        <v>0.83503534956794967</v>
      </c>
      <c r="Q151" s="833">
        <v>94</v>
      </c>
    </row>
    <row r="152" spans="1:17" ht="14.45" customHeight="1" x14ac:dyDescent="0.2">
      <c r="A152" s="814" t="s">
        <v>2746</v>
      </c>
      <c r="B152" s="815" t="s">
        <v>2747</v>
      </c>
      <c r="C152" s="815" t="s">
        <v>2397</v>
      </c>
      <c r="D152" s="815" t="s">
        <v>2985</v>
      </c>
      <c r="E152" s="815" t="s">
        <v>2986</v>
      </c>
      <c r="F152" s="832">
        <v>71</v>
      </c>
      <c r="G152" s="832">
        <v>66882</v>
      </c>
      <c r="H152" s="832">
        <v>1.1451612903225807</v>
      </c>
      <c r="I152" s="832">
        <v>942</v>
      </c>
      <c r="J152" s="832">
        <v>62</v>
      </c>
      <c r="K152" s="832">
        <v>58404</v>
      </c>
      <c r="L152" s="832">
        <v>1</v>
      </c>
      <c r="M152" s="832">
        <v>942</v>
      </c>
      <c r="N152" s="832">
        <v>44</v>
      </c>
      <c r="O152" s="832">
        <v>41448</v>
      </c>
      <c r="P152" s="820">
        <v>0.70967741935483875</v>
      </c>
      <c r="Q152" s="833">
        <v>942</v>
      </c>
    </row>
    <row r="153" spans="1:17" ht="14.45" customHeight="1" x14ac:dyDescent="0.2">
      <c r="A153" s="814" t="s">
        <v>2746</v>
      </c>
      <c r="B153" s="815" t="s">
        <v>2747</v>
      </c>
      <c r="C153" s="815" t="s">
        <v>2397</v>
      </c>
      <c r="D153" s="815" t="s">
        <v>2987</v>
      </c>
      <c r="E153" s="815" t="s">
        <v>2988</v>
      </c>
      <c r="F153" s="832">
        <v>62</v>
      </c>
      <c r="G153" s="832">
        <v>5766</v>
      </c>
      <c r="H153" s="832">
        <v>0.87629179331306994</v>
      </c>
      <c r="I153" s="832">
        <v>93</v>
      </c>
      <c r="J153" s="832">
        <v>70</v>
      </c>
      <c r="K153" s="832">
        <v>6580</v>
      </c>
      <c r="L153" s="832">
        <v>1</v>
      </c>
      <c r="M153" s="832">
        <v>94</v>
      </c>
      <c r="N153" s="832">
        <v>70</v>
      </c>
      <c r="O153" s="832">
        <v>6580</v>
      </c>
      <c r="P153" s="820">
        <v>1</v>
      </c>
      <c r="Q153" s="833">
        <v>94</v>
      </c>
    </row>
    <row r="154" spans="1:17" ht="14.45" customHeight="1" x14ac:dyDescent="0.2">
      <c r="A154" s="814" t="s">
        <v>2746</v>
      </c>
      <c r="B154" s="815" t="s">
        <v>2747</v>
      </c>
      <c r="C154" s="815" t="s">
        <v>2397</v>
      </c>
      <c r="D154" s="815" t="s">
        <v>2989</v>
      </c>
      <c r="E154" s="815" t="s">
        <v>2990</v>
      </c>
      <c r="F154" s="832"/>
      <c r="G154" s="832"/>
      <c r="H154" s="832"/>
      <c r="I154" s="832"/>
      <c r="J154" s="832">
        <v>113</v>
      </c>
      <c r="K154" s="832">
        <v>60229</v>
      </c>
      <c r="L154" s="832">
        <v>1</v>
      </c>
      <c r="M154" s="832">
        <v>533</v>
      </c>
      <c r="N154" s="832">
        <v>7</v>
      </c>
      <c r="O154" s="832">
        <v>3738</v>
      </c>
      <c r="P154" s="820">
        <v>6.2063125736771321E-2</v>
      </c>
      <c r="Q154" s="833">
        <v>534</v>
      </c>
    </row>
    <row r="155" spans="1:17" ht="14.45" customHeight="1" x14ac:dyDescent="0.2">
      <c r="A155" s="814" t="s">
        <v>2746</v>
      </c>
      <c r="B155" s="815" t="s">
        <v>2991</v>
      </c>
      <c r="C155" s="815" t="s">
        <v>2397</v>
      </c>
      <c r="D155" s="815" t="s">
        <v>2992</v>
      </c>
      <c r="E155" s="815" t="s">
        <v>2993</v>
      </c>
      <c r="F155" s="832">
        <v>253</v>
      </c>
      <c r="G155" s="832">
        <v>262614</v>
      </c>
      <c r="H155" s="832">
        <v>0.96471945279151272</v>
      </c>
      <c r="I155" s="832">
        <v>1038</v>
      </c>
      <c r="J155" s="832">
        <v>262</v>
      </c>
      <c r="K155" s="832">
        <v>272218</v>
      </c>
      <c r="L155" s="832">
        <v>1</v>
      </c>
      <c r="M155" s="832">
        <v>1039</v>
      </c>
      <c r="N155" s="832">
        <v>231</v>
      </c>
      <c r="O155" s="832">
        <v>240240</v>
      </c>
      <c r="P155" s="820">
        <v>0.88252797390326876</v>
      </c>
      <c r="Q155" s="833">
        <v>1040</v>
      </c>
    </row>
    <row r="156" spans="1:17" ht="14.45" customHeight="1" x14ac:dyDescent="0.2">
      <c r="A156" s="814" t="s">
        <v>2994</v>
      </c>
      <c r="B156" s="815" t="s">
        <v>2995</v>
      </c>
      <c r="C156" s="815" t="s">
        <v>2387</v>
      </c>
      <c r="D156" s="815" t="s">
        <v>2996</v>
      </c>
      <c r="E156" s="815" t="s">
        <v>2997</v>
      </c>
      <c r="F156" s="832"/>
      <c r="G156" s="832"/>
      <c r="H156" s="832"/>
      <c r="I156" s="832"/>
      <c r="J156" s="832">
        <v>0.04</v>
      </c>
      <c r="K156" s="832">
        <v>194.53</v>
      </c>
      <c r="L156" s="832">
        <v>1</v>
      </c>
      <c r="M156" s="832">
        <v>4863.25</v>
      </c>
      <c r="N156" s="832">
        <v>0.02</v>
      </c>
      <c r="O156" s="832">
        <v>86.37</v>
      </c>
      <c r="P156" s="820">
        <v>0.44399321441422918</v>
      </c>
      <c r="Q156" s="833">
        <v>4318.5</v>
      </c>
    </row>
    <row r="157" spans="1:17" ht="14.45" customHeight="1" x14ac:dyDescent="0.2">
      <c r="A157" s="814" t="s">
        <v>2994</v>
      </c>
      <c r="B157" s="815" t="s">
        <v>2995</v>
      </c>
      <c r="C157" s="815" t="s">
        <v>2387</v>
      </c>
      <c r="D157" s="815" t="s">
        <v>2998</v>
      </c>
      <c r="E157" s="815" t="s">
        <v>2997</v>
      </c>
      <c r="F157" s="832">
        <v>0.04</v>
      </c>
      <c r="G157" s="832">
        <v>395.51</v>
      </c>
      <c r="H157" s="832">
        <v>2.2603154646245285</v>
      </c>
      <c r="I157" s="832">
        <v>9887.75</v>
      </c>
      <c r="J157" s="832">
        <v>0.02</v>
      </c>
      <c r="K157" s="832">
        <v>174.98</v>
      </c>
      <c r="L157" s="832">
        <v>1</v>
      </c>
      <c r="M157" s="832">
        <v>8749</v>
      </c>
      <c r="N157" s="832">
        <v>0.01</v>
      </c>
      <c r="O157" s="832">
        <v>84.02</v>
      </c>
      <c r="P157" s="820">
        <v>0.48016916218996458</v>
      </c>
      <c r="Q157" s="833">
        <v>8402</v>
      </c>
    </row>
    <row r="158" spans="1:17" ht="14.45" customHeight="1" x14ac:dyDescent="0.2">
      <c r="A158" s="814" t="s">
        <v>2994</v>
      </c>
      <c r="B158" s="815" t="s">
        <v>2995</v>
      </c>
      <c r="C158" s="815" t="s">
        <v>2387</v>
      </c>
      <c r="D158" s="815" t="s">
        <v>2999</v>
      </c>
      <c r="E158" s="815" t="s">
        <v>2997</v>
      </c>
      <c r="F158" s="832">
        <v>0.01</v>
      </c>
      <c r="G158" s="832">
        <v>49.43</v>
      </c>
      <c r="H158" s="832"/>
      <c r="I158" s="832">
        <v>4943</v>
      </c>
      <c r="J158" s="832"/>
      <c r="K158" s="832"/>
      <c r="L158" s="832"/>
      <c r="M158" s="832"/>
      <c r="N158" s="832"/>
      <c r="O158" s="832"/>
      <c r="P158" s="820"/>
      <c r="Q158" s="833"/>
    </row>
    <row r="159" spans="1:17" ht="14.45" customHeight="1" x14ac:dyDescent="0.2">
      <c r="A159" s="814" t="s">
        <v>2994</v>
      </c>
      <c r="B159" s="815" t="s">
        <v>2995</v>
      </c>
      <c r="C159" s="815" t="s">
        <v>2387</v>
      </c>
      <c r="D159" s="815" t="s">
        <v>3000</v>
      </c>
      <c r="E159" s="815" t="s">
        <v>3001</v>
      </c>
      <c r="F159" s="832"/>
      <c r="G159" s="832"/>
      <c r="H159" s="832"/>
      <c r="I159" s="832"/>
      <c r="J159" s="832">
        <v>0.4</v>
      </c>
      <c r="K159" s="832">
        <v>206.8</v>
      </c>
      <c r="L159" s="832">
        <v>1</v>
      </c>
      <c r="M159" s="832">
        <v>517</v>
      </c>
      <c r="N159" s="832">
        <v>0.1</v>
      </c>
      <c r="O159" s="832">
        <v>51.7</v>
      </c>
      <c r="P159" s="820">
        <v>0.25</v>
      </c>
      <c r="Q159" s="833">
        <v>517</v>
      </c>
    </row>
    <row r="160" spans="1:17" ht="14.45" customHeight="1" x14ac:dyDescent="0.2">
      <c r="A160" s="814" t="s">
        <v>2994</v>
      </c>
      <c r="B160" s="815" t="s">
        <v>2995</v>
      </c>
      <c r="C160" s="815" t="s">
        <v>2387</v>
      </c>
      <c r="D160" s="815" t="s">
        <v>3002</v>
      </c>
      <c r="E160" s="815" t="s">
        <v>3003</v>
      </c>
      <c r="F160" s="832">
        <v>0.11000000000000001</v>
      </c>
      <c r="G160" s="832">
        <v>909.5</v>
      </c>
      <c r="H160" s="832"/>
      <c r="I160" s="832">
        <v>8268.1818181818162</v>
      </c>
      <c r="J160" s="832"/>
      <c r="K160" s="832"/>
      <c r="L160" s="832"/>
      <c r="M160" s="832"/>
      <c r="N160" s="832"/>
      <c r="O160" s="832"/>
      <c r="P160" s="820"/>
      <c r="Q160" s="833"/>
    </row>
    <row r="161" spans="1:17" ht="14.45" customHeight="1" x14ac:dyDescent="0.2">
      <c r="A161" s="814" t="s">
        <v>2994</v>
      </c>
      <c r="B161" s="815" t="s">
        <v>2995</v>
      </c>
      <c r="C161" s="815" t="s">
        <v>2387</v>
      </c>
      <c r="D161" s="815" t="s">
        <v>3004</v>
      </c>
      <c r="E161" s="815" t="s">
        <v>3003</v>
      </c>
      <c r="F161" s="832">
        <v>0.15000000000000002</v>
      </c>
      <c r="G161" s="832">
        <v>272.85000000000002</v>
      </c>
      <c r="H161" s="832"/>
      <c r="I161" s="832">
        <v>1818.9999999999998</v>
      </c>
      <c r="J161" s="832"/>
      <c r="K161" s="832"/>
      <c r="L161" s="832"/>
      <c r="M161" s="832"/>
      <c r="N161" s="832"/>
      <c r="O161" s="832"/>
      <c r="P161" s="820"/>
      <c r="Q161" s="833"/>
    </row>
    <row r="162" spans="1:17" ht="14.45" customHeight="1" x14ac:dyDescent="0.2">
      <c r="A162" s="814" t="s">
        <v>2994</v>
      </c>
      <c r="B162" s="815" t="s">
        <v>2995</v>
      </c>
      <c r="C162" s="815" t="s">
        <v>2387</v>
      </c>
      <c r="D162" s="815" t="s">
        <v>3005</v>
      </c>
      <c r="E162" s="815" t="s">
        <v>3003</v>
      </c>
      <c r="F162" s="832">
        <v>0.02</v>
      </c>
      <c r="G162" s="832">
        <v>945.9</v>
      </c>
      <c r="H162" s="832"/>
      <c r="I162" s="832">
        <v>47295</v>
      </c>
      <c r="J162" s="832"/>
      <c r="K162" s="832"/>
      <c r="L162" s="832"/>
      <c r="M162" s="832"/>
      <c r="N162" s="832"/>
      <c r="O162" s="832"/>
      <c r="P162" s="820"/>
      <c r="Q162" s="833"/>
    </row>
    <row r="163" spans="1:17" ht="14.45" customHeight="1" x14ac:dyDescent="0.2">
      <c r="A163" s="814" t="s">
        <v>2994</v>
      </c>
      <c r="B163" s="815" t="s">
        <v>2995</v>
      </c>
      <c r="C163" s="815" t="s">
        <v>2387</v>
      </c>
      <c r="D163" s="815" t="s">
        <v>3006</v>
      </c>
      <c r="E163" s="815" t="s">
        <v>3003</v>
      </c>
      <c r="F163" s="832"/>
      <c r="G163" s="832"/>
      <c r="H163" s="832"/>
      <c r="I163" s="832"/>
      <c r="J163" s="832">
        <v>0.04</v>
      </c>
      <c r="K163" s="832">
        <v>65.569999999999993</v>
      </c>
      <c r="L163" s="832">
        <v>1</v>
      </c>
      <c r="M163" s="832">
        <v>1639.2499999999998</v>
      </c>
      <c r="N163" s="832">
        <v>0.04</v>
      </c>
      <c r="O163" s="832">
        <v>65.58</v>
      </c>
      <c r="P163" s="820">
        <v>1.0001525087692542</v>
      </c>
      <c r="Q163" s="833">
        <v>1639.5</v>
      </c>
    </row>
    <row r="164" spans="1:17" ht="14.45" customHeight="1" x14ac:dyDescent="0.2">
      <c r="A164" s="814" t="s">
        <v>2994</v>
      </c>
      <c r="B164" s="815" t="s">
        <v>2995</v>
      </c>
      <c r="C164" s="815" t="s">
        <v>2387</v>
      </c>
      <c r="D164" s="815" t="s">
        <v>3007</v>
      </c>
      <c r="E164" s="815" t="s">
        <v>3008</v>
      </c>
      <c r="F164" s="832"/>
      <c r="G164" s="832"/>
      <c r="H164" s="832"/>
      <c r="I164" s="832"/>
      <c r="J164" s="832">
        <v>0.05</v>
      </c>
      <c r="K164" s="832">
        <v>26.62</v>
      </c>
      <c r="L164" s="832">
        <v>1</v>
      </c>
      <c r="M164" s="832">
        <v>532.4</v>
      </c>
      <c r="N164" s="832"/>
      <c r="O164" s="832"/>
      <c r="P164" s="820"/>
      <c r="Q164" s="833"/>
    </row>
    <row r="165" spans="1:17" ht="14.45" customHeight="1" x14ac:dyDescent="0.2">
      <c r="A165" s="814" t="s">
        <v>2994</v>
      </c>
      <c r="B165" s="815" t="s">
        <v>2995</v>
      </c>
      <c r="C165" s="815" t="s">
        <v>2387</v>
      </c>
      <c r="D165" s="815" t="s">
        <v>3009</v>
      </c>
      <c r="E165" s="815" t="s">
        <v>3003</v>
      </c>
      <c r="F165" s="832"/>
      <c r="G165" s="832"/>
      <c r="H165" s="832"/>
      <c r="I165" s="832"/>
      <c r="J165" s="832">
        <v>0.06</v>
      </c>
      <c r="K165" s="832">
        <v>196.56</v>
      </c>
      <c r="L165" s="832">
        <v>1</v>
      </c>
      <c r="M165" s="832">
        <v>3276</v>
      </c>
      <c r="N165" s="832"/>
      <c r="O165" s="832"/>
      <c r="P165" s="820"/>
      <c r="Q165" s="833"/>
    </row>
    <row r="166" spans="1:17" ht="14.45" customHeight="1" x14ac:dyDescent="0.2">
      <c r="A166" s="814" t="s">
        <v>2994</v>
      </c>
      <c r="B166" s="815" t="s">
        <v>2995</v>
      </c>
      <c r="C166" s="815" t="s">
        <v>2447</v>
      </c>
      <c r="D166" s="815" t="s">
        <v>3010</v>
      </c>
      <c r="E166" s="815" t="s">
        <v>3011</v>
      </c>
      <c r="F166" s="832">
        <v>1</v>
      </c>
      <c r="G166" s="832">
        <v>972.32</v>
      </c>
      <c r="H166" s="832"/>
      <c r="I166" s="832">
        <v>972.32</v>
      </c>
      <c r="J166" s="832"/>
      <c r="K166" s="832"/>
      <c r="L166" s="832"/>
      <c r="M166" s="832"/>
      <c r="N166" s="832"/>
      <c r="O166" s="832"/>
      <c r="P166" s="820"/>
      <c r="Q166" s="833"/>
    </row>
    <row r="167" spans="1:17" ht="14.45" customHeight="1" x14ac:dyDescent="0.2">
      <c r="A167" s="814" t="s">
        <v>2994</v>
      </c>
      <c r="B167" s="815" t="s">
        <v>2995</v>
      </c>
      <c r="C167" s="815" t="s">
        <v>2447</v>
      </c>
      <c r="D167" s="815" t="s">
        <v>3012</v>
      </c>
      <c r="E167" s="815" t="s">
        <v>3013</v>
      </c>
      <c r="F167" s="832">
        <v>1</v>
      </c>
      <c r="G167" s="832">
        <v>943.25</v>
      </c>
      <c r="H167" s="832"/>
      <c r="I167" s="832">
        <v>943.25</v>
      </c>
      <c r="J167" s="832"/>
      <c r="K167" s="832"/>
      <c r="L167" s="832"/>
      <c r="M167" s="832"/>
      <c r="N167" s="832"/>
      <c r="O167" s="832"/>
      <c r="P167" s="820"/>
      <c r="Q167" s="833"/>
    </row>
    <row r="168" spans="1:17" ht="14.45" customHeight="1" x14ac:dyDescent="0.2">
      <c r="A168" s="814" t="s">
        <v>2994</v>
      </c>
      <c r="B168" s="815" t="s">
        <v>2995</v>
      </c>
      <c r="C168" s="815" t="s">
        <v>2447</v>
      </c>
      <c r="D168" s="815" t="s">
        <v>3014</v>
      </c>
      <c r="E168" s="815" t="s">
        <v>3015</v>
      </c>
      <c r="F168" s="832">
        <v>1</v>
      </c>
      <c r="G168" s="832">
        <v>7650</v>
      </c>
      <c r="H168" s="832"/>
      <c r="I168" s="832">
        <v>7650</v>
      </c>
      <c r="J168" s="832"/>
      <c r="K168" s="832"/>
      <c r="L168" s="832"/>
      <c r="M168" s="832"/>
      <c r="N168" s="832"/>
      <c r="O168" s="832"/>
      <c r="P168" s="820"/>
      <c r="Q168" s="833"/>
    </row>
    <row r="169" spans="1:17" ht="14.45" customHeight="1" x14ac:dyDescent="0.2">
      <c r="A169" s="814" t="s">
        <v>2994</v>
      </c>
      <c r="B169" s="815" t="s">
        <v>2995</v>
      </c>
      <c r="C169" s="815" t="s">
        <v>2447</v>
      </c>
      <c r="D169" s="815" t="s">
        <v>3016</v>
      </c>
      <c r="E169" s="815" t="s">
        <v>3017</v>
      </c>
      <c r="F169" s="832">
        <v>2</v>
      </c>
      <c r="G169" s="832">
        <v>23666.12</v>
      </c>
      <c r="H169" s="832"/>
      <c r="I169" s="832">
        <v>11833.06</v>
      </c>
      <c r="J169" s="832"/>
      <c r="K169" s="832"/>
      <c r="L169" s="832"/>
      <c r="M169" s="832"/>
      <c r="N169" s="832"/>
      <c r="O169" s="832"/>
      <c r="P169" s="820"/>
      <c r="Q169" s="833"/>
    </row>
    <row r="170" spans="1:17" ht="14.45" customHeight="1" x14ac:dyDescent="0.2">
      <c r="A170" s="814" t="s">
        <v>2994</v>
      </c>
      <c r="B170" s="815" t="s">
        <v>2995</v>
      </c>
      <c r="C170" s="815" t="s">
        <v>2447</v>
      </c>
      <c r="D170" s="815" t="s">
        <v>3018</v>
      </c>
      <c r="E170" s="815" t="s">
        <v>3019</v>
      </c>
      <c r="F170" s="832">
        <v>1</v>
      </c>
      <c r="G170" s="832">
        <v>831.16</v>
      </c>
      <c r="H170" s="832"/>
      <c r="I170" s="832">
        <v>831.16</v>
      </c>
      <c r="J170" s="832"/>
      <c r="K170" s="832"/>
      <c r="L170" s="832"/>
      <c r="M170" s="832"/>
      <c r="N170" s="832"/>
      <c r="O170" s="832"/>
      <c r="P170" s="820"/>
      <c r="Q170" s="833"/>
    </row>
    <row r="171" spans="1:17" ht="14.45" customHeight="1" x14ac:dyDescent="0.2">
      <c r="A171" s="814" t="s">
        <v>2994</v>
      </c>
      <c r="B171" s="815" t="s">
        <v>2995</v>
      </c>
      <c r="C171" s="815" t="s">
        <v>2447</v>
      </c>
      <c r="D171" s="815" t="s">
        <v>3020</v>
      </c>
      <c r="E171" s="815" t="s">
        <v>3021</v>
      </c>
      <c r="F171" s="832">
        <v>1</v>
      </c>
      <c r="G171" s="832">
        <v>1086.17</v>
      </c>
      <c r="H171" s="832"/>
      <c r="I171" s="832">
        <v>1086.17</v>
      </c>
      <c r="J171" s="832"/>
      <c r="K171" s="832"/>
      <c r="L171" s="832"/>
      <c r="M171" s="832"/>
      <c r="N171" s="832"/>
      <c r="O171" s="832"/>
      <c r="P171" s="820"/>
      <c r="Q171" s="833"/>
    </row>
    <row r="172" spans="1:17" ht="14.45" customHeight="1" x14ac:dyDescent="0.2">
      <c r="A172" s="814" t="s">
        <v>2994</v>
      </c>
      <c r="B172" s="815" t="s">
        <v>2995</v>
      </c>
      <c r="C172" s="815" t="s">
        <v>2447</v>
      </c>
      <c r="D172" s="815" t="s">
        <v>3022</v>
      </c>
      <c r="E172" s="815" t="s">
        <v>3023</v>
      </c>
      <c r="F172" s="832">
        <v>1</v>
      </c>
      <c r="G172" s="832">
        <v>16831.689999999999</v>
      </c>
      <c r="H172" s="832"/>
      <c r="I172" s="832">
        <v>16831.689999999999</v>
      </c>
      <c r="J172" s="832"/>
      <c r="K172" s="832"/>
      <c r="L172" s="832"/>
      <c r="M172" s="832"/>
      <c r="N172" s="832"/>
      <c r="O172" s="832"/>
      <c r="P172" s="820"/>
      <c r="Q172" s="833"/>
    </row>
    <row r="173" spans="1:17" ht="14.45" customHeight="1" x14ac:dyDescent="0.2">
      <c r="A173" s="814" t="s">
        <v>2994</v>
      </c>
      <c r="B173" s="815" t="s">
        <v>2995</v>
      </c>
      <c r="C173" s="815" t="s">
        <v>2447</v>
      </c>
      <c r="D173" s="815" t="s">
        <v>3024</v>
      </c>
      <c r="E173" s="815" t="s">
        <v>3025</v>
      </c>
      <c r="F173" s="832">
        <v>1</v>
      </c>
      <c r="G173" s="832">
        <v>4066.69</v>
      </c>
      <c r="H173" s="832"/>
      <c r="I173" s="832">
        <v>4066.69</v>
      </c>
      <c r="J173" s="832"/>
      <c r="K173" s="832"/>
      <c r="L173" s="832"/>
      <c r="M173" s="832"/>
      <c r="N173" s="832"/>
      <c r="O173" s="832"/>
      <c r="P173" s="820"/>
      <c r="Q173" s="833"/>
    </row>
    <row r="174" spans="1:17" ht="14.45" customHeight="1" x14ac:dyDescent="0.2">
      <c r="A174" s="814" t="s">
        <v>2994</v>
      </c>
      <c r="B174" s="815" t="s">
        <v>2995</v>
      </c>
      <c r="C174" s="815" t="s">
        <v>2397</v>
      </c>
      <c r="D174" s="815" t="s">
        <v>3026</v>
      </c>
      <c r="E174" s="815" t="s">
        <v>3027</v>
      </c>
      <c r="F174" s="832">
        <v>11</v>
      </c>
      <c r="G174" s="832">
        <v>2464</v>
      </c>
      <c r="H174" s="832">
        <v>1.0951111111111111</v>
      </c>
      <c r="I174" s="832">
        <v>224</v>
      </c>
      <c r="J174" s="832">
        <v>10</v>
      </c>
      <c r="K174" s="832">
        <v>2250</v>
      </c>
      <c r="L174" s="832">
        <v>1</v>
      </c>
      <c r="M174" s="832">
        <v>225</v>
      </c>
      <c r="N174" s="832">
        <v>10</v>
      </c>
      <c r="O174" s="832">
        <v>2260</v>
      </c>
      <c r="P174" s="820">
        <v>1.0044444444444445</v>
      </c>
      <c r="Q174" s="833">
        <v>226</v>
      </c>
    </row>
    <row r="175" spans="1:17" ht="14.45" customHeight="1" x14ac:dyDescent="0.2">
      <c r="A175" s="814" t="s">
        <v>2994</v>
      </c>
      <c r="B175" s="815" t="s">
        <v>2995</v>
      </c>
      <c r="C175" s="815" t="s">
        <v>2397</v>
      </c>
      <c r="D175" s="815" t="s">
        <v>3028</v>
      </c>
      <c r="E175" s="815" t="s">
        <v>3029</v>
      </c>
      <c r="F175" s="832">
        <v>12</v>
      </c>
      <c r="G175" s="832">
        <v>2712</v>
      </c>
      <c r="H175" s="832">
        <v>0.85336689741976091</v>
      </c>
      <c r="I175" s="832">
        <v>226</v>
      </c>
      <c r="J175" s="832">
        <v>14</v>
      </c>
      <c r="K175" s="832">
        <v>3178</v>
      </c>
      <c r="L175" s="832">
        <v>1</v>
      </c>
      <c r="M175" s="832">
        <v>227</v>
      </c>
      <c r="N175" s="832">
        <v>8</v>
      </c>
      <c r="O175" s="832">
        <v>1824</v>
      </c>
      <c r="P175" s="820">
        <v>0.57394587791063567</v>
      </c>
      <c r="Q175" s="833">
        <v>228</v>
      </c>
    </row>
    <row r="176" spans="1:17" ht="14.45" customHeight="1" x14ac:dyDescent="0.2">
      <c r="A176" s="814" t="s">
        <v>2994</v>
      </c>
      <c r="B176" s="815" t="s">
        <v>2995</v>
      </c>
      <c r="C176" s="815" t="s">
        <v>2397</v>
      </c>
      <c r="D176" s="815" t="s">
        <v>3030</v>
      </c>
      <c r="E176" s="815" t="s">
        <v>3031</v>
      </c>
      <c r="F176" s="832"/>
      <c r="G176" s="832"/>
      <c r="H176" s="832"/>
      <c r="I176" s="832"/>
      <c r="J176" s="832">
        <v>2</v>
      </c>
      <c r="K176" s="832">
        <v>1258</v>
      </c>
      <c r="L176" s="832">
        <v>1</v>
      </c>
      <c r="M176" s="832">
        <v>629</v>
      </c>
      <c r="N176" s="832"/>
      <c r="O176" s="832"/>
      <c r="P176" s="820"/>
      <c r="Q176" s="833"/>
    </row>
    <row r="177" spans="1:17" ht="14.45" customHeight="1" x14ac:dyDescent="0.2">
      <c r="A177" s="814" t="s">
        <v>2994</v>
      </c>
      <c r="B177" s="815" t="s">
        <v>2995</v>
      </c>
      <c r="C177" s="815" t="s">
        <v>2397</v>
      </c>
      <c r="D177" s="815" t="s">
        <v>3032</v>
      </c>
      <c r="E177" s="815" t="s">
        <v>3033</v>
      </c>
      <c r="F177" s="832">
        <v>2</v>
      </c>
      <c r="G177" s="832">
        <v>922</v>
      </c>
      <c r="H177" s="832">
        <v>1.9956709956709957</v>
      </c>
      <c r="I177" s="832">
        <v>461</v>
      </c>
      <c r="J177" s="832">
        <v>1</v>
      </c>
      <c r="K177" s="832">
        <v>462</v>
      </c>
      <c r="L177" s="832">
        <v>1</v>
      </c>
      <c r="M177" s="832">
        <v>462</v>
      </c>
      <c r="N177" s="832">
        <v>2</v>
      </c>
      <c r="O177" s="832">
        <v>928</v>
      </c>
      <c r="P177" s="820">
        <v>2.0086580086580086</v>
      </c>
      <c r="Q177" s="833">
        <v>464</v>
      </c>
    </row>
    <row r="178" spans="1:17" ht="14.45" customHeight="1" x14ac:dyDescent="0.2">
      <c r="A178" s="814" t="s">
        <v>2994</v>
      </c>
      <c r="B178" s="815" t="s">
        <v>2995</v>
      </c>
      <c r="C178" s="815" t="s">
        <v>2397</v>
      </c>
      <c r="D178" s="815" t="s">
        <v>3034</v>
      </c>
      <c r="E178" s="815" t="s">
        <v>3035</v>
      </c>
      <c r="F178" s="832">
        <v>1</v>
      </c>
      <c r="G178" s="832">
        <v>1577</v>
      </c>
      <c r="H178" s="832"/>
      <c r="I178" s="832">
        <v>1577</v>
      </c>
      <c r="J178" s="832"/>
      <c r="K178" s="832"/>
      <c r="L178" s="832"/>
      <c r="M178" s="832"/>
      <c r="N178" s="832"/>
      <c r="O178" s="832"/>
      <c r="P178" s="820"/>
      <c r="Q178" s="833"/>
    </row>
    <row r="179" spans="1:17" ht="14.45" customHeight="1" x14ac:dyDescent="0.2">
      <c r="A179" s="814" t="s">
        <v>2994</v>
      </c>
      <c r="B179" s="815" t="s">
        <v>2995</v>
      </c>
      <c r="C179" s="815" t="s">
        <v>2397</v>
      </c>
      <c r="D179" s="815" t="s">
        <v>3036</v>
      </c>
      <c r="E179" s="815" t="s">
        <v>3037</v>
      </c>
      <c r="F179" s="832"/>
      <c r="G179" s="832"/>
      <c r="H179" s="832"/>
      <c r="I179" s="832"/>
      <c r="J179" s="832"/>
      <c r="K179" s="832"/>
      <c r="L179" s="832"/>
      <c r="M179" s="832"/>
      <c r="N179" s="832">
        <v>2</v>
      </c>
      <c r="O179" s="832">
        <v>698</v>
      </c>
      <c r="P179" s="820"/>
      <c r="Q179" s="833">
        <v>349</v>
      </c>
    </row>
    <row r="180" spans="1:17" ht="14.45" customHeight="1" x14ac:dyDescent="0.2">
      <c r="A180" s="814" t="s">
        <v>2994</v>
      </c>
      <c r="B180" s="815" t="s">
        <v>2995</v>
      </c>
      <c r="C180" s="815" t="s">
        <v>2397</v>
      </c>
      <c r="D180" s="815" t="s">
        <v>3038</v>
      </c>
      <c r="E180" s="815" t="s">
        <v>3039</v>
      </c>
      <c r="F180" s="832"/>
      <c r="G180" s="832"/>
      <c r="H180" s="832"/>
      <c r="I180" s="832"/>
      <c r="J180" s="832">
        <v>1</v>
      </c>
      <c r="K180" s="832">
        <v>877</v>
      </c>
      <c r="L180" s="832">
        <v>1</v>
      </c>
      <c r="M180" s="832">
        <v>877</v>
      </c>
      <c r="N180" s="832"/>
      <c r="O180" s="832"/>
      <c r="P180" s="820"/>
      <c r="Q180" s="833"/>
    </row>
    <row r="181" spans="1:17" ht="14.45" customHeight="1" x14ac:dyDescent="0.2">
      <c r="A181" s="814" t="s">
        <v>2994</v>
      </c>
      <c r="B181" s="815" t="s">
        <v>2995</v>
      </c>
      <c r="C181" s="815" t="s">
        <v>2397</v>
      </c>
      <c r="D181" s="815" t="s">
        <v>3040</v>
      </c>
      <c r="E181" s="815" t="s">
        <v>3041</v>
      </c>
      <c r="F181" s="832">
        <v>14</v>
      </c>
      <c r="G181" s="832">
        <v>72212</v>
      </c>
      <c r="H181" s="832">
        <v>1.2717410446972632</v>
      </c>
      <c r="I181" s="832">
        <v>5158</v>
      </c>
      <c r="J181" s="832">
        <v>11</v>
      </c>
      <c r="K181" s="832">
        <v>56782</v>
      </c>
      <c r="L181" s="832">
        <v>1</v>
      </c>
      <c r="M181" s="832">
        <v>5162</v>
      </c>
      <c r="N181" s="832">
        <v>6</v>
      </c>
      <c r="O181" s="832">
        <v>30996</v>
      </c>
      <c r="P181" s="820">
        <v>0.54587721461026384</v>
      </c>
      <c r="Q181" s="833">
        <v>5166</v>
      </c>
    </row>
    <row r="182" spans="1:17" ht="14.45" customHeight="1" x14ac:dyDescent="0.2">
      <c r="A182" s="814" t="s">
        <v>2994</v>
      </c>
      <c r="B182" s="815" t="s">
        <v>2995</v>
      </c>
      <c r="C182" s="815" t="s">
        <v>2397</v>
      </c>
      <c r="D182" s="815" t="s">
        <v>3042</v>
      </c>
      <c r="E182" s="815" t="s">
        <v>3043</v>
      </c>
      <c r="F182" s="832"/>
      <c r="G182" s="832"/>
      <c r="H182" s="832"/>
      <c r="I182" s="832"/>
      <c r="J182" s="832">
        <v>2</v>
      </c>
      <c r="K182" s="832">
        <v>11252</v>
      </c>
      <c r="L182" s="832">
        <v>1</v>
      </c>
      <c r="M182" s="832">
        <v>5626</v>
      </c>
      <c r="N182" s="832"/>
      <c r="O182" s="832"/>
      <c r="P182" s="820"/>
      <c r="Q182" s="833"/>
    </row>
    <row r="183" spans="1:17" ht="14.45" customHeight="1" x14ac:dyDescent="0.2">
      <c r="A183" s="814" t="s">
        <v>2994</v>
      </c>
      <c r="B183" s="815" t="s">
        <v>2995</v>
      </c>
      <c r="C183" s="815" t="s">
        <v>2397</v>
      </c>
      <c r="D183" s="815" t="s">
        <v>3044</v>
      </c>
      <c r="E183" s="815" t="s">
        <v>3045</v>
      </c>
      <c r="F183" s="832">
        <v>122</v>
      </c>
      <c r="G183" s="832">
        <v>21716</v>
      </c>
      <c r="H183" s="832">
        <v>1.4106794855138365</v>
      </c>
      <c r="I183" s="832">
        <v>178</v>
      </c>
      <c r="J183" s="832">
        <v>86</v>
      </c>
      <c r="K183" s="832">
        <v>15394</v>
      </c>
      <c r="L183" s="832">
        <v>1</v>
      </c>
      <c r="M183" s="832">
        <v>179</v>
      </c>
      <c r="N183" s="832">
        <v>101</v>
      </c>
      <c r="O183" s="832">
        <v>18180</v>
      </c>
      <c r="P183" s="820">
        <v>1.1809796024425101</v>
      </c>
      <c r="Q183" s="833">
        <v>180</v>
      </c>
    </row>
    <row r="184" spans="1:17" ht="14.45" customHeight="1" x14ac:dyDescent="0.2">
      <c r="A184" s="814" t="s">
        <v>2994</v>
      </c>
      <c r="B184" s="815" t="s">
        <v>2995</v>
      </c>
      <c r="C184" s="815" t="s">
        <v>2397</v>
      </c>
      <c r="D184" s="815" t="s">
        <v>3046</v>
      </c>
      <c r="E184" s="815" t="s">
        <v>3047</v>
      </c>
      <c r="F184" s="832"/>
      <c r="G184" s="832"/>
      <c r="H184" s="832"/>
      <c r="I184" s="832"/>
      <c r="J184" s="832"/>
      <c r="K184" s="832"/>
      <c r="L184" s="832"/>
      <c r="M184" s="832"/>
      <c r="N184" s="832">
        <v>2</v>
      </c>
      <c r="O184" s="832">
        <v>698</v>
      </c>
      <c r="P184" s="820"/>
      <c r="Q184" s="833">
        <v>349</v>
      </c>
    </row>
    <row r="185" spans="1:17" ht="14.45" customHeight="1" x14ac:dyDescent="0.2">
      <c r="A185" s="814" t="s">
        <v>2994</v>
      </c>
      <c r="B185" s="815" t="s">
        <v>2995</v>
      </c>
      <c r="C185" s="815" t="s">
        <v>2397</v>
      </c>
      <c r="D185" s="815" t="s">
        <v>3048</v>
      </c>
      <c r="E185" s="815" t="s">
        <v>3049</v>
      </c>
      <c r="F185" s="832">
        <v>8</v>
      </c>
      <c r="G185" s="832">
        <v>21896</v>
      </c>
      <c r="H185" s="832">
        <v>0.99890510948905109</v>
      </c>
      <c r="I185" s="832">
        <v>2737</v>
      </c>
      <c r="J185" s="832">
        <v>8</v>
      </c>
      <c r="K185" s="832">
        <v>21920</v>
      </c>
      <c r="L185" s="832">
        <v>1</v>
      </c>
      <c r="M185" s="832">
        <v>2740</v>
      </c>
      <c r="N185" s="832">
        <v>4</v>
      </c>
      <c r="O185" s="832">
        <v>10968</v>
      </c>
      <c r="P185" s="820">
        <v>0.50036496350364967</v>
      </c>
      <c r="Q185" s="833">
        <v>2742</v>
      </c>
    </row>
    <row r="186" spans="1:17" ht="14.45" customHeight="1" x14ac:dyDescent="0.2">
      <c r="A186" s="814" t="s">
        <v>2994</v>
      </c>
      <c r="B186" s="815" t="s">
        <v>2995</v>
      </c>
      <c r="C186" s="815" t="s">
        <v>2397</v>
      </c>
      <c r="D186" s="815" t="s">
        <v>3050</v>
      </c>
      <c r="E186" s="815" t="s">
        <v>3051</v>
      </c>
      <c r="F186" s="832">
        <v>1</v>
      </c>
      <c r="G186" s="832">
        <v>5270</v>
      </c>
      <c r="H186" s="832">
        <v>0.33308052079383138</v>
      </c>
      <c r="I186" s="832">
        <v>5270</v>
      </c>
      <c r="J186" s="832">
        <v>3</v>
      </c>
      <c r="K186" s="832">
        <v>15822</v>
      </c>
      <c r="L186" s="832">
        <v>1</v>
      </c>
      <c r="M186" s="832">
        <v>5274</v>
      </c>
      <c r="N186" s="832">
        <v>2</v>
      </c>
      <c r="O186" s="832">
        <v>10556</v>
      </c>
      <c r="P186" s="820">
        <v>0.66717229174567061</v>
      </c>
      <c r="Q186" s="833">
        <v>5278</v>
      </c>
    </row>
    <row r="187" spans="1:17" ht="14.45" customHeight="1" x14ac:dyDescent="0.2">
      <c r="A187" s="814" t="s">
        <v>2994</v>
      </c>
      <c r="B187" s="815" t="s">
        <v>2995</v>
      </c>
      <c r="C187" s="815" t="s">
        <v>2397</v>
      </c>
      <c r="D187" s="815" t="s">
        <v>3052</v>
      </c>
      <c r="E187" s="815" t="s">
        <v>3053</v>
      </c>
      <c r="F187" s="832">
        <v>3</v>
      </c>
      <c r="G187" s="832">
        <v>2025</v>
      </c>
      <c r="H187" s="832"/>
      <c r="I187" s="832">
        <v>675</v>
      </c>
      <c r="J187" s="832"/>
      <c r="K187" s="832"/>
      <c r="L187" s="832"/>
      <c r="M187" s="832"/>
      <c r="N187" s="832">
        <v>1</v>
      </c>
      <c r="O187" s="832">
        <v>680</v>
      </c>
      <c r="P187" s="820"/>
      <c r="Q187" s="833">
        <v>680</v>
      </c>
    </row>
    <row r="188" spans="1:17" ht="14.45" customHeight="1" x14ac:dyDescent="0.2">
      <c r="A188" s="814" t="s">
        <v>2994</v>
      </c>
      <c r="B188" s="815" t="s">
        <v>2995</v>
      </c>
      <c r="C188" s="815" t="s">
        <v>2397</v>
      </c>
      <c r="D188" s="815" t="s">
        <v>3054</v>
      </c>
      <c r="E188" s="815" t="s">
        <v>3055</v>
      </c>
      <c r="F188" s="832">
        <v>2</v>
      </c>
      <c r="G188" s="832">
        <v>1138</v>
      </c>
      <c r="H188" s="832">
        <v>1.9929947460595447</v>
      </c>
      <c r="I188" s="832">
        <v>569</v>
      </c>
      <c r="J188" s="832">
        <v>1</v>
      </c>
      <c r="K188" s="832">
        <v>571</v>
      </c>
      <c r="L188" s="832">
        <v>1</v>
      </c>
      <c r="M188" s="832">
        <v>571</v>
      </c>
      <c r="N188" s="832">
        <v>2</v>
      </c>
      <c r="O188" s="832">
        <v>1146</v>
      </c>
      <c r="P188" s="820">
        <v>2.0070052539404553</v>
      </c>
      <c r="Q188" s="833">
        <v>573</v>
      </c>
    </row>
    <row r="189" spans="1:17" ht="14.45" customHeight="1" x14ac:dyDescent="0.2">
      <c r="A189" s="814" t="s">
        <v>2994</v>
      </c>
      <c r="B189" s="815" t="s">
        <v>2995</v>
      </c>
      <c r="C189" s="815" t="s">
        <v>2397</v>
      </c>
      <c r="D189" s="815" t="s">
        <v>3056</v>
      </c>
      <c r="E189" s="815" t="s">
        <v>3057</v>
      </c>
      <c r="F189" s="832"/>
      <c r="G189" s="832"/>
      <c r="H189" s="832"/>
      <c r="I189" s="832"/>
      <c r="J189" s="832">
        <v>1</v>
      </c>
      <c r="K189" s="832">
        <v>156</v>
      </c>
      <c r="L189" s="832">
        <v>1</v>
      </c>
      <c r="M189" s="832">
        <v>156</v>
      </c>
      <c r="N189" s="832"/>
      <c r="O189" s="832"/>
      <c r="P189" s="820"/>
      <c r="Q189" s="833"/>
    </row>
    <row r="190" spans="1:17" ht="14.45" customHeight="1" x14ac:dyDescent="0.2">
      <c r="A190" s="814" t="s">
        <v>2994</v>
      </c>
      <c r="B190" s="815" t="s">
        <v>2995</v>
      </c>
      <c r="C190" s="815" t="s">
        <v>2397</v>
      </c>
      <c r="D190" s="815" t="s">
        <v>3058</v>
      </c>
      <c r="E190" s="815" t="s">
        <v>3059</v>
      </c>
      <c r="F190" s="832">
        <v>3</v>
      </c>
      <c r="G190" s="832">
        <v>615</v>
      </c>
      <c r="H190" s="832"/>
      <c r="I190" s="832">
        <v>205</v>
      </c>
      <c r="J190" s="832"/>
      <c r="K190" s="832"/>
      <c r="L190" s="832"/>
      <c r="M190" s="832"/>
      <c r="N190" s="832"/>
      <c r="O190" s="832"/>
      <c r="P190" s="820"/>
      <c r="Q190" s="833"/>
    </row>
    <row r="191" spans="1:17" ht="14.45" customHeight="1" x14ac:dyDescent="0.2">
      <c r="A191" s="814" t="s">
        <v>2994</v>
      </c>
      <c r="B191" s="815" t="s">
        <v>2995</v>
      </c>
      <c r="C191" s="815" t="s">
        <v>2397</v>
      </c>
      <c r="D191" s="815" t="s">
        <v>3060</v>
      </c>
      <c r="E191" s="815" t="s">
        <v>3061</v>
      </c>
      <c r="F191" s="832"/>
      <c r="G191" s="832"/>
      <c r="H191" s="832"/>
      <c r="I191" s="832"/>
      <c r="J191" s="832">
        <v>3</v>
      </c>
      <c r="K191" s="832">
        <v>1284</v>
      </c>
      <c r="L191" s="832">
        <v>1</v>
      </c>
      <c r="M191" s="832">
        <v>428</v>
      </c>
      <c r="N191" s="832"/>
      <c r="O191" s="832"/>
      <c r="P191" s="820"/>
      <c r="Q191" s="833"/>
    </row>
    <row r="192" spans="1:17" ht="14.45" customHeight="1" x14ac:dyDescent="0.2">
      <c r="A192" s="814" t="s">
        <v>2994</v>
      </c>
      <c r="B192" s="815" t="s">
        <v>2995</v>
      </c>
      <c r="C192" s="815" t="s">
        <v>2397</v>
      </c>
      <c r="D192" s="815" t="s">
        <v>3062</v>
      </c>
      <c r="E192" s="815" t="s">
        <v>3063</v>
      </c>
      <c r="F192" s="832">
        <v>2</v>
      </c>
      <c r="G192" s="832">
        <v>4312</v>
      </c>
      <c r="H192" s="832"/>
      <c r="I192" s="832">
        <v>2156</v>
      </c>
      <c r="J192" s="832"/>
      <c r="K192" s="832"/>
      <c r="L192" s="832"/>
      <c r="M192" s="832"/>
      <c r="N192" s="832"/>
      <c r="O192" s="832"/>
      <c r="P192" s="820"/>
      <c r="Q192" s="833"/>
    </row>
    <row r="193" spans="1:17" ht="14.45" customHeight="1" x14ac:dyDescent="0.2">
      <c r="A193" s="814" t="s">
        <v>2994</v>
      </c>
      <c r="B193" s="815" t="s">
        <v>2995</v>
      </c>
      <c r="C193" s="815" t="s">
        <v>2397</v>
      </c>
      <c r="D193" s="815" t="s">
        <v>3064</v>
      </c>
      <c r="E193" s="815" t="s">
        <v>3065</v>
      </c>
      <c r="F193" s="832">
        <v>5</v>
      </c>
      <c r="G193" s="832">
        <v>4675</v>
      </c>
      <c r="H193" s="832">
        <v>2.4920042643923241</v>
      </c>
      <c r="I193" s="832">
        <v>935</v>
      </c>
      <c r="J193" s="832">
        <v>2</v>
      </c>
      <c r="K193" s="832">
        <v>1876</v>
      </c>
      <c r="L193" s="832">
        <v>1</v>
      </c>
      <c r="M193" s="832">
        <v>938</v>
      </c>
      <c r="N193" s="832"/>
      <c r="O193" s="832"/>
      <c r="P193" s="820"/>
      <c r="Q193" s="833"/>
    </row>
    <row r="194" spans="1:17" ht="14.45" customHeight="1" x14ac:dyDescent="0.2">
      <c r="A194" s="814" t="s">
        <v>2994</v>
      </c>
      <c r="B194" s="815" t="s">
        <v>2995</v>
      </c>
      <c r="C194" s="815" t="s">
        <v>2397</v>
      </c>
      <c r="D194" s="815" t="s">
        <v>3066</v>
      </c>
      <c r="E194" s="815" t="s">
        <v>3067</v>
      </c>
      <c r="F194" s="832">
        <v>1</v>
      </c>
      <c r="G194" s="832">
        <v>8462</v>
      </c>
      <c r="H194" s="832"/>
      <c r="I194" s="832">
        <v>8462</v>
      </c>
      <c r="J194" s="832"/>
      <c r="K194" s="832"/>
      <c r="L194" s="832"/>
      <c r="M194" s="832"/>
      <c r="N194" s="832"/>
      <c r="O194" s="832"/>
      <c r="P194" s="820"/>
      <c r="Q194" s="833"/>
    </row>
    <row r="195" spans="1:17" ht="14.45" customHeight="1" x14ac:dyDescent="0.2">
      <c r="A195" s="814" t="s">
        <v>3068</v>
      </c>
      <c r="B195" s="815" t="s">
        <v>3069</v>
      </c>
      <c r="C195" s="815" t="s">
        <v>2397</v>
      </c>
      <c r="D195" s="815" t="s">
        <v>3070</v>
      </c>
      <c r="E195" s="815" t="s">
        <v>3071</v>
      </c>
      <c r="F195" s="832">
        <v>7</v>
      </c>
      <c r="G195" s="832">
        <v>1484</v>
      </c>
      <c r="H195" s="832">
        <v>0.77412623891497134</v>
      </c>
      <c r="I195" s="832">
        <v>212</v>
      </c>
      <c r="J195" s="832">
        <v>9</v>
      </c>
      <c r="K195" s="832">
        <v>1917</v>
      </c>
      <c r="L195" s="832">
        <v>1</v>
      </c>
      <c r="M195" s="832">
        <v>213</v>
      </c>
      <c r="N195" s="832">
        <v>6</v>
      </c>
      <c r="O195" s="832">
        <v>1290</v>
      </c>
      <c r="P195" s="820">
        <v>0.67292644757433495</v>
      </c>
      <c r="Q195" s="833">
        <v>215</v>
      </c>
    </row>
    <row r="196" spans="1:17" ht="14.45" customHeight="1" x14ac:dyDescent="0.2">
      <c r="A196" s="814" t="s">
        <v>3068</v>
      </c>
      <c r="B196" s="815" t="s">
        <v>3069</v>
      </c>
      <c r="C196" s="815" t="s">
        <v>2397</v>
      </c>
      <c r="D196" s="815" t="s">
        <v>3072</v>
      </c>
      <c r="E196" s="815" t="s">
        <v>3073</v>
      </c>
      <c r="F196" s="832">
        <v>115</v>
      </c>
      <c r="G196" s="832">
        <v>34730</v>
      </c>
      <c r="H196" s="832">
        <v>1.7366736673667367</v>
      </c>
      <c r="I196" s="832">
        <v>302</v>
      </c>
      <c r="J196" s="832">
        <v>66</v>
      </c>
      <c r="K196" s="832">
        <v>19998</v>
      </c>
      <c r="L196" s="832">
        <v>1</v>
      </c>
      <c r="M196" s="832">
        <v>303</v>
      </c>
      <c r="N196" s="832">
        <v>137</v>
      </c>
      <c r="O196" s="832">
        <v>41785</v>
      </c>
      <c r="P196" s="820">
        <v>2.0894589458945894</v>
      </c>
      <c r="Q196" s="833">
        <v>305</v>
      </c>
    </row>
    <row r="197" spans="1:17" ht="14.45" customHeight="1" x14ac:dyDescent="0.2">
      <c r="A197" s="814" t="s">
        <v>3068</v>
      </c>
      <c r="B197" s="815" t="s">
        <v>3069</v>
      </c>
      <c r="C197" s="815" t="s">
        <v>2397</v>
      </c>
      <c r="D197" s="815" t="s">
        <v>3074</v>
      </c>
      <c r="E197" s="815" t="s">
        <v>3075</v>
      </c>
      <c r="F197" s="832">
        <v>6</v>
      </c>
      <c r="G197" s="832">
        <v>600</v>
      </c>
      <c r="H197" s="832">
        <v>0.66666666666666663</v>
      </c>
      <c r="I197" s="832">
        <v>100</v>
      </c>
      <c r="J197" s="832">
        <v>9</v>
      </c>
      <c r="K197" s="832">
        <v>900</v>
      </c>
      <c r="L197" s="832">
        <v>1</v>
      </c>
      <c r="M197" s="832">
        <v>100</v>
      </c>
      <c r="N197" s="832">
        <v>12</v>
      </c>
      <c r="O197" s="832">
        <v>1212</v>
      </c>
      <c r="P197" s="820">
        <v>1.3466666666666667</v>
      </c>
      <c r="Q197" s="833">
        <v>101</v>
      </c>
    </row>
    <row r="198" spans="1:17" ht="14.45" customHeight="1" x14ac:dyDescent="0.2">
      <c r="A198" s="814" t="s">
        <v>3068</v>
      </c>
      <c r="B198" s="815" t="s">
        <v>3069</v>
      </c>
      <c r="C198" s="815" t="s">
        <v>2397</v>
      </c>
      <c r="D198" s="815" t="s">
        <v>3076</v>
      </c>
      <c r="E198" s="815" t="s">
        <v>3077</v>
      </c>
      <c r="F198" s="832">
        <v>3</v>
      </c>
      <c r="G198" s="832">
        <v>696</v>
      </c>
      <c r="H198" s="832">
        <v>0.74042553191489358</v>
      </c>
      <c r="I198" s="832">
        <v>232</v>
      </c>
      <c r="J198" s="832">
        <v>4</v>
      </c>
      <c r="K198" s="832">
        <v>940</v>
      </c>
      <c r="L198" s="832">
        <v>1</v>
      </c>
      <c r="M198" s="832">
        <v>235</v>
      </c>
      <c r="N198" s="832">
        <v>2</v>
      </c>
      <c r="O198" s="832">
        <v>474</v>
      </c>
      <c r="P198" s="820">
        <v>0.50425531914893618</v>
      </c>
      <c r="Q198" s="833">
        <v>237</v>
      </c>
    </row>
    <row r="199" spans="1:17" ht="14.45" customHeight="1" x14ac:dyDescent="0.2">
      <c r="A199" s="814" t="s">
        <v>3068</v>
      </c>
      <c r="B199" s="815" t="s">
        <v>3069</v>
      </c>
      <c r="C199" s="815" t="s">
        <v>2397</v>
      </c>
      <c r="D199" s="815" t="s">
        <v>3078</v>
      </c>
      <c r="E199" s="815" t="s">
        <v>3079</v>
      </c>
      <c r="F199" s="832">
        <v>26</v>
      </c>
      <c r="G199" s="832">
        <v>3562</v>
      </c>
      <c r="H199" s="832">
        <v>1.1222432262129804</v>
      </c>
      <c r="I199" s="832">
        <v>137</v>
      </c>
      <c r="J199" s="832">
        <v>23</v>
      </c>
      <c r="K199" s="832">
        <v>3174</v>
      </c>
      <c r="L199" s="832">
        <v>1</v>
      </c>
      <c r="M199" s="832">
        <v>138</v>
      </c>
      <c r="N199" s="832">
        <v>16</v>
      </c>
      <c r="O199" s="832">
        <v>2224</v>
      </c>
      <c r="P199" s="820">
        <v>0.70069313169502201</v>
      </c>
      <c r="Q199" s="833">
        <v>139</v>
      </c>
    </row>
    <row r="200" spans="1:17" ht="14.45" customHeight="1" x14ac:dyDescent="0.2">
      <c r="A200" s="814" t="s">
        <v>3068</v>
      </c>
      <c r="B200" s="815" t="s">
        <v>3069</v>
      </c>
      <c r="C200" s="815" t="s">
        <v>2397</v>
      </c>
      <c r="D200" s="815" t="s">
        <v>3080</v>
      </c>
      <c r="E200" s="815" t="s">
        <v>3079</v>
      </c>
      <c r="F200" s="832">
        <v>3</v>
      </c>
      <c r="G200" s="832">
        <v>552</v>
      </c>
      <c r="H200" s="832"/>
      <c r="I200" s="832">
        <v>184</v>
      </c>
      <c r="J200" s="832"/>
      <c r="K200" s="832"/>
      <c r="L200" s="832"/>
      <c r="M200" s="832"/>
      <c r="N200" s="832">
        <v>6</v>
      </c>
      <c r="O200" s="832">
        <v>1122</v>
      </c>
      <c r="P200" s="820"/>
      <c r="Q200" s="833">
        <v>187</v>
      </c>
    </row>
    <row r="201" spans="1:17" ht="14.45" customHeight="1" x14ac:dyDescent="0.2">
      <c r="A201" s="814" t="s">
        <v>3068</v>
      </c>
      <c r="B201" s="815" t="s">
        <v>3069</v>
      </c>
      <c r="C201" s="815" t="s">
        <v>2397</v>
      </c>
      <c r="D201" s="815" t="s">
        <v>3081</v>
      </c>
      <c r="E201" s="815" t="s">
        <v>3082</v>
      </c>
      <c r="F201" s="832">
        <v>7</v>
      </c>
      <c r="G201" s="832">
        <v>2093</v>
      </c>
      <c r="H201" s="832">
        <v>3.4652317880794703</v>
      </c>
      <c r="I201" s="832">
        <v>299</v>
      </c>
      <c r="J201" s="832">
        <v>2</v>
      </c>
      <c r="K201" s="832">
        <v>604</v>
      </c>
      <c r="L201" s="832">
        <v>1</v>
      </c>
      <c r="M201" s="832">
        <v>302</v>
      </c>
      <c r="N201" s="832">
        <v>6</v>
      </c>
      <c r="O201" s="832">
        <v>1830</v>
      </c>
      <c r="P201" s="820">
        <v>3.0298013245033113</v>
      </c>
      <c r="Q201" s="833">
        <v>305</v>
      </c>
    </row>
    <row r="202" spans="1:17" ht="14.45" customHeight="1" x14ac:dyDescent="0.2">
      <c r="A202" s="814" t="s">
        <v>3068</v>
      </c>
      <c r="B202" s="815" t="s">
        <v>3069</v>
      </c>
      <c r="C202" s="815" t="s">
        <v>2397</v>
      </c>
      <c r="D202" s="815" t="s">
        <v>3083</v>
      </c>
      <c r="E202" s="815" t="s">
        <v>3084</v>
      </c>
      <c r="F202" s="832">
        <v>24</v>
      </c>
      <c r="G202" s="832">
        <v>4176</v>
      </c>
      <c r="H202" s="832">
        <v>1.4036974789915966</v>
      </c>
      <c r="I202" s="832">
        <v>174</v>
      </c>
      <c r="J202" s="832">
        <v>17</v>
      </c>
      <c r="K202" s="832">
        <v>2975</v>
      </c>
      <c r="L202" s="832">
        <v>1</v>
      </c>
      <c r="M202" s="832">
        <v>175</v>
      </c>
      <c r="N202" s="832">
        <v>32</v>
      </c>
      <c r="O202" s="832">
        <v>5632</v>
      </c>
      <c r="P202" s="820">
        <v>1.893109243697479</v>
      </c>
      <c r="Q202" s="833">
        <v>176</v>
      </c>
    </row>
    <row r="203" spans="1:17" ht="14.45" customHeight="1" x14ac:dyDescent="0.2">
      <c r="A203" s="814" t="s">
        <v>3068</v>
      </c>
      <c r="B203" s="815" t="s">
        <v>3069</v>
      </c>
      <c r="C203" s="815" t="s">
        <v>2397</v>
      </c>
      <c r="D203" s="815" t="s">
        <v>3085</v>
      </c>
      <c r="E203" s="815" t="s">
        <v>3086</v>
      </c>
      <c r="F203" s="832">
        <v>8</v>
      </c>
      <c r="G203" s="832">
        <v>2776</v>
      </c>
      <c r="H203" s="832">
        <v>0.44316730523627074</v>
      </c>
      <c r="I203" s="832">
        <v>347</v>
      </c>
      <c r="J203" s="832">
        <v>18</v>
      </c>
      <c r="K203" s="832">
        <v>6264</v>
      </c>
      <c r="L203" s="832">
        <v>1</v>
      </c>
      <c r="M203" s="832">
        <v>348</v>
      </c>
      <c r="N203" s="832"/>
      <c r="O203" s="832"/>
      <c r="P203" s="820"/>
      <c r="Q203" s="833"/>
    </row>
    <row r="204" spans="1:17" ht="14.45" customHeight="1" x14ac:dyDescent="0.2">
      <c r="A204" s="814" t="s">
        <v>3068</v>
      </c>
      <c r="B204" s="815" t="s">
        <v>3069</v>
      </c>
      <c r="C204" s="815" t="s">
        <v>2397</v>
      </c>
      <c r="D204" s="815" t="s">
        <v>3087</v>
      </c>
      <c r="E204" s="815" t="s">
        <v>3088</v>
      </c>
      <c r="F204" s="832">
        <v>1</v>
      </c>
      <c r="G204" s="832">
        <v>274</v>
      </c>
      <c r="H204" s="832"/>
      <c r="I204" s="832">
        <v>274</v>
      </c>
      <c r="J204" s="832"/>
      <c r="K204" s="832"/>
      <c r="L204" s="832"/>
      <c r="M204" s="832"/>
      <c r="N204" s="832"/>
      <c r="O204" s="832"/>
      <c r="P204" s="820"/>
      <c r="Q204" s="833"/>
    </row>
    <row r="205" spans="1:17" ht="14.45" customHeight="1" x14ac:dyDescent="0.2">
      <c r="A205" s="814" t="s">
        <v>3068</v>
      </c>
      <c r="B205" s="815" t="s">
        <v>3069</v>
      </c>
      <c r="C205" s="815" t="s">
        <v>2397</v>
      </c>
      <c r="D205" s="815" t="s">
        <v>3089</v>
      </c>
      <c r="E205" s="815" t="s">
        <v>3090</v>
      </c>
      <c r="F205" s="832">
        <v>1</v>
      </c>
      <c r="G205" s="832">
        <v>142</v>
      </c>
      <c r="H205" s="832"/>
      <c r="I205" s="832">
        <v>142</v>
      </c>
      <c r="J205" s="832"/>
      <c r="K205" s="832"/>
      <c r="L205" s="832"/>
      <c r="M205" s="832"/>
      <c r="N205" s="832">
        <v>1</v>
      </c>
      <c r="O205" s="832">
        <v>142</v>
      </c>
      <c r="P205" s="820"/>
      <c r="Q205" s="833">
        <v>142</v>
      </c>
    </row>
    <row r="206" spans="1:17" ht="14.45" customHeight="1" x14ac:dyDescent="0.2">
      <c r="A206" s="814" t="s">
        <v>3068</v>
      </c>
      <c r="B206" s="815" t="s">
        <v>3069</v>
      </c>
      <c r="C206" s="815" t="s">
        <v>2397</v>
      </c>
      <c r="D206" s="815" t="s">
        <v>3091</v>
      </c>
      <c r="E206" s="815" t="s">
        <v>3090</v>
      </c>
      <c r="F206" s="832">
        <v>25</v>
      </c>
      <c r="G206" s="832">
        <v>1950</v>
      </c>
      <c r="H206" s="832">
        <v>1.0731975784259769</v>
      </c>
      <c r="I206" s="832">
        <v>78</v>
      </c>
      <c r="J206" s="832">
        <v>23</v>
      </c>
      <c r="K206" s="832">
        <v>1817</v>
      </c>
      <c r="L206" s="832">
        <v>1</v>
      </c>
      <c r="M206" s="832">
        <v>79</v>
      </c>
      <c r="N206" s="832">
        <v>16</v>
      </c>
      <c r="O206" s="832">
        <v>1264</v>
      </c>
      <c r="P206" s="820">
        <v>0.69565217391304346</v>
      </c>
      <c r="Q206" s="833">
        <v>79</v>
      </c>
    </row>
    <row r="207" spans="1:17" ht="14.45" customHeight="1" x14ac:dyDescent="0.2">
      <c r="A207" s="814" t="s">
        <v>3068</v>
      </c>
      <c r="B207" s="815" t="s">
        <v>3069</v>
      </c>
      <c r="C207" s="815" t="s">
        <v>2397</v>
      </c>
      <c r="D207" s="815" t="s">
        <v>3092</v>
      </c>
      <c r="E207" s="815" t="s">
        <v>3093</v>
      </c>
      <c r="F207" s="832">
        <v>1</v>
      </c>
      <c r="G207" s="832">
        <v>314</v>
      </c>
      <c r="H207" s="832"/>
      <c r="I207" s="832">
        <v>314</v>
      </c>
      <c r="J207" s="832"/>
      <c r="K207" s="832"/>
      <c r="L207" s="832"/>
      <c r="M207" s="832"/>
      <c r="N207" s="832">
        <v>1</v>
      </c>
      <c r="O207" s="832">
        <v>318</v>
      </c>
      <c r="P207" s="820"/>
      <c r="Q207" s="833">
        <v>318</v>
      </c>
    </row>
    <row r="208" spans="1:17" ht="14.45" customHeight="1" x14ac:dyDescent="0.2">
      <c r="A208" s="814" t="s">
        <v>3068</v>
      </c>
      <c r="B208" s="815" t="s">
        <v>3069</v>
      </c>
      <c r="C208" s="815" t="s">
        <v>2397</v>
      </c>
      <c r="D208" s="815" t="s">
        <v>3094</v>
      </c>
      <c r="E208" s="815" t="s">
        <v>3095</v>
      </c>
      <c r="F208" s="832">
        <v>992</v>
      </c>
      <c r="G208" s="832">
        <v>325376</v>
      </c>
      <c r="H208" s="832">
        <v>1.0726516295353699</v>
      </c>
      <c r="I208" s="832">
        <v>328</v>
      </c>
      <c r="J208" s="832">
        <v>922</v>
      </c>
      <c r="K208" s="832">
        <v>303338</v>
      </c>
      <c r="L208" s="832">
        <v>1</v>
      </c>
      <c r="M208" s="832">
        <v>329</v>
      </c>
      <c r="N208" s="832">
        <v>1362</v>
      </c>
      <c r="O208" s="832">
        <v>448098</v>
      </c>
      <c r="P208" s="820">
        <v>1.4772234273318872</v>
      </c>
      <c r="Q208" s="833">
        <v>329</v>
      </c>
    </row>
    <row r="209" spans="1:17" ht="14.45" customHeight="1" x14ac:dyDescent="0.2">
      <c r="A209" s="814" t="s">
        <v>3068</v>
      </c>
      <c r="B209" s="815" t="s">
        <v>3069</v>
      </c>
      <c r="C209" s="815" t="s">
        <v>2397</v>
      </c>
      <c r="D209" s="815" t="s">
        <v>3096</v>
      </c>
      <c r="E209" s="815" t="s">
        <v>3097</v>
      </c>
      <c r="F209" s="832">
        <v>12</v>
      </c>
      <c r="G209" s="832">
        <v>1956</v>
      </c>
      <c r="H209" s="832">
        <v>1.6935064935064934</v>
      </c>
      <c r="I209" s="832">
        <v>163</v>
      </c>
      <c r="J209" s="832">
        <v>7</v>
      </c>
      <c r="K209" s="832">
        <v>1155</v>
      </c>
      <c r="L209" s="832">
        <v>1</v>
      </c>
      <c r="M209" s="832">
        <v>165</v>
      </c>
      <c r="N209" s="832">
        <v>6</v>
      </c>
      <c r="O209" s="832">
        <v>996</v>
      </c>
      <c r="P209" s="820">
        <v>0.86233766233766229</v>
      </c>
      <c r="Q209" s="833">
        <v>166</v>
      </c>
    </row>
    <row r="210" spans="1:17" ht="14.45" customHeight="1" x14ac:dyDescent="0.2">
      <c r="A210" s="814" t="s">
        <v>3068</v>
      </c>
      <c r="B210" s="815" t="s">
        <v>3069</v>
      </c>
      <c r="C210" s="815" t="s">
        <v>2397</v>
      </c>
      <c r="D210" s="815" t="s">
        <v>3098</v>
      </c>
      <c r="E210" s="815" t="s">
        <v>3071</v>
      </c>
      <c r="F210" s="832">
        <v>24</v>
      </c>
      <c r="G210" s="832">
        <v>1728</v>
      </c>
      <c r="H210" s="832">
        <v>0.59875259875259879</v>
      </c>
      <c r="I210" s="832">
        <v>72</v>
      </c>
      <c r="J210" s="832">
        <v>39</v>
      </c>
      <c r="K210" s="832">
        <v>2886</v>
      </c>
      <c r="L210" s="832">
        <v>1</v>
      </c>
      <c r="M210" s="832">
        <v>74</v>
      </c>
      <c r="N210" s="832">
        <v>24</v>
      </c>
      <c r="O210" s="832">
        <v>1776</v>
      </c>
      <c r="P210" s="820">
        <v>0.61538461538461542</v>
      </c>
      <c r="Q210" s="833">
        <v>74</v>
      </c>
    </row>
    <row r="211" spans="1:17" ht="14.45" customHeight="1" x14ac:dyDescent="0.2">
      <c r="A211" s="814" t="s">
        <v>3068</v>
      </c>
      <c r="B211" s="815" t="s">
        <v>3069</v>
      </c>
      <c r="C211" s="815" t="s">
        <v>2397</v>
      </c>
      <c r="D211" s="815" t="s">
        <v>3099</v>
      </c>
      <c r="E211" s="815" t="s">
        <v>3100</v>
      </c>
      <c r="F211" s="832">
        <v>14</v>
      </c>
      <c r="G211" s="832">
        <v>16968</v>
      </c>
      <c r="H211" s="832">
        <v>1.5504385964912282</v>
      </c>
      <c r="I211" s="832">
        <v>1212</v>
      </c>
      <c r="J211" s="832">
        <v>9</v>
      </c>
      <c r="K211" s="832">
        <v>10944</v>
      </c>
      <c r="L211" s="832">
        <v>1</v>
      </c>
      <c r="M211" s="832">
        <v>1216</v>
      </c>
      <c r="N211" s="832">
        <v>18</v>
      </c>
      <c r="O211" s="832">
        <v>21960</v>
      </c>
      <c r="P211" s="820">
        <v>2.0065789473684212</v>
      </c>
      <c r="Q211" s="833">
        <v>1220</v>
      </c>
    </row>
    <row r="212" spans="1:17" ht="14.45" customHeight="1" x14ac:dyDescent="0.2">
      <c r="A212" s="814" t="s">
        <v>3068</v>
      </c>
      <c r="B212" s="815" t="s">
        <v>3069</v>
      </c>
      <c r="C212" s="815" t="s">
        <v>2397</v>
      </c>
      <c r="D212" s="815" t="s">
        <v>3101</v>
      </c>
      <c r="E212" s="815" t="s">
        <v>3102</v>
      </c>
      <c r="F212" s="832">
        <v>218</v>
      </c>
      <c r="G212" s="832">
        <v>25070</v>
      </c>
      <c r="H212" s="832">
        <v>1.125628591954023</v>
      </c>
      <c r="I212" s="832">
        <v>115</v>
      </c>
      <c r="J212" s="832">
        <v>192</v>
      </c>
      <c r="K212" s="832">
        <v>22272</v>
      </c>
      <c r="L212" s="832">
        <v>1</v>
      </c>
      <c r="M212" s="832">
        <v>116</v>
      </c>
      <c r="N212" s="832">
        <v>183</v>
      </c>
      <c r="O212" s="832">
        <v>21411</v>
      </c>
      <c r="P212" s="820">
        <v>0.96134159482758619</v>
      </c>
      <c r="Q212" s="833">
        <v>117</v>
      </c>
    </row>
    <row r="213" spans="1:17" ht="14.45" customHeight="1" x14ac:dyDescent="0.2">
      <c r="A213" s="814" t="s">
        <v>3068</v>
      </c>
      <c r="B213" s="815" t="s">
        <v>3069</v>
      </c>
      <c r="C213" s="815" t="s">
        <v>2397</v>
      </c>
      <c r="D213" s="815" t="s">
        <v>3103</v>
      </c>
      <c r="E213" s="815" t="s">
        <v>3104</v>
      </c>
      <c r="F213" s="832"/>
      <c r="G213" s="832"/>
      <c r="H213" s="832"/>
      <c r="I213" s="832"/>
      <c r="J213" s="832"/>
      <c r="K213" s="832"/>
      <c r="L213" s="832"/>
      <c r="M213" s="832"/>
      <c r="N213" s="832">
        <v>1</v>
      </c>
      <c r="O213" s="832">
        <v>352</v>
      </c>
      <c r="P213" s="820"/>
      <c r="Q213" s="833">
        <v>352</v>
      </c>
    </row>
    <row r="214" spans="1:17" ht="14.45" customHeight="1" x14ac:dyDescent="0.2">
      <c r="A214" s="814" t="s">
        <v>3068</v>
      </c>
      <c r="B214" s="815" t="s">
        <v>3069</v>
      </c>
      <c r="C214" s="815" t="s">
        <v>2397</v>
      </c>
      <c r="D214" s="815" t="s">
        <v>3105</v>
      </c>
      <c r="E214" s="815" t="s">
        <v>3106</v>
      </c>
      <c r="F214" s="832">
        <v>491</v>
      </c>
      <c r="G214" s="832">
        <v>74141</v>
      </c>
      <c r="H214" s="832">
        <v>1.0673298399170794</v>
      </c>
      <c r="I214" s="832">
        <v>151</v>
      </c>
      <c r="J214" s="832">
        <v>457</v>
      </c>
      <c r="K214" s="832">
        <v>69464</v>
      </c>
      <c r="L214" s="832">
        <v>1</v>
      </c>
      <c r="M214" s="832">
        <v>152</v>
      </c>
      <c r="N214" s="832">
        <v>475</v>
      </c>
      <c r="O214" s="832">
        <v>72675</v>
      </c>
      <c r="P214" s="820">
        <v>1.0462253829321664</v>
      </c>
      <c r="Q214" s="833">
        <v>153</v>
      </c>
    </row>
    <row r="215" spans="1:17" ht="14.45" customHeight="1" x14ac:dyDescent="0.2">
      <c r="A215" s="814" t="s">
        <v>3068</v>
      </c>
      <c r="B215" s="815" t="s">
        <v>3069</v>
      </c>
      <c r="C215" s="815" t="s">
        <v>2397</v>
      </c>
      <c r="D215" s="815" t="s">
        <v>3107</v>
      </c>
      <c r="E215" s="815" t="s">
        <v>3108</v>
      </c>
      <c r="F215" s="832">
        <v>1</v>
      </c>
      <c r="G215" s="832">
        <v>302</v>
      </c>
      <c r="H215" s="832">
        <v>0.33114035087719296</v>
      </c>
      <c r="I215" s="832">
        <v>302</v>
      </c>
      <c r="J215" s="832">
        <v>3</v>
      </c>
      <c r="K215" s="832">
        <v>912</v>
      </c>
      <c r="L215" s="832">
        <v>1</v>
      </c>
      <c r="M215" s="832">
        <v>304</v>
      </c>
      <c r="N215" s="832">
        <v>4</v>
      </c>
      <c r="O215" s="832">
        <v>1224</v>
      </c>
      <c r="P215" s="820">
        <v>1.3421052631578947</v>
      </c>
      <c r="Q215" s="833">
        <v>306</v>
      </c>
    </row>
    <row r="216" spans="1:17" ht="14.45" customHeight="1" x14ac:dyDescent="0.2">
      <c r="A216" s="814" t="s">
        <v>3109</v>
      </c>
      <c r="B216" s="815" t="s">
        <v>3110</v>
      </c>
      <c r="C216" s="815" t="s">
        <v>2397</v>
      </c>
      <c r="D216" s="815" t="s">
        <v>3111</v>
      </c>
      <c r="E216" s="815" t="s">
        <v>3112</v>
      </c>
      <c r="F216" s="832"/>
      <c r="G216" s="832"/>
      <c r="H216" s="832"/>
      <c r="I216" s="832"/>
      <c r="J216" s="832"/>
      <c r="K216" s="832"/>
      <c r="L216" s="832"/>
      <c r="M216" s="832"/>
      <c r="N216" s="832">
        <v>5</v>
      </c>
      <c r="O216" s="832">
        <v>295</v>
      </c>
      <c r="P216" s="820"/>
      <c r="Q216" s="833">
        <v>59</v>
      </c>
    </row>
    <row r="217" spans="1:17" ht="14.45" customHeight="1" x14ac:dyDescent="0.2">
      <c r="A217" s="814" t="s">
        <v>3109</v>
      </c>
      <c r="B217" s="815" t="s">
        <v>3110</v>
      </c>
      <c r="C217" s="815" t="s">
        <v>2397</v>
      </c>
      <c r="D217" s="815" t="s">
        <v>3113</v>
      </c>
      <c r="E217" s="815" t="s">
        <v>3114</v>
      </c>
      <c r="F217" s="832">
        <v>5</v>
      </c>
      <c r="G217" s="832">
        <v>660</v>
      </c>
      <c r="H217" s="832">
        <v>5</v>
      </c>
      <c r="I217" s="832">
        <v>132</v>
      </c>
      <c r="J217" s="832">
        <v>1</v>
      </c>
      <c r="K217" s="832">
        <v>132</v>
      </c>
      <c r="L217" s="832">
        <v>1</v>
      </c>
      <c r="M217" s="832">
        <v>132</v>
      </c>
      <c r="N217" s="832">
        <v>1</v>
      </c>
      <c r="O217" s="832">
        <v>133</v>
      </c>
      <c r="P217" s="820">
        <v>1.0075757575757576</v>
      </c>
      <c r="Q217" s="833">
        <v>133</v>
      </c>
    </row>
    <row r="218" spans="1:17" ht="14.45" customHeight="1" x14ac:dyDescent="0.2">
      <c r="A218" s="814" t="s">
        <v>3109</v>
      </c>
      <c r="B218" s="815" t="s">
        <v>3110</v>
      </c>
      <c r="C218" s="815" t="s">
        <v>2397</v>
      </c>
      <c r="D218" s="815" t="s">
        <v>3115</v>
      </c>
      <c r="E218" s="815" t="s">
        <v>3116</v>
      </c>
      <c r="F218" s="832"/>
      <c r="G218" s="832"/>
      <c r="H218" s="832"/>
      <c r="I218" s="832"/>
      <c r="J218" s="832"/>
      <c r="K218" s="832"/>
      <c r="L218" s="832"/>
      <c r="M218" s="832"/>
      <c r="N218" s="832">
        <v>1</v>
      </c>
      <c r="O218" s="832">
        <v>413</v>
      </c>
      <c r="P218" s="820"/>
      <c r="Q218" s="833">
        <v>413</v>
      </c>
    </row>
    <row r="219" spans="1:17" ht="14.45" customHeight="1" x14ac:dyDescent="0.2">
      <c r="A219" s="814" t="s">
        <v>3109</v>
      </c>
      <c r="B219" s="815" t="s">
        <v>3110</v>
      </c>
      <c r="C219" s="815" t="s">
        <v>2397</v>
      </c>
      <c r="D219" s="815" t="s">
        <v>3117</v>
      </c>
      <c r="E219" s="815" t="s">
        <v>3118</v>
      </c>
      <c r="F219" s="832">
        <v>1</v>
      </c>
      <c r="G219" s="832">
        <v>180</v>
      </c>
      <c r="H219" s="832"/>
      <c r="I219" s="832">
        <v>180</v>
      </c>
      <c r="J219" s="832"/>
      <c r="K219" s="832"/>
      <c r="L219" s="832"/>
      <c r="M219" s="832"/>
      <c r="N219" s="832"/>
      <c r="O219" s="832"/>
      <c r="P219" s="820"/>
      <c r="Q219" s="833"/>
    </row>
    <row r="220" spans="1:17" ht="14.45" customHeight="1" x14ac:dyDescent="0.2">
      <c r="A220" s="814" t="s">
        <v>3109</v>
      </c>
      <c r="B220" s="815" t="s">
        <v>3110</v>
      </c>
      <c r="C220" s="815" t="s">
        <v>2397</v>
      </c>
      <c r="D220" s="815" t="s">
        <v>3119</v>
      </c>
      <c r="E220" s="815" t="s">
        <v>3120</v>
      </c>
      <c r="F220" s="832">
        <v>8</v>
      </c>
      <c r="G220" s="832">
        <v>2800</v>
      </c>
      <c r="H220" s="832">
        <v>2.6590693257359925</v>
      </c>
      <c r="I220" s="832">
        <v>350</v>
      </c>
      <c r="J220" s="832">
        <v>3</v>
      </c>
      <c r="K220" s="832">
        <v>1053</v>
      </c>
      <c r="L220" s="832">
        <v>1</v>
      </c>
      <c r="M220" s="832">
        <v>351</v>
      </c>
      <c r="N220" s="832">
        <v>6</v>
      </c>
      <c r="O220" s="832">
        <v>2118</v>
      </c>
      <c r="P220" s="820">
        <v>2.0113960113960112</v>
      </c>
      <c r="Q220" s="833">
        <v>353</v>
      </c>
    </row>
    <row r="221" spans="1:17" ht="14.45" customHeight="1" x14ac:dyDescent="0.2">
      <c r="A221" s="814" t="s">
        <v>3109</v>
      </c>
      <c r="B221" s="815" t="s">
        <v>3110</v>
      </c>
      <c r="C221" s="815" t="s">
        <v>2397</v>
      </c>
      <c r="D221" s="815" t="s">
        <v>3121</v>
      </c>
      <c r="E221" s="815" t="s">
        <v>3122</v>
      </c>
      <c r="F221" s="832"/>
      <c r="G221" s="832"/>
      <c r="H221" s="832"/>
      <c r="I221" s="832"/>
      <c r="J221" s="832"/>
      <c r="K221" s="832"/>
      <c r="L221" s="832"/>
      <c r="M221" s="832"/>
      <c r="N221" s="832">
        <v>1</v>
      </c>
      <c r="O221" s="832">
        <v>119</v>
      </c>
      <c r="P221" s="820"/>
      <c r="Q221" s="833">
        <v>119</v>
      </c>
    </row>
    <row r="222" spans="1:17" ht="14.45" customHeight="1" x14ac:dyDescent="0.2">
      <c r="A222" s="814" t="s">
        <v>3109</v>
      </c>
      <c r="B222" s="815" t="s">
        <v>3110</v>
      </c>
      <c r="C222" s="815" t="s">
        <v>2397</v>
      </c>
      <c r="D222" s="815" t="s">
        <v>3123</v>
      </c>
      <c r="E222" s="815" t="s">
        <v>3124</v>
      </c>
      <c r="F222" s="832"/>
      <c r="G222" s="832"/>
      <c r="H222" s="832"/>
      <c r="I222" s="832"/>
      <c r="J222" s="832"/>
      <c r="K222" s="832"/>
      <c r="L222" s="832"/>
      <c r="M222" s="832"/>
      <c r="N222" s="832">
        <v>1</v>
      </c>
      <c r="O222" s="832">
        <v>39</v>
      </c>
      <c r="P222" s="820"/>
      <c r="Q222" s="833">
        <v>39</v>
      </c>
    </row>
    <row r="223" spans="1:17" ht="14.45" customHeight="1" x14ac:dyDescent="0.2">
      <c r="A223" s="814" t="s">
        <v>3109</v>
      </c>
      <c r="B223" s="815" t="s">
        <v>3110</v>
      </c>
      <c r="C223" s="815" t="s">
        <v>2397</v>
      </c>
      <c r="D223" s="815" t="s">
        <v>3125</v>
      </c>
      <c r="E223" s="815" t="s">
        <v>3126</v>
      </c>
      <c r="F223" s="832">
        <v>5</v>
      </c>
      <c r="G223" s="832">
        <v>1525</v>
      </c>
      <c r="H223" s="832">
        <v>4.9512987012987013</v>
      </c>
      <c r="I223" s="832">
        <v>305</v>
      </c>
      <c r="J223" s="832">
        <v>1</v>
      </c>
      <c r="K223" s="832">
        <v>308</v>
      </c>
      <c r="L223" s="832">
        <v>1</v>
      </c>
      <c r="M223" s="832">
        <v>308</v>
      </c>
      <c r="N223" s="832">
        <v>6</v>
      </c>
      <c r="O223" s="832">
        <v>1860</v>
      </c>
      <c r="P223" s="820">
        <v>6.0389610389610393</v>
      </c>
      <c r="Q223" s="833">
        <v>310</v>
      </c>
    </row>
    <row r="224" spans="1:17" ht="14.45" customHeight="1" x14ac:dyDescent="0.2">
      <c r="A224" s="814" t="s">
        <v>3109</v>
      </c>
      <c r="B224" s="815" t="s">
        <v>3110</v>
      </c>
      <c r="C224" s="815" t="s">
        <v>2397</v>
      </c>
      <c r="D224" s="815" t="s">
        <v>3127</v>
      </c>
      <c r="E224" s="815" t="s">
        <v>3128</v>
      </c>
      <c r="F224" s="832">
        <v>1</v>
      </c>
      <c r="G224" s="832">
        <v>495</v>
      </c>
      <c r="H224" s="832"/>
      <c r="I224" s="832">
        <v>495</v>
      </c>
      <c r="J224" s="832"/>
      <c r="K224" s="832"/>
      <c r="L224" s="832"/>
      <c r="M224" s="832"/>
      <c r="N224" s="832">
        <v>1</v>
      </c>
      <c r="O224" s="832">
        <v>503</v>
      </c>
      <c r="P224" s="820"/>
      <c r="Q224" s="833">
        <v>503</v>
      </c>
    </row>
    <row r="225" spans="1:17" ht="14.45" customHeight="1" x14ac:dyDescent="0.2">
      <c r="A225" s="814" t="s">
        <v>3109</v>
      </c>
      <c r="B225" s="815" t="s">
        <v>3110</v>
      </c>
      <c r="C225" s="815" t="s">
        <v>2397</v>
      </c>
      <c r="D225" s="815" t="s">
        <v>3129</v>
      </c>
      <c r="E225" s="815" t="s">
        <v>3130</v>
      </c>
      <c r="F225" s="832">
        <v>6</v>
      </c>
      <c r="G225" s="832">
        <v>2226</v>
      </c>
      <c r="H225" s="832">
        <v>5.9202127659574471</v>
      </c>
      <c r="I225" s="832">
        <v>371</v>
      </c>
      <c r="J225" s="832">
        <v>1</v>
      </c>
      <c r="K225" s="832">
        <v>376</v>
      </c>
      <c r="L225" s="832">
        <v>1</v>
      </c>
      <c r="M225" s="832">
        <v>376</v>
      </c>
      <c r="N225" s="832">
        <v>6</v>
      </c>
      <c r="O225" s="832">
        <v>2280</v>
      </c>
      <c r="P225" s="820">
        <v>6.0638297872340425</v>
      </c>
      <c r="Q225" s="833">
        <v>380</v>
      </c>
    </row>
    <row r="226" spans="1:17" ht="14.45" customHeight="1" x14ac:dyDescent="0.2">
      <c r="A226" s="814" t="s">
        <v>3109</v>
      </c>
      <c r="B226" s="815" t="s">
        <v>3110</v>
      </c>
      <c r="C226" s="815" t="s">
        <v>2397</v>
      </c>
      <c r="D226" s="815" t="s">
        <v>3131</v>
      </c>
      <c r="E226" s="815" t="s">
        <v>3132</v>
      </c>
      <c r="F226" s="832"/>
      <c r="G226" s="832"/>
      <c r="H226" s="832"/>
      <c r="I226" s="832"/>
      <c r="J226" s="832"/>
      <c r="K226" s="832"/>
      <c r="L226" s="832"/>
      <c r="M226" s="832"/>
      <c r="N226" s="832">
        <v>1</v>
      </c>
      <c r="O226" s="832">
        <v>504</v>
      </c>
      <c r="P226" s="820"/>
      <c r="Q226" s="833">
        <v>504</v>
      </c>
    </row>
    <row r="227" spans="1:17" ht="14.45" customHeight="1" x14ac:dyDescent="0.2">
      <c r="A227" s="814" t="s">
        <v>3109</v>
      </c>
      <c r="B227" s="815" t="s">
        <v>3110</v>
      </c>
      <c r="C227" s="815" t="s">
        <v>2397</v>
      </c>
      <c r="D227" s="815" t="s">
        <v>3133</v>
      </c>
      <c r="E227" s="815" t="s">
        <v>3134</v>
      </c>
      <c r="F227" s="832">
        <v>1</v>
      </c>
      <c r="G227" s="832">
        <v>458</v>
      </c>
      <c r="H227" s="832"/>
      <c r="I227" s="832">
        <v>458</v>
      </c>
      <c r="J227" s="832"/>
      <c r="K227" s="832"/>
      <c r="L227" s="832"/>
      <c r="M227" s="832"/>
      <c r="N227" s="832"/>
      <c r="O227" s="832"/>
      <c r="P227" s="820"/>
      <c r="Q227" s="833"/>
    </row>
    <row r="228" spans="1:17" ht="14.45" customHeight="1" x14ac:dyDescent="0.2">
      <c r="A228" s="814" t="s">
        <v>3109</v>
      </c>
      <c r="B228" s="815" t="s">
        <v>3110</v>
      </c>
      <c r="C228" s="815" t="s">
        <v>2397</v>
      </c>
      <c r="D228" s="815" t="s">
        <v>3135</v>
      </c>
      <c r="E228" s="815" t="s">
        <v>3136</v>
      </c>
      <c r="F228" s="832">
        <v>1</v>
      </c>
      <c r="G228" s="832">
        <v>58</v>
      </c>
      <c r="H228" s="832"/>
      <c r="I228" s="832">
        <v>58</v>
      </c>
      <c r="J228" s="832"/>
      <c r="K228" s="832"/>
      <c r="L228" s="832"/>
      <c r="M228" s="832"/>
      <c r="N228" s="832">
        <v>1</v>
      </c>
      <c r="O228" s="832">
        <v>59</v>
      </c>
      <c r="P228" s="820"/>
      <c r="Q228" s="833">
        <v>59</v>
      </c>
    </row>
    <row r="229" spans="1:17" ht="14.45" customHeight="1" x14ac:dyDescent="0.2">
      <c r="A229" s="814" t="s">
        <v>3109</v>
      </c>
      <c r="B229" s="815" t="s">
        <v>3110</v>
      </c>
      <c r="C229" s="815" t="s">
        <v>2397</v>
      </c>
      <c r="D229" s="815" t="s">
        <v>3137</v>
      </c>
      <c r="E229" s="815" t="s">
        <v>3138</v>
      </c>
      <c r="F229" s="832">
        <v>31</v>
      </c>
      <c r="G229" s="832">
        <v>5456</v>
      </c>
      <c r="H229" s="832">
        <v>1.1289054417546038</v>
      </c>
      <c r="I229" s="832">
        <v>176</v>
      </c>
      <c r="J229" s="832">
        <v>27</v>
      </c>
      <c r="K229" s="832">
        <v>4833</v>
      </c>
      <c r="L229" s="832">
        <v>1</v>
      </c>
      <c r="M229" s="832">
        <v>179</v>
      </c>
      <c r="N229" s="832">
        <v>6</v>
      </c>
      <c r="O229" s="832">
        <v>1086</v>
      </c>
      <c r="P229" s="820">
        <v>0.22470515207945377</v>
      </c>
      <c r="Q229" s="833">
        <v>181</v>
      </c>
    </row>
    <row r="230" spans="1:17" ht="14.45" customHeight="1" x14ac:dyDescent="0.2">
      <c r="A230" s="814" t="s">
        <v>3109</v>
      </c>
      <c r="B230" s="815" t="s">
        <v>3110</v>
      </c>
      <c r="C230" s="815" t="s">
        <v>2397</v>
      </c>
      <c r="D230" s="815" t="s">
        <v>3139</v>
      </c>
      <c r="E230" s="815" t="s">
        <v>3140</v>
      </c>
      <c r="F230" s="832"/>
      <c r="G230" s="832"/>
      <c r="H230" s="832"/>
      <c r="I230" s="832"/>
      <c r="J230" s="832"/>
      <c r="K230" s="832"/>
      <c r="L230" s="832"/>
      <c r="M230" s="832"/>
      <c r="N230" s="832">
        <v>1</v>
      </c>
      <c r="O230" s="832">
        <v>246</v>
      </c>
      <c r="P230" s="820"/>
      <c r="Q230" s="833">
        <v>246</v>
      </c>
    </row>
    <row r="231" spans="1:17" ht="14.45" customHeight="1" x14ac:dyDescent="0.2">
      <c r="A231" s="814" t="s">
        <v>3109</v>
      </c>
      <c r="B231" s="815" t="s">
        <v>3110</v>
      </c>
      <c r="C231" s="815" t="s">
        <v>2397</v>
      </c>
      <c r="D231" s="815" t="s">
        <v>3141</v>
      </c>
      <c r="E231" s="815" t="s">
        <v>3142</v>
      </c>
      <c r="F231" s="832">
        <v>1</v>
      </c>
      <c r="G231" s="832">
        <v>426</v>
      </c>
      <c r="H231" s="832">
        <v>0.97931034482758617</v>
      </c>
      <c r="I231" s="832">
        <v>426</v>
      </c>
      <c r="J231" s="832">
        <v>1</v>
      </c>
      <c r="K231" s="832">
        <v>435</v>
      </c>
      <c r="L231" s="832">
        <v>1</v>
      </c>
      <c r="M231" s="832">
        <v>435</v>
      </c>
      <c r="N231" s="832"/>
      <c r="O231" s="832"/>
      <c r="P231" s="820"/>
      <c r="Q231" s="833"/>
    </row>
    <row r="232" spans="1:17" ht="14.45" customHeight="1" x14ac:dyDescent="0.2">
      <c r="A232" s="814" t="s">
        <v>3109</v>
      </c>
      <c r="B232" s="815" t="s">
        <v>3110</v>
      </c>
      <c r="C232" s="815" t="s">
        <v>2397</v>
      </c>
      <c r="D232" s="815" t="s">
        <v>3143</v>
      </c>
      <c r="E232" s="815" t="s">
        <v>3144</v>
      </c>
      <c r="F232" s="832">
        <v>1</v>
      </c>
      <c r="G232" s="832">
        <v>289</v>
      </c>
      <c r="H232" s="832"/>
      <c r="I232" s="832">
        <v>289</v>
      </c>
      <c r="J232" s="832"/>
      <c r="K232" s="832"/>
      <c r="L232" s="832"/>
      <c r="M232" s="832"/>
      <c r="N232" s="832"/>
      <c r="O232" s="832"/>
      <c r="P232" s="820"/>
      <c r="Q232" s="833"/>
    </row>
    <row r="233" spans="1:17" ht="14.45" customHeight="1" x14ac:dyDescent="0.2">
      <c r="A233" s="814" t="s">
        <v>3145</v>
      </c>
      <c r="B233" s="815" t="s">
        <v>2687</v>
      </c>
      <c r="C233" s="815" t="s">
        <v>2397</v>
      </c>
      <c r="D233" s="815" t="s">
        <v>3146</v>
      </c>
      <c r="E233" s="815" t="s">
        <v>3147</v>
      </c>
      <c r="F233" s="832">
        <v>47</v>
      </c>
      <c r="G233" s="832">
        <v>8178</v>
      </c>
      <c r="H233" s="832">
        <v>0.84966233766233767</v>
      </c>
      <c r="I233" s="832">
        <v>174</v>
      </c>
      <c r="J233" s="832">
        <v>55</v>
      </c>
      <c r="K233" s="832">
        <v>9625</v>
      </c>
      <c r="L233" s="832">
        <v>1</v>
      </c>
      <c r="M233" s="832">
        <v>175</v>
      </c>
      <c r="N233" s="832">
        <v>45</v>
      </c>
      <c r="O233" s="832">
        <v>7920</v>
      </c>
      <c r="P233" s="820">
        <v>0.82285714285714284</v>
      </c>
      <c r="Q233" s="833">
        <v>176</v>
      </c>
    </row>
    <row r="234" spans="1:17" ht="14.45" customHeight="1" x14ac:dyDescent="0.2">
      <c r="A234" s="814" t="s">
        <v>3145</v>
      </c>
      <c r="B234" s="815" t="s">
        <v>2687</v>
      </c>
      <c r="C234" s="815" t="s">
        <v>2397</v>
      </c>
      <c r="D234" s="815" t="s">
        <v>3148</v>
      </c>
      <c r="E234" s="815" t="s">
        <v>3149</v>
      </c>
      <c r="F234" s="832"/>
      <c r="G234" s="832"/>
      <c r="H234" s="832"/>
      <c r="I234" s="832"/>
      <c r="J234" s="832"/>
      <c r="K234" s="832"/>
      <c r="L234" s="832"/>
      <c r="M234" s="832"/>
      <c r="N234" s="832">
        <v>1</v>
      </c>
      <c r="O234" s="832">
        <v>196</v>
      </c>
      <c r="P234" s="820"/>
      <c r="Q234" s="833">
        <v>196</v>
      </c>
    </row>
    <row r="235" spans="1:17" ht="14.45" customHeight="1" x14ac:dyDescent="0.2">
      <c r="A235" s="814" t="s">
        <v>3145</v>
      </c>
      <c r="B235" s="815" t="s">
        <v>2687</v>
      </c>
      <c r="C235" s="815" t="s">
        <v>2397</v>
      </c>
      <c r="D235" s="815" t="s">
        <v>3150</v>
      </c>
      <c r="E235" s="815" t="s">
        <v>3151</v>
      </c>
      <c r="F235" s="832"/>
      <c r="G235" s="832"/>
      <c r="H235" s="832"/>
      <c r="I235" s="832"/>
      <c r="J235" s="832"/>
      <c r="K235" s="832"/>
      <c r="L235" s="832"/>
      <c r="M235" s="832"/>
      <c r="N235" s="832">
        <v>1</v>
      </c>
      <c r="O235" s="832">
        <v>261</v>
      </c>
      <c r="P235" s="820"/>
      <c r="Q235" s="833">
        <v>261</v>
      </c>
    </row>
    <row r="236" spans="1:17" ht="14.45" customHeight="1" x14ac:dyDescent="0.2">
      <c r="A236" s="814" t="s">
        <v>3145</v>
      </c>
      <c r="B236" s="815" t="s">
        <v>2687</v>
      </c>
      <c r="C236" s="815" t="s">
        <v>2397</v>
      </c>
      <c r="D236" s="815" t="s">
        <v>3152</v>
      </c>
      <c r="E236" s="815" t="s">
        <v>3153</v>
      </c>
      <c r="F236" s="832">
        <v>37</v>
      </c>
      <c r="G236" s="832">
        <v>39590</v>
      </c>
      <c r="H236" s="832">
        <v>2.0498084291187739</v>
      </c>
      <c r="I236" s="832">
        <v>1070</v>
      </c>
      <c r="J236" s="832">
        <v>18</v>
      </c>
      <c r="K236" s="832">
        <v>19314</v>
      </c>
      <c r="L236" s="832">
        <v>1</v>
      </c>
      <c r="M236" s="832">
        <v>1073</v>
      </c>
      <c r="N236" s="832">
        <v>40</v>
      </c>
      <c r="O236" s="832">
        <v>43000</v>
      </c>
      <c r="P236" s="820">
        <v>2.2263642953298124</v>
      </c>
      <c r="Q236" s="833">
        <v>1075</v>
      </c>
    </row>
    <row r="237" spans="1:17" ht="14.45" customHeight="1" x14ac:dyDescent="0.2">
      <c r="A237" s="814" t="s">
        <v>3145</v>
      </c>
      <c r="B237" s="815" t="s">
        <v>2687</v>
      </c>
      <c r="C237" s="815" t="s">
        <v>2397</v>
      </c>
      <c r="D237" s="815" t="s">
        <v>3154</v>
      </c>
      <c r="E237" s="815" t="s">
        <v>3155</v>
      </c>
      <c r="F237" s="832">
        <v>510</v>
      </c>
      <c r="G237" s="832">
        <v>23460</v>
      </c>
      <c r="H237" s="832">
        <v>0.63424261266863124</v>
      </c>
      <c r="I237" s="832">
        <v>46</v>
      </c>
      <c r="J237" s="832">
        <v>787</v>
      </c>
      <c r="K237" s="832">
        <v>36989</v>
      </c>
      <c r="L237" s="832">
        <v>1</v>
      </c>
      <c r="M237" s="832">
        <v>47</v>
      </c>
      <c r="N237" s="832">
        <v>545</v>
      </c>
      <c r="O237" s="832">
        <v>25615</v>
      </c>
      <c r="P237" s="820">
        <v>0.69250317662007621</v>
      </c>
      <c r="Q237" s="833">
        <v>47</v>
      </c>
    </row>
    <row r="238" spans="1:17" ht="14.45" customHeight="1" x14ac:dyDescent="0.2">
      <c r="A238" s="814" t="s">
        <v>3145</v>
      </c>
      <c r="B238" s="815" t="s">
        <v>2687</v>
      </c>
      <c r="C238" s="815" t="s">
        <v>2397</v>
      </c>
      <c r="D238" s="815" t="s">
        <v>3156</v>
      </c>
      <c r="E238" s="815" t="s">
        <v>3157</v>
      </c>
      <c r="F238" s="832">
        <v>2</v>
      </c>
      <c r="G238" s="832">
        <v>102</v>
      </c>
      <c r="H238" s="832"/>
      <c r="I238" s="832">
        <v>51</v>
      </c>
      <c r="J238" s="832"/>
      <c r="K238" s="832"/>
      <c r="L238" s="832"/>
      <c r="M238" s="832"/>
      <c r="N238" s="832"/>
      <c r="O238" s="832"/>
      <c r="P238" s="820"/>
      <c r="Q238" s="833"/>
    </row>
    <row r="239" spans="1:17" ht="14.45" customHeight="1" x14ac:dyDescent="0.2">
      <c r="A239" s="814" t="s">
        <v>3145</v>
      </c>
      <c r="B239" s="815" t="s">
        <v>2687</v>
      </c>
      <c r="C239" s="815" t="s">
        <v>2397</v>
      </c>
      <c r="D239" s="815" t="s">
        <v>3158</v>
      </c>
      <c r="E239" s="815" t="s">
        <v>3159</v>
      </c>
      <c r="F239" s="832">
        <v>26</v>
      </c>
      <c r="G239" s="832">
        <v>9802</v>
      </c>
      <c r="H239" s="832">
        <v>1.0804673721340388</v>
      </c>
      <c r="I239" s="832">
        <v>377</v>
      </c>
      <c r="J239" s="832">
        <v>24</v>
      </c>
      <c r="K239" s="832">
        <v>9072</v>
      </c>
      <c r="L239" s="832">
        <v>1</v>
      </c>
      <c r="M239" s="832">
        <v>378</v>
      </c>
      <c r="N239" s="832"/>
      <c r="O239" s="832"/>
      <c r="P239" s="820"/>
      <c r="Q239" s="833"/>
    </row>
    <row r="240" spans="1:17" ht="14.45" customHeight="1" x14ac:dyDescent="0.2">
      <c r="A240" s="814" t="s">
        <v>3145</v>
      </c>
      <c r="B240" s="815" t="s">
        <v>2687</v>
      </c>
      <c r="C240" s="815" t="s">
        <v>2397</v>
      </c>
      <c r="D240" s="815" t="s">
        <v>3160</v>
      </c>
      <c r="E240" s="815" t="s">
        <v>3161</v>
      </c>
      <c r="F240" s="832"/>
      <c r="G240" s="832"/>
      <c r="H240" s="832"/>
      <c r="I240" s="832"/>
      <c r="J240" s="832"/>
      <c r="K240" s="832"/>
      <c r="L240" s="832"/>
      <c r="M240" s="832"/>
      <c r="N240" s="832">
        <v>1</v>
      </c>
      <c r="O240" s="832">
        <v>35</v>
      </c>
      <c r="P240" s="820"/>
      <c r="Q240" s="833">
        <v>35</v>
      </c>
    </row>
    <row r="241" spans="1:17" ht="14.45" customHeight="1" x14ac:dyDescent="0.2">
      <c r="A241" s="814" t="s">
        <v>3145</v>
      </c>
      <c r="B241" s="815" t="s">
        <v>2687</v>
      </c>
      <c r="C241" s="815" t="s">
        <v>2397</v>
      </c>
      <c r="D241" s="815" t="s">
        <v>3162</v>
      </c>
      <c r="E241" s="815" t="s">
        <v>3163</v>
      </c>
      <c r="F241" s="832">
        <v>11</v>
      </c>
      <c r="G241" s="832">
        <v>5764</v>
      </c>
      <c r="H241" s="832">
        <v>1.5684353741496599</v>
      </c>
      <c r="I241" s="832">
        <v>524</v>
      </c>
      <c r="J241" s="832">
        <v>7</v>
      </c>
      <c r="K241" s="832">
        <v>3675</v>
      </c>
      <c r="L241" s="832">
        <v>1</v>
      </c>
      <c r="M241" s="832">
        <v>525</v>
      </c>
      <c r="N241" s="832">
        <v>4</v>
      </c>
      <c r="O241" s="832">
        <v>2100</v>
      </c>
      <c r="P241" s="820">
        <v>0.5714285714285714</v>
      </c>
      <c r="Q241" s="833">
        <v>525</v>
      </c>
    </row>
    <row r="242" spans="1:17" ht="14.45" customHeight="1" x14ac:dyDescent="0.2">
      <c r="A242" s="814" t="s">
        <v>3145</v>
      </c>
      <c r="B242" s="815" t="s">
        <v>2687</v>
      </c>
      <c r="C242" s="815" t="s">
        <v>2397</v>
      </c>
      <c r="D242" s="815" t="s">
        <v>3164</v>
      </c>
      <c r="E242" s="815" t="s">
        <v>3165</v>
      </c>
      <c r="F242" s="832">
        <v>6</v>
      </c>
      <c r="G242" s="832">
        <v>342</v>
      </c>
      <c r="H242" s="832">
        <v>2.9482758620689653</v>
      </c>
      <c r="I242" s="832">
        <v>57</v>
      </c>
      <c r="J242" s="832">
        <v>2</v>
      </c>
      <c r="K242" s="832">
        <v>116</v>
      </c>
      <c r="L242" s="832">
        <v>1</v>
      </c>
      <c r="M242" s="832">
        <v>58</v>
      </c>
      <c r="N242" s="832">
        <v>3</v>
      </c>
      <c r="O242" s="832">
        <v>174</v>
      </c>
      <c r="P242" s="820">
        <v>1.5</v>
      </c>
      <c r="Q242" s="833">
        <v>58</v>
      </c>
    </row>
    <row r="243" spans="1:17" ht="14.45" customHeight="1" x14ac:dyDescent="0.2">
      <c r="A243" s="814" t="s">
        <v>3145</v>
      </c>
      <c r="B243" s="815" t="s">
        <v>2687</v>
      </c>
      <c r="C243" s="815" t="s">
        <v>2397</v>
      </c>
      <c r="D243" s="815" t="s">
        <v>3166</v>
      </c>
      <c r="E243" s="815" t="s">
        <v>3167</v>
      </c>
      <c r="F243" s="832"/>
      <c r="G243" s="832"/>
      <c r="H243" s="832"/>
      <c r="I243" s="832"/>
      <c r="J243" s="832">
        <v>1</v>
      </c>
      <c r="K243" s="832">
        <v>216</v>
      </c>
      <c r="L243" s="832">
        <v>1</v>
      </c>
      <c r="M243" s="832">
        <v>216</v>
      </c>
      <c r="N243" s="832"/>
      <c r="O243" s="832"/>
      <c r="P243" s="820"/>
      <c r="Q243" s="833"/>
    </row>
    <row r="244" spans="1:17" ht="14.45" customHeight="1" x14ac:dyDescent="0.2">
      <c r="A244" s="814" t="s">
        <v>3145</v>
      </c>
      <c r="B244" s="815" t="s">
        <v>2687</v>
      </c>
      <c r="C244" s="815" t="s">
        <v>2397</v>
      </c>
      <c r="D244" s="815" t="s">
        <v>3168</v>
      </c>
      <c r="E244" s="815" t="s">
        <v>3169</v>
      </c>
      <c r="F244" s="832"/>
      <c r="G244" s="832"/>
      <c r="H244" s="832"/>
      <c r="I244" s="832"/>
      <c r="J244" s="832"/>
      <c r="K244" s="832"/>
      <c r="L244" s="832"/>
      <c r="M244" s="832"/>
      <c r="N244" s="832">
        <v>1</v>
      </c>
      <c r="O244" s="832">
        <v>145</v>
      </c>
      <c r="P244" s="820"/>
      <c r="Q244" s="833">
        <v>145</v>
      </c>
    </row>
    <row r="245" spans="1:17" ht="14.45" customHeight="1" x14ac:dyDescent="0.2">
      <c r="A245" s="814" t="s">
        <v>3145</v>
      </c>
      <c r="B245" s="815" t="s">
        <v>2687</v>
      </c>
      <c r="C245" s="815" t="s">
        <v>2397</v>
      </c>
      <c r="D245" s="815" t="s">
        <v>3170</v>
      </c>
      <c r="E245" s="815" t="s">
        <v>3171</v>
      </c>
      <c r="F245" s="832"/>
      <c r="G245" s="832"/>
      <c r="H245" s="832"/>
      <c r="I245" s="832"/>
      <c r="J245" s="832">
        <v>0</v>
      </c>
      <c r="K245" s="832">
        <v>0</v>
      </c>
      <c r="L245" s="832"/>
      <c r="M245" s="832"/>
      <c r="N245" s="832"/>
      <c r="O245" s="832"/>
      <c r="P245" s="820"/>
      <c r="Q245" s="833"/>
    </row>
    <row r="246" spans="1:17" ht="14.45" customHeight="1" x14ac:dyDescent="0.2">
      <c r="A246" s="814" t="s">
        <v>3145</v>
      </c>
      <c r="B246" s="815" t="s">
        <v>2687</v>
      </c>
      <c r="C246" s="815" t="s">
        <v>2397</v>
      </c>
      <c r="D246" s="815" t="s">
        <v>3172</v>
      </c>
      <c r="E246" s="815" t="s">
        <v>3173</v>
      </c>
      <c r="F246" s="832">
        <v>346</v>
      </c>
      <c r="G246" s="832">
        <v>47402</v>
      </c>
      <c r="H246" s="832">
        <v>0.76331723027375198</v>
      </c>
      <c r="I246" s="832">
        <v>137</v>
      </c>
      <c r="J246" s="832">
        <v>450</v>
      </c>
      <c r="K246" s="832">
        <v>62100</v>
      </c>
      <c r="L246" s="832">
        <v>1</v>
      </c>
      <c r="M246" s="832">
        <v>138</v>
      </c>
      <c r="N246" s="832">
        <v>343</v>
      </c>
      <c r="O246" s="832">
        <v>47677</v>
      </c>
      <c r="P246" s="820">
        <v>0.76774557165861512</v>
      </c>
      <c r="Q246" s="833">
        <v>139</v>
      </c>
    </row>
    <row r="247" spans="1:17" ht="14.45" customHeight="1" x14ac:dyDescent="0.2">
      <c r="A247" s="814" t="s">
        <v>3145</v>
      </c>
      <c r="B247" s="815" t="s">
        <v>2687</v>
      </c>
      <c r="C247" s="815" t="s">
        <v>2397</v>
      </c>
      <c r="D247" s="815" t="s">
        <v>3174</v>
      </c>
      <c r="E247" s="815" t="s">
        <v>3175</v>
      </c>
      <c r="F247" s="832">
        <v>40</v>
      </c>
      <c r="G247" s="832">
        <v>3640</v>
      </c>
      <c r="H247" s="832">
        <v>1.1636828644501278</v>
      </c>
      <c r="I247" s="832">
        <v>91</v>
      </c>
      <c r="J247" s="832">
        <v>34</v>
      </c>
      <c r="K247" s="832">
        <v>3128</v>
      </c>
      <c r="L247" s="832">
        <v>1</v>
      </c>
      <c r="M247" s="832">
        <v>92</v>
      </c>
      <c r="N247" s="832">
        <v>29</v>
      </c>
      <c r="O247" s="832">
        <v>2697</v>
      </c>
      <c r="P247" s="820">
        <v>0.86221227621483376</v>
      </c>
      <c r="Q247" s="833">
        <v>93</v>
      </c>
    </row>
    <row r="248" spans="1:17" ht="14.45" customHeight="1" x14ac:dyDescent="0.2">
      <c r="A248" s="814" t="s">
        <v>3145</v>
      </c>
      <c r="B248" s="815" t="s">
        <v>2687</v>
      </c>
      <c r="C248" s="815" t="s">
        <v>2397</v>
      </c>
      <c r="D248" s="815" t="s">
        <v>3176</v>
      </c>
      <c r="E248" s="815" t="s">
        <v>3177</v>
      </c>
      <c r="F248" s="832">
        <v>9</v>
      </c>
      <c r="G248" s="832">
        <v>1242</v>
      </c>
      <c r="H248" s="832">
        <v>0.63367346938775515</v>
      </c>
      <c r="I248" s="832">
        <v>138</v>
      </c>
      <c r="J248" s="832">
        <v>14</v>
      </c>
      <c r="K248" s="832">
        <v>1960</v>
      </c>
      <c r="L248" s="832">
        <v>1</v>
      </c>
      <c r="M248" s="832">
        <v>140</v>
      </c>
      <c r="N248" s="832">
        <v>6</v>
      </c>
      <c r="O248" s="832">
        <v>846</v>
      </c>
      <c r="P248" s="820">
        <v>0.4316326530612245</v>
      </c>
      <c r="Q248" s="833">
        <v>141</v>
      </c>
    </row>
    <row r="249" spans="1:17" ht="14.45" customHeight="1" x14ac:dyDescent="0.2">
      <c r="A249" s="814" t="s">
        <v>3145</v>
      </c>
      <c r="B249" s="815" t="s">
        <v>2687</v>
      </c>
      <c r="C249" s="815" t="s">
        <v>2397</v>
      </c>
      <c r="D249" s="815" t="s">
        <v>3178</v>
      </c>
      <c r="E249" s="815" t="s">
        <v>3179</v>
      </c>
      <c r="F249" s="832">
        <v>10</v>
      </c>
      <c r="G249" s="832">
        <v>660</v>
      </c>
      <c r="H249" s="832">
        <v>0.13134328358208955</v>
      </c>
      <c r="I249" s="832">
        <v>66</v>
      </c>
      <c r="J249" s="832">
        <v>75</v>
      </c>
      <c r="K249" s="832">
        <v>5025</v>
      </c>
      <c r="L249" s="832">
        <v>1</v>
      </c>
      <c r="M249" s="832">
        <v>67</v>
      </c>
      <c r="N249" s="832">
        <v>3</v>
      </c>
      <c r="O249" s="832">
        <v>201</v>
      </c>
      <c r="P249" s="820">
        <v>0.04</v>
      </c>
      <c r="Q249" s="833">
        <v>67</v>
      </c>
    </row>
    <row r="250" spans="1:17" ht="14.45" customHeight="1" x14ac:dyDescent="0.2">
      <c r="A250" s="814" t="s">
        <v>3145</v>
      </c>
      <c r="B250" s="815" t="s">
        <v>2687</v>
      </c>
      <c r="C250" s="815" t="s">
        <v>2397</v>
      </c>
      <c r="D250" s="815" t="s">
        <v>3094</v>
      </c>
      <c r="E250" s="815" t="s">
        <v>3095</v>
      </c>
      <c r="F250" s="832">
        <v>11</v>
      </c>
      <c r="G250" s="832">
        <v>3608</v>
      </c>
      <c r="H250" s="832">
        <v>2.1933130699088146</v>
      </c>
      <c r="I250" s="832">
        <v>328</v>
      </c>
      <c r="J250" s="832">
        <v>5</v>
      </c>
      <c r="K250" s="832">
        <v>1645</v>
      </c>
      <c r="L250" s="832">
        <v>1</v>
      </c>
      <c r="M250" s="832">
        <v>329</v>
      </c>
      <c r="N250" s="832"/>
      <c r="O250" s="832"/>
      <c r="P250" s="820"/>
      <c r="Q250" s="833"/>
    </row>
    <row r="251" spans="1:17" ht="14.45" customHeight="1" x14ac:dyDescent="0.2">
      <c r="A251" s="814" t="s">
        <v>3145</v>
      </c>
      <c r="B251" s="815" t="s">
        <v>2687</v>
      </c>
      <c r="C251" s="815" t="s">
        <v>2397</v>
      </c>
      <c r="D251" s="815" t="s">
        <v>3180</v>
      </c>
      <c r="E251" s="815" t="s">
        <v>3181</v>
      </c>
      <c r="F251" s="832">
        <v>29</v>
      </c>
      <c r="G251" s="832">
        <v>1479</v>
      </c>
      <c r="H251" s="832">
        <v>0.86188811188811187</v>
      </c>
      <c r="I251" s="832">
        <v>51</v>
      </c>
      <c r="J251" s="832">
        <v>33</v>
      </c>
      <c r="K251" s="832">
        <v>1716</v>
      </c>
      <c r="L251" s="832">
        <v>1</v>
      </c>
      <c r="M251" s="832">
        <v>52</v>
      </c>
      <c r="N251" s="832">
        <v>67</v>
      </c>
      <c r="O251" s="832">
        <v>3484</v>
      </c>
      <c r="P251" s="820">
        <v>2.0303030303030303</v>
      </c>
      <c r="Q251" s="833">
        <v>52</v>
      </c>
    </row>
    <row r="252" spans="1:17" ht="14.45" customHeight="1" x14ac:dyDescent="0.2">
      <c r="A252" s="814" t="s">
        <v>3145</v>
      </c>
      <c r="B252" s="815" t="s">
        <v>2687</v>
      </c>
      <c r="C252" s="815" t="s">
        <v>2397</v>
      </c>
      <c r="D252" s="815" t="s">
        <v>3182</v>
      </c>
      <c r="E252" s="815" t="s">
        <v>3183</v>
      </c>
      <c r="F252" s="832">
        <v>11</v>
      </c>
      <c r="G252" s="832">
        <v>6732</v>
      </c>
      <c r="H252" s="832">
        <v>1.2162601626016261</v>
      </c>
      <c r="I252" s="832">
        <v>612</v>
      </c>
      <c r="J252" s="832">
        <v>9</v>
      </c>
      <c r="K252" s="832">
        <v>5535</v>
      </c>
      <c r="L252" s="832">
        <v>1</v>
      </c>
      <c r="M252" s="832">
        <v>615</v>
      </c>
      <c r="N252" s="832">
        <v>6</v>
      </c>
      <c r="O252" s="832">
        <v>3702</v>
      </c>
      <c r="P252" s="820">
        <v>0.66883468834688342</v>
      </c>
      <c r="Q252" s="833">
        <v>617</v>
      </c>
    </row>
    <row r="253" spans="1:17" ht="14.45" customHeight="1" x14ac:dyDescent="0.2">
      <c r="A253" s="814" t="s">
        <v>3145</v>
      </c>
      <c r="B253" s="815" t="s">
        <v>2687</v>
      </c>
      <c r="C253" s="815" t="s">
        <v>2397</v>
      </c>
      <c r="D253" s="815" t="s">
        <v>3184</v>
      </c>
      <c r="E253" s="815" t="s">
        <v>3185</v>
      </c>
      <c r="F253" s="832"/>
      <c r="G253" s="832"/>
      <c r="H253" s="832"/>
      <c r="I253" s="832"/>
      <c r="J253" s="832">
        <v>0</v>
      </c>
      <c r="K253" s="832">
        <v>0</v>
      </c>
      <c r="L253" s="832"/>
      <c r="M253" s="832"/>
      <c r="N253" s="832"/>
      <c r="O253" s="832"/>
      <c r="P253" s="820"/>
      <c r="Q253" s="833"/>
    </row>
    <row r="254" spans="1:17" ht="14.45" customHeight="1" x14ac:dyDescent="0.2">
      <c r="A254" s="814" t="s">
        <v>3145</v>
      </c>
      <c r="B254" s="815" t="s">
        <v>2687</v>
      </c>
      <c r="C254" s="815" t="s">
        <v>2397</v>
      </c>
      <c r="D254" s="815" t="s">
        <v>3186</v>
      </c>
      <c r="E254" s="815" t="s">
        <v>3187</v>
      </c>
      <c r="F254" s="832"/>
      <c r="G254" s="832"/>
      <c r="H254" s="832"/>
      <c r="I254" s="832"/>
      <c r="J254" s="832">
        <v>1</v>
      </c>
      <c r="K254" s="832">
        <v>275</v>
      </c>
      <c r="L254" s="832">
        <v>1</v>
      </c>
      <c r="M254" s="832">
        <v>275</v>
      </c>
      <c r="N254" s="832"/>
      <c r="O254" s="832"/>
      <c r="P254" s="820"/>
      <c r="Q254" s="833"/>
    </row>
    <row r="255" spans="1:17" ht="14.45" customHeight="1" x14ac:dyDescent="0.2">
      <c r="A255" s="814" t="s">
        <v>3145</v>
      </c>
      <c r="B255" s="815" t="s">
        <v>2687</v>
      </c>
      <c r="C255" s="815" t="s">
        <v>2397</v>
      </c>
      <c r="D255" s="815" t="s">
        <v>3188</v>
      </c>
      <c r="E255" s="815" t="s">
        <v>3189</v>
      </c>
      <c r="F255" s="832">
        <v>36</v>
      </c>
      <c r="G255" s="832">
        <v>1692</v>
      </c>
      <c r="H255" s="832">
        <v>0.30769230769230771</v>
      </c>
      <c r="I255" s="832">
        <v>47</v>
      </c>
      <c r="J255" s="832">
        <v>117</v>
      </c>
      <c r="K255" s="832">
        <v>5499</v>
      </c>
      <c r="L255" s="832">
        <v>1</v>
      </c>
      <c r="M255" s="832">
        <v>47</v>
      </c>
      <c r="N255" s="832">
        <v>78</v>
      </c>
      <c r="O255" s="832">
        <v>3666</v>
      </c>
      <c r="P255" s="820">
        <v>0.66666666666666663</v>
      </c>
      <c r="Q255" s="833">
        <v>47</v>
      </c>
    </row>
    <row r="256" spans="1:17" ht="14.45" customHeight="1" x14ac:dyDescent="0.2">
      <c r="A256" s="814" t="s">
        <v>3145</v>
      </c>
      <c r="B256" s="815" t="s">
        <v>2687</v>
      </c>
      <c r="C256" s="815" t="s">
        <v>2397</v>
      </c>
      <c r="D256" s="815" t="s">
        <v>3190</v>
      </c>
      <c r="E256" s="815" t="s">
        <v>3191</v>
      </c>
      <c r="F256" s="832">
        <v>3</v>
      </c>
      <c r="G256" s="832">
        <v>726</v>
      </c>
      <c r="H256" s="832"/>
      <c r="I256" s="832">
        <v>242</v>
      </c>
      <c r="J256" s="832"/>
      <c r="K256" s="832"/>
      <c r="L256" s="832"/>
      <c r="M256" s="832"/>
      <c r="N256" s="832"/>
      <c r="O256" s="832"/>
      <c r="P256" s="820"/>
      <c r="Q256" s="833"/>
    </row>
    <row r="257" spans="1:17" ht="14.45" customHeight="1" x14ac:dyDescent="0.2">
      <c r="A257" s="814" t="s">
        <v>3145</v>
      </c>
      <c r="B257" s="815" t="s">
        <v>2687</v>
      </c>
      <c r="C257" s="815" t="s">
        <v>2397</v>
      </c>
      <c r="D257" s="815" t="s">
        <v>2688</v>
      </c>
      <c r="E257" s="815" t="s">
        <v>2689</v>
      </c>
      <c r="F257" s="832">
        <v>9</v>
      </c>
      <c r="G257" s="832">
        <v>13437</v>
      </c>
      <c r="H257" s="832">
        <v>0.52835011009751498</v>
      </c>
      <c r="I257" s="832">
        <v>1493</v>
      </c>
      <c r="J257" s="832">
        <v>17</v>
      </c>
      <c r="K257" s="832">
        <v>25432</v>
      </c>
      <c r="L257" s="832">
        <v>1</v>
      </c>
      <c r="M257" s="832">
        <v>1496</v>
      </c>
      <c r="N257" s="832">
        <v>2</v>
      </c>
      <c r="O257" s="832">
        <v>2996</v>
      </c>
      <c r="P257" s="820">
        <v>0.11780434098773199</v>
      </c>
      <c r="Q257" s="833">
        <v>1498</v>
      </c>
    </row>
    <row r="258" spans="1:17" ht="14.45" customHeight="1" x14ac:dyDescent="0.2">
      <c r="A258" s="814" t="s">
        <v>3145</v>
      </c>
      <c r="B258" s="815" t="s">
        <v>2687</v>
      </c>
      <c r="C258" s="815" t="s">
        <v>2397</v>
      </c>
      <c r="D258" s="815" t="s">
        <v>2690</v>
      </c>
      <c r="E258" s="815" t="s">
        <v>2691</v>
      </c>
      <c r="F258" s="832">
        <v>30</v>
      </c>
      <c r="G258" s="832">
        <v>9810</v>
      </c>
      <c r="H258" s="832">
        <v>1.2424012158054711</v>
      </c>
      <c r="I258" s="832">
        <v>327</v>
      </c>
      <c r="J258" s="832">
        <v>24</v>
      </c>
      <c r="K258" s="832">
        <v>7896</v>
      </c>
      <c r="L258" s="832">
        <v>1</v>
      </c>
      <c r="M258" s="832">
        <v>329</v>
      </c>
      <c r="N258" s="832">
        <v>31</v>
      </c>
      <c r="O258" s="832">
        <v>10261</v>
      </c>
      <c r="P258" s="820">
        <v>1.2995187436676798</v>
      </c>
      <c r="Q258" s="833">
        <v>331</v>
      </c>
    </row>
    <row r="259" spans="1:17" ht="14.45" customHeight="1" x14ac:dyDescent="0.2">
      <c r="A259" s="814" t="s">
        <v>3145</v>
      </c>
      <c r="B259" s="815" t="s">
        <v>2687</v>
      </c>
      <c r="C259" s="815" t="s">
        <v>2397</v>
      </c>
      <c r="D259" s="815" t="s">
        <v>3192</v>
      </c>
      <c r="E259" s="815" t="s">
        <v>3193</v>
      </c>
      <c r="F259" s="832">
        <v>7</v>
      </c>
      <c r="G259" s="832">
        <v>6216</v>
      </c>
      <c r="H259" s="832">
        <v>6.9764309764309766</v>
      </c>
      <c r="I259" s="832">
        <v>888</v>
      </c>
      <c r="J259" s="832">
        <v>1</v>
      </c>
      <c r="K259" s="832">
        <v>891</v>
      </c>
      <c r="L259" s="832">
        <v>1</v>
      </c>
      <c r="M259" s="832">
        <v>891</v>
      </c>
      <c r="N259" s="832">
        <v>1</v>
      </c>
      <c r="O259" s="832">
        <v>894</v>
      </c>
      <c r="P259" s="820">
        <v>1.0033670033670035</v>
      </c>
      <c r="Q259" s="833">
        <v>894</v>
      </c>
    </row>
    <row r="260" spans="1:17" ht="14.45" customHeight="1" x14ac:dyDescent="0.2">
      <c r="A260" s="814" t="s">
        <v>3145</v>
      </c>
      <c r="B260" s="815" t="s">
        <v>2687</v>
      </c>
      <c r="C260" s="815" t="s">
        <v>2397</v>
      </c>
      <c r="D260" s="815" t="s">
        <v>3194</v>
      </c>
      <c r="E260" s="815" t="s">
        <v>3195</v>
      </c>
      <c r="F260" s="832">
        <v>357</v>
      </c>
      <c r="G260" s="832">
        <v>93177</v>
      </c>
      <c r="H260" s="832">
        <v>0.7615361982444383</v>
      </c>
      <c r="I260" s="832">
        <v>261</v>
      </c>
      <c r="J260" s="832">
        <v>467</v>
      </c>
      <c r="K260" s="832">
        <v>122354</v>
      </c>
      <c r="L260" s="832">
        <v>1</v>
      </c>
      <c r="M260" s="832">
        <v>262</v>
      </c>
      <c r="N260" s="832">
        <v>418</v>
      </c>
      <c r="O260" s="832">
        <v>110352</v>
      </c>
      <c r="P260" s="820">
        <v>0.90190757964594537</v>
      </c>
      <c r="Q260" s="833">
        <v>264</v>
      </c>
    </row>
    <row r="261" spans="1:17" ht="14.45" customHeight="1" x14ac:dyDescent="0.2">
      <c r="A261" s="814" t="s">
        <v>3145</v>
      </c>
      <c r="B261" s="815" t="s">
        <v>2687</v>
      </c>
      <c r="C261" s="815" t="s">
        <v>2397</v>
      </c>
      <c r="D261" s="815" t="s">
        <v>3196</v>
      </c>
      <c r="E261" s="815" t="s">
        <v>3197</v>
      </c>
      <c r="F261" s="832">
        <v>6</v>
      </c>
      <c r="G261" s="832">
        <v>990</v>
      </c>
      <c r="H261" s="832">
        <v>1.1927710843373494</v>
      </c>
      <c r="I261" s="832">
        <v>165</v>
      </c>
      <c r="J261" s="832">
        <v>5</v>
      </c>
      <c r="K261" s="832">
        <v>830</v>
      </c>
      <c r="L261" s="832">
        <v>1</v>
      </c>
      <c r="M261" s="832">
        <v>166</v>
      </c>
      <c r="N261" s="832">
        <v>8</v>
      </c>
      <c r="O261" s="832">
        <v>1336</v>
      </c>
      <c r="P261" s="820">
        <v>1.6096385542168674</v>
      </c>
      <c r="Q261" s="833">
        <v>167</v>
      </c>
    </row>
    <row r="262" spans="1:17" ht="14.45" customHeight="1" x14ac:dyDescent="0.2">
      <c r="A262" s="814" t="s">
        <v>3198</v>
      </c>
      <c r="B262" s="815" t="s">
        <v>2991</v>
      </c>
      <c r="C262" s="815" t="s">
        <v>2397</v>
      </c>
      <c r="D262" s="815" t="s">
        <v>3199</v>
      </c>
      <c r="E262" s="815" t="s">
        <v>3200</v>
      </c>
      <c r="F262" s="832">
        <v>1</v>
      </c>
      <c r="G262" s="832">
        <v>550</v>
      </c>
      <c r="H262" s="832">
        <v>0.49909255898366606</v>
      </c>
      <c r="I262" s="832">
        <v>550</v>
      </c>
      <c r="J262" s="832">
        <v>2</v>
      </c>
      <c r="K262" s="832">
        <v>1102</v>
      </c>
      <c r="L262" s="832">
        <v>1</v>
      </c>
      <c r="M262" s="832">
        <v>551</v>
      </c>
      <c r="N262" s="832"/>
      <c r="O262" s="832"/>
      <c r="P262" s="820"/>
      <c r="Q262" s="833"/>
    </row>
    <row r="263" spans="1:17" ht="14.45" customHeight="1" x14ac:dyDescent="0.2">
      <c r="A263" s="814" t="s">
        <v>3198</v>
      </c>
      <c r="B263" s="815" t="s">
        <v>2991</v>
      </c>
      <c r="C263" s="815" t="s">
        <v>2397</v>
      </c>
      <c r="D263" s="815" t="s">
        <v>3201</v>
      </c>
      <c r="E263" s="815" t="s">
        <v>3202</v>
      </c>
      <c r="F263" s="832">
        <v>3</v>
      </c>
      <c r="G263" s="832">
        <v>1965</v>
      </c>
      <c r="H263" s="832">
        <v>0.74885670731707321</v>
      </c>
      <c r="I263" s="832">
        <v>655</v>
      </c>
      <c r="J263" s="832">
        <v>4</v>
      </c>
      <c r="K263" s="832">
        <v>2624</v>
      </c>
      <c r="L263" s="832">
        <v>1</v>
      </c>
      <c r="M263" s="832">
        <v>656</v>
      </c>
      <c r="N263" s="832"/>
      <c r="O263" s="832"/>
      <c r="P263" s="820"/>
      <c r="Q263" s="833"/>
    </row>
    <row r="264" spans="1:17" ht="14.45" customHeight="1" x14ac:dyDescent="0.2">
      <c r="A264" s="814" t="s">
        <v>3198</v>
      </c>
      <c r="B264" s="815" t="s">
        <v>2991</v>
      </c>
      <c r="C264" s="815" t="s">
        <v>2397</v>
      </c>
      <c r="D264" s="815" t="s">
        <v>3203</v>
      </c>
      <c r="E264" s="815" t="s">
        <v>3204</v>
      </c>
      <c r="F264" s="832">
        <v>3</v>
      </c>
      <c r="G264" s="832">
        <v>1965</v>
      </c>
      <c r="H264" s="832">
        <v>0.74885670731707321</v>
      </c>
      <c r="I264" s="832">
        <v>655</v>
      </c>
      <c r="J264" s="832">
        <v>4</v>
      </c>
      <c r="K264" s="832">
        <v>2624</v>
      </c>
      <c r="L264" s="832">
        <v>1</v>
      </c>
      <c r="M264" s="832">
        <v>656</v>
      </c>
      <c r="N264" s="832"/>
      <c r="O264" s="832"/>
      <c r="P264" s="820"/>
      <c r="Q264" s="833"/>
    </row>
    <row r="265" spans="1:17" ht="14.45" customHeight="1" x14ac:dyDescent="0.2">
      <c r="A265" s="814" t="s">
        <v>3198</v>
      </c>
      <c r="B265" s="815" t="s">
        <v>2991</v>
      </c>
      <c r="C265" s="815" t="s">
        <v>2397</v>
      </c>
      <c r="D265" s="815" t="s">
        <v>3205</v>
      </c>
      <c r="E265" s="815" t="s">
        <v>3206</v>
      </c>
      <c r="F265" s="832">
        <v>6</v>
      </c>
      <c r="G265" s="832">
        <v>1872</v>
      </c>
      <c r="H265" s="832">
        <v>0.75</v>
      </c>
      <c r="I265" s="832">
        <v>312</v>
      </c>
      <c r="J265" s="832">
        <v>8</v>
      </c>
      <c r="K265" s="832">
        <v>2496</v>
      </c>
      <c r="L265" s="832">
        <v>1</v>
      </c>
      <c r="M265" s="832">
        <v>312</v>
      </c>
      <c r="N265" s="832"/>
      <c r="O265" s="832"/>
      <c r="P265" s="820"/>
      <c r="Q265" s="833"/>
    </row>
    <row r="266" spans="1:17" ht="14.45" customHeight="1" x14ac:dyDescent="0.2">
      <c r="A266" s="814" t="s">
        <v>3198</v>
      </c>
      <c r="B266" s="815" t="s">
        <v>2991</v>
      </c>
      <c r="C266" s="815" t="s">
        <v>2397</v>
      </c>
      <c r="D266" s="815" t="s">
        <v>3207</v>
      </c>
      <c r="E266" s="815" t="s">
        <v>3208</v>
      </c>
      <c r="F266" s="832">
        <v>5</v>
      </c>
      <c r="G266" s="832">
        <v>60</v>
      </c>
      <c r="H266" s="832"/>
      <c r="I266" s="832">
        <v>12</v>
      </c>
      <c r="J266" s="832"/>
      <c r="K266" s="832"/>
      <c r="L266" s="832"/>
      <c r="M266" s="832"/>
      <c r="N266" s="832"/>
      <c r="O266" s="832"/>
      <c r="P266" s="820"/>
      <c r="Q266" s="833"/>
    </row>
    <row r="267" spans="1:17" ht="14.45" customHeight="1" x14ac:dyDescent="0.2">
      <c r="A267" s="814" t="s">
        <v>3198</v>
      </c>
      <c r="B267" s="815" t="s">
        <v>2991</v>
      </c>
      <c r="C267" s="815" t="s">
        <v>2397</v>
      </c>
      <c r="D267" s="815" t="s">
        <v>3209</v>
      </c>
      <c r="E267" s="815" t="s">
        <v>3210</v>
      </c>
      <c r="F267" s="832">
        <v>1</v>
      </c>
      <c r="G267" s="832">
        <v>5024</v>
      </c>
      <c r="H267" s="832"/>
      <c r="I267" s="832">
        <v>5024</v>
      </c>
      <c r="J267" s="832"/>
      <c r="K267" s="832"/>
      <c r="L267" s="832"/>
      <c r="M267" s="832"/>
      <c r="N267" s="832"/>
      <c r="O267" s="832"/>
      <c r="P267" s="820"/>
      <c r="Q267" s="833"/>
    </row>
    <row r="268" spans="1:17" ht="14.45" customHeight="1" x14ac:dyDescent="0.2">
      <c r="A268" s="814" t="s">
        <v>3198</v>
      </c>
      <c r="B268" s="815" t="s">
        <v>2991</v>
      </c>
      <c r="C268" s="815" t="s">
        <v>2397</v>
      </c>
      <c r="D268" s="815" t="s">
        <v>3211</v>
      </c>
      <c r="E268" s="815" t="s">
        <v>3212</v>
      </c>
      <c r="F268" s="832">
        <v>3</v>
      </c>
      <c r="G268" s="832">
        <v>1965</v>
      </c>
      <c r="H268" s="832">
        <v>0.74885670731707321</v>
      </c>
      <c r="I268" s="832">
        <v>655</v>
      </c>
      <c r="J268" s="832">
        <v>4</v>
      </c>
      <c r="K268" s="832">
        <v>2624</v>
      </c>
      <c r="L268" s="832">
        <v>1</v>
      </c>
      <c r="M268" s="832">
        <v>656</v>
      </c>
      <c r="N268" s="832"/>
      <c r="O268" s="832"/>
      <c r="P268" s="820"/>
      <c r="Q268" s="833"/>
    </row>
    <row r="269" spans="1:17" ht="14.45" customHeight="1" x14ac:dyDescent="0.2">
      <c r="A269" s="814" t="s">
        <v>3198</v>
      </c>
      <c r="B269" s="815" t="s">
        <v>2991</v>
      </c>
      <c r="C269" s="815" t="s">
        <v>2397</v>
      </c>
      <c r="D269" s="815" t="s">
        <v>3213</v>
      </c>
      <c r="E269" s="815" t="s">
        <v>3214</v>
      </c>
      <c r="F269" s="832">
        <v>3</v>
      </c>
      <c r="G269" s="832">
        <v>1965</v>
      </c>
      <c r="H269" s="832">
        <v>0.74885670731707321</v>
      </c>
      <c r="I269" s="832">
        <v>655</v>
      </c>
      <c r="J269" s="832">
        <v>4</v>
      </c>
      <c r="K269" s="832">
        <v>2624</v>
      </c>
      <c r="L269" s="832">
        <v>1</v>
      </c>
      <c r="M269" s="832">
        <v>656</v>
      </c>
      <c r="N269" s="832"/>
      <c r="O269" s="832"/>
      <c r="P269" s="820"/>
      <c r="Q269" s="833"/>
    </row>
    <row r="270" spans="1:17" ht="14.45" customHeight="1" x14ac:dyDescent="0.2">
      <c r="A270" s="814" t="s">
        <v>3198</v>
      </c>
      <c r="B270" s="815" t="s">
        <v>2991</v>
      </c>
      <c r="C270" s="815" t="s">
        <v>2397</v>
      </c>
      <c r="D270" s="815" t="s">
        <v>3215</v>
      </c>
      <c r="E270" s="815" t="s">
        <v>3216</v>
      </c>
      <c r="F270" s="832">
        <v>20</v>
      </c>
      <c r="G270" s="832">
        <v>9420</v>
      </c>
      <c r="H270" s="832"/>
      <c r="I270" s="832">
        <v>471</v>
      </c>
      <c r="J270" s="832"/>
      <c r="K270" s="832"/>
      <c r="L270" s="832"/>
      <c r="M270" s="832"/>
      <c r="N270" s="832"/>
      <c r="O270" s="832"/>
      <c r="P270" s="820"/>
      <c r="Q270" s="833"/>
    </row>
    <row r="271" spans="1:17" ht="14.45" customHeight="1" x14ac:dyDescent="0.2">
      <c r="A271" s="814" t="s">
        <v>3198</v>
      </c>
      <c r="B271" s="815" t="s">
        <v>2991</v>
      </c>
      <c r="C271" s="815" t="s">
        <v>2397</v>
      </c>
      <c r="D271" s="815" t="s">
        <v>3217</v>
      </c>
      <c r="E271" s="815" t="s">
        <v>3218</v>
      </c>
      <c r="F271" s="832">
        <v>3</v>
      </c>
      <c r="G271" s="832">
        <v>4200</v>
      </c>
      <c r="H271" s="832">
        <v>0.75</v>
      </c>
      <c r="I271" s="832">
        <v>1400</v>
      </c>
      <c r="J271" s="832">
        <v>4</v>
      </c>
      <c r="K271" s="832">
        <v>5600</v>
      </c>
      <c r="L271" s="832">
        <v>1</v>
      </c>
      <c r="M271" s="832">
        <v>1400</v>
      </c>
      <c r="N271" s="832"/>
      <c r="O271" s="832"/>
      <c r="P271" s="820"/>
      <c r="Q271" s="833"/>
    </row>
    <row r="272" spans="1:17" ht="14.45" customHeight="1" x14ac:dyDescent="0.2">
      <c r="A272" s="814" t="s">
        <v>3198</v>
      </c>
      <c r="B272" s="815" t="s">
        <v>2991</v>
      </c>
      <c r="C272" s="815" t="s">
        <v>2397</v>
      </c>
      <c r="D272" s="815" t="s">
        <v>3219</v>
      </c>
      <c r="E272" s="815" t="s">
        <v>3220</v>
      </c>
      <c r="F272" s="832">
        <v>4</v>
      </c>
      <c r="G272" s="832">
        <v>4092</v>
      </c>
      <c r="H272" s="832">
        <v>4</v>
      </c>
      <c r="I272" s="832">
        <v>1023</v>
      </c>
      <c r="J272" s="832">
        <v>1</v>
      </c>
      <c r="K272" s="832">
        <v>1023</v>
      </c>
      <c r="L272" s="832">
        <v>1</v>
      </c>
      <c r="M272" s="832">
        <v>1023</v>
      </c>
      <c r="N272" s="832"/>
      <c r="O272" s="832"/>
      <c r="P272" s="820"/>
      <c r="Q272" s="833"/>
    </row>
    <row r="273" spans="1:17" ht="14.45" customHeight="1" x14ac:dyDescent="0.2">
      <c r="A273" s="814" t="s">
        <v>3198</v>
      </c>
      <c r="B273" s="815" t="s">
        <v>2991</v>
      </c>
      <c r="C273" s="815" t="s">
        <v>2397</v>
      </c>
      <c r="D273" s="815" t="s">
        <v>3221</v>
      </c>
      <c r="E273" s="815" t="s">
        <v>3222</v>
      </c>
      <c r="F273" s="832">
        <v>1</v>
      </c>
      <c r="G273" s="832">
        <v>190</v>
      </c>
      <c r="H273" s="832"/>
      <c r="I273" s="832">
        <v>190</v>
      </c>
      <c r="J273" s="832"/>
      <c r="K273" s="832"/>
      <c r="L273" s="832"/>
      <c r="M273" s="832"/>
      <c r="N273" s="832"/>
      <c r="O273" s="832"/>
      <c r="P273" s="820"/>
      <c r="Q273" s="833"/>
    </row>
    <row r="274" spans="1:17" ht="14.45" customHeight="1" x14ac:dyDescent="0.2">
      <c r="A274" s="814" t="s">
        <v>3198</v>
      </c>
      <c r="B274" s="815" t="s">
        <v>2693</v>
      </c>
      <c r="C274" s="815" t="s">
        <v>2397</v>
      </c>
      <c r="D274" s="815" t="s">
        <v>3207</v>
      </c>
      <c r="E274" s="815" t="s">
        <v>3208</v>
      </c>
      <c r="F274" s="832"/>
      <c r="G274" s="832"/>
      <c r="H274" s="832"/>
      <c r="I274" s="832"/>
      <c r="J274" s="832">
        <v>1</v>
      </c>
      <c r="K274" s="832">
        <v>12</v>
      </c>
      <c r="L274" s="832">
        <v>1</v>
      </c>
      <c r="M274" s="832">
        <v>12</v>
      </c>
      <c r="N274" s="832">
        <v>1</v>
      </c>
      <c r="O274" s="832">
        <v>12</v>
      </c>
      <c r="P274" s="820">
        <v>1</v>
      </c>
      <c r="Q274" s="833">
        <v>12</v>
      </c>
    </row>
    <row r="275" spans="1:17" ht="14.45" customHeight="1" x14ac:dyDescent="0.2">
      <c r="A275" s="814" t="s">
        <v>3198</v>
      </c>
      <c r="B275" s="815" t="s">
        <v>2693</v>
      </c>
      <c r="C275" s="815" t="s">
        <v>2397</v>
      </c>
      <c r="D275" s="815" t="s">
        <v>3215</v>
      </c>
      <c r="E275" s="815" t="s">
        <v>3216</v>
      </c>
      <c r="F275" s="832"/>
      <c r="G275" s="832"/>
      <c r="H275" s="832"/>
      <c r="I275" s="832"/>
      <c r="J275" s="832">
        <v>4</v>
      </c>
      <c r="K275" s="832">
        <v>1904</v>
      </c>
      <c r="L275" s="832">
        <v>1</v>
      </c>
      <c r="M275" s="832">
        <v>476</v>
      </c>
      <c r="N275" s="832">
        <v>4</v>
      </c>
      <c r="O275" s="832">
        <v>1920</v>
      </c>
      <c r="P275" s="820">
        <v>1.0084033613445378</v>
      </c>
      <c r="Q275" s="833">
        <v>480</v>
      </c>
    </row>
    <row r="276" spans="1:17" ht="14.45" customHeight="1" x14ac:dyDescent="0.2">
      <c r="A276" s="814" t="s">
        <v>3223</v>
      </c>
      <c r="B276" s="815" t="s">
        <v>2687</v>
      </c>
      <c r="C276" s="815" t="s">
        <v>2397</v>
      </c>
      <c r="D276" s="815" t="s">
        <v>3146</v>
      </c>
      <c r="E276" s="815" t="s">
        <v>3147</v>
      </c>
      <c r="F276" s="832"/>
      <c r="G276" s="832"/>
      <c r="H276" s="832"/>
      <c r="I276" s="832"/>
      <c r="J276" s="832"/>
      <c r="K276" s="832"/>
      <c r="L276" s="832"/>
      <c r="M276" s="832"/>
      <c r="N276" s="832">
        <v>2</v>
      </c>
      <c r="O276" s="832">
        <v>352</v>
      </c>
      <c r="P276" s="820"/>
      <c r="Q276" s="833">
        <v>176</v>
      </c>
    </row>
    <row r="277" spans="1:17" ht="14.45" customHeight="1" x14ac:dyDescent="0.2">
      <c r="A277" s="814" t="s">
        <v>3223</v>
      </c>
      <c r="B277" s="815" t="s">
        <v>2687</v>
      </c>
      <c r="C277" s="815" t="s">
        <v>2397</v>
      </c>
      <c r="D277" s="815" t="s">
        <v>3148</v>
      </c>
      <c r="E277" s="815" t="s">
        <v>3149</v>
      </c>
      <c r="F277" s="832"/>
      <c r="G277" s="832"/>
      <c r="H277" s="832"/>
      <c r="I277" s="832"/>
      <c r="J277" s="832"/>
      <c r="K277" s="832"/>
      <c r="L277" s="832"/>
      <c r="M277" s="832"/>
      <c r="N277" s="832">
        <v>0</v>
      </c>
      <c r="O277" s="832">
        <v>0</v>
      </c>
      <c r="P277" s="820"/>
      <c r="Q277" s="833"/>
    </row>
    <row r="278" spans="1:17" ht="14.45" customHeight="1" x14ac:dyDescent="0.2">
      <c r="A278" s="814" t="s">
        <v>3223</v>
      </c>
      <c r="B278" s="815" t="s">
        <v>2687</v>
      </c>
      <c r="C278" s="815" t="s">
        <v>2397</v>
      </c>
      <c r="D278" s="815" t="s">
        <v>3150</v>
      </c>
      <c r="E278" s="815" t="s">
        <v>3151</v>
      </c>
      <c r="F278" s="832"/>
      <c r="G278" s="832"/>
      <c r="H278" s="832"/>
      <c r="I278" s="832"/>
      <c r="J278" s="832"/>
      <c r="K278" s="832"/>
      <c r="L278" s="832"/>
      <c r="M278" s="832"/>
      <c r="N278" s="832">
        <v>0</v>
      </c>
      <c r="O278" s="832">
        <v>0</v>
      </c>
      <c r="P278" s="820"/>
      <c r="Q278" s="833"/>
    </row>
    <row r="279" spans="1:17" ht="14.45" customHeight="1" x14ac:dyDescent="0.2">
      <c r="A279" s="814" t="s">
        <v>3223</v>
      </c>
      <c r="B279" s="815" t="s">
        <v>2687</v>
      </c>
      <c r="C279" s="815" t="s">
        <v>2397</v>
      </c>
      <c r="D279" s="815" t="s">
        <v>3154</v>
      </c>
      <c r="E279" s="815" t="s">
        <v>3155</v>
      </c>
      <c r="F279" s="832"/>
      <c r="G279" s="832"/>
      <c r="H279" s="832"/>
      <c r="I279" s="832"/>
      <c r="J279" s="832"/>
      <c r="K279" s="832"/>
      <c r="L279" s="832"/>
      <c r="M279" s="832"/>
      <c r="N279" s="832">
        <v>21</v>
      </c>
      <c r="O279" s="832">
        <v>987</v>
      </c>
      <c r="P279" s="820"/>
      <c r="Q279" s="833">
        <v>47</v>
      </c>
    </row>
    <row r="280" spans="1:17" ht="14.45" customHeight="1" x14ac:dyDescent="0.2">
      <c r="A280" s="814" t="s">
        <v>3223</v>
      </c>
      <c r="B280" s="815" t="s">
        <v>2687</v>
      </c>
      <c r="C280" s="815" t="s">
        <v>2397</v>
      </c>
      <c r="D280" s="815" t="s">
        <v>3172</v>
      </c>
      <c r="E280" s="815" t="s">
        <v>3173</v>
      </c>
      <c r="F280" s="832"/>
      <c r="G280" s="832"/>
      <c r="H280" s="832"/>
      <c r="I280" s="832"/>
      <c r="J280" s="832"/>
      <c r="K280" s="832"/>
      <c r="L280" s="832"/>
      <c r="M280" s="832"/>
      <c r="N280" s="832">
        <v>23</v>
      </c>
      <c r="O280" s="832">
        <v>3197</v>
      </c>
      <c r="P280" s="820"/>
      <c r="Q280" s="833">
        <v>139</v>
      </c>
    </row>
    <row r="281" spans="1:17" ht="14.45" customHeight="1" x14ac:dyDescent="0.2">
      <c r="A281" s="814" t="s">
        <v>3223</v>
      </c>
      <c r="B281" s="815" t="s">
        <v>2687</v>
      </c>
      <c r="C281" s="815" t="s">
        <v>2397</v>
      </c>
      <c r="D281" s="815" t="s">
        <v>3174</v>
      </c>
      <c r="E281" s="815" t="s">
        <v>3175</v>
      </c>
      <c r="F281" s="832"/>
      <c r="G281" s="832"/>
      <c r="H281" s="832"/>
      <c r="I281" s="832"/>
      <c r="J281" s="832"/>
      <c r="K281" s="832"/>
      <c r="L281" s="832"/>
      <c r="M281" s="832"/>
      <c r="N281" s="832">
        <v>1</v>
      </c>
      <c r="O281" s="832">
        <v>93</v>
      </c>
      <c r="P281" s="820"/>
      <c r="Q281" s="833">
        <v>93</v>
      </c>
    </row>
    <row r="282" spans="1:17" ht="14.45" customHeight="1" x14ac:dyDescent="0.2">
      <c r="A282" s="814" t="s">
        <v>3223</v>
      </c>
      <c r="B282" s="815" t="s">
        <v>2687</v>
      </c>
      <c r="C282" s="815" t="s">
        <v>2397</v>
      </c>
      <c r="D282" s="815" t="s">
        <v>3176</v>
      </c>
      <c r="E282" s="815" t="s">
        <v>3177</v>
      </c>
      <c r="F282" s="832"/>
      <c r="G282" s="832"/>
      <c r="H282" s="832"/>
      <c r="I282" s="832"/>
      <c r="J282" s="832"/>
      <c r="K282" s="832"/>
      <c r="L282" s="832"/>
      <c r="M282" s="832"/>
      <c r="N282" s="832">
        <v>4</v>
      </c>
      <c r="O282" s="832">
        <v>564</v>
      </c>
      <c r="P282" s="820"/>
      <c r="Q282" s="833">
        <v>141</v>
      </c>
    </row>
    <row r="283" spans="1:17" ht="14.45" customHeight="1" x14ac:dyDescent="0.2">
      <c r="A283" s="814" t="s">
        <v>3223</v>
      </c>
      <c r="B283" s="815" t="s">
        <v>2687</v>
      </c>
      <c r="C283" s="815" t="s">
        <v>2397</v>
      </c>
      <c r="D283" s="815" t="s">
        <v>3180</v>
      </c>
      <c r="E283" s="815" t="s">
        <v>3181</v>
      </c>
      <c r="F283" s="832"/>
      <c r="G283" s="832"/>
      <c r="H283" s="832"/>
      <c r="I283" s="832"/>
      <c r="J283" s="832"/>
      <c r="K283" s="832"/>
      <c r="L283" s="832"/>
      <c r="M283" s="832"/>
      <c r="N283" s="832">
        <v>3</v>
      </c>
      <c r="O283" s="832">
        <v>156</v>
      </c>
      <c r="P283" s="820"/>
      <c r="Q283" s="833">
        <v>52</v>
      </c>
    </row>
    <row r="284" spans="1:17" ht="14.45" customHeight="1" x14ac:dyDescent="0.2">
      <c r="A284" s="814" t="s">
        <v>3223</v>
      </c>
      <c r="B284" s="815" t="s">
        <v>2687</v>
      </c>
      <c r="C284" s="815" t="s">
        <v>2397</v>
      </c>
      <c r="D284" s="815" t="s">
        <v>2688</v>
      </c>
      <c r="E284" s="815" t="s">
        <v>2689</v>
      </c>
      <c r="F284" s="832"/>
      <c r="G284" s="832"/>
      <c r="H284" s="832"/>
      <c r="I284" s="832"/>
      <c r="J284" s="832"/>
      <c r="K284" s="832"/>
      <c r="L284" s="832"/>
      <c r="M284" s="832"/>
      <c r="N284" s="832">
        <v>2</v>
      </c>
      <c r="O284" s="832">
        <v>2996</v>
      </c>
      <c r="P284" s="820"/>
      <c r="Q284" s="833">
        <v>1498</v>
      </c>
    </row>
    <row r="285" spans="1:17" ht="14.45" customHeight="1" x14ac:dyDescent="0.2">
      <c r="A285" s="814" t="s">
        <v>3223</v>
      </c>
      <c r="B285" s="815" t="s">
        <v>2687</v>
      </c>
      <c r="C285" s="815" t="s">
        <v>2397</v>
      </c>
      <c r="D285" s="815" t="s">
        <v>2690</v>
      </c>
      <c r="E285" s="815" t="s">
        <v>2691</v>
      </c>
      <c r="F285" s="832"/>
      <c r="G285" s="832"/>
      <c r="H285" s="832"/>
      <c r="I285" s="832"/>
      <c r="J285" s="832"/>
      <c r="K285" s="832"/>
      <c r="L285" s="832"/>
      <c r="M285" s="832"/>
      <c r="N285" s="832">
        <v>2</v>
      </c>
      <c r="O285" s="832">
        <v>662</v>
      </c>
      <c r="P285" s="820"/>
      <c r="Q285" s="833">
        <v>331</v>
      </c>
    </row>
    <row r="286" spans="1:17" ht="14.45" customHeight="1" thickBot="1" x14ac:dyDescent="0.25">
      <c r="A286" s="822" t="s">
        <v>3223</v>
      </c>
      <c r="B286" s="823" t="s">
        <v>2687</v>
      </c>
      <c r="C286" s="823" t="s">
        <v>2397</v>
      </c>
      <c r="D286" s="823" t="s">
        <v>3194</v>
      </c>
      <c r="E286" s="823" t="s">
        <v>3195</v>
      </c>
      <c r="F286" s="834"/>
      <c r="G286" s="834"/>
      <c r="H286" s="834"/>
      <c r="I286" s="834"/>
      <c r="J286" s="834"/>
      <c r="K286" s="834"/>
      <c r="L286" s="834"/>
      <c r="M286" s="834"/>
      <c r="N286" s="834">
        <v>22</v>
      </c>
      <c r="O286" s="834">
        <v>5808</v>
      </c>
      <c r="P286" s="828"/>
      <c r="Q286" s="835">
        <v>264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98F07BC6-B98C-4867-A8CC-F9DC7F0DD1D1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705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5752</v>
      </c>
      <c r="D3" s="193">
        <f>SUBTOTAL(9,D6:D1048576)</f>
        <v>4807</v>
      </c>
      <c r="E3" s="193">
        <f>SUBTOTAL(9,E6:E1048576)</f>
        <v>4423</v>
      </c>
      <c r="F3" s="194">
        <f>IF(OR(E3=0,D3=0),"",E3/D3)</f>
        <v>0.92011649677553564</v>
      </c>
      <c r="G3" s="388">
        <f>SUBTOTAL(9,G6:G1048576)</f>
        <v>21084.424859999999</v>
      </c>
      <c r="H3" s="389">
        <f>SUBTOTAL(9,H6:H1048576)</f>
        <v>15019.0488</v>
      </c>
      <c r="I3" s="389">
        <f>SUBTOTAL(9,I6:I1048576)</f>
        <v>13337.463660000001</v>
      </c>
      <c r="J3" s="194">
        <f>IF(OR(I3=0,H3=0),"",I3/H3)</f>
        <v>0.88803650867690109</v>
      </c>
      <c r="K3" s="388">
        <f>SUBTOTAL(9,K6:K1048576)</f>
        <v>4712.54</v>
      </c>
      <c r="L3" s="389">
        <f>SUBTOTAL(9,L6:L1048576)</f>
        <v>3286.1800000000003</v>
      </c>
      <c r="M3" s="389">
        <f>SUBTOTAL(9,M6:M1048576)</f>
        <v>2767.4</v>
      </c>
      <c r="N3" s="195">
        <f>IF(OR(M3=0,E3=0),"",M3*1000/E3)</f>
        <v>625.68392493782505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5"/>
      <c r="B5" s="976"/>
      <c r="C5" s="983">
        <v>2018</v>
      </c>
      <c r="D5" s="983">
        <v>2019</v>
      </c>
      <c r="E5" s="983">
        <v>2020</v>
      </c>
      <c r="F5" s="984" t="s">
        <v>2</v>
      </c>
      <c r="G5" s="994">
        <v>2018</v>
      </c>
      <c r="H5" s="983">
        <v>2019</v>
      </c>
      <c r="I5" s="983">
        <v>2020</v>
      </c>
      <c r="J5" s="984" t="s">
        <v>2</v>
      </c>
      <c r="K5" s="994">
        <v>2018</v>
      </c>
      <c r="L5" s="983">
        <v>2019</v>
      </c>
      <c r="M5" s="983">
        <v>2020</v>
      </c>
      <c r="N5" s="995" t="s">
        <v>92</v>
      </c>
    </row>
    <row r="6" spans="1:14" ht="14.45" customHeight="1" x14ac:dyDescent="0.2">
      <c r="A6" s="977" t="s">
        <v>2480</v>
      </c>
      <c r="B6" s="980" t="s">
        <v>3225</v>
      </c>
      <c r="C6" s="985">
        <v>3755</v>
      </c>
      <c r="D6" s="986">
        <v>3435</v>
      </c>
      <c r="E6" s="986">
        <v>3166</v>
      </c>
      <c r="F6" s="991"/>
      <c r="G6" s="985">
        <v>3207.9426600000002</v>
      </c>
      <c r="H6" s="986">
        <v>2936.2850999999996</v>
      </c>
      <c r="I6" s="986">
        <v>2732.3091600000002</v>
      </c>
      <c r="J6" s="991"/>
      <c r="K6" s="985">
        <v>225.3</v>
      </c>
      <c r="L6" s="986">
        <v>206.1</v>
      </c>
      <c r="M6" s="986">
        <v>189.96</v>
      </c>
      <c r="N6" s="996">
        <v>60</v>
      </c>
    </row>
    <row r="7" spans="1:14" ht="14.45" customHeight="1" x14ac:dyDescent="0.2">
      <c r="A7" s="978" t="s">
        <v>2454</v>
      </c>
      <c r="B7" s="981" t="s">
        <v>3225</v>
      </c>
      <c r="C7" s="987">
        <v>314</v>
      </c>
      <c r="D7" s="988">
        <v>326</v>
      </c>
      <c r="E7" s="988">
        <v>211</v>
      </c>
      <c r="F7" s="992"/>
      <c r="G7" s="987">
        <v>50.302800000000012</v>
      </c>
      <c r="H7" s="988">
        <v>53.105399999999996</v>
      </c>
      <c r="I7" s="988">
        <v>49.000500000000031</v>
      </c>
      <c r="J7" s="992"/>
      <c r="K7" s="987">
        <v>15.24</v>
      </c>
      <c r="L7" s="988">
        <v>13.08</v>
      </c>
      <c r="M7" s="988">
        <v>7.44</v>
      </c>
      <c r="N7" s="997">
        <v>35.260663507109008</v>
      </c>
    </row>
    <row r="8" spans="1:14" ht="14.45" customHeight="1" x14ac:dyDescent="0.2">
      <c r="A8" s="978" t="s">
        <v>2544</v>
      </c>
      <c r="B8" s="981" t="s">
        <v>3226</v>
      </c>
      <c r="C8" s="987">
        <v>88</v>
      </c>
      <c r="D8" s="988">
        <v>26</v>
      </c>
      <c r="E8" s="988">
        <v>20</v>
      </c>
      <c r="F8" s="992"/>
      <c r="G8" s="987">
        <v>2294.0279999999998</v>
      </c>
      <c r="H8" s="988">
        <v>677.79539999999997</v>
      </c>
      <c r="I8" s="988">
        <v>521.54279999999994</v>
      </c>
      <c r="J8" s="992"/>
      <c r="K8" s="987">
        <v>704</v>
      </c>
      <c r="L8" s="988">
        <v>208</v>
      </c>
      <c r="M8" s="988">
        <v>160</v>
      </c>
      <c r="N8" s="997">
        <v>8000</v>
      </c>
    </row>
    <row r="9" spans="1:14" ht="14.45" customHeight="1" x14ac:dyDescent="0.2">
      <c r="A9" s="978" t="s">
        <v>2565</v>
      </c>
      <c r="B9" s="981" t="s">
        <v>3226</v>
      </c>
      <c r="C9" s="987">
        <v>302</v>
      </c>
      <c r="D9" s="988">
        <v>270</v>
      </c>
      <c r="E9" s="988">
        <v>206</v>
      </c>
      <c r="F9" s="992"/>
      <c r="G9" s="987">
        <v>6722.973</v>
      </c>
      <c r="H9" s="988">
        <v>6010.8201000000008</v>
      </c>
      <c r="I9" s="988">
        <v>4587.5897999999997</v>
      </c>
      <c r="J9" s="992"/>
      <c r="K9" s="987">
        <v>1812</v>
      </c>
      <c r="L9" s="988">
        <v>1620</v>
      </c>
      <c r="M9" s="988">
        <v>1236</v>
      </c>
      <c r="N9" s="997">
        <v>6000</v>
      </c>
    </row>
    <row r="10" spans="1:14" ht="14.45" customHeight="1" x14ac:dyDescent="0.2">
      <c r="A10" s="978" t="s">
        <v>2546</v>
      </c>
      <c r="B10" s="981" t="s">
        <v>3226</v>
      </c>
      <c r="C10" s="987">
        <v>221</v>
      </c>
      <c r="D10" s="988">
        <v>163</v>
      </c>
      <c r="E10" s="988">
        <v>118</v>
      </c>
      <c r="F10" s="992"/>
      <c r="G10" s="987">
        <v>2719.3607999999999</v>
      </c>
      <c r="H10" s="988">
        <v>2005.8011999999999</v>
      </c>
      <c r="I10" s="988">
        <v>1453.0050000000003</v>
      </c>
      <c r="J10" s="992"/>
      <c r="K10" s="987">
        <v>884</v>
      </c>
      <c r="L10" s="988">
        <v>652</v>
      </c>
      <c r="M10" s="988">
        <v>472</v>
      </c>
      <c r="N10" s="997">
        <v>4000</v>
      </c>
    </row>
    <row r="11" spans="1:14" ht="14.45" customHeight="1" thickBot="1" x14ac:dyDescent="0.25">
      <c r="A11" s="979" t="s">
        <v>2561</v>
      </c>
      <c r="B11" s="982" t="s">
        <v>3226</v>
      </c>
      <c r="C11" s="989">
        <v>1072</v>
      </c>
      <c r="D11" s="990">
        <v>587</v>
      </c>
      <c r="E11" s="990">
        <v>702</v>
      </c>
      <c r="F11" s="993"/>
      <c r="G11" s="989">
        <v>6089.8175999999985</v>
      </c>
      <c r="H11" s="990">
        <v>3335.2416000000003</v>
      </c>
      <c r="I11" s="990">
        <v>3994.0164</v>
      </c>
      <c r="J11" s="993"/>
      <c r="K11" s="989">
        <v>1072</v>
      </c>
      <c r="L11" s="990">
        <v>587</v>
      </c>
      <c r="M11" s="990">
        <v>702</v>
      </c>
      <c r="N11" s="998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8A7C8D09-6108-46CB-9193-AB8EA783BB3A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705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0.54005721798944306</v>
      </c>
      <c r="C4" s="323">
        <f t="shared" ref="C4:M4" si="0">(C10+C8)/C6</f>
        <v>0.4444210289261607</v>
      </c>
      <c r="D4" s="323">
        <f t="shared" si="0"/>
        <v>0.6132436249743114</v>
      </c>
      <c r="E4" s="323">
        <f t="shared" si="0"/>
        <v>0.62216320742004794</v>
      </c>
      <c r="F4" s="323">
        <f t="shared" si="0"/>
        <v>0.62683888446491642</v>
      </c>
      <c r="G4" s="323">
        <f t="shared" si="0"/>
        <v>5.0423973915290961E-3</v>
      </c>
      <c r="H4" s="323">
        <f t="shared" si="0"/>
        <v>5.0423973915290961E-3</v>
      </c>
      <c r="I4" s="323">
        <f t="shared" si="0"/>
        <v>5.0423973915290961E-3</v>
      </c>
      <c r="J4" s="323">
        <f t="shared" si="0"/>
        <v>5.0423973915290961E-3</v>
      </c>
      <c r="K4" s="323">
        <f t="shared" si="0"/>
        <v>5.0423973915290961E-3</v>
      </c>
      <c r="L4" s="323">
        <f t="shared" si="0"/>
        <v>5.0423973915290961E-3</v>
      </c>
      <c r="M4" s="323">
        <f t="shared" si="0"/>
        <v>5.0423973915290961E-3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7718.2858799999995</v>
      </c>
      <c r="C5" s="323">
        <f>IF(ISERROR(VLOOKUP($A5,'Man Tab'!$A:$Q,COLUMN()+2,0)),0,VLOOKUP($A5,'Man Tab'!$A:$Q,COLUMN()+2,0))</f>
        <v>7596.5339800000002</v>
      </c>
      <c r="D5" s="323">
        <f>IF(ISERROR(VLOOKUP($A5,'Man Tab'!$A:$Q,COLUMN()+2,0)),0,VLOOKUP($A5,'Man Tab'!$A:$Q,COLUMN()+2,0))</f>
        <v>6838.1540100000002</v>
      </c>
      <c r="E5" s="323">
        <f>IF(ISERROR(VLOOKUP($A5,'Man Tab'!$A:$Q,COLUMN()+2,0)),0,VLOOKUP($A5,'Man Tab'!$A:$Q,COLUMN()+2,0))</f>
        <v>7429.1788200000001</v>
      </c>
      <c r="F5" s="323">
        <f>IF(ISERROR(VLOOKUP($A5,'Man Tab'!$A:$Q,COLUMN()+2,0)),0,VLOOKUP($A5,'Man Tab'!$A:$Q,COLUMN()+2,0))</f>
        <v>8021.9838499999996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7718.2858799999995</v>
      </c>
      <c r="C6" s="325">
        <f t="shared" ref="C6:M6" si="1">C5+B6</f>
        <v>15314.81986</v>
      </c>
      <c r="D6" s="325">
        <f t="shared" si="1"/>
        <v>22152.973870000002</v>
      </c>
      <c r="E6" s="325">
        <f t="shared" si="1"/>
        <v>29582.152690000003</v>
      </c>
      <c r="F6" s="325">
        <f t="shared" si="1"/>
        <v>37604.13654</v>
      </c>
      <c r="G6" s="325">
        <f t="shared" si="1"/>
        <v>37604.13654</v>
      </c>
      <c r="H6" s="325">
        <f t="shared" si="1"/>
        <v>37604.13654</v>
      </c>
      <c r="I6" s="325">
        <f t="shared" si="1"/>
        <v>37604.13654</v>
      </c>
      <c r="J6" s="325">
        <f t="shared" si="1"/>
        <v>37604.13654</v>
      </c>
      <c r="K6" s="325">
        <f t="shared" si="1"/>
        <v>37604.13654</v>
      </c>
      <c r="L6" s="325">
        <f t="shared" si="1"/>
        <v>37604.13654</v>
      </c>
      <c r="M6" s="325">
        <f t="shared" si="1"/>
        <v>37604.13654</v>
      </c>
    </row>
    <row r="7" spans="1:13" ht="14.45" customHeight="1" x14ac:dyDescent="0.2">
      <c r="A7" s="324" t="s">
        <v>125</v>
      </c>
      <c r="B7" s="324">
        <v>137.535</v>
      </c>
      <c r="C7" s="324">
        <v>223.964</v>
      </c>
      <c r="D7" s="324">
        <v>449.14699999999999</v>
      </c>
      <c r="E7" s="324">
        <v>608.755</v>
      </c>
      <c r="F7" s="324">
        <v>779.404</v>
      </c>
      <c r="G7" s="324"/>
      <c r="H7" s="324"/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4126.05</v>
      </c>
      <c r="C8" s="325">
        <f t="shared" ref="C8:M8" si="2">C7*30</f>
        <v>6718.92</v>
      </c>
      <c r="D8" s="325">
        <f t="shared" si="2"/>
        <v>13474.41</v>
      </c>
      <c r="E8" s="325">
        <f t="shared" si="2"/>
        <v>18262.650000000001</v>
      </c>
      <c r="F8" s="325">
        <f t="shared" si="2"/>
        <v>23382.12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42266</v>
      </c>
      <c r="C9" s="324">
        <v>45042</v>
      </c>
      <c r="D9" s="324">
        <v>23452</v>
      </c>
      <c r="E9" s="324">
        <v>31517</v>
      </c>
      <c r="F9" s="324">
        <v>47338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42.265999999999998</v>
      </c>
      <c r="C10" s="325">
        <f t="shared" ref="C10:M10" si="3">C9/1000+B10</f>
        <v>87.307999999999993</v>
      </c>
      <c r="D10" s="325">
        <f t="shared" si="3"/>
        <v>110.75999999999999</v>
      </c>
      <c r="E10" s="325">
        <f t="shared" si="3"/>
        <v>142.27699999999999</v>
      </c>
      <c r="F10" s="325">
        <f t="shared" si="3"/>
        <v>189.61499999999998</v>
      </c>
      <c r="G10" s="325">
        <f t="shared" si="3"/>
        <v>189.61499999999998</v>
      </c>
      <c r="H10" s="325">
        <f t="shared" si="3"/>
        <v>189.61499999999998</v>
      </c>
      <c r="I10" s="325">
        <f t="shared" si="3"/>
        <v>189.61499999999998</v>
      </c>
      <c r="J10" s="325">
        <f t="shared" si="3"/>
        <v>189.61499999999998</v>
      </c>
      <c r="K10" s="325">
        <f t="shared" si="3"/>
        <v>189.61499999999998</v>
      </c>
      <c r="L10" s="325">
        <f t="shared" si="3"/>
        <v>189.61499999999998</v>
      </c>
      <c r="M10" s="325">
        <f t="shared" si="3"/>
        <v>189.61499999999998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54F10FE9-1C65-470B-A4E1-115C0974AE9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705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7029.9999992000003</v>
      </c>
      <c r="C7" s="56">
        <v>585.83333326666673</v>
      </c>
      <c r="D7" s="56">
        <v>779.38592000000006</v>
      </c>
      <c r="E7" s="56">
        <v>897.61221</v>
      </c>
      <c r="F7" s="56">
        <v>219.35863000000001</v>
      </c>
      <c r="G7" s="56">
        <v>337.68934999999999</v>
      </c>
      <c r="H7" s="56">
        <v>240.85325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2474.8993599999999</v>
      </c>
      <c r="Q7" s="185">
        <v>0.35204827315528281</v>
      </c>
    </row>
    <row r="8" spans="1:17" ht="14.45" customHeight="1" x14ac:dyDescent="0.2">
      <c r="A8" s="19" t="s">
        <v>36</v>
      </c>
      <c r="B8" s="55">
        <v>343.43354740000001</v>
      </c>
      <c r="C8" s="56">
        <v>28.619462283333334</v>
      </c>
      <c r="D8" s="56">
        <v>3.26</v>
      </c>
      <c r="E8" s="56">
        <v>8.6419999999999995</v>
      </c>
      <c r="F8" s="56">
        <v>3.7519999999999998</v>
      </c>
      <c r="G8" s="56">
        <v>17.718</v>
      </c>
      <c r="H8" s="56">
        <v>16.3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49.671999999999997</v>
      </c>
      <c r="Q8" s="185">
        <v>0.1446335117115003</v>
      </c>
    </row>
    <row r="9" spans="1:17" ht="14.45" customHeight="1" x14ac:dyDescent="0.2">
      <c r="A9" s="19" t="s">
        <v>37</v>
      </c>
      <c r="B9" s="55">
        <v>4414.9999994999998</v>
      </c>
      <c r="C9" s="56">
        <v>367.916666625</v>
      </c>
      <c r="D9" s="56">
        <v>306.04378000000003</v>
      </c>
      <c r="E9" s="56">
        <v>316.91159999999996</v>
      </c>
      <c r="F9" s="56">
        <v>404.95463000000001</v>
      </c>
      <c r="G9" s="56">
        <v>475.04327000000001</v>
      </c>
      <c r="H9" s="56">
        <v>360.66416999999996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1863.6174500000002</v>
      </c>
      <c r="Q9" s="185">
        <v>0.42211040774882341</v>
      </c>
    </row>
    <row r="10" spans="1:17" ht="14.45" customHeight="1" x14ac:dyDescent="0.2">
      <c r="A10" s="19" t="s">
        <v>38</v>
      </c>
      <c r="B10" s="55">
        <v>251.5315511</v>
      </c>
      <c r="C10" s="56">
        <v>20.960962591666668</v>
      </c>
      <c r="D10" s="56">
        <v>11.7202</v>
      </c>
      <c r="E10" s="56">
        <v>14.70565</v>
      </c>
      <c r="F10" s="56">
        <v>21.188230000000001</v>
      </c>
      <c r="G10" s="56">
        <v>8.2695799999999995</v>
      </c>
      <c r="H10" s="56">
        <v>25.223200000000002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81.106859999999998</v>
      </c>
      <c r="Q10" s="185">
        <v>0.32245203293703217</v>
      </c>
    </row>
    <row r="11" spans="1:17" ht="14.45" customHeight="1" x14ac:dyDescent="0.2">
      <c r="A11" s="19" t="s">
        <v>39</v>
      </c>
      <c r="B11" s="55">
        <v>734.29234669999994</v>
      </c>
      <c r="C11" s="56">
        <v>61.191028891666662</v>
      </c>
      <c r="D11" s="56">
        <v>47.084600000000002</v>
      </c>
      <c r="E11" s="56">
        <v>50.378120000000003</v>
      </c>
      <c r="F11" s="56">
        <v>69.385739999999998</v>
      </c>
      <c r="G11" s="56">
        <v>64.948499999999996</v>
      </c>
      <c r="H11" s="56">
        <v>61.691180000000003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293.48813999999999</v>
      </c>
      <c r="Q11" s="185">
        <v>0.39968840928136018</v>
      </c>
    </row>
    <row r="12" spans="1:17" ht="14.45" customHeight="1" x14ac:dyDescent="0.2">
      <c r="A12" s="19" t="s">
        <v>40</v>
      </c>
      <c r="B12" s="55">
        <v>159.35126890000001</v>
      </c>
      <c r="C12" s="56">
        <v>13.279272408333334</v>
      </c>
      <c r="D12" s="56">
        <v>57.980899999999998</v>
      </c>
      <c r="E12" s="56">
        <v>5.2460200000000006</v>
      </c>
      <c r="F12" s="56">
        <v>1.0049999999999999</v>
      </c>
      <c r="G12" s="56">
        <v>20.582099999999997</v>
      </c>
      <c r="H12" s="56">
        <v>0.40150000000000002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85.215519999999998</v>
      </c>
      <c r="Q12" s="185">
        <v>0.53476524277617465</v>
      </c>
    </row>
    <row r="13" spans="1:17" ht="14.45" customHeight="1" x14ac:dyDescent="0.2">
      <c r="A13" s="19" t="s">
        <v>41</v>
      </c>
      <c r="B13" s="55">
        <v>385.00000030000001</v>
      </c>
      <c r="C13" s="56">
        <v>32.083333358333334</v>
      </c>
      <c r="D13" s="56">
        <v>25.7698</v>
      </c>
      <c r="E13" s="56">
        <v>29.989169999999998</v>
      </c>
      <c r="F13" s="56">
        <v>32.813849999999995</v>
      </c>
      <c r="G13" s="56">
        <v>60.162269999999999</v>
      </c>
      <c r="H13" s="56">
        <v>136.07875000000001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284.81384000000003</v>
      </c>
      <c r="Q13" s="185">
        <v>0.73977620721575887</v>
      </c>
    </row>
    <row r="14" spans="1:17" ht="14.45" customHeight="1" x14ac:dyDescent="0.2">
      <c r="A14" s="19" t="s">
        <v>42</v>
      </c>
      <c r="B14" s="55">
        <v>951.64448019999998</v>
      </c>
      <c r="C14" s="56">
        <v>79.303706683333331</v>
      </c>
      <c r="D14" s="56">
        <v>116.15944</v>
      </c>
      <c r="E14" s="56">
        <v>92.635379999999998</v>
      </c>
      <c r="F14" s="56">
        <v>92.233550000000008</v>
      </c>
      <c r="G14" s="56">
        <v>74.117360000000005</v>
      </c>
      <c r="H14" s="56">
        <v>67.744249999999994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442.88998000000004</v>
      </c>
      <c r="Q14" s="185">
        <v>0.46539436650430754</v>
      </c>
    </row>
    <row r="15" spans="1:17" ht="14.45" customHeight="1" x14ac:dyDescent="0.2">
      <c r="A15" s="19" t="s">
        <v>43</v>
      </c>
      <c r="B15" s="55">
        <v>229</v>
      </c>
      <c r="C15" s="56">
        <v>19.083333333333332</v>
      </c>
      <c r="D15" s="56">
        <v>33.571899999999999</v>
      </c>
      <c r="E15" s="56">
        <v>14.3939</v>
      </c>
      <c r="F15" s="56">
        <v>0</v>
      </c>
      <c r="G15" s="56">
        <v>24.732220000000002</v>
      </c>
      <c r="H15" s="56">
        <v>38.901620000000001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111.59963999999999</v>
      </c>
      <c r="Q15" s="185">
        <v>0.48733467248908297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311.0227314</v>
      </c>
      <c r="C17" s="56">
        <v>25.91856095</v>
      </c>
      <c r="D17" s="56">
        <v>35.898760000000003</v>
      </c>
      <c r="E17" s="56">
        <v>1.5584800000000001</v>
      </c>
      <c r="F17" s="56">
        <v>32.117280000000001</v>
      </c>
      <c r="G17" s="56">
        <v>18.58277</v>
      </c>
      <c r="H17" s="56">
        <v>16.34348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104.50077</v>
      </c>
      <c r="Q17" s="185">
        <v>0.33599077961155094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4.4669999999999996</v>
      </c>
      <c r="E18" s="56">
        <v>1.819</v>
      </c>
      <c r="F18" s="56">
        <v>0</v>
      </c>
      <c r="G18" s="56">
        <v>0.21199999999999999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6.4979999999999993</v>
      </c>
      <c r="Q18" s="185" t="s">
        <v>329</v>
      </c>
    </row>
    <row r="19" spans="1:17" ht="14.45" customHeight="1" x14ac:dyDescent="0.2">
      <c r="A19" s="19" t="s">
        <v>47</v>
      </c>
      <c r="B19" s="55">
        <v>3201.3670578000001</v>
      </c>
      <c r="C19" s="56">
        <v>266.78058815000003</v>
      </c>
      <c r="D19" s="56">
        <v>396.04983000000004</v>
      </c>
      <c r="E19" s="56">
        <v>219.49336</v>
      </c>
      <c r="F19" s="56">
        <v>234.55408</v>
      </c>
      <c r="G19" s="56">
        <v>253.30254000000002</v>
      </c>
      <c r="H19" s="56">
        <v>315.13835999999998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1418.53817</v>
      </c>
      <c r="Q19" s="185">
        <v>0.44310388168198012</v>
      </c>
    </row>
    <row r="20" spans="1:17" ht="14.45" customHeight="1" x14ac:dyDescent="0.2">
      <c r="A20" s="19" t="s">
        <v>48</v>
      </c>
      <c r="B20" s="55">
        <v>72171.632765399903</v>
      </c>
      <c r="C20" s="56">
        <v>6014.3027304499919</v>
      </c>
      <c r="D20" s="56">
        <v>5238.55224</v>
      </c>
      <c r="E20" s="56">
        <v>5319.1387100000002</v>
      </c>
      <c r="F20" s="56">
        <v>5083.9106600000005</v>
      </c>
      <c r="G20" s="56">
        <v>5411.1365099999994</v>
      </c>
      <c r="H20" s="56">
        <v>6035.4112400000004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27088.149360000003</v>
      </c>
      <c r="Q20" s="185">
        <v>0.37532959033991042</v>
      </c>
    </row>
    <row r="21" spans="1:17" ht="14.45" customHeight="1" x14ac:dyDescent="0.2">
      <c r="A21" s="20" t="s">
        <v>49</v>
      </c>
      <c r="B21" s="55">
        <v>7530.9244979999994</v>
      </c>
      <c r="C21" s="56">
        <v>627.57704149999995</v>
      </c>
      <c r="D21" s="56">
        <v>613.86651000000006</v>
      </c>
      <c r="E21" s="56">
        <v>612.59349999999995</v>
      </c>
      <c r="F21" s="56">
        <v>642.88049999999998</v>
      </c>
      <c r="G21" s="56">
        <v>645.6345</v>
      </c>
      <c r="H21" s="56">
        <v>645.58431999999993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3160.55933</v>
      </c>
      <c r="Q21" s="185">
        <v>0.41967746866129851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44.487000000000002</v>
      </c>
      <c r="E22" s="56">
        <v>4.4165000000000001</v>
      </c>
      <c r="F22" s="56">
        <v>0</v>
      </c>
      <c r="G22" s="56">
        <v>0</v>
      </c>
      <c r="H22" s="56">
        <v>25.247499999999999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74.150999999999996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107.25218879991735</v>
      </c>
      <c r="C24" s="56">
        <v>8.937682399993113</v>
      </c>
      <c r="D24" s="56">
        <v>3.9879999999993743</v>
      </c>
      <c r="E24" s="56">
        <v>7.0003799999994953</v>
      </c>
      <c r="F24" s="56">
        <v>-1.4000000101077603E-4</v>
      </c>
      <c r="G24" s="56">
        <v>17.047849999999926</v>
      </c>
      <c r="H24" s="56">
        <v>36.401029999999082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64.437119999996867</v>
      </c>
      <c r="Q24" s="185">
        <v>0.60080004633011763</v>
      </c>
    </row>
    <row r="25" spans="1:17" ht="14.45" customHeight="1" x14ac:dyDescent="0.2">
      <c r="A25" s="21" t="s">
        <v>53</v>
      </c>
      <c r="B25" s="58">
        <v>97821.452434699808</v>
      </c>
      <c r="C25" s="59">
        <v>8151.787702891651</v>
      </c>
      <c r="D25" s="59">
        <v>7718.2858799999995</v>
      </c>
      <c r="E25" s="59">
        <v>7596.5339800000002</v>
      </c>
      <c r="F25" s="59">
        <v>6838.1540100000002</v>
      </c>
      <c r="G25" s="59">
        <v>7429.1788200000001</v>
      </c>
      <c r="H25" s="59">
        <v>8021.9838499999996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37604.13654</v>
      </c>
      <c r="Q25" s="186">
        <v>0.38441605194016559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939.43868999999995</v>
      </c>
      <c r="E26" s="56">
        <v>682.99589000000003</v>
      </c>
      <c r="F26" s="56">
        <v>825.54687000000001</v>
      </c>
      <c r="G26" s="56">
        <v>934.35476000000006</v>
      </c>
      <c r="H26" s="56">
        <v>608.70242000000007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3991.0386300000005</v>
      </c>
      <c r="Q26" s="185" t="s">
        <v>329</v>
      </c>
    </row>
    <row r="27" spans="1:17" ht="14.45" customHeight="1" x14ac:dyDescent="0.2">
      <c r="A27" s="22" t="s">
        <v>55</v>
      </c>
      <c r="B27" s="58">
        <v>97821.452434699808</v>
      </c>
      <c r="C27" s="59">
        <v>8151.787702891651</v>
      </c>
      <c r="D27" s="59">
        <v>8657.7245699999985</v>
      </c>
      <c r="E27" s="59">
        <v>8279.5298700000003</v>
      </c>
      <c r="F27" s="59">
        <v>7663.7008800000003</v>
      </c>
      <c r="G27" s="59">
        <v>8363.5335799999993</v>
      </c>
      <c r="H27" s="59">
        <v>8630.6862700000001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41595.175169999995</v>
      </c>
      <c r="Q27" s="186">
        <v>0.42521526858095504</v>
      </c>
    </row>
    <row r="28" spans="1:17" ht="14.45" customHeight="1" x14ac:dyDescent="0.2">
      <c r="A28" s="20" t="s">
        <v>56</v>
      </c>
      <c r="B28" s="55">
        <v>33.821653599999998</v>
      </c>
      <c r="C28" s="56">
        <v>2.818471133333333</v>
      </c>
      <c r="D28" s="56">
        <v>0.40300000000000002</v>
      </c>
      <c r="E28" s="56">
        <v>10.39874</v>
      </c>
      <c r="F28" s="56">
        <v>8.4890000000000008</v>
      </c>
      <c r="G28" s="56">
        <v>11.773</v>
      </c>
      <c r="H28" s="56">
        <v>18.081880000000002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49.145620000000001</v>
      </c>
      <c r="Q28" s="185">
        <v>1.4530815252628573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238.00000009999999</v>
      </c>
      <c r="C30" s="56">
        <v>19.833333341666666</v>
      </c>
      <c r="D30" s="56">
        <v>17.633839999999999</v>
      </c>
      <c r="E30" s="56">
        <v>12.568959999999999</v>
      </c>
      <c r="F30" s="56">
        <v>8.1319599999999994</v>
      </c>
      <c r="G30" s="56">
        <v>16.64922</v>
      </c>
      <c r="H30" s="56">
        <v>11.890270000000001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66.874249999999989</v>
      </c>
      <c r="Q30" s="185">
        <v>0.28098424357941837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26.540999999999997</v>
      </c>
      <c r="E31" s="62">
        <v>0</v>
      </c>
      <c r="F31" s="62">
        <v>0</v>
      </c>
      <c r="G31" s="62">
        <v>0</v>
      </c>
      <c r="H31" s="62">
        <v>39.025599999999997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65.566599999999994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63B8C7B-CD80-432F-A36B-2D0A4F75C06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705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1" t="s">
        <v>66</v>
      </c>
      <c r="B6" s="707">
        <v>16228.636261</v>
      </c>
      <c r="C6" s="708">
        <v>-5928.6340199999695</v>
      </c>
      <c r="D6" s="708">
        <v>-22157.270280999968</v>
      </c>
      <c r="E6" s="709">
        <v>-0.36531929884012632</v>
      </c>
      <c r="F6" s="707">
        <v>-97326.867002199797</v>
      </c>
      <c r="G6" s="708">
        <v>-40552.861250916583</v>
      </c>
      <c r="H6" s="708">
        <v>-4382.0509800000009</v>
      </c>
      <c r="I6" s="708">
        <v>-5757.9310700000005</v>
      </c>
      <c r="J6" s="708">
        <v>34794.930180916585</v>
      </c>
      <c r="K6" s="710">
        <v>5.9160756401106171E-2</v>
      </c>
      <c r="L6" s="270"/>
      <c r="M6" s="70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1" t="s">
        <v>331</v>
      </c>
      <c r="B7" s="707">
        <v>89371.413515000197</v>
      </c>
      <c r="C7" s="708">
        <v>92193.741309999794</v>
      </c>
      <c r="D7" s="708">
        <v>2822.3277949995972</v>
      </c>
      <c r="E7" s="709">
        <v>1.0315797600596963</v>
      </c>
      <c r="F7" s="707">
        <v>97821.452434699808</v>
      </c>
      <c r="G7" s="708">
        <v>40758.938514458256</v>
      </c>
      <c r="H7" s="708">
        <v>8021.9838499999996</v>
      </c>
      <c r="I7" s="708">
        <v>37604.13654</v>
      </c>
      <c r="J7" s="708">
        <v>-3154.8019744582562</v>
      </c>
      <c r="K7" s="710">
        <v>0.38441605194016559</v>
      </c>
      <c r="L7" s="270"/>
      <c r="M7" s="706" t="str">
        <f t="shared" si="0"/>
        <v/>
      </c>
    </row>
    <row r="8" spans="1:13" ht="14.45" customHeight="1" x14ac:dyDescent="0.2">
      <c r="A8" s="711" t="s">
        <v>332</v>
      </c>
      <c r="B8" s="707">
        <v>14762.350157999999</v>
      </c>
      <c r="C8" s="708">
        <v>12505.65006</v>
      </c>
      <c r="D8" s="708">
        <v>-2256.7000979999993</v>
      </c>
      <c r="E8" s="709">
        <v>0.84713137990585796</v>
      </c>
      <c r="F8" s="707">
        <v>14499.253193299999</v>
      </c>
      <c r="G8" s="708">
        <v>6041.355497208333</v>
      </c>
      <c r="H8" s="708">
        <v>986.88394999999991</v>
      </c>
      <c r="I8" s="708">
        <v>5730.3171600000005</v>
      </c>
      <c r="J8" s="708">
        <v>-311.03833720833245</v>
      </c>
      <c r="K8" s="710">
        <v>0.39521464199604012</v>
      </c>
      <c r="L8" s="270"/>
      <c r="M8" s="706" t="str">
        <f t="shared" si="0"/>
        <v/>
      </c>
    </row>
    <row r="9" spans="1:13" ht="14.45" customHeight="1" x14ac:dyDescent="0.2">
      <c r="A9" s="711" t="s">
        <v>333</v>
      </c>
      <c r="B9" s="707">
        <v>13456.159559</v>
      </c>
      <c r="C9" s="708">
        <v>11313.902470000001</v>
      </c>
      <c r="D9" s="708">
        <v>-2142.2570889999988</v>
      </c>
      <c r="E9" s="709">
        <v>0.84079728843827695</v>
      </c>
      <c r="F9" s="707">
        <v>13318.608713099999</v>
      </c>
      <c r="G9" s="708">
        <v>5549.4202971249988</v>
      </c>
      <c r="H9" s="708">
        <v>880.23807999999997</v>
      </c>
      <c r="I9" s="708">
        <v>5175.8275400000002</v>
      </c>
      <c r="J9" s="708">
        <v>-373.59275712499857</v>
      </c>
      <c r="K9" s="710">
        <v>0.3886162324829866</v>
      </c>
      <c r="L9" s="270"/>
      <c r="M9" s="706" t="str">
        <f t="shared" si="0"/>
        <v/>
      </c>
    </row>
    <row r="10" spans="1:13" ht="14.45" customHeight="1" x14ac:dyDescent="0.2">
      <c r="A10" s="711" t="s">
        <v>334</v>
      </c>
      <c r="B10" s="707">
        <v>0</v>
      </c>
      <c r="C10" s="708">
        <v>8.1300000000000001E-3</v>
      </c>
      <c r="D10" s="708">
        <v>8.1300000000000001E-3</v>
      </c>
      <c r="E10" s="709">
        <v>0</v>
      </c>
      <c r="F10" s="707">
        <v>0</v>
      </c>
      <c r="G10" s="708">
        <v>0</v>
      </c>
      <c r="H10" s="708">
        <v>4.2999999999999999E-4</v>
      </c>
      <c r="I10" s="708">
        <v>7.7000000000000007E-4</v>
      </c>
      <c r="J10" s="708">
        <v>7.7000000000000007E-4</v>
      </c>
      <c r="K10" s="710">
        <v>0</v>
      </c>
      <c r="L10" s="270"/>
      <c r="M10" s="706" t="str">
        <f t="shared" si="0"/>
        <v>X</v>
      </c>
    </row>
    <row r="11" spans="1:13" ht="14.45" customHeight="1" x14ac:dyDescent="0.2">
      <c r="A11" s="711" t="s">
        <v>335</v>
      </c>
      <c r="B11" s="707">
        <v>0</v>
      </c>
      <c r="C11" s="708">
        <v>8.1300000000000001E-3</v>
      </c>
      <c r="D11" s="708">
        <v>8.1300000000000001E-3</v>
      </c>
      <c r="E11" s="709">
        <v>0</v>
      </c>
      <c r="F11" s="707">
        <v>0</v>
      </c>
      <c r="G11" s="708">
        <v>0</v>
      </c>
      <c r="H11" s="708">
        <v>4.2999999999999999E-4</v>
      </c>
      <c r="I11" s="708">
        <v>7.7000000000000007E-4</v>
      </c>
      <c r="J11" s="708">
        <v>7.7000000000000007E-4</v>
      </c>
      <c r="K11" s="710">
        <v>0</v>
      </c>
      <c r="L11" s="270"/>
      <c r="M11" s="706" t="str">
        <f t="shared" si="0"/>
        <v/>
      </c>
    </row>
    <row r="12" spans="1:13" ht="14.45" customHeight="1" x14ac:dyDescent="0.2">
      <c r="A12" s="711" t="s">
        <v>336</v>
      </c>
      <c r="B12" s="707">
        <v>7030.6759220000004</v>
      </c>
      <c r="C12" s="708">
        <v>5039.0581299999994</v>
      </c>
      <c r="D12" s="708">
        <v>-1991.6177920000009</v>
      </c>
      <c r="E12" s="709">
        <v>0.71672456331432643</v>
      </c>
      <c r="F12" s="707">
        <v>7029.9999992000003</v>
      </c>
      <c r="G12" s="708">
        <v>2929.1666663333335</v>
      </c>
      <c r="H12" s="708">
        <v>240.85325</v>
      </c>
      <c r="I12" s="708">
        <v>2474.8993599999999</v>
      </c>
      <c r="J12" s="708">
        <v>-454.26730633333364</v>
      </c>
      <c r="K12" s="710">
        <v>0.35204827315528286</v>
      </c>
      <c r="L12" s="270"/>
      <c r="M12" s="706" t="str">
        <f t="shared" si="0"/>
        <v>X</v>
      </c>
    </row>
    <row r="13" spans="1:13" ht="14.45" customHeight="1" x14ac:dyDescent="0.2">
      <c r="A13" s="711" t="s">
        <v>337</v>
      </c>
      <c r="B13" s="707">
        <v>2100.4784749999999</v>
      </c>
      <c r="C13" s="708">
        <v>1882.3804499999999</v>
      </c>
      <c r="D13" s="708">
        <v>-218.09802500000001</v>
      </c>
      <c r="E13" s="709">
        <v>0.89616745536990094</v>
      </c>
      <c r="F13" s="707">
        <v>1899.9999998000001</v>
      </c>
      <c r="G13" s="708">
        <v>791.66666658333338</v>
      </c>
      <c r="H13" s="708">
        <v>212.93263000000002</v>
      </c>
      <c r="I13" s="708">
        <v>903.29210999999998</v>
      </c>
      <c r="J13" s="708">
        <v>111.6254434166666</v>
      </c>
      <c r="K13" s="710">
        <v>0.47541690005004383</v>
      </c>
      <c r="L13" s="270"/>
      <c r="M13" s="706" t="str">
        <f t="shared" si="0"/>
        <v/>
      </c>
    </row>
    <row r="14" spans="1:13" ht="14.45" customHeight="1" x14ac:dyDescent="0.2">
      <c r="A14" s="711" t="s">
        <v>338</v>
      </c>
      <c r="B14" s="707">
        <v>25</v>
      </c>
      <c r="C14" s="708">
        <v>11.946759999999999</v>
      </c>
      <c r="D14" s="708">
        <v>-13.053240000000001</v>
      </c>
      <c r="E14" s="709">
        <v>0.47787039999999997</v>
      </c>
      <c r="F14" s="707">
        <v>10</v>
      </c>
      <c r="G14" s="708">
        <v>4.166666666666667</v>
      </c>
      <c r="H14" s="708">
        <v>1.70668</v>
      </c>
      <c r="I14" s="708">
        <v>1.70668</v>
      </c>
      <c r="J14" s="708">
        <v>-2.459986666666667</v>
      </c>
      <c r="K14" s="710">
        <v>0.17066799999999999</v>
      </c>
      <c r="L14" s="270"/>
      <c r="M14" s="706" t="str">
        <f t="shared" si="0"/>
        <v/>
      </c>
    </row>
    <row r="15" spans="1:13" ht="14.45" customHeight="1" x14ac:dyDescent="0.2">
      <c r="A15" s="711" t="s">
        <v>339</v>
      </c>
      <c r="B15" s="707">
        <v>325.000001</v>
      </c>
      <c r="C15" s="708">
        <v>216.39345</v>
      </c>
      <c r="D15" s="708">
        <v>-108.606551</v>
      </c>
      <c r="E15" s="709">
        <v>0.66582599795130459</v>
      </c>
      <c r="F15" s="707">
        <v>250</v>
      </c>
      <c r="G15" s="708">
        <v>104.16666666666666</v>
      </c>
      <c r="H15" s="708">
        <v>15.875729999999999</v>
      </c>
      <c r="I15" s="708">
        <v>81.865589999999997</v>
      </c>
      <c r="J15" s="708">
        <v>-22.30107666666666</v>
      </c>
      <c r="K15" s="710">
        <v>0.32746236000000001</v>
      </c>
      <c r="L15" s="270"/>
      <c r="M15" s="706" t="str">
        <f t="shared" si="0"/>
        <v/>
      </c>
    </row>
    <row r="16" spans="1:13" ht="14.45" customHeight="1" x14ac:dyDescent="0.2">
      <c r="A16" s="711" t="s">
        <v>340</v>
      </c>
      <c r="B16" s="707">
        <v>20.000001000000001</v>
      </c>
      <c r="C16" s="708">
        <v>46.9863</v>
      </c>
      <c r="D16" s="708">
        <v>26.986298999999999</v>
      </c>
      <c r="E16" s="709">
        <v>2.3493148825342556</v>
      </c>
      <c r="F16" s="707">
        <v>150</v>
      </c>
      <c r="G16" s="708">
        <v>62.5</v>
      </c>
      <c r="H16" s="708">
        <v>-7.6587500000000004</v>
      </c>
      <c r="I16" s="708">
        <v>26.497430000000001</v>
      </c>
      <c r="J16" s="708">
        <v>-36.002569999999999</v>
      </c>
      <c r="K16" s="710">
        <v>0.17664953333333333</v>
      </c>
      <c r="L16" s="270"/>
      <c r="M16" s="706" t="str">
        <f t="shared" si="0"/>
        <v/>
      </c>
    </row>
    <row r="17" spans="1:13" ht="14.45" customHeight="1" x14ac:dyDescent="0.2">
      <c r="A17" s="711" t="s">
        <v>341</v>
      </c>
      <c r="B17" s="707">
        <v>40</v>
      </c>
      <c r="C17" s="708">
        <v>53.515819999999998</v>
      </c>
      <c r="D17" s="708">
        <v>13.515819999999998</v>
      </c>
      <c r="E17" s="709">
        <v>1.3378954999999999</v>
      </c>
      <c r="F17" s="707">
        <v>49.999999799999998</v>
      </c>
      <c r="G17" s="708">
        <v>20.833333249999999</v>
      </c>
      <c r="H17" s="708">
        <v>0</v>
      </c>
      <c r="I17" s="708">
        <v>13.29358</v>
      </c>
      <c r="J17" s="708">
        <v>-7.5397532499999986</v>
      </c>
      <c r="K17" s="710">
        <v>0.26587160106348645</v>
      </c>
      <c r="L17" s="270"/>
      <c r="M17" s="706" t="str">
        <f t="shared" si="0"/>
        <v/>
      </c>
    </row>
    <row r="18" spans="1:13" ht="14.45" customHeight="1" x14ac:dyDescent="0.2">
      <c r="A18" s="711" t="s">
        <v>342</v>
      </c>
      <c r="B18" s="707">
        <v>0</v>
      </c>
      <c r="C18" s="708">
        <v>0.45650000000000002</v>
      </c>
      <c r="D18" s="708">
        <v>0.45650000000000002</v>
      </c>
      <c r="E18" s="709">
        <v>0</v>
      </c>
      <c r="F18" s="707">
        <v>0</v>
      </c>
      <c r="G18" s="708">
        <v>0</v>
      </c>
      <c r="H18" s="708">
        <v>0</v>
      </c>
      <c r="I18" s="708">
        <v>0</v>
      </c>
      <c r="J18" s="708">
        <v>0</v>
      </c>
      <c r="K18" s="710">
        <v>0</v>
      </c>
      <c r="L18" s="270"/>
      <c r="M18" s="706" t="str">
        <f t="shared" si="0"/>
        <v/>
      </c>
    </row>
    <row r="19" spans="1:13" ht="14.45" customHeight="1" x14ac:dyDescent="0.2">
      <c r="A19" s="711" t="s">
        <v>343</v>
      </c>
      <c r="B19" s="707">
        <v>109.999999</v>
      </c>
      <c r="C19" s="708">
        <v>89.177660000000003</v>
      </c>
      <c r="D19" s="708">
        <v>-20.822338999999999</v>
      </c>
      <c r="E19" s="709">
        <v>0.8107060073700546</v>
      </c>
      <c r="F19" s="707">
        <v>94.999999899999992</v>
      </c>
      <c r="G19" s="708">
        <v>39.583333291666662</v>
      </c>
      <c r="H19" s="708">
        <v>7.7145900000000003</v>
      </c>
      <c r="I19" s="708">
        <v>37.859389999999998</v>
      </c>
      <c r="J19" s="708">
        <v>-1.7239432916666644</v>
      </c>
      <c r="K19" s="710">
        <v>0.39851989515633673</v>
      </c>
      <c r="L19" s="270"/>
      <c r="M19" s="706" t="str">
        <f t="shared" si="0"/>
        <v/>
      </c>
    </row>
    <row r="20" spans="1:13" ht="14.45" customHeight="1" x14ac:dyDescent="0.2">
      <c r="A20" s="711" t="s">
        <v>344</v>
      </c>
      <c r="B20" s="707">
        <v>10</v>
      </c>
      <c r="C20" s="708">
        <v>1.3642000000000001</v>
      </c>
      <c r="D20" s="708">
        <v>-8.6357999999999997</v>
      </c>
      <c r="E20" s="709">
        <v>0.13642000000000001</v>
      </c>
      <c r="F20" s="707">
        <v>2.0000000999999998</v>
      </c>
      <c r="G20" s="708">
        <v>0.83333337499999993</v>
      </c>
      <c r="H20" s="708">
        <v>0.43419999999999997</v>
      </c>
      <c r="I20" s="708">
        <v>1.23428</v>
      </c>
      <c r="J20" s="708">
        <v>0.40094662500000011</v>
      </c>
      <c r="K20" s="710">
        <v>0.61713996914300162</v>
      </c>
      <c r="L20" s="270"/>
      <c r="M20" s="706" t="str">
        <f t="shared" si="0"/>
        <v/>
      </c>
    </row>
    <row r="21" spans="1:13" ht="14.45" customHeight="1" x14ac:dyDescent="0.2">
      <c r="A21" s="711" t="s">
        <v>345</v>
      </c>
      <c r="B21" s="707">
        <v>4000.197447</v>
      </c>
      <c r="C21" s="708">
        <v>2204.2058500000003</v>
      </c>
      <c r="D21" s="708">
        <v>-1795.9915969999997</v>
      </c>
      <c r="E21" s="709">
        <v>0.55102426297808704</v>
      </c>
      <c r="F21" s="707">
        <v>3999.9999996000001</v>
      </c>
      <c r="G21" s="708">
        <v>1666.6666665</v>
      </c>
      <c r="H21" s="708">
        <v>0</v>
      </c>
      <c r="I21" s="708">
        <v>1326.76596</v>
      </c>
      <c r="J21" s="708">
        <v>-339.90070650000007</v>
      </c>
      <c r="K21" s="710">
        <v>0.33169149003316911</v>
      </c>
      <c r="L21" s="270"/>
      <c r="M21" s="706" t="str">
        <f t="shared" si="0"/>
        <v/>
      </c>
    </row>
    <row r="22" spans="1:13" ht="14.45" customHeight="1" x14ac:dyDescent="0.2">
      <c r="A22" s="711" t="s">
        <v>346</v>
      </c>
      <c r="B22" s="707">
        <v>399.999999</v>
      </c>
      <c r="C22" s="708">
        <v>532.63113999999996</v>
      </c>
      <c r="D22" s="708">
        <v>132.63114099999996</v>
      </c>
      <c r="E22" s="709">
        <v>1.3315778533289446</v>
      </c>
      <c r="F22" s="707">
        <v>573</v>
      </c>
      <c r="G22" s="708">
        <v>238.75</v>
      </c>
      <c r="H22" s="708">
        <v>9.8481699999999996</v>
      </c>
      <c r="I22" s="708">
        <v>82.384339999999995</v>
      </c>
      <c r="J22" s="708">
        <v>-156.36565999999999</v>
      </c>
      <c r="K22" s="710">
        <v>0.14377720767888305</v>
      </c>
      <c r="L22" s="270"/>
      <c r="M22" s="706" t="str">
        <f t="shared" si="0"/>
        <v/>
      </c>
    </row>
    <row r="23" spans="1:13" ht="14.45" customHeight="1" x14ac:dyDescent="0.2">
      <c r="A23" s="711" t="s">
        <v>347</v>
      </c>
      <c r="B23" s="707">
        <v>243.16440700000001</v>
      </c>
      <c r="C23" s="708">
        <v>325.74</v>
      </c>
      <c r="D23" s="708">
        <v>82.575592999999998</v>
      </c>
      <c r="E23" s="709">
        <v>1.3395874997445658</v>
      </c>
      <c r="F23" s="707">
        <v>343.43354740000001</v>
      </c>
      <c r="G23" s="708">
        <v>143.09731141666668</v>
      </c>
      <c r="H23" s="708">
        <v>16.3</v>
      </c>
      <c r="I23" s="708">
        <v>49.671999999999997</v>
      </c>
      <c r="J23" s="708">
        <v>-93.425311416666688</v>
      </c>
      <c r="K23" s="710">
        <v>0.1446335117115003</v>
      </c>
      <c r="L23" s="270"/>
      <c r="M23" s="706" t="str">
        <f t="shared" si="0"/>
        <v>X</v>
      </c>
    </row>
    <row r="24" spans="1:13" ht="14.45" customHeight="1" x14ac:dyDescent="0.2">
      <c r="A24" s="711" t="s">
        <v>348</v>
      </c>
      <c r="B24" s="707">
        <v>231.980369</v>
      </c>
      <c r="C24" s="708">
        <v>305.14</v>
      </c>
      <c r="D24" s="708">
        <v>73.15963099999999</v>
      </c>
      <c r="E24" s="709">
        <v>1.3153699225299533</v>
      </c>
      <c r="F24" s="707">
        <v>321.33451990000003</v>
      </c>
      <c r="G24" s="708">
        <v>133.88938329166669</v>
      </c>
      <c r="H24" s="708">
        <v>16.3</v>
      </c>
      <c r="I24" s="708">
        <v>46.72</v>
      </c>
      <c r="J24" s="708">
        <v>-87.169383291666691</v>
      </c>
      <c r="K24" s="710">
        <v>0.1453936539856949</v>
      </c>
      <c r="L24" s="270"/>
      <c r="M24" s="706" t="str">
        <f t="shared" si="0"/>
        <v/>
      </c>
    </row>
    <row r="25" spans="1:13" ht="14.45" customHeight="1" x14ac:dyDescent="0.2">
      <c r="A25" s="711" t="s">
        <v>349</v>
      </c>
      <c r="B25" s="707">
        <v>11.184038000000001</v>
      </c>
      <c r="C25" s="708">
        <v>20.6</v>
      </c>
      <c r="D25" s="708">
        <v>9.4159620000000004</v>
      </c>
      <c r="E25" s="709">
        <v>1.8419107660399581</v>
      </c>
      <c r="F25" s="707">
        <v>22.099027500000002</v>
      </c>
      <c r="G25" s="708">
        <v>9.2079281250000005</v>
      </c>
      <c r="H25" s="708">
        <v>0</v>
      </c>
      <c r="I25" s="708">
        <v>2.952</v>
      </c>
      <c r="J25" s="708">
        <v>-6.2559281250000005</v>
      </c>
      <c r="K25" s="710">
        <v>0.13358053878162737</v>
      </c>
      <c r="L25" s="270"/>
      <c r="M25" s="706" t="str">
        <f t="shared" si="0"/>
        <v/>
      </c>
    </row>
    <row r="26" spans="1:13" ht="14.45" customHeight="1" x14ac:dyDescent="0.2">
      <c r="A26" s="711" t="s">
        <v>350</v>
      </c>
      <c r="B26" s="707">
        <v>4450.5332980000003</v>
      </c>
      <c r="C26" s="708">
        <v>4184.0393300000005</v>
      </c>
      <c r="D26" s="708">
        <v>-266.49396799999977</v>
      </c>
      <c r="E26" s="709">
        <v>0.94012089110314978</v>
      </c>
      <c r="F26" s="707">
        <v>4414.9999994999998</v>
      </c>
      <c r="G26" s="708">
        <v>1839.5833331250001</v>
      </c>
      <c r="H26" s="708">
        <v>360.66416999999996</v>
      </c>
      <c r="I26" s="708">
        <v>1863.61745</v>
      </c>
      <c r="J26" s="708">
        <v>24.034116874999881</v>
      </c>
      <c r="K26" s="710">
        <v>0.42211040774882336</v>
      </c>
      <c r="L26" s="270"/>
      <c r="M26" s="706" t="str">
        <f t="shared" si="0"/>
        <v>X</v>
      </c>
    </row>
    <row r="27" spans="1:13" ht="14.45" customHeight="1" x14ac:dyDescent="0.2">
      <c r="A27" s="711" t="s">
        <v>351</v>
      </c>
      <c r="B27" s="707">
        <v>635.53330099999994</v>
      </c>
      <c r="C27" s="708">
        <v>625.71343999999999</v>
      </c>
      <c r="D27" s="708">
        <v>-9.8198609999999462</v>
      </c>
      <c r="E27" s="709">
        <v>0.98454862871143245</v>
      </c>
      <c r="F27" s="707">
        <v>680.00000009999997</v>
      </c>
      <c r="G27" s="708">
        <v>283.333333375</v>
      </c>
      <c r="H27" s="708">
        <v>45.459440000000001</v>
      </c>
      <c r="I27" s="708">
        <v>278.36796999999996</v>
      </c>
      <c r="J27" s="708">
        <v>-4.9653633750000381</v>
      </c>
      <c r="K27" s="710">
        <v>0.40936466170450514</v>
      </c>
      <c r="L27" s="270"/>
      <c r="M27" s="706" t="str">
        <f t="shared" si="0"/>
        <v/>
      </c>
    </row>
    <row r="28" spans="1:13" ht="14.45" customHeight="1" x14ac:dyDescent="0.2">
      <c r="A28" s="711" t="s">
        <v>352</v>
      </c>
      <c r="B28" s="707">
        <v>214.99999800000001</v>
      </c>
      <c r="C28" s="708">
        <v>187.25842</v>
      </c>
      <c r="D28" s="708">
        <v>-27.741578000000004</v>
      </c>
      <c r="E28" s="709">
        <v>0.87096940345087814</v>
      </c>
      <c r="F28" s="707">
        <v>199.99999979999998</v>
      </c>
      <c r="G28" s="708">
        <v>83.333333249999995</v>
      </c>
      <c r="H28" s="708">
        <v>8.4981100000000005</v>
      </c>
      <c r="I28" s="708">
        <v>55.094660000000005</v>
      </c>
      <c r="J28" s="708">
        <v>-28.238673249999991</v>
      </c>
      <c r="K28" s="710">
        <v>0.27547330027547334</v>
      </c>
      <c r="L28" s="270"/>
      <c r="M28" s="706" t="str">
        <f t="shared" si="0"/>
        <v/>
      </c>
    </row>
    <row r="29" spans="1:13" ht="14.45" customHeight="1" x14ac:dyDescent="0.2">
      <c r="A29" s="711" t="s">
        <v>353</v>
      </c>
      <c r="B29" s="707">
        <v>2900.0000019999998</v>
      </c>
      <c r="C29" s="708">
        <v>2773.4867300000001</v>
      </c>
      <c r="D29" s="708">
        <v>-126.51327199999969</v>
      </c>
      <c r="E29" s="709">
        <v>0.95637473382318994</v>
      </c>
      <c r="F29" s="707">
        <v>2800</v>
      </c>
      <c r="G29" s="708">
        <v>1166.6666666666667</v>
      </c>
      <c r="H29" s="708">
        <v>213.17539000000002</v>
      </c>
      <c r="I29" s="708">
        <v>1258.79475</v>
      </c>
      <c r="J29" s="708">
        <v>92.128083333333279</v>
      </c>
      <c r="K29" s="710">
        <v>0.44956955357142858</v>
      </c>
      <c r="L29" s="270"/>
      <c r="M29" s="706" t="str">
        <f t="shared" si="0"/>
        <v/>
      </c>
    </row>
    <row r="30" spans="1:13" ht="14.45" customHeight="1" x14ac:dyDescent="0.2">
      <c r="A30" s="711" t="s">
        <v>354</v>
      </c>
      <c r="B30" s="707">
        <v>39.999997999999998</v>
      </c>
      <c r="C30" s="708">
        <v>24.7713</v>
      </c>
      <c r="D30" s="708">
        <v>-15.228697999999998</v>
      </c>
      <c r="E30" s="709">
        <v>0.61928253096412655</v>
      </c>
      <c r="F30" s="707">
        <v>39.999999799999998</v>
      </c>
      <c r="G30" s="708">
        <v>16.666666583333331</v>
      </c>
      <c r="H30" s="708">
        <v>2.6030799999999998</v>
      </c>
      <c r="I30" s="708">
        <v>5.0907600000000004</v>
      </c>
      <c r="J30" s="708">
        <v>-11.575906583333332</v>
      </c>
      <c r="K30" s="710">
        <v>0.12726900063634503</v>
      </c>
      <c r="L30" s="270"/>
      <c r="M30" s="706" t="str">
        <f t="shared" si="0"/>
        <v/>
      </c>
    </row>
    <row r="31" spans="1:13" ht="14.45" customHeight="1" x14ac:dyDescent="0.2">
      <c r="A31" s="711" t="s">
        <v>355</v>
      </c>
      <c r="B31" s="707">
        <v>10</v>
      </c>
      <c r="C31" s="708">
        <v>4.1876099999999994</v>
      </c>
      <c r="D31" s="708">
        <v>-5.8123900000000006</v>
      </c>
      <c r="E31" s="709">
        <v>0.41876099999999994</v>
      </c>
      <c r="F31" s="707">
        <v>9.9999997999999994</v>
      </c>
      <c r="G31" s="708">
        <v>4.166666583333333</v>
      </c>
      <c r="H31" s="708">
        <v>0.59823000000000004</v>
      </c>
      <c r="I31" s="708">
        <v>1.1964600000000001</v>
      </c>
      <c r="J31" s="708">
        <v>-2.9702065833333329</v>
      </c>
      <c r="K31" s="710">
        <v>0.11964600239292006</v>
      </c>
      <c r="L31" s="270"/>
      <c r="M31" s="706" t="str">
        <f t="shared" si="0"/>
        <v/>
      </c>
    </row>
    <row r="32" spans="1:13" ht="14.45" customHeight="1" x14ac:dyDescent="0.2">
      <c r="A32" s="711" t="s">
        <v>356</v>
      </c>
      <c r="B32" s="707">
        <v>9.999998999999999</v>
      </c>
      <c r="C32" s="708">
        <v>5.1708699999999999</v>
      </c>
      <c r="D32" s="708">
        <v>-4.8291289999999991</v>
      </c>
      <c r="E32" s="709">
        <v>0.51708705170870517</v>
      </c>
      <c r="F32" s="707">
        <v>10</v>
      </c>
      <c r="G32" s="708">
        <v>4.166666666666667</v>
      </c>
      <c r="H32" s="708">
        <v>1.7225899999999998</v>
      </c>
      <c r="I32" s="708">
        <v>2.7787500000000001</v>
      </c>
      <c r="J32" s="708">
        <v>-1.3879166666666669</v>
      </c>
      <c r="K32" s="710">
        <v>0.27787499999999998</v>
      </c>
      <c r="L32" s="270"/>
      <c r="M32" s="706" t="str">
        <f t="shared" si="0"/>
        <v/>
      </c>
    </row>
    <row r="33" spans="1:13" ht="14.45" customHeight="1" x14ac:dyDescent="0.2">
      <c r="A33" s="711" t="s">
        <v>357</v>
      </c>
      <c r="B33" s="707">
        <v>160</v>
      </c>
      <c r="C33" s="708">
        <v>154.25982000000002</v>
      </c>
      <c r="D33" s="708">
        <v>-5.740179999999981</v>
      </c>
      <c r="E33" s="709">
        <v>0.96412387500000007</v>
      </c>
      <c r="F33" s="707">
        <v>150.00000020000002</v>
      </c>
      <c r="G33" s="708">
        <v>62.50000008333334</v>
      </c>
      <c r="H33" s="708">
        <v>15.125500000000001</v>
      </c>
      <c r="I33" s="708">
        <v>70.735020000000006</v>
      </c>
      <c r="J33" s="708">
        <v>8.2350199166666656</v>
      </c>
      <c r="K33" s="710">
        <v>0.47156679937124424</v>
      </c>
      <c r="L33" s="270"/>
      <c r="M33" s="706" t="str">
        <f t="shared" si="0"/>
        <v/>
      </c>
    </row>
    <row r="34" spans="1:13" ht="14.45" customHeight="1" x14ac:dyDescent="0.2">
      <c r="A34" s="711" t="s">
        <v>358</v>
      </c>
      <c r="B34" s="707">
        <v>179.999999</v>
      </c>
      <c r="C34" s="708">
        <v>213.25039999999998</v>
      </c>
      <c r="D34" s="708">
        <v>33.250400999999982</v>
      </c>
      <c r="E34" s="709">
        <v>1.1847244510262469</v>
      </c>
      <c r="F34" s="707">
        <v>265</v>
      </c>
      <c r="G34" s="708">
        <v>110.41666666666666</v>
      </c>
      <c r="H34" s="708">
        <v>27.975200000000001</v>
      </c>
      <c r="I34" s="708">
        <v>55.950400000000002</v>
      </c>
      <c r="J34" s="708">
        <v>-54.466266666666655</v>
      </c>
      <c r="K34" s="710">
        <v>0.21113358490566039</v>
      </c>
      <c r="L34" s="270"/>
      <c r="M34" s="706" t="str">
        <f t="shared" si="0"/>
        <v/>
      </c>
    </row>
    <row r="35" spans="1:13" ht="14.45" customHeight="1" x14ac:dyDescent="0.2">
      <c r="A35" s="711" t="s">
        <v>359</v>
      </c>
      <c r="B35" s="707">
        <v>300.000001</v>
      </c>
      <c r="C35" s="708">
        <v>195.94073999999998</v>
      </c>
      <c r="D35" s="708">
        <v>-104.05926100000002</v>
      </c>
      <c r="E35" s="709">
        <v>0.65313579782288056</v>
      </c>
      <c r="F35" s="707">
        <v>259.99999980000001</v>
      </c>
      <c r="G35" s="708">
        <v>108.33333325</v>
      </c>
      <c r="H35" s="708">
        <v>41.046230000000001</v>
      </c>
      <c r="I35" s="708">
        <v>131.14828</v>
      </c>
      <c r="J35" s="708">
        <v>22.814946750000004</v>
      </c>
      <c r="K35" s="710">
        <v>0.50441646192647416</v>
      </c>
      <c r="L35" s="270"/>
      <c r="M35" s="706" t="str">
        <f t="shared" si="0"/>
        <v/>
      </c>
    </row>
    <row r="36" spans="1:13" ht="14.45" customHeight="1" x14ac:dyDescent="0.2">
      <c r="A36" s="711" t="s">
        <v>360</v>
      </c>
      <c r="B36" s="707">
        <v>0</v>
      </c>
      <c r="C36" s="708">
        <v>0</v>
      </c>
      <c r="D36" s="708">
        <v>0</v>
      </c>
      <c r="E36" s="709">
        <v>0</v>
      </c>
      <c r="F36" s="707">
        <v>0</v>
      </c>
      <c r="G36" s="708">
        <v>0</v>
      </c>
      <c r="H36" s="708">
        <v>4.4603999999999999</v>
      </c>
      <c r="I36" s="708">
        <v>4.4603999999999999</v>
      </c>
      <c r="J36" s="708">
        <v>4.4603999999999999</v>
      </c>
      <c r="K36" s="710">
        <v>0</v>
      </c>
      <c r="L36" s="270"/>
      <c r="M36" s="706" t="str">
        <f t="shared" si="0"/>
        <v/>
      </c>
    </row>
    <row r="37" spans="1:13" ht="14.45" customHeight="1" x14ac:dyDescent="0.2">
      <c r="A37" s="711" t="s">
        <v>361</v>
      </c>
      <c r="B37" s="707">
        <v>251.71438800000001</v>
      </c>
      <c r="C37" s="708">
        <v>244.89532</v>
      </c>
      <c r="D37" s="708">
        <v>-6.8190680000000157</v>
      </c>
      <c r="E37" s="709">
        <v>0.97290950249534403</v>
      </c>
      <c r="F37" s="707">
        <v>251.5315511</v>
      </c>
      <c r="G37" s="708">
        <v>104.80481295833334</v>
      </c>
      <c r="H37" s="708">
        <v>25.223200000000002</v>
      </c>
      <c r="I37" s="708">
        <v>81.106859999999998</v>
      </c>
      <c r="J37" s="708">
        <v>-23.697952958333346</v>
      </c>
      <c r="K37" s="710">
        <v>0.32245203293703217</v>
      </c>
      <c r="L37" s="270"/>
      <c r="M37" s="706" t="str">
        <f t="shared" si="0"/>
        <v>X</v>
      </c>
    </row>
    <row r="38" spans="1:13" ht="14.45" customHeight="1" x14ac:dyDescent="0.2">
      <c r="A38" s="711" t="s">
        <v>362</v>
      </c>
      <c r="B38" s="707">
        <v>98.648078999999996</v>
      </c>
      <c r="C38" s="708">
        <v>85.893600000000006</v>
      </c>
      <c r="D38" s="708">
        <v>-12.754478999999989</v>
      </c>
      <c r="E38" s="709">
        <v>0.87070727449239038</v>
      </c>
      <c r="F38" s="707">
        <v>85.703733999999997</v>
      </c>
      <c r="G38" s="708">
        <v>35.709889166666663</v>
      </c>
      <c r="H38" s="708">
        <v>8.3575699999999991</v>
      </c>
      <c r="I38" s="708">
        <v>33.130139999999997</v>
      </c>
      <c r="J38" s="708">
        <v>-2.5797491666666659</v>
      </c>
      <c r="K38" s="710">
        <v>0.38656588754931026</v>
      </c>
      <c r="L38" s="270"/>
      <c r="M38" s="706" t="str">
        <f t="shared" si="0"/>
        <v/>
      </c>
    </row>
    <row r="39" spans="1:13" ht="14.45" customHeight="1" x14ac:dyDescent="0.2">
      <c r="A39" s="711" t="s">
        <v>363</v>
      </c>
      <c r="B39" s="707">
        <v>12.960225000000001</v>
      </c>
      <c r="C39" s="708">
        <v>12.77661</v>
      </c>
      <c r="D39" s="708">
        <v>-0.18361500000000142</v>
      </c>
      <c r="E39" s="709">
        <v>0.98583242189082354</v>
      </c>
      <c r="F39" s="707">
        <v>13.493048699999999</v>
      </c>
      <c r="G39" s="708">
        <v>5.6221036250000003</v>
      </c>
      <c r="H39" s="708">
        <v>4.7259999999999996E-2</v>
      </c>
      <c r="I39" s="708">
        <v>2.9454400000000001</v>
      </c>
      <c r="J39" s="708">
        <v>-2.6766636250000002</v>
      </c>
      <c r="K39" s="710">
        <v>0.21829314230519306</v>
      </c>
      <c r="L39" s="270"/>
      <c r="M39" s="706" t="str">
        <f t="shared" si="0"/>
        <v/>
      </c>
    </row>
    <row r="40" spans="1:13" ht="14.45" customHeight="1" x14ac:dyDescent="0.2">
      <c r="A40" s="711" t="s">
        <v>364</v>
      </c>
      <c r="B40" s="707">
        <v>140.10608400000001</v>
      </c>
      <c r="C40" s="708">
        <v>146.22510999999997</v>
      </c>
      <c r="D40" s="708">
        <v>6.1190259999999626</v>
      </c>
      <c r="E40" s="709">
        <v>1.0436742347320189</v>
      </c>
      <c r="F40" s="707">
        <v>152.3347684</v>
      </c>
      <c r="G40" s="708">
        <v>63.472820166666672</v>
      </c>
      <c r="H40" s="708">
        <v>16.818369999999998</v>
      </c>
      <c r="I40" s="708">
        <v>45.031279999999995</v>
      </c>
      <c r="J40" s="708">
        <v>-18.441540166666677</v>
      </c>
      <c r="K40" s="710">
        <v>0.29560736838327706</v>
      </c>
      <c r="L40" s="270"/>
      <c r="M40" s="706" t="str">
        <f t="shared" si="0"/>
        <v/>
      </c>
    </row>
    <row r="41" spans="1:13" ht="14.45" customHeight="1" x14ac:dyDescent="0.2">
      <c r="A41" s="711" t="s">
        <v>365</v>
      </c>
      <c r="B41" s="707">
        <v>748.55254400000001</v>
      </c>
      <c r="C41" s="708">
        <v>782.14247</v>
      </c>
      <c r="D41" s="708">
        <v>33.589925999999991</v>
      </c>
      <c r="E41" s="709">
        <v>1.044873170586673</v>
      </c>
      <c r="F41" s="707">
        <v>734.29234669999994</v>
      </c>
      <c r="G41" s="708">
        <v>305.95514445833328</v>
      </c>
      <c r="H41" s="708">
        <v>61.691180000000003</v>
      </c>
      <c r="I41" s="708">
        <v>293.48813999999999</v>
      </c>
      <c r="J41" s="708">
        <v>-12.467004458333292</v>
      </c>
      <c r="K41" s="710">
        <v>0.39968840928136018</v>
      </c>
      <c r="L41" s="270"/>
      <c r="M41" s="706" t="str">
        <f t="shared" si="0"/>
        <v>X</v>
      </c>
    </row>
    <row r="42" spans="1:13" ht="14.45" customHeight="1" x14ac:dyDescent="0.2">
      <c r="A42" s="711" t="s">
        <v>366</v>
      </c>
      <c r="B42" s="707">
        <v>0</v>
      </c>
      <c r="C42" s="708">
        <v>42.702300000000001</v>
      </c>
      <c r="D42" s="708">
        <v>42.702300000000001</v>
      </c>
      <c r="E42" s="709">
        <v>0</v>
      </c>
      <c r="F42" s="707">
        <v>0</v>
      </c>
      <c r="G42" s="708">
        <v>0</v>
      </c>
      <c r="H42" s="708">
        <v>0</v>
      </c>
      <c r="I42" s="708">
        <v>0</v>
      </c>
      <c r="J42" s="708">
        <v>0</v>
      </c>
      <c r="K42" s="710">
        <v>0</v>
      </c>
      <c r="L42" s="270"/>
      <c r="M42" s="706" t="str">
        <f t="shared" si="0"/>
        <v/>
      </c>
    </row>
    <row r="43" spans="1:13" ht="14.45" customHeight="1" x14ac:dyDescent="0.2">
      <c r="A43" s="711" t="s">
        <v>367</v>
      </c>
      <c r="B43" s="707">
        <v>24.999998999999999</v>
      </c>
      <c r="C43" s="708">
        <v>25.557040000000001</v>
      </c>
      <c r="D43" s="708">
        <v>0.55704100000000167</v>
      </c>
      <c r="E43" s="709">
        <v>1.0222816408912656</v>
      </c>
      <c r="F43" s="707">
        <v>24.999999899999999</v>
      </c>
      <c r="G43" s="708">
        <v>10.416666625</v>
      </c>
      <c r="H43" s="708">
        <v>2.69815</v>
      </c>
      <c r="I43" s="708">
        <v>12.3971</v>
      </c>
      <c r="J43" s="708">
        <v>1.9804333750000005</v>
      </c>
      <c r="K43" s="710">
        <v>0.49588400198353605</v>
      </c>
      <c r="L43" s="270"/>
      <c r="M43" s="706" t="str">
        <f t="shared" si="0"/>
        <v/>
      </c>
    </row>
    <row r="44" spans="1:13" ht="14.45" customHeight="1" x14ac:dyDescent="0.2">
      <c r="A44" s="711" t="s">
        <v>368</v>
      </c>
      <c r="B44" s="707">
        <v>430.00000300000005</v>
      </c>
      <c r="C44" s="708">
        <v>409.78546999999998</v>
      </c>
      <c r="D44" s="708">
        <v>-20.214533000000074</v>
      </c>
      <c r="E44" s="709">
        <v>0.95298945846751526</v>
      </c>
      <c r="F44" s="707">
        <v>430</v>
      </c>
      <c r="G44" s="708">
        <v>179.16666666666669</v>
      </c>
      <c r="H44" s="708">
        <v>41.116999999999997</v>
      </c>
      <c r="I44" s="708">
        <v>178.33667000000003</v>
      </c>
      <c r="J44" s="708">
        <v>-0.82999666666665917</v>
      </c>
      <c r="K44" s="710">
        <v>0.41473644186046515</v>
      </c>
      <c r="L44" s="270"/>
      <c r="M44" s="706" t="str">
        <f t="shared" si="0"/>
        <v/>
      </c>
    </row>
    <row r="45" spans="1:13" ht="14.45" customHeight="1" x14ac:dyDescent="0.2">
      <c r="A45" s="711" t="s">
        <v>369</v>
      </c>
      <c r="B45" s="707">
        <v>79.000005000000002</v>
      </c>
      <c r="C45" s="708">
        <v>76.072789999999998</v>
      </c>
      <c r="D45" s="708">
        <v>-2.9272150000000039</v>
      </c>
      <c r="E45" s="709">
        <v>0.96294664791476903</v>
      </c>
      <c r="F45" s="707">
        <v>79.999999800000012</v>
      </c>
      <c r="G45" s="708">
        <v>33.333333250000003</v>
      </c>
      <c r="H45" s="708">
        <v>6.3702100000000002</v>
      </c>
      <c r="I45" s="708">
        <v>27.531790000000001</v>
      </c>
      <c r="J45" s="708">
        <v>-5.8015432500000017</v>
      </c>
      <c r="K45" s="710">
        <v>0.34414737586036842</v>
      </c>
      <c r="L45" s="270"/>
      <c r="M45" s="706" t="str">
        <f t="shared" si="0"/>
        <v/>
      </c>
    </row>
    <row r="46" spans="1:13" ht="14.45" customHeight="1" x14ac:dyDescent="0.2">
      <c r="A46" s="711" t="s">
        <v>370</v>
      </c>
      <c r="B46" s="707">
        <v>3.0413570000000001</v>
      </c>
      <c r="C46" s="708">
        <v>4.0559000000000003</v>
      </c>
      <c r="D46" s="708">
        <v>1.0145430000000002</v>
      </c>
      <c r="E46" s="709">
        <v>1.3335823449861361</v>
      </c>
      <c r="F46" s="707">
        <v>3.6305242</v>
      </c>
      <c r="G46" s="708">
        <v>1.5127184166666665</v>
      </c>
      <c r="H46" s="708">
        <v>0</v>
      </c>
      <c r="I46" s="708">
        <v>3.319</v>
      </c>
      <c r="J46" s="708">
        <v>1.8062815833333334</v>
      </c>
      <c r="K46" s="710">
        <v>0.91419305234213832</v>
      </c>
      <c r="L46" s="270"/>
      <c r="M46" s="706" t="str">
        <f t="shared" si="0"/>
        <v/>
      </c>
    </row>
    <row r="47" spans="1:13" ht="14.45" customHeight="1" x14ac:dyDescent="0.2">
      <c r="A47" s="711" t="s">
        <v>371</v>
      </c>
      <c r="B47" s="707">
        <v>0</v>
      </c>
      <c r="C47" s="708">
        <v>4.5069799999999995</v>
      </c>
      <c r="D47" s="708">
        <v>4.5069799999999995</v>
      </c>
      <c r="E47" s="709">
        <v>0</v>
      </c>
      <c r="F47" s="707">
        <v>0</v>
      </c>
      <c r="G47" s="708">
        <v>0</v>
      </c>
      <c r="H47" s="708">
        <v>0.22</v>
      </c>
      <c r="I47" s="708">
        <v>1.0573399999999999</v>
      </c>
      <c r="J47" s="708">
        <v>1.0573399999999999</v>
      </c>
      <c r="K47" s="710">
        <v>0</v>
      </c>
      <c r="L47" s="270"/>
      <c r="M47" s="706" t="str">
        <f t="shared" si="0"/>
        <v/>
      </c>
    </row>
    <row r="48" spans="1:13" ht="14.45" customHeight="1" x14ac:dyDescent="0.2">
      <c r="A48" s="711" t="s">
        <v>372</v>
      </c>
      <c r="B48" s="707">
        <v>0</v>
      </c>
      <c r="C48" s="708">
        <v>11.73699</v>
      </c>
      <c r="D48" s="708">
        <v>11.73699</v>
      </c>
      <c r="E48" s="709">
        <v>0</v>
      </c>
      <c r="F48" s="707">
        <v>0</v>
      </c>
      <c r="G48" s="708">
        <v>0</v>
      </c>
      <c r="H48" s="708">
        <v>1.1737</v>
      </c>
      <c r="I48" s="708">
        <v>4.6947999999999999</v>
      </c>
      <c r="J48" s="708">
        <v>4.6947999999999999</v>
      </c>
      <c r="K48" s="710">
        <v>0</v>
      </c>
      <c r="L48" s="270"/>
      <c r="M48" s="706" t="str">
        <f t="shared" si="0"/>
        <v/>
      </c>
    </row>
    <row r="49" spans="1:13" ht="14.45" customHeight="1" x14ac:dyDescent="0.2">
      <c r="A49" s="711" t="s">
        <v>373</v>
      </c>
      <c r="B49" s="707">
        <v>6</v>
      </c>
      <c r="C49" s="708">
        <v>4.0042399999999994</v>
      </c>
      <c r="D49" s="708">
        <v>-1.9957600000000006</v>
      </c>
      <c r="E49" s="709">
        <v>0.66737333333333326</v>
      </c>
      <c r="F49" s="707">
        <v>5</v>
      </c>
      <c r="G49" s="708">
        <v>2.0833333333333335</v>
      </c>
      <c r="H49" s="708">
        <v>0</v>
      </c>
      <c r="I49" s="708">
        <v>0.78112000000000004</v>
      </c>
      <c r="J49" s="708">
        <v>-1.3022133333333334</v>
      </c>
      <c r="K49" s="710">
        <v>0.156224</v>
      </c>
      <c r="L49" s="270"/>
      <c r="M49" s="706" t="str">
        <f t="shared" si="0"/>
        <v/>
      </c>
    </row>
    <row r="50" spans="1:13" ht="14.45" customHeight="1" x14ac:dyDescent="0.2">
      <c r="A50" s="711" t="s">
        <v>374</v>
      </c>
      <c r="B50" s="707">
        <v>45.511180000000003</v>
      </c>
      <c r="C50" s="708">
        <v>32.688279999999999</v>
      </c>
      <c r="D50" s="708">
        <v>-12.822900000000004</v>
      </c>
      <c r="E50" s="709">
        <v>0.71824725265308431</v>
      </c>
      <c r="F50" s="707">
        <v>30.661822700000002</v>
      </c>
      <c r="G50" s="708">
        <v>12.775759458333333</v>
      </c>
      <c r="H50" s="708">
        <v>0</v>
      </c>
      <c r="I50" s="708">
        <v>11.80791</v>
      </c>
      <c r="J50" s="708">
        <v>-0.96784945833333325</v>
      </c>
      <c r="K50" s="710">
        <v>0.38510137233296304</v>
      </c>
      <c r="L50" s="270"/>
      <c r="M50" s="706" t="str">
        <f t="shared" si="0"/>
        <v/>
      </c>
    </row>
    <row r="51" spans="1:13" ht="14.45" customHeight="1" x14ac:dyDescent="0.2">
      <c r="A51" s="711" t="s">
        <v>375</v>
      </c>
      <c r="B51" s="707">
        <v>0</v>
      </c>
      <c r="C51" s="708">
        <v>12.056290000000001</v>
      </c>
      <c r="D51" s="708">
        <v>12.056290000000001</v>
      </c>
      <c r="E51" s="709">
        <v>0</v>
      </c>
      <c r="F51" s="707">
        <v>0</v>
      </c>
      <c r="G51" s="708">
        <v>0</v>
      </c>
      <c r="H51" s="708">
        <v>0</v>
      </c>
      <c r="I51" s="708">
        <v>0</v>
      </c>
      <c r="J51" s="708">
        <v>0</v>
      </c>
      <c r="K51" s="710">
        <v>0</v>
      </c>
      <c r="L51" s="270"/>
      <c r="M51" s="706" t="str">
        <f t="shared" si="0"/>
        <v/>
      </c>
    </row>
    <row r="52" spans="1:13" ht="14.45" customHeight="1" x14ac:dyDescent="0.2">
      <c r="A52" s="711" t="s">
        <v>376</v>
      </c>
      <c r="B52" s="707">
        <v>0</v>
      </c>
      <c r="C52" s="708">
        <v>3.1360000000000001</v>
      </c>
      <c r="D52" s="708">
        <v>3.1360000000000001</v>
      </c>
      <c r="E52" s="709">
        <v>0</v>
      </c>
      <c r="F52" s="707">
        <v>0</v>
      </c>
      <c r="G52" s="708">
        <v>0</v>
      </c>
      <c r="H52" s="708">
        <v>0</v>
      </c>
      <c r="I52" s="708">
        <v>0</v>
      </c>
      <c r="J52" s="708">
        <v>0</v>
      </c>
      <c r="K52" s="710">
        <v>0</v>
      </c>
      <c r="L52" s="270"/>
      <c r="M52" s="706" t="str">
        <f t="shared" si="0"/>
        <v/>
      </c>
    </row>
    <row r="53" spans="1:13" ht="14.45" customHeight="1" x14ac:dyDescent="0.2">
      <c r="A53" s="711" t="s">
        <v>377</v>
      </c>
      <c r="B53" s="707">
        <v>160</v>
      </c>
      <c r="C53" s="708">
        <v>155.84019000000001</v>
      </c>
      <c r="D53" s="708">
        <v>-4.1598099999999931</v>
      </c>
      <c r="E53" s="709">
        <v>0.97400118750000009</v>
      </c>
      <c r="F53" s="707">
        <v>160.00000009999999</v>
      </c>
      <c r="G53" s="708">
        <v>66.666666708333338</v>
      </c>
      <c r="H53" s="708">
        <v>10.112120000000001</v>
      </c>
      <c r="I53" s="708">
        <v>53.562410000000007</v>
      </c>
      <c r="J53" s="708">
        <v>-13.104256708333331</v>
      </c>
      <c r="K53" s="710">
        <v>0.33476506229077191</v>
      </c>
      <c r="L53" s="270"/>
      <c r="M53" s="706" t="str">
        <f t="shared" si="0"/>
        <v/>
      </c>
    </row>
    <row r="54" spans="1:13" ht="14.45" customHeight="1" x14ac:dyDescent="0.2">
      <c r="A54" s="711" t="s">
        <v>378</v>
      </c>
      <c r="B54" s="707">
        <v>276.51900499999999</v>
      </c>
      <c r="C54" s="708">
        <v>203.99523000000002</v>
      </c>
      <c r="D54" s="708">
        <v>-72.523774999999972</v>
      </c>
      <c r="E54" s="709">
        <v>0.737725893379372</v>
      </c>
      <c r="F54" s="707">
        <v>159.35126890000001</v>
      </c>
      <c r="G54" s="708">
        <v>66.396362041666663</v>
      </c>
      <c r="H54" s="708">
        <v>0.40150000000000002</v>
      </c>
      <c r="I54" s="708">
        <v>85.215519999999998</v>
      </c>
      <c r="J54" s="708">
        <v>18.819157958333335</v>
      </c>
      <c r="K54" s="710">
        <v>0.53476524277617465</v>
      </c>
      <c r="L54" s="270"/>
      <c r="M54" s="706" t="str">
        <f t="shared" si="0"/>
        <v>X</v>
      </c>
    </row>
    <row r="55" spans="1:13" ht="14.45" customHeight="1" x14ac:dyDescent="0.2">
      <c r="A55" s="711" t="s">
        <v>379</v>
      </c>
      <c r="B55" s="707">
        <v>0.93554399999999993</v>
      </c>
      <c r="C55" s="708">
        <v>4.5621400000000003</v>
      </c>
      <c r="D55" s="708">
        <v>3.6265960000000002</v>
      </c>
      <c r="E55" s="709">
        <v>4.876456906356089</v>
      </c>
      <c r="F55" s="707">
        <v>0.41209320000000005</v>
      </c>
      <c r="G55" s="708">
        <v>0.17170550000000004</v>
      </c>
      <c r="H55" s="708">
        <v>0</v>
      </c>
      <c r="I55" s="708">
        <v>0</v>
      </c>
      <c r="J55" s="708">
        <v>-0.17170550000000004</v>
      </c>
      <c r="K55" s="710">
        <v>0</v>
      </c>
      <c r="L55" s="270"/>
      <c r="M55" s="706" t="str">
        <f t="shared" si="0"/>
        <v/>
      </c>
    </row>
    <row r="56" spans="1:13" ht="14.45" customHeight="1" x14ac:dyDescent="0.2">
      <c r="A56" s="711" t="s">
        <v>380</v>
      </c>
      <c r="B56" s="707">
        <v>227.46503099999998</v>
      </c>
      <c r="C56" s="708">
        <v>153.94120000000001</v>
      </c>
      <c r="D56" s="708">
        <v>-73.523830999999973</v>
      </c>
      <c r="E56" s="709">
        <v>0.67676864141811766</v>
      </c>
      <c r="F56" s="707">
        <v>154.9391756</v>
      </c>
      <c r="G56" s="708">
        <v>64.557989833333338</v>
      </c>
      <c r="H56" s="708">
        <v>0.34200000000000003</v>
      </c>
      <c r="I56" s="708">
        <v>26.482839999999999</v>
      </c>
      <c r="J56" s="708">
        <v>-38.075149833333342</v>
      </c>
      <c r="K56" s="710">
        <v>0.17092410552363879</v>
      </c>
      <c r="L56" s="270"/>
      <c r="M56" s="706" t="str">
        <f t="shared" si="0"/>
        <v/>
      </c>
    </row>
    <row r="57" spans="1:13" ht="14.45" customHeight="1" x14ac:dyDescent="0.2">
      <c r="A57" s="711" t="s">
        <v>381</v>
      </c>
      <c r="B57" s="707">
        <v>1.2838420000000001</v>
      </c>
      <c r="C57" s="708">
        <v>0</v>
      </c>
      <c r="D57" s="708">
        <v>-1.2838420000000001</v>
      </c>
      <c r="E57" s="709">
        <v>0</v>
      </c>
      <c r="F57" s="707">
        <v>0</v>
      </c>
      <c r="G57" s="708">
        <v>0</v>
      </c>
      <c r="H57" s="708">
        <v>0</v>
      </c>
      <c r="I57" s="708">
        <v>1.089</v>
      </c>
      <c r="J57" s="708">
        <v>1.089</v>
      </c>
      <c r="K57" s="710">
        <v>0</v>
      </c>
      <c r="L57" s="270"/>
      <c r="M57" s="706" t="str">
        <f t="shared" si="0"/>
        <v/>
      </c>
    </row>
    <row r="58" spans="1:13" ht="14.45" customHeight="1" x14ac:dyDescent="0.2">
      <c r="A58" s="711" t="s">
        <v>382</v>
      </c>
      <c r="B58" s="707">
        <v>44.651651999999999</v>
      </c>
      <c r="C58" s="708">
        <v>45.491889999999998</v>
      </c>
      <c r="D58" s="708">
        <v>0.84023799999999937</v>
      </c>
      <c r="E58" s="709">
        <v>1.01881762403774</v>
      </c>
      <c r="F58" s="707">
        <v>4.0000001000000003</v>
      </c>
      <c r="G58" s="708">
        <v>1.6666667083333333</v>
      </c>
      <c r="H58" s="708">
        <v>5.9499999999999997E-2</v>
      </c>
      <c r="I58" s="708">
        <v>40.886199999999995</v>
      </c>
      <c r="J58" s="708">
        <v>39.219533291666664</v>
      </c>
      <c r="K58" s="710">
        <v>10.221549744461255</v>
      </c>
      <c r="L58" s="270"/>
      <c r="M58" s="706" t="str">
        <f t="shared" si="0"/>
        <v/>
      </c>
    </row>
    <row r="59" spans="1:13" ht="14.45" customHeight="1" x14ac:dyDescent="0.2">
      <c r="A59" s="711" t="s">
        <v>383</v>
      </c>
      <c r="B59" s="707">
        <v>2.1829360000000002</v>
      </c>
      <c r="C59" s="708">
        <v>0</v>
      </c>
      <c r="D59" s="708">
        <v>-2.1829360000000002</v>
      </c>
      <c r="E59" s="709">
        <v>0</v>
      </c>
      <c r="F59" s="707">
        <v>0</v>
      </c>
      <c r="G59" s="708">
        <v>0</v>
      </c>
      <c r="H59" s="708">
        <v>0</v>
      </c>
      <c r="I59" s="708">
        <v>16.757480000000001</v>
      </c>
      <c r="J59" s="708">
        <v>16.757480000000001</v>
      </c>
      <c r="K59" s="710">
        <v>0</v>
      </c>
      <c r="L59" s="270"/>
      <c r="M59" s="706" t="str">
        <f t="shared" si="0"/>
        <v/>
      </c>
    </row>
    <row r="60" spans="1:13" ht="14.45" customHeight="1" x14ac:dyDescent="0.2">
      <c r="A60" s="711" t="s">
        <v>384</v>
      </c>
      <c r="B60" s="707">
        <v>454.99999500000001</v>
      </c>
      <c r="C60" s="708">
        <v>388.22886</v>
      </c>
      <c r="D60" s="708">
        <v>-66.771135000000015</v>
      </c>
      <c r="E60" s="709">
        <v>0.85325025113461817</v>
      </c>
      <c r="F60" s="707">
        <v>385.00000030000001</v>
      </c>
      <c r="G60" s="708">
        <v>160.41666679166667</v>
      </c>
      <c r="H60" s="708">
        <v>136.07875000000001</v>
      </c>
      <c r="I60" s="708">
        <v>284.81384000000003</v>
      </c>
      <c r="J60" s="708">
        <v>124.39717320833336</v>
      </c>
      <c r="K60" s="710">
        <v>0.73977620721575887</v>
      </c>
      <c r="L60" s="270"/>
      <c r="M60" s="706" t="str">
        <f t="shared" si="0"/>
        <v>X</v>
      </c>
    </row>
    <row r="61" spans="1:13" ht="14.45" customHeight="1" x14ac:dyDescent="0.2">
      <c r="A61" s="711" t="s">
        <v>385</v>
      </c>
      <c r="B61" s="707">
        <v>0</v>
      </c>
      <c r="C61" s="708">
        <v>3.9084499999999998</v>
      </c>
      <c r="D61" s="708">
        <v>3.9084499999999998</v>
      </c>
      <c r="E61" s="709">
        <v>0</v>
      </c>
      <c r="F61" s="707">
        <v>0</v>
      </c>
      <c r="G61" s="708">
        <v>0</v>
      </c>
      <c r="H61" s="708">
        <v>0</v>
      </c>
      <c r="I61" s="708">
        <v>0</v>
      </c>
      <c r="J61" s="708">
        <v>0</v>
      </c>
      <c r="K61" s="710">
        <v>0</v>
      </c>
      <c r="L61" s="270"/>
      <c r="M61" s="706" t="str">
        <f t="shared" si="0"/>
        <v/>
      </c>
    </row>
    <row r="62" spans="1:13" ht="14.45" customHeight="1" x14ac:dyDescent="0.2">
      <c r="A62" s="711" t="s">
        <v>386</v>
      </c>
      <c r="B62" s="707">
        <v>0</v>
      </c>
      <c r="C62" s="708">
        <v>18.657720000000001</v>
      </c>
      <c r="D62" s="708">
        <v>18.657720000000001</v>
      </c>
      <c r="E62" s="709">
        <v>0</v>
      </c>
      <c r="F62" s="707">
        <v>0</v>
      </c>
      <c r="G62" s="708">
        <v>0</v>
      </c>
      <c r="H62" s="708">
        <v>0</v>
      </c>
      <c r="I62" s="708">
        <v>7.2649499999999998</v>
      </c>
      <c r="J62" s="708">
        <v>7.2649499999999998</v>
      </c>
      <c r="K62" s="710">
        <v>0</v>
      </c>
      <c r="L62" s="270"/>
      <c r="M62" s="706" t="str">
        <f t="shared" si="0"/>
        <v/>
      </c>
    </row>
    <row r="63" spans="1:13" ht="14.45" customHeight="1" x14ac:dyDescent="0.2">
      <c r="A63" s="711" t="s">
        <v>387</v>
      </c>
      <c r="B63" s="707">
        <v>0</v>
      </c>
      <c r="C63" s="708">
        <v>6.2495000000000003</v>
      </c>
      <c r="D63" s="708">
        <v>6.2495000000000003</v>
      </c>
      <c r="E63" s="709">
        <v>0</v>
      </c>
      <c r="F63" s="707">
        <v>0</v>
      </c>
      <c r="G63" s="708">
        <v>0</v>
      </c>
      <c r="H63" s="708">
        <v>0</v>
      </c>
      <c r="I63" s="708">
        <v>0</v>
      </c>
      <c r="J63" s="708">
        <v>0</v>
      </c>
      <c r="K63" s="710">
        <v>0</v>
      </c>
      <c r="L63" s="270"/>
      <c r="M63" s="706" t="str">
        <f t="shared" si="0"/>
        <v/>
      </c>
    </row>
    <row r="64" spans="1:13" ht="14.45" customHeight="1" x14ac:dyDescent="0.2">
      <c r="A64" s="711" t="s">
        <v>388</v>
      </c>
      <c r="B64" s="707">
        <v>109.999999</v>
      </c>
      <c r="C64" s="708">
        <v>44.510839999999995</v>
      </c>
      <c r="D64" s="708">
        <v>-65.489159000000001</v>
      </c>
      <c r="E64" s="709">
        <v>0.40464400367858178</v>
      </c>
      <c r="F64" s="707">
        <v>49.999999799999998</v>
      </c>
      <c r="G64" s="708">
        <v>20.833333249999999</v>
      </c>
      <c r="H64" s="708">
        <v>14.683260000000001</v>
      </c>
      <c r="I64" s="708">
        <v>24.984860000000001</v>
      </c>
      <c r="J64" s="708">
        <v>4.1515267500000022</v>
      </c>
      <c r="K64" s="710">
        <v>0.49969720199878886</v>
      </c>
      <c r="L64" s="270"/>
      <c r="M64" s="706" t="str">
        <f t="shared" si="0"/>
        <v/>
      </c>
    </row>
    <row r="65" spans="1:13" ht="14.45" customHeight="1" x14ac:dyDescent="0.2">
      <c r="A65" s="711" t="s">
        <v>389</v>
      </c>
      <c r="B65" s="707">
        <v>209.99999800000001</v>
      </c>
      <c r="C65" s="708">
        <v>190.60173</v>
      </c>
      <c r="D65" s="708">
        <v>-19.398268000000002</v>
      </c>
      <c r="E65" s="709">
        <v>0.90762729435835521</v>
      </c>
      <c r="F65" s="707">
        <v>200.00000039999998</v>
      </c>
      <c r="G65" s="708">
        <v>83.333333499999981</v>
      </c>
      <c r="H65" s="708">
        <v>42.875449999999994</v>
      </c>
      <c r="I65" s="708">
        <v>88.139870000000002</v>
      </c>
      <c r="J65" s="708">
        <v>4.8065365000000213</v>
      </c>
      <c r="K65" s="710">
        <v>0.44069934911860137</v>
      </c>
      <c r="L65" s="270"/>
      <c r="M65" s="706" t="str">
        <f t="shared" si="0"/>
        <v/>
      </c>
    </row>
    <row r="66" spans="1:13" ht="14.45" customHeight="1" x14ac:dyDescent="0.2">
      <c r="A66" s="711" t="s">
        <v>390</v>
      </c>
      <c r="B66" s="707">
        <v>134.99999800000001</v>
      </c>
      <c r="C66" s="708">
        <v>124.30062</v>
      </c>
      <c r="D66" s="708">
        <v>-10.69937800000001</v>
      </c>
      <c r="E66" s="709">
        <v>0.92074534697400512</v>
      </c>
      <c r="F66" s="707">
        <v>135.00000009999999</v>
      </c>
      <c r="G66" s="708">
        <v>56.250000041666659</v>
      </c>
      <c r="H66" s="708">
        <v>20.803039999999999</v>
      </c>
      <c r="I66" s="708">
        <v>52.060160000000003</v>
      </c>
      <c r="J66" s="708">
        <v>-4.1898400416666561</v>
      </c>
      <c r="K66" s="710">
        <v>0.38563081452916242</v>
      </c>
      <c r="L66" s="270"/>
      <c r="M66" s="706" t="str">
        <f t="shared" si="0"/>
        <v/>
      </c>
    </row>
    <row r="67" spans="1:13" ht="14.45" customHeight="1" x14ac:dyDescent="0.2">
      <c r="A67" s="711" t="s">
        <v>391</v>
      </c>
      <c r="B67" s="707">
        <v>0</v>
      </c>
      <c r="C67" s="708">
        <v>0</v>
      </c>
      <c r="D67" s="708">
        <v>0</v>
      </c>
      <c r="E67" s="709">
        <v>0</v>
      </c>
      <c r="F67" s="707">
        <v>0</v>
      </c>
      <c r="G67" s="708">
        <v>0</v>
      </c>
      <c r="H67" s="708">
        <v>57.716999999999999</v>
      </c>
      <c r="I67" s="708">
        <v>111.078</v>
      </c>
      <c r="J67" s="708">
        <v>111.078</v>
      </c>
      <c r="K67" s="710">
        <v>0</v>
      </c>
      <c r="L67" s="270"/>
      <c r="M67" s="706" t="str">
        <f t="shared" si="0"/>
        <v/>
      </c>
    </row>
    <row r="68" spans="1:13" ht="14.45" customHeight="1" x14ac:dyDescent="0.2">
      <c r="A68" s="711" t="s">
        <v>392</v>
      </c>
      <c r="B68" s="707">
        <v>0</v>
      </c>
      <c r="C68" s="708">
        <v>0</v>
      </c>
      <c r="D68" s="708">
        <v>0</v>
      </c>
      <c r="E68" s="709">
        <v>0</v>
      </c>
      <c r="F68" s="707">
        <v>0</v>
      </c>
      <c r="G68" s="708">
        <v>0</v>
      </c>
      <c r="H68" s="708">
        <v>0</v>
      </c>
      <c r="I68" s="708">
        <v>1.286</v>
      </c>
      <c r="J68" s="708">
        <v>1.286</v>
      </c>
      <c r="K68" s="710">
        <v>0</v>
      </c>
      <c r="L68" s="270"/>
      <c r="M68" s="706" t="str">
        <f t="shared" si="0"/>
        <v/>
      </c>
    </row>
    <row r="69" spans="1:13" ht="14.45" customHeight="1" x14ac:dyDescent="0.2">
      <c r="A69" s="711" t="s">
        <v>393</v>
      </c>
      <c r="B69" s="707">
        <v>0</v>
      </c>
      <c r="C69" s="708">
        <v>0.39600000000000002</v>
      </c>
      <c r="D69" s="708">
        <v>0.39600000000000002</v>
      </c>
      <c r="E69" s="709">
        <v>0</v>
      </c>
      <c r="F69" s="707">
        <v>0</v>
      </c>
      <c r="G69" s="708">
        <v>0</v>
      </c>
      <c r="H69" s="708">
        <v>0</v>
      </c>
      <c r="I69" s="708">
        <v>0.39600000000000002</v>
      </c>
      <c r="J69" s="708">
        <v>0.39600000000000002</v>
      </c>
      <c r="K69" s="710">
        <v>0</v>
      </c>
      <c r="L69" s="270"/>
      <c r="M69" s="706" t="str">
        <f t="shared" si="0"/>
        <v>X</v>
      </c>
    </row>
    <row r="70" spans="1:13" ht="14.45" customHeight="1" x14ac:dyDescent="0.2">
      <c r="A70" s="711" t="s">
        <v>394</v>
      </c>
      <c r="B70" s="707">
        <v>0</v>
      </c>
      <c r="C70" s="708">
        <v>0.39600000000000002</v>
      </c>
      <c r="D70" s="708">
        <v>0.39600000000000002</v>
      </c>
      <c r="E70" s="709">
        <v>0</v>
      </c>
      <c r="F70" s="707">
        <v>0</v>
      </c>
      <c r="G70" s="708">
        <v>0</v>
      </c>
      <c r="H70" s="708">
        <v>0</v>
      </c>
      <c r="I70" s="708">
        <v>0.39600000000000002</v>
      </c>
      <c r="J70" s="708">
        <v>0.39600000000000002</v>
      </c>
      <c r="K70" s="710">
        <v>0</v>
      </c>
      <c r="L70" s="270"/>
      <c r="M70" s="706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1" t="s">
        <v>395</v>
      </c>
      <c r="B71" s="707">
        <v>0</v>
      </c>
      <c r="C71" s="708">
        <v>145.399</v>
      </c>
      <c r="D71" s="708">
        <v>145.399</v>
      </c>
      <c r="E71" s="709">
        <v>0</v>
      </c>
      <c r="F71" s="707">
        <v>0</v>
      </c>
      <c r="G71" s="708">
        <v>0</v>
      </c>
      <c r="H71" s="708">
        <v>39.025599999999997</v>
      </c>
      <c r="I71" s="708">
        <v>42.617599999999996</v>
      </c>
      <c r="J71" s="708">
        <v>42.617599999999996</v>
      </c>
      <c r="K71" s="710">
        <v>0</v>
      </c>
      <c r="L71" s="270"/>
      <c r="M71" s="706" t="str">
        <f t="shared" si="1"/>
        <v>X</v>
      </c>
    </row>
    <row r="72" spans="1:13" ht="14.45" customHeight="1" x14ac:dyDescent="0.2">
      <c r="A72" s="711" t="s">
        <v>396</v>
      </c>
      <c r="B72" s="707">
        <v>0</v>
      </c>
      <c r="C72" s="708">
        <v>145.399</v>
      </c>
      <c r="D72" s="708">
        <v>145.399</v>
      </c>
      <c r="E72" s="709">
        <v>0</v>
      </c>
      <c r="F72" s="707">
        <v>0</v>
      </c>
      <c r="G72" s="708">
        <v>0</v>
      </c>
      <c r="H72" s="708">
        <v>39.025599999999997</v>
      </c>
      <c r="I72" s="708">
        <v>42.617599999999996</v>
      </c>
      <c r="J72" s="708">
        <v>42.617599999999996</v>
      </c>
      <c r="K72" s="710">
        <v>0</v>
      </c>
      <c r="L72" s="270"/>
      <c r="M72" s="706" t="str">
        <f t="shared" si="1"/>
        <v/>
      </c>
    </row>
    <row r="73" spans="1:13" ht="14.45" customHeight="1" x14ac:dyDescent="0.2">
      <c r="A73" s="711" t="s">
        <v>397</v>
      </c>
      <c r="B73" s="707">
        <v>997.75407700000005</v>
      </c>
      <c r="C73" s="708">
        <v>965.08018000000004</v>
      </c>
      <c r="D73" s="708">
        <v>-32.673897000000011</v>
      </c>
      <c r="E73" s="709">
        <v>0.96725255475954319</v>
      </c>
      <c r="F73" s="707">
        <v>951.64448019999998</v>
      </c>
      <c r="G73" s="708">
        <v>396.51853341666663</v>
      </c>
      <c r="H73" s="708">
        <v>67.744249999999994</v>
      </c>
      <c r="I73" s="708">
        <v>442.88997999999998</v>
      </c>
      <c r="J73" s="708">
        <v>46.371446583333352</v>
      </c>
      <c r="K73" s="710">
        <v>0.46539436650430749</v>
      </c>
      <c r="L73" s="270"/>
      <c r="M73" s="706" t="str">
        <f t="shared" si="1"/>
        <v/>
      </c>
    </row>
    <row r="74" spans="1:13" ht="14.45" customHeight="1" x14ac:dyDescent="0.2">
      <c r="A74" s="711" t="s">
        <v>398</v>
      </c>
      <c r="B74" s="707">
        <v>997.75407700000005</v>
      </c>
      <c r="C74" s="708">
        <v>965.08018000000004</v>
      </c>
      <c r="D74" s="708">
        <v>-32.673897000000011</v>
      </c>
      <c r="E74" s="709">
        <v>0.96725255475954319</v>
      </c>
      <c r="F74" s="707">
        <v>951.64448019999998</v>
      </c>
      <c r="G74" s="708">
        <v>396.51853341666663</v>
      </c>
      <c r="H74" s="708">
        <v>67.744249999999994</v>
      </c>
      <c r="I74" s="708">
        <v>442.88997999999998</v>
      </c>
      <c r="J74" s="708">
        <v>46.371446583333352</v>
      </c>
      <c r="K74" s="710">
        <v>0.46539436650430749</v>
      </c>
      <c r="L74" s="270"/>
      <c r="M74" s="706" t="str">
        <f t="shared" si="1"/>
        <v>X</v>
      </c>
    </row>
    <row r="75" spans="1:13" ht="14.45" customHeight="1" x14ac:dyDescent="0.2">
      <c r="A75" s="711" t="s">
        <v>399</v>
      </c>
      <c r="B75" s="707">
        <v>339.243788</v>
      </c>
      <c r="C75" s="708">
        <v>331.16518000000002</v>
      </c>
      <c r="D75" s="708">
        <v>-8.0786079999999743</v>
      </c>
      <c r="E75" s="709">
        <v>0.97618642319841098</v>
      </c>
      <c r="F75" s="707">
        <v>301.35184370000002</v>
      </c>
      <c r="G75" s="708">
        <v>125.56326820833334</v>
      </c>
      <c r="H75" s="708">
        <v>23.95825</v>
      </c>
      <c r="I75" s="708">
        <v>119.43298</v>
      </c>
      <c r="J75" s="708">
        <v>-6.1302882083333401</v>
      </c>
      <c r="K75" s="710">
        <v>0.39632403948023365</v>
      </c>
      <c r="L75" s="270"/>
      <c r="M75" s="706" t="str">
        <f t="shared" si="1"/>
        <v/>
      </c>
    </row>
    <row r="76" spans="1:13" ht="14.45" customHeight="1" x14ac:dyDescent="0.2">
      <c r="A76" s="711" t="s">
        <v>400</v>
      </c>
      <c r="B76" s="707">
        <v>79.075607000000005</v>
      </c>
      <c r="C76" s="708">
        <v>75.965000000000003</v>
      </c>
      <c r="D76" s="708">
        <v>-3.1106070000000017</v>
      </c>
      <c r="E76" s="709">
        <v>0.96066287546803153</v>
      </c>
      <c r="F76" s="707">
        <v>82.717545700000002</v>
      </c>
      <c r="G76" s="708">
        <v>34.465644041666664</v>
      </c>
      <c r="H76" s="708">
        <v>6.2530000000000001</v>
      </c>
      <c r="I76" s="708">
        <v>32.356000000000002</v>
      </c>
      <c r="J76" s="708">
        <v>-2.1096440416666624</v>
      </c>
      <c r="K76" s="710">
        <v>0.39116247618550898</v>
      </c>
      <c r="L76" s="270"/>
      <c r="M76" s="706" t="str">
        <f t="shared" si="1"/>
        <v/>
      </c>
    </row>
    <row r="77" spans="1:13" ht="14.45" customHeight="1" x14ac:dyDescent="0.2">
      <c r="A77" s="711" t="s">
        <v>401</v>
      </c>
      <c r="B77" s="707">
        <v>579.43468200000007</v>
      </c>
      <c r="C77" s="708">
        <v>557.95000000000005</v>
      </c>
      <c r="D77" s="708">
        <v>-21.484682000000021</v>
      </c>
      <c r="E77" s="709">
        <v>0.96292130473474136</v>
      </c>
      <c r="F77" s="707">
        <v>567.5750908</v>
      </c>
      <c r="G77" s="708">
        <v>236.48962116666667</v>
      </c>
      <c r="H77" s="708">
        <v>37.533000000000001</v>
      </c>
      <c r="I77" s="708">
        <v>291.101</v>
      </c>
      <c r="J77" s="708">
        <v>54.611378833333333</v>
      </c>
      <c r="K77" s="710">
        <v>0.51288543968638867</v>
      </c>
      <c r="L77" s="270"/>
      <c r="M77" s="706" t="str">
        <f t="shared" si="1"/>
        <v/>
      </c>
    </row>
    <row r="78" spans="1:13" ht="14.45" customHeight="1" x14ac:dyDescent="0.2">
      <c r="A78" s="711" t="s">
        <v>402</v>
      </c>
      <c r="B78" s="707">
        <v>308.43652200000002</v>
      </c>
      <c r="C78" s="708">
        <v>226.66740999999999</v>
      </c>
      <c r="D78" s="708">
        <v>-81.769112000000035</v>
      </c>
      <c r="E78" s="709">
        <v>0.73489160275254295</v>
      </c>
      <c r="F78" s="707">
        <v>229</v>
      </c>
      <c r="G78" s="708">
        <v>95.416666666666657</v>
      </c>
      <c r="H78" s="708">
        <v>38.901620000000001</v>
      </c>
      <c r="I78" s="708">
        <v>111.59963999999999</v>
      </c>
      <c r="J78" s="708">
        <v>16.182973333333337</v>
      </c>
      <c r="K78" s="710">
        <v>0.48733467248908297</v>
      </c>
      <c r="L78" s="270"/>
      <c r="M78" s="706" t="str">
        <f t="shared" si="1"/>
        <v/>
      </c>
    </row>
    <row r="79" spans="1:13" ht="14.45" customHeight="1" x14ac:dyDescent="0.2">
      <c r="A79" s="711" t="s">
        <v>403</v>
      </c>
      <c r="B79" s="707">
        <v>308.43652200000002</v>
      </c>
      <c r="C79" s="708">
        <v>226.66740999999999</v>
      </c>
      <c r="D79" s="708">
        <v>-81.769112000000035</v>
      </c>
      <c r="E79" s="709">
        <v>0.73489160275254295</v>
      </c>
      <c r="F79" s="707">
        <v>229</v>
      </c>
      <c r="G79" s="708">
        <v>95.416666666666657</v>
      </c>
      <c r="H79" s="708">
        <v>38.901620000000001</v>
      </c>
      <c r="I79" s="708">
        <v>111.59963999999999</v>
      </c>
      <c r="J79" s="708">
        <v>16.182973333333337</v>
      </c>
      <c r="K79" s="710">
        <v>0.48733467248908297</v>
      </c>
      <c r="L79" s="270"/>
      <c r="M79" s="706" t="str">
        <f t="shared" si="1"/>
        <v>X</v>
      </c>
    </row>
    <row r="80" spans="1:13" ht="14.45" customHeight="1" x14ac:dyDescent="0.2">
      <c r="A80" s="711" t="s">
        <v>404</v>
      </c>
      <c r="B80" s="707">
        <v>308.43652200000002</v>
      </c>
      <c r="C80" s="708">
        <v>226.66740999999999</v>
      </c>
      <c r="D80" s="708">
        <v>-81.769112000000035</v>
      </c>
      <c r="E80" s="709">
        <v>0.73489160275254295</v>
      </c>
      <c r="F80" s="707">
        <v>229</v>
      </c>
      <c r="G80" s="708">
        <v>95.416666666666657</v>
      </c>
      <c r="H80" s="708">
        <v>38.901620000000001</v>
      </c>
      <c r="I80" s="708">
        <v>111.59963999999999</v>
      </c>
      <c r="J80" s="708">
        <v>16.182973333333337</v>
      </c>
      <c r="K80" s="710">
        <v>0.48733467248908297</v>
      </c>
      <c r="L80" s="270"/>
      <c r="M80" s="706" t="str">
        <f t="shared" si="1"/>
        <v/>
      </c>
    </row>
    <row r="81" spans="1:13" ht="14.45" customHeight="1" x14ac:dyDescent="0.2">
      <c r="A81" s="711" t="s">
        <v>405</v>
      </c>
      <c r="B81" s="707">
        <v>2688.589579</v>
      </c>
      <c r="C81" s="708">
        <v>3803.4549900000002</v>
      </c>
      <c r="D81" s="708">
        <v>1114.8654110000002</v>
      </c>
      <c r="E81" s="709">
        <v>1.4146655256376712</v>
      </c>
      <c r="F81" s="707">
        <v>3512.3897892</v>
      </c>
      <c r="G81" s="708">
        <v>1463.4957454999999</v>
      </c>
      <c r="H81" s="708">
        <v>331.48184000000003</v>
      </c>
      <c r="I81" s="708">
        <v>1529.53694</v>
      </c>
      <c r="J81" s="708">
        <v>66.041194500000074</v>
      </c>
      <c r="K81" s="710">
        <v>0.43546902018194716</v>
      </c>
      <c r="L81" s="270"/>
      <c r="M81" s="706" t="str">
        <f t="shared" si="1"/>
        <v/>
      </c>
    </row>
    <row r="82" spans="1:13" ht="14.45" customHeight="1" x14ac:dyDescent="0.2">
      <c r="A82" s="711" t="s">
        <v>406</v>
      </c>
      <c r="B82" s="707">
        <v>552.243922</v>
      </c>
      <c r="C82" s="708">
        <v>386.70350000000002</v>
      </c>
      <c r="D82" s="708">
        <v>-165.54042199999998</v>
      </c>
      <c r="E82" s="709">
        <v>0.70024039123784154</v>
      </c>
      <c r="F82" s="707">
        <v>311.0227314</v>
      </c>
      <c r="G82" s="708">
        <v>129.59280475</v>
      </c>
      <c r="H82" s="708">
        <v>16.34348</v>
      </c>
      <c r="I82" s="708">
        <v>104.50077</v>
      </c>
      <c r="J82" s="708">
        <v>-25.092034749999996</v>
      </c>
      <c r="K82" s="710">
        <v>0.33599077961155094</v>
      </c>
      <c r="L82" s="270"/>
      <c r="M82" s="706" t="str">
        <f t="shared" si="1"/>
        <v/>
      </c>
    </row>
    <row r="83" spans="1:13" ht="14.45" customHeight="1" x14ac:dyDescent="0.2">
      <c r="A83" s="711" t="s">
        <v>407</v>
      </c>
      <c r="B83" s="707">
        <v>552.243922</v>
      </c>
      <c r="C83" s="708">
        <v>386.70350000000002</v>
      </c>
      <c r="D83" s="708">
        <v>-165.54042199999998</v>
      </c>
      <c r="E83" s="709">
        <v>0.70024039123784154</v>
      </c>
      <c r="F83" s="707">
        <v>311.0227314</v>
      </c>
      <c r="G83" s="708">
        <v>129.59280475</v>
      </c>
      <c r="H83" s="708">
        <v>16.34348</v>
      </c>
      <c r="I83" s="708">
        <v>104.50077</v>
      </c>
      <c r="J83" s="708">
        <v>-25.092034749999996</v>
      </c>
      <c r="K83" s="710">
        <v>0.33599077961155094</v>
      </c>
      <c r="L83" s="270"/>
      <c r="M83" s="706" t="str">
        <f t="shared" si="1"/>
        <v>X</v>
      </c>
    </row>
    <row r="84" spans="1:13" ht="14.45" customHeight="1" x14ac:dyDescent="0.2">
      <c r="A84" s="711" t="s">
        <v>408</v>
      </c>
      <c r="B84" s="707">
        <v>378.16587099999998</v>
      </c>
      <c r="C84" s="708">
        <v>182.83089999999999</v>
      </c>
      <c r="D84" s="708">
        <v>-195.334971</v>
      </c>
      <c r="E84" s="709">
        <v>0.48346747821672142</v>
      </c>
      <c r="F84" s="707">
        <v>187.17691730000001</v>
      </c>
      <c r="G84" s="708">
        <v>77.990382208333344</v>
      </c>
      <c r="H84" s="708">
        <v>12.39766</v>
      </c>
      <c r="I84" s="708">
        <v>37.140059999999998</v>
      </c>
      <c r="J84" s="708">
        <v>-40.850322208333345</v>
      </c>
      <c r="K84" s="710">
        <v>0.19842222286668676</v>
      </c>
      <c r="L84" s="270"/>
      <c r="M84" s="706" t="str">
        <f t="shared" si="1"/>
        <v/>
      </c>
    </row>
    <row r="85" spans="1:13" ht="14.45" customHeight="1" x14ac:dyDescent="0.2">
      <c r="A85" s="711" t="s">
        <v>409</v>
      </c>
      <c r="B85" s="707">
        <v>0.49912200000000001</v>
      </c>
      <c r="C85" s="708">
        <v>39.770360000000004</v>
      </c>
      <c r="D85" s="708">
        <v>39.271238000000004</v>
      </c>
      <c r="E85" s="709">
        <v>79.680639202439494</v>
      </c>
      <c r="F85" s="707">
        <v>1.6977473000000001</v>
      </c>
      <c r="G85" s="708">
        <v>0.70739470833333329</v>
      </c>
      <c r="H85" s="708">
        <v>0</v>
      </c>
      <c r="I85" s="708">
        <v>1.1399999999999999</v>
      </c>
      <c r="J85" s="708">
        <v>0.43260529166666661</v>
      </c>
      <c r="K85" s="710">
        <v>0.67147802267157186</v>
      </c>
      <c r="L85" s="270"/>
      <c r="M85" s="706" t="str">
        <f t="shared" si="1"/>
        <v/>
      </c>
    </row>
    <row r="86" spans="1:13" ht="14.45" customHeight="1" x14ac:dyDescent="0.2">
      <c r="A86" s="711" t="s">
        <v>410</v>
      </c>
      <c r="B86" s="707">
        <v>113.65814400000001</v>
      </c>
      <c r="C86" s="708">
        <v>111.77067</v>
      </c>
      <c r="D86" s="708">
        <v>-1.8874740000000116</v>
      </c>
      <c r="E86" s="709">
        <v>0.98339341173827355</v>
      </c>
      <c r="F86" s="707">
        <v>40</v>
      </c>
      <c r="G86" s="708">
        <v>16.666666666666668</v>
      </c>
      <c r="H86" s="708">
        <v>2.2263999999999999</v>
      </c>
      <c r="I86" s="708">
        <v>22.3124</v>
      </c>
      <c r="J86" s="708">
        <v>5.6457333333333324</v>
      </c>
      <c r="K86" s="710">
        <v>0.55781000000000003</v>
      </c>
      <c r="L86" s="270"/>
      <c r="M86" s="706" t="str">
        <f t="shared" si="1"/>
        <v/>
      </c>
    </row>
    <row r="87" spans="1:13" ht="14.45" customHeight="1" x14ac:dyDescent="0.2">
      <c r="A87" s="711" t="s">
        <v>411</v>
      </c>
      <c r="B87" s="707">
        <v>46.143457999999995</v>
      </c>
      <c r="C87" s="708">
        <v>47.293010000000002</v>
      </c>
      <c r="D87" s="708">
        <v>1.149552000000007</v>
      </c>
      <c r="E87" s="709">
        <v>1.0249125672375921</v>
      </c>
      <c r="F87" s="707">
        <v>42.1480672</v>
      </c>
      <c r="G87" s="708">
        <v>17.561694666666668</v>
      </c>
      <c r="H87" s="708">
        <v>1.7194200000000002</v>
      </c>
      <c r="I87" s="708">
        <v>10.010590000000001</v>
      </c>
      <c r="J87" s="708">
        <v>-7.5511046666666672</v>
      </c>
      <c r="K87" s="710">
        <v>0.23751006072230996</v>
      </c>
      <c r="L87" s="270"/>
      <c r="M87" s="706" t="str">
        <f t="shared" si="1"/>
        <v/>
      </c>
    </row>
    <row r="88" spans="1:13" ht="14.45" customHeight="1" x14ac:dyDescent="0.2">
      <c r="A88" s="711" t="s">
        <v>412</v>
      </c>
      <c r="B88" s="707">
        <v>0</v>
      </c>
      <c r="C88" s="708">
        <v>0</v>
      </c>
      <c r="D88" s="708">
        <v>0</v>
      </c>
      <c r="E88" s="709">
        <v>0</v>
      </c>
      <c r="F88" s="707">
        <v>0</v>
      </c>
      <c r="G88" s="708">
        <v>0</v>
      </c>
      <c r="H88" s="708">
        <v>0</v>
      </c>
      <c r="I88" s="708">
        <v>27.660599999999999</v>
      </c>
      <c r="J88" s="708">
        <v>27.660599999999999</v>
      </c>
      <c r="K88" s="710">
        <v>0</v>
      </c>
      <c r="L88" s="270"/>
      <c r="M88" s="706" t="str">
        <f t="shared" si="1"/>
        <v/>
      </c>
    </row>
    <row r="89" spans="1:13" ht="14.45" customHeight="1" x14ac:dyDescent="0.2">
      <c r="A89" s="711" t="s">
        <v>413</v>
      </c>
      <c r="B89" s="707">
        <v>3.9491489999999998</v>
      </c>
      <c r="C89" s="708">
        <v>4.2785600000000006</v>
      </c>
      <c r="D89" s="708">
        <v>0.32941100000000079</v>
      </c>
      <c r="E89" s="709">
        <v>1.0834131606581572</v>
      </c>
      <c r="F89" s="707">
        <v>15</v>
      </c>
      <c r="G89" s="708">
        <v>6.25</v>
      </c>
      <c r="H89" s="708">
        <v>0</v>
      </c>
      <c r="I89" s="708">
        <v>0</v>
      </c>
      <c r="J89" s="708">
        <v>-6.25</v>
      </c>
      <c r="K89" s="710">
        <v>0</v>
      </c>
      <c r="L89" s="270"/>
      <c r="M89" s="706" t="str">
        <f t="shared" si="1"/>
        <v/>
      </c>
    </row>
    <row r="90" spans="1:13" ht="14.45" customHeight="1" x14ac:dyDescent="0.2">
      <c r="A90" s="711" t="s">
        <v>414</v>
      </c>
      <c r="B90" s="707">
        <v>7.4212769999999999</v>
      </c>
      <c r="C90" s="708">
        <v>0.76</v>
      </c>
      <c r="D90" s="708">
        <v>-6.6612770000000001</v>
      </c>
      <c r="E90" s="709">
        <v>0.10240825130230283</v>
      </c>
      <c r="F90" s="707">
        <v>24.999999599999999</v>
      </c>
      <c r="G90" s="708">
        <v>10.4166665</v>
      </c>
      <c r="H90" s="708">
        <v>0</v>
      </c>
      <c r="I90" s="708">
        <v>0.86</v>
      </c>
      <c r="J90" s="708">
        <v>-9.5566665000000004</v>
      </c>
      <c r="K90" s="710">
        <v>3.440000055040001E-2</v>
      </c>
      <c r="L90" s="270"/>
      <c r="M90" s="706" t="str">
        <f t="shared" si="1"/>
        <v/>
      </c>
    </row>
    <row r="91" spans="1:13" ht="14.45" customHeight="1" x14ac:dyDescent="0.2">
      <c r="A91" s="711" t="s">
        <v>415</v>
      </c>
      <c r="B91" s="707">
        <v>2.406901</v>
      </c>
      <c r="C91" s="708">
        <v>0</v>
      </c>
      <c r="D91" s="708">
        <v>-2.406901</v>
      </c>
      <c r="E91" s="709">
        <v>0</v>
      </c>
      <c r="F91" s="707">
        <v>0</v>
      </c>
      <c r="G91" s="708">
        <v>0</v>
      </c>
      <c r="H91" s="708">
        <v>0</v>
      </c>
      <c r="I91" s="708">
        <v>5.3771199999999997</v>
      </c>
      <c r="J91" s="708">
        <v>5.3771199999999997</v>
      </c>
      <c r="K91" s="710">
        <v>0</v>
      </c>
      <c r="L91" s="270"/>
      <c r="M91" s="706" t="str">
        <f t="shared" si="1"/>
        <v/>
      </c>
    </row>
    <row r="92" spans="1:13" ht="14.45" customHeight="1" x14ac:dyDescent="0.2">
      <c r="A92" s="711" t="s">
        <v>416</v>
      </c>
      <c r="B92" s="707">
        <v>0</v>
      </c>
      <c r="C92" s="708">
        <v>116.804</v>
      </c>
      <c r="D92" s="708">
        <v>116.804</v>
      </c>
      <c r="E92" s="709">
        <v>0</v>
      </c>
      <c r="F92" s="707">
        <v>0</v>
      </c>
      <c r="G92" s="708">
        <v>0</v>
      </c>
      <c r="H92" s="708">
        <v>0</v>
      </c>
      <c r="I92" s="708">
        <v>6.4980000000000002</v>
      </c>
      <c r="J92" s="708">
        <v>6.4980000000000002</v>
      </c>
      <c r="K92" s="710">
        <v>0</v>
      </c>
      <c r="L92" s="270"/>
      <c r="M92" s="706" t="str">
        <f t="shared" si="1"/>
        <v/>
      </c>
    </row>
    <row r="93" spans="1:13" ht="14.45" customHeight="1" x14ac:dyDescent="0.2">
      <c r="A93" s="711" t="s">
        <v>417</v>
      </c>
      <c r="B93" s="707">
        <v>0</v>
      </c>
      <c r="C93" s="708">
        <v>111.24299999999999</v>
      </c>
      <c r="D93" s="708">
        <v>111.24299999999999</v>
      </c>
      <c r="E93" s="709">
        <v>0</v>
      </c>
      <c r="F93" s="707">
        <v>0</v>
      </c>
      <c r="G93" s="708">
        <v>0</v>
      </c>
      <c r="H93" s="708">
        <v>0</v>
      </c>
      <c r="I93" s="708">
        <v>6.4980000000000002</v>
      </c>
      <c r="J93" s="708">
        <v>6.4980000000000002</v>
      </c>
      <c r="K93" s="710">
        <v>0</v>
      </c>
      <c r="L93" s="270"/>
      <c r="M93" s="706" t="str">
        <f t="shared" si="1"/>
        <v>X</v>
      </c>
    </row>
    <row r="94" spans="1:13" ht="14.45" customHeight="1" x14ac:dyDescent="0.2">
      <c r="A94" s="711" t="s">
        <v>418</v>
      </c>
      <c r="B94" s="707">
        <v>0</v>
      </c>
      <c r="C94" s="708">
        <v>108.49299999999999</v>
      </c>
      <c r="D94" s="708">
        <v>108.49299999999999</v>
      </c>
      <c r="E94" s="709">
        <v>0</v>
      </c>
      <c r="F94" s="707">
        <v>0</v>
      </c>
      <c r="G94" s="708">
        <v>0</v>
      </c>
      <c r="H94" s="708">
        <v>0</v>
      </c>
      <c r="I94" s="708">
        <v>6.4980000000000002</v>
      </c>
      <c r="J94" s="708">
        <v>6.4980000000000002</v>
      </c>
      <c r="K94" s="710">
        <v>0</v>
      </c>
      <c r="L94" s="270"/>
      <c r="M94" s="706" t="str">
        <f t="shared" si="1"/>
        <v/>
      </c>
    </row>
    <row r="95" spans="1:13" ht="14.45" customHeight="1" x14ac:dyDescent="0.2">
      <c r="A95" s="711" t="s">
        <v>419</v>
      </c>
      <c r="B95" s="707">
        <v>0</v>
      </c>
      <c r="C95" s="708">
        <v>2.75</v>
      </c>
      <c r="D95" s="708">
        <v>2.75</v>
      </c>
      <c r="E95" s="709">
        <v>0</v>
      </c>
      <c r="F95" s="707">
        <v>0</v>
      </c>
      <c r="G95" s="708">
        <v>0</v>
      </c>
      <c r="H95" s="708">
        <v>0</v>
      </c>
      <c r="I95" s="708">
        <v>0</v>
      </c>
      <c r="J95" s="708">
        <v>0</v>
      </c>
      <c r="K95" s="710">
        <v>0</v>
      </c>
      <c r="L95" s="270"/>
      <c r="M95" s="706" t="str">
        <f t="shared" si="1"/>
        <v/>
      </c>
    </row>
    <row r="96" spans="1:13" ht="14.45" customHeight="1" x14ac:dyDescent="0.2">
      <c r="A96" s="711" t="s">
        <v>420</v>
      </c>
      <c r="B96" s="707">
        <v>0</v>
      </c>
      <c r="C96" s="708">
        <v>5.5609999999999999</v>
      </c>
      <c r="D96" s="708">
        <v>5.5609999999999999</v>
      </c>
      <c r="E96" s="709">
        <v>0</v>
      </c>
      <c r="F96" s="707">
        <v>0</v>
      </c>
      <c r="G96" s="708">
        <v>0</v>
      </c>
      <c r="H96" s="708">
        <v>0</v>
      </c>
      <c r="I96" s="708">
        <v>0</v>
      </c>
      <c r="J96" s="708">
        <v>0</v>
      </c>
      <c r="K96" s="710">
        <v>0</v>
      </c>
      <c r="L96" s="270"/>
      <c r="M96" s="706" t="str">
        <f t="shared" si="1"/>
        <v>X</v>
      </c>
    </row>
    <row r="97" spans="1:13" ht="14.45" customHeight="1" x14ac:dyDescent="0.2">
      <c r="A97" s="711" t="s">
        <v>421</v>
      </c>
      <c r="B97" s="707">
        <v>0</v>
      </c>
      <c r="C97" s="708">
        <v>5.5609999999999999</v>
      </c>
      <c r="D97" s="708">
        <v>5.5609999999999999</v>
      </c>
      <c r="E97" s="709">
        <v>0</v>
      </c>
      <c r="F97" s="707">
        <v>0</v>
      </c>
      <c r="G97" s="708">
        <v>0</v>
      </c>
      <c r="H97" s="708">
        <v>0</v>
      </c>
      <c r="I97" s="708">
        <v>0</v>
      </c>
      <c r="J97" s="708">
        <v>0</v>
      </c>
      <c r="K97" s="710">
        <v>0</v>
      </c>
      <c r="L97" s="270"/>
      <c r="M97" s="706" t="str">
        <f t="shared" si="1"/>
        <v/>
      </c>
    </row>
    <row r="98" spans="1:13" ht="14.45" customHeight="1" x14ac:dyDescent="0.2">
      <c r="A98" s="711" t="s">
        <v>422</v>
      </c>
      <c r="B98" s="707">
        <v>2136.3456570000003</v>
      </c>
      <c r="C98" s="708">
        <v>3299.94749</v>
      </c>
      <c r="D98" s="708">
        <v>1163.6018329999997</v>
      </c>
      <c r="E98" s="709">
        <v>1.5446692716542918</v>
      </c>
      <c r="F98" s="707">
        <v>3201.3670578000001</v>
      </c>
      <c r="G98" s="708">
        <v>1333.9029407500002</v>
      </c>
      <c r="H98" s="708">
        <v>315.13835999999998</v>
      </c>
      <c r="I98" s="708">
        <v>1418.53817</v>
      </c>
      <c r="J98" s="708">
        <v>84.635229249999838</v>
      </c>
      <c r="K98" s="710">
        <v>0.44310388168198012</v>
      </c>
      <c r="L98" s="270"/>
      <c r="M98" s="706" t="str">
        <f t="shared" si="1"/>
        <v/>
      </c>
    </row>
    <row r="99" spans="1:13" ht="14.45" customHeight="1" x14ac:dyDescent="0.2">
      <c r="A99" s="711" t="s">
        <v>423</v>
      </c>
      <c r="B99" s="707">
        <v>26.906140999999998</v>
      </c>
      <c r="C99" s="708">
        <v>27.404810000000001</v>
      </c>
      <c r="D99" s="708">
        <v>0.49866900000000314</v>
      </c>
      <c r="E99" s="709">
        <v>1.018533649994624</v>
      </c>
      <c r="F99" s="707">
        <v>28.771059399999999</v>
      </c>
      <c r="G99" s="708">
        <v>11.987941416666665</v>
      </c>
      <c r="H99" s="708">
        <v>2.3584200000000002</v>
      </c>
      <c r="I99" s="708">
        <v>12.08601</v>
      </c>
      <c r="J99" s="708">
        <v>9.8068583333335013E-2</v>
      </c>
      <c r="K99" s="710">
        <v>0.42007525103507315</v>
      </c>
      <c r="L99" s="270"/>
      <c r="M99" s="706" t="str">
        <f t="shared" si="1"/>
        <v>X</v>
      </c>
    </row>
    <row r="100" spans="1:13" ht="14.45" customHeight="1" x14ac:dyDescent="0.2">
      <c r="A100" s="711" t="s">
        <v>424</v>
      </c>
      <c r="B100" s="707">
        <v>13.281450999999999</v>
      </c>
      <c r="C100" s="708">
        <v>13.126799999999999</v>
      </c>
      <c r="D100" s="708">
        <v>-0.15465099999999943</v>
      </c>
      <c r="E100" s="709">
        <v>0.98835586563546407</v>
      </c>
      <c r="F100" s="707">
        <v>13.306266299999999</v>
      </c>
      <c r="G100" s="708">
        <v>5.5442776249999994</v>
      </c>
      <c r="H100" s="708">
        <v>0.95029999999999992</v>
      </c>
      <c r="I100" s="708">
        <v>5.0039999999999996</v>
      </c>
      <c r="J100" s="708">
        <v>-0.54027762499999987</v>
      </c>
      <c r="K100" s="710">
        <v>0.37606341908248148</v>
      </c>
      <c r="L100" s="270"/>
      <c r="M100" s="706" t="str">
        <f t="shared" si="1"/>
        <v/>
      </c>
    </row>
    <row r="101" spans="1:13" ht="14.45" customHeight="1" x14ac:dyDescent="0.2">
      <c r="A101" s="711" t="s">
        <v>425</v>
      </c>
      <c r="B101" s="707">
        <v>13.624690000000001</v>
      </c>
      <c r="C101" s="708">
        <v>14.27801</v>
      </c>
      <c r="D101" s="708">
        <v>0.65331999999999901</v>
      </c>
      <c r="E101" s="709">
        <v>1.0479511827425063</v>
      </c>
      <c r="F101" s="707">
        <v>15.464793100000001</v>
      </c>
      <c r="G101" s="708">
        <v>6.4436637916666673</v>
      </c>
      <c r="H101" s="708">
        <v>1.4081199999999998</v>
      </c>
      <c r="I101" s="708">
        <v>7.0820100000000004</v>
      </c>
      <c r="J101" s="708">
        <v>0.63834620833333311</v>
      </c>
      <c r="K101" s="710">
        <v>0.4579440509941255</v>
      </c>
      <c r="L101" s="270"/>
      <c r="M101" s="706" t="str">
        <f t="shared" si="1"/>
        <v/>
      </c>
    </row>
    <row r="102" spans="1:13" ht="14.45" customHeight="1" x14ac:dyDescent="0.2">
      <c r="A102" s="711" t="s">
        <v>426</v>
      </c>
      <c r="B102" s="707">
        <v>100.922444</v>
      </c>
      <c r="C102" s="708">
        <v>121.06032</v>
      </c>
      <c r="D102" s="708">
        <v>20.137876000000006</v>
      </c>
      <c r="E102" s="709">
        <v>1.1995381324693246</v>
      </c>
      <c r="F102" s="707">
        <v>126.430826</v>
      </c>
      <c r="G102" s="708">
        <v>52.679510833333332</v>
      </c>
      <c r="H102" s="708">
        <v>0.91149000000000002</v>
      </c>
      <c r="I102" s="708">
        <v>87.71817999999999</v>
      </c>
      <c r="J102" s="708">
        <v>35.038669166666658</v>
      </c>
      <c r="K102" s="710">
        <v>0.69380374055295657</v>
      </c>
      <c r="L102" s="270"/>
      <c r="M102" s="706" t="str">
        <f t="shared" si="1"/>
        <v>X</v>
      </c>
    </row>
    <row r="103" spans="1:13" ht="14.45" customHeight="1" x14ac:dyDescent="0.2">
      <c r="A103" s="711" t="s">
        <v>427</v>
      </c>
      <c r="B103" s="707">
        <v>25.000008000000001</v>
      </c>
      <c r="C103" s="708">
        <v>25.11</v>
      </c>
      <c r="D103" s="708">
        <v>0.10999199999999831</v>
      </c>
      <c r="E103" s="709">
        <v>1.0043996785921028</v>
      </c>
      <c r="F103" s="707">
        <v>24.84</v>
      </c>
      <c r="G103" s="708">
        <v>10.35</v>
      </c>
      <c r="H103" s="708">
        <v>0</v>
      </c>
      <c r="I103" s="708">
        <v>12.42</v>
      </c>
      <c r="J103" s="708">
        <v>2.0700000000000003</v>
      </c>
      <c r="K103" s="710">
        <v>0.5</v>
      </c>
      <c r="L103" s="270"/>
      <c r="M103" s="706" t="str">
        <f t="shared" si="1"/>
        <v/>
      </c>
    </row>
    <row r="104" spans="1:13" ht="14.45" customHeight="1" x14ac:dyDescent="0.2">
      <c r="A104" s="711" t="s">
        <v>428</v>
      </c>
      <c r="B104" s="707">
        <v>75.922436000000005</v>
      </c>
      <c r="C104" s="708">
        <v>95.950320000000005</v>
      </c>
      <c r="D104" s="708">
        <v>20.027884</v>
      </c>
      <c r="E104" s="709">
        <v>1.263794012088864</v>
      </c>
      <c r="F104" s="707">
        <v>101.59082600000001</v>
      </c>
      <c r="G104" s="708">
        <v>42.329510833333337</v>
      </c>
      <c r="H104" s="708">
        <v>0.91149000000000002</v>
      </c>
      <c r="I104" s="708">
        <v>75.298179999999988</v>
      </c>
      <c r="J104" s="708">
        <v>32.96866916666665</v>
      </c>
      <c r="K104" s="710">
        <v>0.74119074492021542</v>
      </c>
      <c r="L104" s="270"/>
      <c r="M104" s="706" t="str">
        <f t="shared" si="1"/>
        <v/>
      </c>
    </row>
    <row r="105" spans="1:13" ht="14.45" customHeight="1" x14ac:dyDescent="0.2">
      <c r="A105" s="711" t="s">
        <v>429</v>
      </c>
      <c r="B105" s="707">
        <v>0</v>
      </c>
      <c r="C105" s="708">
        <v>45.496000000000002</v>
      </c>
      <c r="D105" s="708">
        <v>45.496000000000002</v>
      </c>
      <c r="E105" s="709">
        <v>0</v>
      </c>
      <c r="F105" s="707">
        <v>0</v>
      </c>
      <c r="G105" s="708">
        <v>0</v>
      </c>
      <c r="H105" s="708">
        <v>0</v>
      </c>
      <c r="I105" s="708">
        <v>0</v>
      </c>
      <c r="J105" s="708">
        <v>0</v>
      </c>
      <c r="K105" s="710">
        <v>0</v>
      </c>
      <c r="L105" s="270"/>
      <c r="M105" s="706" t="str">
        <f t="shared" si="1"/>
        <v>X</v>
      </c>
    </row>
    <row r="106" spans="1:13" ht="14.45" customHeight="1" x14ac:dyDescent="0.2">
      <c r="A106" s="711" t="s">
        <v>430</v>
      </c>
      <c r="B106" s="707">
        <v>0</v>
      </c>
      <c r="C106" s="708">
        <v>45.496000000000002</v>
      </c>
      <c r="D106" s="708">
        <v>45.496000000000002</v>
      </c>
      <c r="E106" s="709">
        <v>0</v>
      </c>
      <c r="F106" s="707">
        <v>0</v>
      </c>
      <c r="G106" s="708">
        <v>0</v>
      </c>
      <c r="H106" s="708">
        <v>0</v>
      </c>
      <c r="I106" s="708">
        <v>0</v>
      </c>
      <c r="J106" s="708">
        <v>0</v>
      </c>
      <c r="K106" s="710">
        <v>0</v>
      </c>
      <c r="L106" s="270"/>
      <c r="M106" s="706" t="str">
        <f t="shared" si="1"/>
        <v/>
      </c>
    </row>
    <row r="107" spans="1:13" ht="14.45" customHeight="1" x14ac:dyDescent="0.2">
      <c r="A107" s="711" t="s">
        <v>431</v>
      </c>
      <c r="B107" s="707">
        <v>1138.056992</v>
      </c>
      <c r="C107" s="708">
        <v>1992.4047599999999</v>
      </c>
      <c r="D107" s="708">
        <v>854.34776799999986</v>
      </c>
      <c r="E107" s="709">
        <v>1.7507073670349189</v>
      </c>
      <c r="F107" s="707">
        <v>2716.0752815999999</v>
      </c>
      <c r="G107" s="708">
        <v>1131.698034</v>
      </c>
      <c r="H107" s="708">
        <v>203.60512</v>
      </c>
      <c r="I107" s="708">
        <v>972.68272000000002</v>
      </c>
      <c r="J107" s="708">
        <v>-159.01531399999999</v>
      </c>
      <c r="K107" s="710">
        <v>0.35812067750456716</v>
      </c>
      <c r="L107" s="270"/>
      <c r="M107" s="706" t="str">
        <f t="shared" si="1"/>
        <v>X</v>
      </c>
    </row>
    <row r="108" spans="1:13" ht="14.45" customHeight="1" x14ac:dyDescent="0.2">
      <c r="A108" s="711" t="s">
        <v>432</v>
      </c>
      <c r="B108" s="707">
        <v>969.44654700000001</v>
      </c>
      <c r="C108" s="708">
        <v>987.67660000000001</v>
      </c>
      <c r="D108" s="708">
        <v>18.230052999999998</v>
      </c>
      <c r="E108" s="709">
        <v>1.0188045984138205</v>
      </c>
      <c r="F108" s="707">
        <v>1096.6585404</v>
      </c>
      <c r="G108" s="708">
        <v>456.9410585</v>
      </c>
      <c r="H108" s="708">
        <v>91.433630000000008</v>
      </c>
      <c r="I108" s="708">
        <v>449.68389000000002</v>
      </c>
      <c r="J108" s="708">
        <v>-7.2571684999999775</v>
      </c>
      <c r="K108" s="710">
        <v>0.41004913875560606</v>
      </c>
      <c r="L108" s="270"/>
      <c r="M108" s="706" t="str">
        <f t="shared" si="1"/>
        <v/>
      </c>
    </row>
    <row r="109" spans="1:13" ht="14.45" customHeight="1" x14ac:dyDescent="0.2">
      <c r="A109" s="711" t="s">
        <v>433</v>
      </c>
      <c r="B109" s="707">
        <v>0</v>
      </c>
      <c r="C109" s="708">
        <v>4.5133000000000001</v>
      </c>
      <c r="D109" s="708">
        <v>4.5133000000000001</v>
      </c>
      <c r="E109" s="709">
        <v>0</v>
      </c>
      <c r="F109" s="707">
        <v>2.7625023</v>
      </c>
      <c r="G109" s="708">
        <v>1.1510426250000001</v>
      </c>
      <c r="H109" s="708">
        <v>0</v>
      </c>
      <c r="I109" s="708">
        <v>0</v>
      </c>
      <c r="J109" s="708">
        <v>-1.1510426250000001</v>
      </c>
      <c r="K109" s="710">
        <v>0</v>
      </c>
      <c r="L109" s="270"/>
      <c r="M109" s="706" t="str">
        <f t="shared" si="1"/>
        <v/>
      </c>
    </row>
    <row r="110" spans="1:13" ht="14.45" customHeight="1" x14ac:dyDescent="0.2">
      <c r="A110" s="711" t="s">
        <v>434</v>
      </c>
      <c r="B110" s="707">
        <v>168.610445</v>
      </c>
      <c r="C110" s="708">
        <v>179.48392999999999</v>
      </c>
      <c r="D110" s="708">
        <v>10.873484999999988</v>
      </c>
      <c r="E110" s="709">
        <v>1.0644887984252696</v>
      </c>
      <c r="F110" s="707">
        <v>180.62423850000002</v>
      </c>
      <c r="G110" s="708">
        <v>75.26009937500001</v>
      </c>
      <c r="H110" s="708">
        <v>13.159610000000001</v>
      </c>
      <c r="I110" s="708">
        <v>70.203440000000001</v>
      </c>
      <c r="J110" s="708">
        <v>-5.0566593750000095</v>
      </c>
      <c r="K110" s="710">
        <v>0.38867120261935384</v>
      </c>
      <c r="L110" s="270"/>
      <c r="M110" s="706" t="str">
        <f t="shared" si="1"/>
        <v/>
      </c>
    </row>
    <row r="111" spans="1:13" ht="14.45" customHeight="1" x14ac:dyDescent="0.2">
      <c r="A111" s="711" t="s">
        <v>435</v>
      </c>
      <c r="B111" s="707">
        <v>0</v>
      </c>
      <c r="C111" s="708">
        <v>820.73093000000006</v>
      </c>
      <c r="D111" s="708">
        <v>820.73093000000006</v>
      </c>
      <c r="E111" s="709">
        <v>0</v>
      </c>
      <c r="F111" s="707">
        <v>1436.0300004000001</v>
      </c>
      <c r="G111" s="708">
        <v>598.34583350000003</v>
      </c>
      <c r="H111" s="708">
        <v>99.011880000000005</v>
      </c>
      <c r="I111" s="708">
        <v>452.79539</v>
      </c>
      <c r="J111" s="708">
        <v>-145.55044350000003</v>
      </c>
      <c r="K111" s="710">
        <v>0.31531053660012381</v>
      </c>
      <c r="L111" s="270"/>
      <c r="M111" s="706" t="str">
        <f t="shared" si="1"/>
        <v/>
      </c>
    </row>
    <row r="112" spans="1:13" ht="14.45" customHeight="1" x14ac:dyDescent="0.2">
      <c r="A112" s="711" t="s">
        <v>436</v>
      </c>
      <c r="B112" s="707">
        <v>870.46007999999995</v>
      </c>
      <c r="C112" s="708">
        <v>1072.2186499999998</v>
      </c>
      <c r="D112" s="708">
        <v>201.75856999999985</v>
      </c>
      <c r="E112" s="709">
        <v>1.2317838286162415</v>
      </c>
      <c r="F112" s="707">
        <v>310.35702209999999</v>
      </c>
      <c r="G112" s="708">
        <v>129.31542587499999</v>
      </c>
      <c r="H112" s="708">
        <v>106.65524000000001</v>
      </c>
      <c r="I112" s="708">
        <v>313.23128000000003</v>
      </c>
      <c r="J112" s="708">
        <v>183.91585412500004</v>
      </c>
      <c r="K112" s="710">
        <v>1.0092611337760353</v>
      </c>
      <c r="L112" s="270"/>
      <c r="M112" s="706" t="str">
        <f t="shared" si="1"/>
        <v>X</v>
      </c>
    </row>
    <row r="113" spans="1:13" ht="14.45" customHeight="1" x14ac:dyDescent="0.2">
      <c r="A113" s="711" t="s">
        <v>437</v>
      </c>
      <c r="B113" s="707">
        <v>0</v>
      </c>
      <c r="C113" s="708">
        <v>18.702999999999999</v>
      </c>
      <c r="D113" s="708">
        <v>18.702999999999999</v>
      </c>
      <c r="E113" s="709">
        <v>0</v>
      </c>
      <c r="F113" s="707">
        <v>15.8782742</v>
      </c>
      <c r="G113" s="708">
        <v>6.6159475833333339</v>
      </c>
      <c r="H113" s="708">
        <v>0</v>
      </c>
      <c r="I113" s="708">
        <v>0</v>
      </c>
      <c r="J113" s="708">
        <v>-6.6159475833333339</v>
      </c>
      <c r="K113" s="710">
        <v>0</v>
      </c>
      <c r="L113" s="270"/>
      <c r="M113" s="706" t="str">
        <f t="shared" si="1"/>
        <v/>
      </c>
    </row>
    <row r="114" spans="1:13" ht="14.45" customHeight="1" x14ac:dyDescent="0.2">
      <c r="A114" s="711" t="s">
        <v>438</v>
      </c>
      <c r="B114" s="707">
        <v>734.44987100000003</v>
      </c>
      <c r="C114" s="708">
        <v>751.80006000000003</v>
      </c>
      <c r="D114" s="708">
        <v>17.350189</v>
      </c>
      <c r="E114" s="709">
        <v>1.0236233808256738</v>
      </c>
      <c r="F114" s="707">
        <v>199.15918040000003</v>
      </c>
      <c r="G114" s="708">
        <v>82.982991833333344</v>
      </c>
      <c r="H114" s="708">
        <v>86.806869999999989</v>
      </c>
      <c r="I114" s="708">
        <v>170.56450000000001</v>
      </c>
      <c r="J114" s="708">
        <v>87.581508166666666</v>
      </c>
      <c r="K114" s="710">
        <v>0.85642298616328305</v>
      </c>
      <c r="L114" s="270"/>
      <c r="M114" s="706" t="str">
        <f t="shared" si="1"/>
        <v/>
      </c>
    </row>
    <row r="115" spans="1:13" ht="14.45" customHeight="1" x14ac:dyDescent="0.2">
      <c r="A115" s="711" t="s">
        <v>439</v>
      </c>
      <c r="B115" s="707">
        <v>2</v>
      </c>
      <c r="C115" s="708">
        <v>2.3648000000000002</v>
      </c>
      <c r="D115" s="708">
        <v>0.36480000000000024</v>
      </c>
      <c r="E115" s="709">
        <v>1.1824000000000001</v>
      </c>
      <c r="F115" s="707">
        <v>2</v>
      </c>
      <c r="G115" s="708">
        <v>0.83333333333333326</v>
      </c>
      <c r="H115" s="708">
        <v>0.65334000000000003</v>
      </c>
      <c r="I115" s="708">
        <v>1.1533399999999998</v>
      </c>
      <c r="J115" s="708">
        <v>0.32000666666666655</v>
      </c>
      <c r="K115" s="710">
        <v>0.5766699999999999</v>
      </c>
      <c r="L115" s="270"/>
      <c r="M115" s="706" t="str">
        <f t="shared" si="1"/>
        <v/>
      </c>
    </row>
    <row r="116" spans="1:13" ht="14.45" customHeight="1" x14ac:dyDescent="0.2">
      <c r="A116" s="711" t="s">
        <v>440</v>
      </c>
      <c r="B116" s="707">
        <v>3.981509</v>
      </c>
      <c r="C116" s="708">
        <v>55.75264</v>
      </c>
      <c r="D116" s="708">
        <v>51.771130999999997</v>
      </c>
      <c r="E116" s="709">
        <v>14.002891868384575</v>
      </c>
      <c r="F116" s="707">
        <v>58.3195683</v>
      </c>
      <c r="G116" s="708">
        <v>24.299820125</v>
      </c>
      <c r="H116" s="708">
        <v>4.1406200000000002</v>
      </c>
      <c r="I116" s="708">
        <v>7.6355000000000004</v>
      </c>
      <c r="J116" s="708">
        <v>-16.664320125</v>
      </c>
      <c r="K116" s="710">
        <v>0.13092518039095294</v>
      </c>
      <c r="L116" s="270"/>
      <c r="M116" s="706" t="str">
        <f t="shared" si="1"/>
        <v/>
      </c>
    </row>
    <row r="117" spans="1:13" ht="14.45" customHeight="1" x14ac:dyDescent="0.2">
      <c r="A117" s="711" t="s">
        <v>441</v>
      </c>
      <c r="B117" s="707">
        <v>130.02869999999999</v>
      </c>
      <c r="C117" s="708">
        <v>178.9408</v>
      </c>
      <c r="D117" s="708">
        <v>48.912100000000009</v>
      </c>
      <c r="E117" s="709">
        <v>1.3761638776670075</v>
      </c>
      <c r="F117" s="707">
        <v>0</v>
      </c>
      <c r="G117" s="708">
        <v>0</v>
      </c>
      <c r="H117" s="708">
        <v>15.054410000000001</v>
      </c>
      <c r="I117" s="708">
        <v>133.87794</v>
      </c>
      <c r="J117" s="708">
        <v>133.87794</v>
      </c>
      <c r="K117" s="710">
        <v>0</v>
      </c>
      <c r="L117" s="270"/>
      <c r="M117" s="706" t="str">
        <f t="shared" si="1"/>
        <v/>
      </c>
    </row>
    <row r="118" spans="1:13" ht="14.45" customHeight="1" x14ac:dyDescent="0.2">
      <c r="A118" s="711" t="s">
        <v>442</v>
      </c>
      <c r="B118" s="707">
        <v>0</v>
      </c>
      <c r="C118" s="708">
        <v>64.657349999999994</v>
      </c>
      <c r="D118" s="708">
        <v>64.657349999999994</v>
      </c>
      <c r="E118" s="709">
        <v>0</v>
      </c>
      <c r="F118" s="707">
        <v>34.999999199999998</v>
      </c>
      <c r="G118" s="708">
        <v>14.583332999999998</v>
      </c>
      <c r="H118" s="708">
        <v>0</v>
      </c>
      <c r="I118" s="708">
        <v>0</v>
      </c>
      <c r="J118" s="708">
        <v>-14.583332999999998</v>
      </c>
      <c r="K118" s="710">
        <v>0</v>
      </c>
      <c r="L118" s="270"/>
      <c r="M118" s="706" t="str">
        <f t="shared" si="1"/>
        <v/>
      </c>
    </row>
    <row r="119" spans="1:13" ht="14.45" customHeight="1" x14ac:dyDescent="0.2">
      <c r="A119" s="711" t="s">
        <v>443</v>
      </c>
      <c r="B119" s="707">
        <v>0</v>
      </c>
      <c r="C119" s="708">
        <v>23.212949999999999</v>
      </c>
      <c r="D119" s="708">
        <v>23.212949999999999</v>
      </c>
      <c r="E119" s="709">
        <v>0</v>
      </c>
      <c r="F119" s="707">
        <v>19.732868699999997</v>
      </c>
      <c r="G119" s="708">
        <v>8.2220286249999983</v>
      </c>
      <c r="H119" s="708">
        <v>1.60809</v>
      </c>
      <c r="I119" s="708">
        <v>14.669979999999999</v>
      </c>
      <c r="J119" s="708">
        <v>6.4479513750000006</v>
      </c>
      <c r="K119" s="710">
        <v>0.74342865312837159</v>
      </c>
      <c r="L119" s="270"/>
      <c r="M119" s="706" t="str">
        <f t="shared" si="1"/>
        <v>X</v>
      </c>
    </row>
    <row r="120" spans="1:13" ht="14.45" customHeight="1" x14ac:dyDescent="0.2">
      <c r="A120" s="711" t="s">
        <v>444</v>
      </c>
      <c r="B120" s="707">
        <v>0</v>
      </c>
      <c r="C120" s="708">
        <v>3.5766999999999998</v>
      </c>
      <c r="D120" s="708">
        <v>3.5766999999999998</v>
      </c>
      <c r="E120" s="709">
        <v>0</v>
      </c>
      <c r="F120" s="707">
        <v>0</v>
      </c>
      <c r="G120" s="708">
        <v>0</v>
      </c>
      <c r="H120" s="708">
        <v>0</v>
      </c>
      <c r="I120" s="708">
        <v>0.18359999999999999</v>
      </c>
      <c r="J120" s="708">
        <v>0.18359999999999999</v>
      </c>
      <c r="K120" s="710">
        <v>0</v>
      </c>
      <c r="L120" s="270"/>
      <c r="M120" s="706" t="str">
        <f t="shared" si="1"/>
        <v/>
      </c>
    </row>
    <row r="121" spans="1:13" ht="14.45" customHeight="1" x14ac:dyDescent="0.2">
      <c r="A121" s="711" t="s">
        <v>445</v>
      </c>
      <c r="B121" s="707">
        <v>0</v>
      </c>
      <c r="C121" s="708">
        <v>19.63625</v>
      </c>
      <c r="D121" s="708">
        <v>19.63625</v>
      </c>
      <c r="E121" s="709">
        <v>0</v>
      </c>
      <c r="F121" s="707">
        <v>19.732868699999997</v>
      </c>
      <c r="G121" s="708">
        <v>8.2220286249999983</v>
      </c>
      <c r="H121" s="708">
        <v>1.60809</v>
      </c>
      <c r="I121" s="708">
        <v>14.486379999999999</v>
      </c>
      <c r="J121" s="708">
        <v>6.2643513750000004</v>
      </c>
      <c r="K121" s="710">
        <v>0.73412437999954872</v>
      </c>
      <c r="L121" s="270"/>
      <c r="M121" s="706" t="str">
        <f t="shared" si="1"/>
        <v/>
      </c>
    </row>
    <row r="122" spans="1:13" ht="14.45" customHeight="1" x14ac:dyDescent="0.2">
      <c r="A122" s="711" t="s">
        <v>446</v>
      </c>
      <c r="B122" s="707">
        <v>0</v>
      </c>
      <c r="C122" s="708">
        <v>18.149999999999999</v>
      </c>
      <c r="D122" s="708">
        <v>18.149999999999999</v>
      </c>
      <c r="E122" s="709">
        <v>0</v>
      </c>
      <c r="F122" s="707">
        <v>0</v>
      </c>
      <c r="G122" s="708">
        <v>0</v>
      </c>
      <c r="H122" s="708">
        <v>0</v>
      </c>
      <c r="I122" s="708">
        <v>18.149999999999999</v>
      </c>
      <c r="J122" s="708">
        <v>18.149999999999999</v>
      </c>
      <c r="K122" s="710">
        <v>0</v>
      </c>
      <c r="L122" s="270"/>
      <c r="M122" s="706" t="str">
        <f t="shared" si="1"/>
        <v>X</v>
      </c>
    </row>
    <row r="123" spans="1:13" ht="14.45" customHeight="1" x14ac:dyDescent="0.2">
      <c r="A123" s="711" t="s">
        <v>447</v>
      </c>
      <c r="B123" s="707">
        <v>0</v>
      </c>
      <c r="C123" s="708">
        <v>18.149999999999999</v>
      </c>
      <c r="D123" s="708">
        <v>18.149999999999999</v>
      </c>
      <c r="E123" s="709">
        <v>0</v>
      </c>
      <c r="F123" s="707">
        <v>0</v>
      </c>
      <c r="G123" s="708">
        <v>0</v>
      </c>
      <c r="H123" s="708">
        <v>0</v>
      </c>
      <c r="I123" s="708">
        <v>18.149999999999999</v>
      </c>
      <c r="J123" s="708">
        <v>18.149999999999999</v>
      </c>
      <c r="K123" s="710">
        <v>0</v>
      </c>
      <c r="L123" s="270"/>
      <c r="M123" s="706" t="str">
        <f t="shared" si="1"/>
        <v/>
      </c>
    </row>
    <row r="124" spans="1:13" ht="14.45" customHeight="1" x14ac:dyDescent="0.2">
      <c r="A124" s="711" t="s">
        <v>448</v>
      </c>
      <c r="B124" s="707">
        <v>65432.473773999998</v>
      </c>
      <c r="C124" s="708">
        <v>68981.096400000009</v>
      </c>
      <c r="D124" s="708">
        <v>3548.6226260000112</v>
      </c>
      <c r="E124" s="709">
        <v>1.054233355722676</v>
      </c>
      <c r="F124" s="707">
        <v>72171.632765399903</v>
      </c>
      <c r="G124" s="708">
        <v>30071.51365224996</v>
      </c>
      <c r="H124" s="708">
        <v>6035.4112400000004</v>
      </c>
      <c r="I124" s="708">
        <v>27088.149359999999</v>
      </c>
      <c r="J124" s="708">
        <v>-2983.3642922499603</v>
      </c>
      <c r="K124" s="710">
        <v>0.37532959033991037</v>
      </c>
      <c r="L124" s="270"/>
      <c r="M124" s="706" t="str">
        <f t="shared" si="1"/>
        <v/>
      </c>
    </row>
    <row r="125" spans="1:13" ht="14.45" customHeight="1" x14ac:dyDescent="0.2">
      <c r="A125" s="711" t="s">
        <v>449</v>
      </c>
      <c r="B125" s="707">
        <v>47269.73</v>
      </c>
      <c r="C125" s="708">
        <v>50868.985999999997</v>
      </c>
      <c r="D125" s="708">
        <v>3599.2559999999939</v>
      </c>
      <c r="E125" s="709">
        <v>1.0761429354472725</v>
      </c>
      <c r="F125" s="707">
        <v>53048.479760699898</v>
      </c>
      <c r="G125" s="708">
        <v>22103.533233624956</v>
      </c>
      <c r="H125" s="708">
        <v>4447.9319999999998</v>
      </c>
      <c r="I125" s="708">
        <v>19972.313999999998</v>
      </c>
      <c r="J125" s="708">
        <v>-2131.2192336249573</v>
      </c>
      <c r="K125" s="710">
        <v>0.37649173152735965</v>
      </c>
      <c r="L125" s="270"/>
      <c r="M125" s="706" t="str">
        <f t="shared" si="1"/>
        <v/>
      </c>
    </row>
    <row r="126" spans="1:13" ht="14.45" customHeight="1" x14ac:dyDescent="0.2">
      <c r="A126" s="711" t="s">
        <v>450</v>
      </c>
      <c r="B126" s="707">
        <v>46903.13</v>
      </c>
      <c r="C126" s="708">
        <v>50484.175000000003</v>
      </c>
      <c r="D126" s="708">
        <v>3581.0450000000055</v>
      </c>
      <c r="E126" s="709">
        <v>1.0763498086375047</v>
      </c>
      <c r="F126" s="707">
        <v>52634.397148599994</v>
      </c>
      <c r="G126" s="708">
        <v>21930.998811916666</v>
      </c>
      <c r="H126" s="708">
        <v>4427.1819999999998</v>
      </c>
      <c r="I126" s="708">
        <v>19853.302</v>
      </c>
      <c r="J126" s="708">
        <v>-2077.6968119166668</v>
      </c>
      <c r="K126" s="710">
        <v>0.37719254091481641</v>
      </c>
      <c r="L126" s="270"/>
      <c r="M126" s="706" t="str">
        <f t="shared" si="1"/>
        <v>X</v>
      </c>
    </row>
    <row r="127" spans="1:13" ht="14.45" customHeight="1" x14ac:dyDescent="0.2">
      <c r="A127" s="711" t="s">
        <v>451</v>
      </c>
      <c r="B127" s="707">
        <v>46903.13</v>
      </c>
      <c r="C127" s="708">
        <v>50484.175000000003</v>
      </c>
      <c r="D127" s="708">
        <v>3581.0450000000055</v>
      </c>
      <c r="E127" s="709">
        <v>1.0763498086375047</v>
      </c>
      <c r="F127" s="707">
        <v>52634.397148599994</v>
      </c>
      <c r="G127" s="708">
        <v>21930.998811916666</v>
      </c>
      <c r="H127" s="708">
        <v>4427.1819999999998</v>
      </c>
      <c r="I127" s="708">
        <v>19853.302</v>
      </c>
      <c r="J127" s="708">
        <v>-2077.6968119166668</v>
      </c>
      <c r="K127" s="710">
        <v>0.37719254091481641</v>
      </c>
      <c r="L127" s="270"/>
      <c r="M127" s="706" t="str">
        <f t="shared" si="1"/>
        <v/>
      </c>
    </row>
    <row r="128" spans="1:13" ht="14.45" customHeight="1" x14ac:dyDescent="0.2">
      <c r="A128" s="711" t="s">
        <v>452</v>
      </c>
      <c r="B128" s="707">
        <v>233.76</v>
      </c>
      <c r="C128" s="708">
        <v>188.13</v>
      </c>
      <c r="D128" s="708">
        <v>-45.629999999999995</v>
      </c>
      <c r="E128" s="709">
        <v>0.804799794661191</v>
      </c>
      <c r="F128" s="707">
        <v>184.50545639999999</v>
      </c>
      <c r="G128" s="708">
        <v>76.877273500000001</v>
      </c>
      <c r="H128" s="708">
        <v>13.25</v>
      </c>
      <c r="I128" s="708">
        <v>33.49</v>
      </c>
      <c r="J128" s="708">
        <v>-43.387273499999999</v>
      </c>
      <c r="K128" s="710">
        <v>0.18151224713590641</v>
      </c>
      <c r="L128" s="270"/>
      <c r="M128" s="706" t="str">
        <f t="shared" si="1"/>
        <v>X</v>
      </c>
    </row>
    <row r="129" spans="1:13" ht="14.45" customHeight="1" x14ac:dyDescent="0.2">
      <c r="A129" s="711" t="s">
        <v>453</v>
      </c>
      <c r="B129" s="707">
        <v>233.76</v>
      </c>
      <c r="C129" s="708">
        <v>188.13</v>
      </c>
      <c r="D129" s="708">
        <v>-45.629999999999995</v>
      </c>
      <c r="E129" s="709">
        <v>0.804799794661191</v>
      </c>
      <c r="F129" s="707">
        <v>184.50545639999999</v>
      </c>
      <c r="G129" s="708">
        <v>76.877273500000001</v>
      </c>
      <c r="H129" s="708">
        <v>13.25</v>
      </c>
      <c r="I129" s="708">
        <v>33.49</v>
      </c>
      <c r="J129" s="708">
        <v>-43.387273499999999</v>
      </c>
      <c r="K129" s="710">
        <v>0.18151224713590641</v>
      </c>
      <c r="L129" s="270"/>
      <c r="M129" s="706" t="str">
        <f t="shared" si="1"/>
        <v/>
      </c>
    </row>
    <row r="130" spans="1:13" ht="14.45" customHeight="1" x14ac:dyDescent="0.2">
      <c r="A130" s="711" t="s">
        <v>454</v>
      </c>
      <c r="B130" s="707">
        <v>48.84</v>
      </c>
      <c r="C130" s="708">
        <v>116.681</v>
      </c>
      <c r="D130" s="708">
        <v>67.840999999999994</v>
      </c>
      <c r="E130" s="709">
        <v>2.3890458640458636</v>
      </c>
      <c r="F130" s="707">
        <v>123.6352289</v>
      </c>
      <c r="G130" s="708">
        <v>51.514678708333335</v>
      </c>
      <c r="H130" s="708">
        <v>0</v>
      </c>
      <c r="I130" s="708">
        <v>70.772000000000006</v>
      </c>
      <c r="J130" s="708">
        <v>19.257321291666671</v>
      </c>
      <c r="K130" s="710">
        <v>0.57242584196808977</v>
      </c>
      <c r="L130" s="270"/>
      <c r="M130" s="706" t="str">
        <f t="shared" si="1"/>
        <v>X</v>
      </c>
    </row>
    <row r="131" spans="1:13" ht="14.45" customHeight="1" x14ac:dyDescent="0.2">
      <c r="A131" s="711" t="s">
        <v>455</v>
      </c>
      <c r="B131" s="707">
        <v>48.84</v>
      </c>
      <c r="C131" s="708">
        <v>116.681</v>
      </c>
      <c r="D131" s="708">
        <v>67.840999999999994</v>
      </c>
      <c r="E131" s="709">
        <v>2.3890458640458636</v>
      </c>
      <c r="F131" s="707">
        <v>123.6352289</v>
      </c>
      <c r="G131" s="708">
        <v>51.514678708333335</v>
      </c>
      <c r="H131" s="708">
        <v>0</v>
      </c>
      <c r="I131" s="708">
        <v>70.772000000000006</v>
      </c>
      <c r="J131" s="708">
        <v>19.257321291666671</v>
      </c>
      <c r="K131" s="710">
        <v>0.57242584196808977</v>
      </c>
      <c r="L131" s="270"/>
      <c r="M131" s="706" t="str">
        <f t="shared" si="1"/>
        <v/>
      </c>
    </row>
    <row r="132" spans="1:13" ht="14.45" customHeight="1" x14ac:dyDescent="0.2">
      <c r="A132" s="711" t="s">
        <v>456</v>
      </c>
      <c r="B132" s="707">
        <v>84</v>
      </c>
      <c r="C132" s="708">
        <v>80</v>
      </c>
      <c r="D132" s="708">
        <v>-4</v>
      </c>
      <c r="E132" s="709">
        <v>0.95238095238095233</v>
      </c>
      <c r="F132" s="707">
        <v>105.9419268</v>
      </c>
      <c r="G132" s="708">
        <v>44.142469499999997</v>
      </c>
      <c r="H132" s="708">
        <v>7.5</v>
      </c>
      <c r="I132" s="708">
        <v>14.75</v>
      </c>
      <c r="J132" s="708">
        <v>-29.392469499999997</v>
      </c>
      <c r="K132" s="710">
        <v>0.13922722047377376</v>
      </c>
      <c r="L132" s="270"/>
      <c r="M132" s="706" t="str">
        <f t="shared" si="1"/>
        <v>X</v>
      </c>
    </row>
    <row r="133" spans="1:13" ht="14.45" customHeight="1" x14ac:dyDescent="0.2">
      <c r="A133" s="711" t="s">
        <v>457</v>
      </c>
      <c r="B133" s="707">
        <v>84</v>
      </c>
      <c r="C133" s="708">
        <v>80</v>
      </c>
      <c r="D133" s="708">
        <v>-4</v>
      </c>
      <c r="E133" s="709">
        <v>0.95238095238095233</v>
      </c>
      <c r="F133" s="707">
        <v>105.9419268</v>
      </c>
      <c r="G133" s="708">
        <v>44.142469499999997</v>
      </c>
      <c r="H133" s="708">
        <v>7.5</v>
      </c>
      <c r="I133" s="708">
        <v>14.75</v>
      </c>
      <c r="J133" s="708">
        <v>-29.392469499999997</v>
      </c>
      <c r="K133" s="710">
        <v>0.13922722047377376</v>
      </c>
      <c r="L133" s="270"/>
      <c r="M133" s="706" t="str">
        <f t="shared" si="1"/>
        <v/>
      </c>
    </row>
    <row r="134" spans="1:13" ht="14.45" customHeight="1" x14ac:dyDescent="0.2">
      <c r="A134" s="711" t="s">
        <v>458</v>
      </c>
      <c r="B134" s="707">
        <v>16943.52</v>
      </c>
      <c r="C134" s="708">
        <v>17100.031309999998</v>
      </c>
      <c r="D134" s="708">
        <v>156.51130999999805</v>
      </c>
      <c r="E134" s="709">
        <v>1.0092372370086027</v>
      </c>
      <c r="F134" s="707">
        <v>17842.467104899999</v>
      </c>
      <c r="G134" s="708">
        <v>7434.3612937083335</v>
      </c>
      <c r="H134" s="708">
        <v>1498.92804</v>
      </c>
      <c r="I134" s="708">
        <v>6717.3517899999997</v>
      </c>
      <c r="J134" s="708">
        <v>-717.0095037083338</v>
      </c>
      <c r="K134" s="710">
        <v>0.37648110827427239</v>
      </c>
      <c r="L134" s="270"/>
      <c r="M134" s="706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1" t="s">
        <v>459</v>
      </c>
      <c r="B135" s="707">
        <v>4518.8100000000004</v>
      </c>
      <c r="C135" s="708">
        <v>4556.8150800000003</v>
      </c>
      <c r="D135" s="708">
        <v>38.005079999999907</v>
      </c>
      <c r="E135" s="709">
        <v>1.0084104177869837</v>
      </c>
      <c r="F135" s="707">
        <v>4757.7576879999997</v>
      </c>
      <c r="G135" s="708">
        <v>1982.3990366666667</v>
      </c>
      <c r="H135" s="708">
        <v>399.12693000000002</v>
      </c>
      <c r="I135" s="708">
        <v>1788.6489099999999</v>
      </c>
      <c r="J135" s="708">
        <v>-193.7501266666668</v>
      </c>
      <c r="K135" s="710">
        <v>0.37594367500289561</v>
      </c>
      <c r="L135" s="270"/>
      <c r="M135" s="706" t="str">
        <f t="shared" si="2"/>
        <v>X</v>
      </c>
    </row>
    <row r="136" spans="1:13" ht="14.45" customHeight="1" x14ac:dyDescent="0.2">
      <c r="A136" s="711" t="s">
        <v>460</v>
      </c>
      <c r="B136" s="707">
        <v>4518.8100000000004</v>
      </c>
      <c r="C136" s="708">
        <v>4556.8150800000003</v>
      </c>
      <c r="D136" s="708">
        <v>38.005079999999907</v>
      </c>
      <c r="E136" s="709">
        <v>1.0084104177869837</v>
      </c>
      <c r="F136" s="707">
        <v>4757.7576879999997</v>
      </c>
      <c r="G136" s="708">
        <v>1982.3990366666667</v>
      </c>
      <c r="H136" s="708">
        <v>399.12693000000002</v>
      </c>
      <c r="I136" s="708">
        <v>1788.6489099999999</v>
      </c>
      <c r="J136" s="708">
        <v>-193.7501266666668</v>
      </c>
      <c r="K136" s="710">
        <v>0.37594367500289561</v>
      </c>
      <c r="L136" s="270"/>
      <c r="M136" s="706" t="str">
        <f t="shared" si="2"/>
        <v/>
      </c>
    </row>
    <row r="137" spans="1:13" ht="14.45" customHeight="1" x14ac:dyDescent="0.2">
      <c r="A137" s="711" t="s">
        <v>461</v>
      </c>
      <c r="B137" s="707">
        <v>12424.71</v>
      </c>
      <c r="C137" s="708">
        <v>12543.21623</v>
      </c>
      <c r="D137" s="708">
        <v>118.50623000000087</v>
      </c>
      <c r="E137" s="709">
        <v>1.0095379473645663</v>
      </c>
      <c r="F137" s="707">
        <v>13084.709416899999</v>
      </c>
      <c r="G137" s="708">
        <v>5451.9622570416668</v>
      </c>
      <c r="H137" s="708">
        <v>1099.8011100000001</v>
      </c>
      <c r="I137" s="708">
        <v>4928.7028799999998</v>
      </c>
      <c r="J137" s="708">
        <v>-523.25937704166699</v>
      </c>
      <c r="K137" s="710">
        <v>0.37667652547439584</v>
      </c>
      <c r="L137" s="270"/>
      <c r="M137" s="706" t="str">
        <f t="shared" si="2"/>
        <v>X</v>
      </c>
    </row>
    <row r="138" spans="1:13" ht="14.45" customHeight="1" x14ac:dyDescent="0.2">
      <c r="A138" s="711" t="s">
        <v>462</v>
      </c>
      <c r="B138" s="707">
        <v>12424.71</v>
      </c>
      <c r="C138" s="708">
        <v>12543.21623</v>
      </c>
      <c r="D138" s="708">
        <v>118.50623000000087</v>
      </c>
      <c r="E138" s="709">
        <v>1.0095379473645663</v>
      </c>
      <c r="F138" s="707">
        <v>13084.709416899999</v>
      </c>
      <c r="G138" s="708">
        <v>5451.9622570416668</v>
      </c>
      <c r="H138" s="708">
        <v>1099.8011100000001</v>
      </c>
      <c r="I138" s="708">
        <v>4928.7028799999998</v>
      </c>
      <c r="J138" s="708">
        <v>-523.25937704166699</v>
      </c>
      <c r="K138" s="710">
        <v>0.37667652547439584</v>
      </c>
      <c r="L138" s="270"/>
      <c r="M138" s="706" t="str">
        <f t="shared" si="2"/>
        <v/>
      </c>
    </row>
    <row r="139" spans="1:13" ht="14.45" customHeight="1" x14ac:dyDescent="0.2">
      <c r="A139" s="711" t="s">
        <v>463</v>
      </c>
      <c r="B139" s="707">
        <v>210.33377400000001</v>
      </c>
      <c r="C139" s="708">
        <v>0</v>
      </c>
      <c r="D139" s="708">
        <v>-210.33377400000001</v>
      </c>
      <c r="E139" s="709">
        <v>0</v>
      </c>
      <c r="F139" s="707">
        <v>219.71630500000001</v>
      </c>
      <c r="G139" s="708">
        <v>91.548460416666671</v>
      </c>
      <c r="H139" s="708">
        <v>0</v>
      </c>
      <c r="I139" s="708">
        <v>0</v>
      </c>
      <c r="J139" s="708">
        <v>-91.548460416666671</v>
      </c>
      <c r="K139" s="710">
        <v>0</v>
      </c>
      <c r="L139" s="270"/>
      <c r="M139" s="706" t="str">
        <f t="shared" si="2"/>
        <v/>
      </c>
    </row>
    <row r="140" spans="1:13" ht="14.45" customHeight="1" x14ac:dyDescent="0.2">
      <c r="A140" s="711" t="s">
        <v>464</v>
      </c>
      <c r="B140" s="707">
        <v>210.33377400000001</v>
      </c>
      <c r="C140" s="708">
        <v>0</v>
      </c>
      <c r="D140" s="708">
        <v>-210.33377400000001</v>
      </c>
      <c r="E140" s="709">
        <v>0</v>
      </c>
      <c r="F140" s="707">
        <v>219.71630500000001</v>
      </c>
      <c r="G140" s="708">
        <v>91.548460416666671</v>
      </c>
      <c r="H140" s="708">
        <v>0</v>
      </c>
      <c r="I140" s="708">
        <v>0</v>
      </c>
      <c r="J140" s="708">
        <v>-91.548460416666671</v>
      </c>
      <c r="K140" s="710">
        <v>0</v>
      </c>
      <c r="L140" s="270"/>
      <c r="M140" s="706" t="str">
        <f t="shared" si="2"/>
        <v>X</v>
      </c>
    </row>
    <row r="141" spans="1:13" ht="14.45" customHeight="1" x14ac:dyDescent="0.2">
      <c r="A141" s="711" t="s">
        <v>465</v>
      </c>
      <c r="B141" s="707">
        <v>210.33377400000001</v>
      </c>
      <c r="C141" s="708">
        <v>0</v>
      </c>
      <c r="D141" s="708">
        <v>-210.33377400000001</v>
      </c>
      <c r="E141" s="709">
        <v>0</v>
      </c>
      <c r="F141" s="707">
        <v>219.71630500000001</v>
      </c>
      <c r="G141" s="708">
        <v>91.548460416666671</v>
      </c>
      <c r="H141" s="708">
        <v>0</v>
      </c>
      <c r="I141" s="708">
        <v>0</v>
      </c>
      <c r="J141" s="708">
        <v>-91.548460416666671</v>
      </c>
      <c r="K141" s="710">
        <v>0</v>
      </c>
      <c r="L141" s="270"/>
      <c r="M141" s="706" t="str">
        <f t="shared" si="2"/>
        <v/>
      </c>
    </row>
    <row r="142" spans="1:13" ht="14.45" customHeight="1" x14ac:dyDescent="0.2">
      <c r="A142" s="711" t="s">
        <v>466</v>
      </c>
      <c r="B142" s="707">
        <v>1008.89</v>
      </c>
      <c r="C142" s="708">
        <v>1012.07909</v>
      </c>
      <c r="D142" s="708">
        <v>3.1890899999999647</v>
      </c>
      <c r="E142" s="709">
        <v>1.0031609888094837</v>
      </c>
      <c r="F142" s="707">
        <v>1060.9695948000001</v>
      </c>
      <c r="G142" s="708">
        <v>442.07066450000008</v>
      </c>
      <c r="H142" s="708">
        <v>88.551199999999994</v>
      </c>
      <c r="I142" s="708">
        <v>398.48356999999999</v>
      </c>
      <c r="J142" s="708">
        <v>-43.587094500000092</v>
      </c>
      <c r="K142" s="710">
        <v>0.37558434469096807</v>
      </c>
      <c r="L142" s="270"/>
      <c r="M142" s="706" t="str">
        <f t="shared" si="2"/>
        <v/>
      </c>
    </row>
    <row r="143" spans="1:13" ht="14.45" customHeight="1" x14ac:dyDescent="0.2">
      <c r="A143" s="711" t="s">
        <v>467</v>
      </c>
      <c r="B143" s="707">
        <v>1008.89</v>
      </c>
      <c r="C143" s="708">
        <v>1012.07909</v>
      </c>
      <c r="D143" s="708">
        <v>3.1890899999999647</v>
      </c>
      <c r="E143" s="709">
        <v>1.0031609888094837</v>
      </c>
      <c r="F143" s="707">
        <v>1060.9695948000001</v>
      </c>
      <c r="G143" s="708">
        <v>442.07066450000008</v>
      </c>
      <c r="H143" s="708">
        <v>88.551199999999994</v>
      </c>
      <c r="I143" s="708">
        <v>398.48356999999999</v>
      </c>
      <c r="J143" s="708">
        <v>-43.587094500000092</v>
      </c>
      <c r="K143" s="710">
        <v>0.37558434469096807</v>
      </c>
      <c r="L143" s="270"/>
      <c r="M143" s="706" t="str">
        <f t="shared" si="2"/>
        <v>X</v>
      </c>
    </row>
    <row r="144" spans="1:13" ht="14.45" customHeight="1" x14ac:dyDescent="0.2">
      <c r="A144" s="711" t="s">
        <v>468</v>
      </c>
      <c r="B144" s="707">
        <v>1008.89</v>
      </c>
      <c r="C144" s="708">
        <v>1012.07909</v>
      </c>
      <c r="D144" s="708">
        <v>3.1890899999999647</v>
      </c>
      <c r="E144" s="709">
        <v>1.0031609888094837</v>
      </c>
      <c r="F144" s="707">
        <v>1060.9695948000001</v>
      </c>
      <c r="G144" s="708">
        <v>442.07066450000008</v>
      </c>
      <c r="H144" s="708">
        <v>88.551199999999994</v>
      </c>
      <c r="I144" s="708">
        <v>398.48356999999999</v>
      </c>
      <c r="J144" s="708">
        <v>-43.587094500000092</v>
      </c>
      <c r="K144" s="710">
        <v>0.37558434469096807</v>
      </c>
      <c r="L144" s="270"/>
      <c r="M144" s="706" t="str">
        <f t="shared" si="2"/>
        <v/>
      </c>
    </row>
    <row r="145" spans="1:13" ht="14.45" customHeight="1" x14ac:dyDescent="0.2">
      <c r="A145" s="711" t="s">
        <v>469</v>
      </c>
      <c r="B145" s="707">
        <v>0</v>
      </c>
      <c r="C145" s="708">
        <v>126.06425</v>
      </c>
      <c r="D145" s="708">
        <v>126.06425</v>
      </c>
      <c r="E145" s="709">
        <v>0</v>
      </c>
      <c r="F145" s="707">
        <v>107.2521888</v>
      </c>
      <c r="G145" s="708">
        <v>44.688412</v>
      </c>
      <c r="H145" s="708">
        <v>-2.625</v>
      </c>
      <c r="I145" s="708">
        <v>21.422750000000001</v>
      </c>
      <c r="J145" s="708">
        <v>-23.265661999999999</v>
      </c>
      <c r="K145" s="710">
        <v>0.19974184433614095</v>
      </c>
      <c r="L145" s="270"/>
      <c r="M145" s="706" t="str">
        <f t="shared" si="2"/>
        <v/>
      </c>
    </row>
    <row r="146" spans="1:13" ht="14.45" customHeight="1" x14ac:dyDescent="0.2">
      <c r="A146" s="711" t="s">
        <v>470</v>
      </c>
      <c r="B146" s="707">
        <v>0</v>
      </c>
      <c r="C146" s="708">
        <v>126.06425</v>
      </c>
      <c r="D146" s="708">
        <v>126.06425</v>
      </c>
      <c r="E146" s="709">
        <v>0</v>
      </c>
      <c r="F146" s="707">
        <v>107.2521888</v>
      </c>
      <c r="G146" s="708">
        <v>44.688412</v>
      </c>
      <c r="H146" s="708">
        <v>-2.625</v>
      </c>
      <c r="I146" s="708">
        <v>21.422750000000001</v>
      </c>
      <c r="J146" s="708">
        <v>-23.265661999999999</v>
      </c>
      <c r="K146" s="710">
        <v>0.19974184433614095</v>
      </c>
      <c r="L146" s="270"/>
      <c r="M146" s="706" t="str">
        <f t="shared" si="2"/>
        <v/>
      </c>
    </row>
    <row r="147" spans="1:13" ht="14.45" customHeight="1" x14ac:dyDescent="0.2">
      <c r="A147" s="711" t="s">
        <v>471</v>
      </c>
      <c r="B147" s="707">
        <v>0</v>
      </c>
      <c r="C147" s="708">
        <v>56.03425</v>
      </c>
      <c r="D147" s="708">
        <v>56.03425</v>
      </c>
      <c r="E147" s="709">
        <v>0</v>
      </c>
      <c r="F147" s="707">
        <v>65.595289199999996</v>
      </c>
      <c r="G147" s="708">
        <v>27.331370499999998</v>
      </c>
      <c r="H147" s="708">
        <v>-2.625</v>
      </c>
      <c r="I147" s="708">
        <v>21.422750000000001</v>
      </c>
      <c r="J147" s="708">
        <v>-5.9086204999999978</v>
      </c>
      <c r="K147" s="710">
        <v>0.32658976370516563</v>
      </c>
      <c r="L147" s="270"/>
      <c r="M147" s="706" t="str">
        <f t="shared" si="2"/>
        <v>X</v>
      </c>
    </row>
    <row r="148" spans="1:13" ht="14.45" customHeight="1" x14ac:dyDescent="0.2">
      <c r="A148" s="711" t="s">
        <v>472</v>
      </c>
      <c r="B148" s="707">
        <v>0</v>
      </c>
      <c r="C148" s="708">
        <v>0.97324999999999995</v>
      </c>
      <c r="D148" s="708">
        <v>0.97324999999999995</v>
      </c>
      <c r="E148" s="709">
        <v>0</v>
      </c>
      <c r="F148" s="707">
        <v>1.0380132000000002</v>
      </c>
      <c r="G148" s="708">
        <v>0.43250550000000004</v>
      </c>
      <c r="H148" s="708">
        <v>0</v>
      </c>
      <c r="I148" s="708">
        <v>1.79775</v>
      </c>
      <c r="J148" s="708">
        <v>1.3652445</v>
      </c>
      <c r="K148" s="710">
        <v>1.7319143918401034</v>
      </c>
      <c r="L148" s="270"/>
      <c r="M148" s="706" t="str">
        <f t="shared" si="2"/>
        <v/>
      </c>
    </row>
    <row r="149" spans="1:13" ht="14.45" customHeight="1" x14ac:dyDescent="0.2">
      <c r="A149" s="711" t="s">
        <v>473</v>
      </c>
      <c r="B149" s="707">
        <v>0</v>
      </c>
      <c r="C149" s="708">
        <v>7.1050000000000004</v>
      </c>
      <c r="D149" s="708">
        <v>7.1050000000000004</v>
      </c>
      <c r="E149" s="709">
        <v>0</v>
      </c>
      <c r="F149" s="707">
        <v>11.326798800000001</v>
      </c>
      <c r="G149" s="708">
        <v>4.7194995000000004</v>
      </c>
      <c r="H149" s="708">
        <v>-2.625</v>
      </c>
      <c r="I149" s="708">
        <v>12.625</v>
      </c>
      <c r="J149" s="708">
        <v>7.9055004999999996</v>
      </c>
      <c r="K149" s="710">
        <v>1.1146132480079014</v>
      </c>
      <c r="L149" s="270"/>
      <c r="M149" s="706" t="str">
        <f t="shared" si="2"/>
        <v/>
      </c>
    </row>
    <row r="150" spans="1:13" ht="14.45" customHeight="1" x14ac:dyDescent="0.2">
      <c r="A150" s="711" t="s">
        <v>474</v>
      </c>
      <c r="B150" s="707">
        <v>0</v>
      </c>
      <c r="C150" s="708">
        <v>47.956000000000003</v>
      </c>
      <c r="D150" s="708">
        <v>47.956000000000003</v>
      </c>
      <c r="E150" s="709">
        <v>0</v>
      </c>
      <c r="F150" s="707">
        <v>53.230477200000003</v>
      </c>
      <c r="G150" s="708">
        <v>22.179365500000003</v>
      </c>
      <c r="H150" s="708">
        <v>0</v>
      </c>
      <c r="I150" s="708">
        <v>7</v>
      </c>
      <c r="J150" s="708">
        <v>-15.179365500000003</v>
      </c>
      <c r="K150" s="710">
        <v>0.13150361161894675</v>
      </c>
      <c r="L150" s="270"/>
      <c r="M150" s="706" t="str">
        <f t="shared" si="2"/>
        <v/>
      </c>
    </row>
    <row r="151" spans="1:13" ht="14.45" customHeight="1" x14ac:dyDescent="0.2">
      <c r="A151" s="711" t="s">
        <v>475</v>
      </c>
      <c r="B151" s="707">
        <v>0</v>
      </c>
      <c r="C151" s="708">
        <v>35.119999999999997</v>
      </c>
      <c r="D151" s="708">
        <v>35.119999999999997</v>
      </c>
      <c r="E151" s="709">
        <v>0</v>
      </c>
      <c r="F151" s="707">
        <v>27.631693200000001</v>
      </c>
      <c r="G151" s="708">
        <v>11.513205500000002</v>
      </c>
      <c r="H151" s="708">
        <v>0</v>
      </c>
      <c r="I151" s="708">
        <v>0</v>
      </c>
      <c r="J151" s="708">
        <v>-11.513205500000002</v>
      </c>
      <c r="K151" s="710">
        <v>0</v>
      </c>
      <c r="L151" s="270"/>
      <c r="M151" s="706" t="str">
        <f t="shared" si="2"/>
        <v>X</v>
      </c>
    </row>
    <row r="152" spans="1:13" ht="14.45" customHeight="1" x14ac:dyDescent="0.2">
      <c r="A152" s="711" t="s">
        <v>476</v>
      </c>
      <c r="B152" s="707">
        <v>0</v>
      </c>
      <c r="C152" s="708">
        <v>35.119999999999997</v>
      </c>
      <c r="D152" s="708">
        <v>35.119999999999997</v>
      </c>
      <c r="E152" s="709">
        <v>0</v>
      </c>
      <c r="F152" s="707">
        <v>27.631693200000001</v>
      </c>
      <c r="G152" s="708">
        <v>11.513205500000002</v>
      </c>
      <c r="H152" s="708">
        <v>0</v>
      </c>
      <c r="I152" s="708">
        <v>0</v>
      </c>
      <c r="J152" s="708">
        <v>-11.513205500000002</v>
      </c>
      <c r="K152" s="710">
        <v>0</v>
      </c>
      <c r="L152" s="270"/>
      <c r="M152" s="706" t="str">
        <f t="shared" si="2"/>
        <v/>
      </c>
    </row>
    <row r="153" spans="1:13" ht="14.45" customHeight="1" x14ac:dyDescent="0.2">
      <c r="A153" s="711" t="s">
        <v>477</v>
      </c>
      <c r="B153" s="707">
        <v>0</v>
      </c>
      <c r="C153" s="708">
        <v>34.909999999999997</v>
      </c>
      <c r="D153" s="708">
        <v>34.909999999999997</v>
      </c>
      <c r="E153" s="709">
        <v>0</v>
      </c>
      <c r="F153" s="707">
        <v>14.025206399999998</v>
      </c>
      <c r="G153" s="708">
        <v>5.8438359999999987</v>
      </c>
      <c r="H153" s="708">
        <v>0</v>
      </c>
      <c r="I153" s="708">
        <v>0</v>
      </c>
      <c r="J153" s="708">
        <v>-5.8438359999999987</v>
      </c>
      <c r="K153" s="710">
        <v>0</v>
      </c>
      <c r="L153" s="270"/>
      <c r="M153" s="706" t="str">
        <f t="shared" si="2"/>
        <v>X</v>
      </c>
    </row>
    <row r="154" spans="1:13" ht="14.45" customHeight="1" x14ac:dyDescent="0.2">
      <c r="A154" s="711" t="s">
        <v>478</v>
      </c>
      <c r="B154" s="707">
        <v>0</v>
      </c>
      <c r="C154" s="708">
        <v>34.909999999999997</v>
      </c>
      <c r="D154" s="708">
        <v>34.909999999999997</v>
      </c>
      <c r="E154" s="709">
        <v>0</v>
      </c>
      <c r="F154" s="707">
        <v>14.025206399999998</v>
      </c>
      <c r="G154" s="708">
        <v>5.8438359999999987</v>
      </c>
      <c r="H154" s="708">
        <v>0</v>
      </c>
      <c r="I154" s="708">
        <v>0</v>
      </c>
      <c r="J154" s="708">
        <v>-5.8438359999999987</v>
      </c>
      <c r="K154" s="710">
        <v>0</v>
      </c>
      <c r="L154" s="270"/>
      <c r="M154" s="706" t="str">
        <f t="shared" si="2"/>
        <v/>
      </c>
    </row>
    <row r="155" spans="1:13" ht="14.45" customHeight="1" x14ac:dyDescent="0.2">
      <c r="A155" s="711" t="s">
        <v>479</v>
      </c>
      <c r="B155" s="707">
        <v>6488.0000039999995</v>
      </c>
      <c r="C155" s="708">
        <v>6777.4756100000004</v>
      </c>
      <c r="D155" s="708">
        <v>289.47560600000088</v>
      </c>
      <c r="E155" s="709">
        <v>1.0446170785791511</v>
      </c>
      <c r="F155" s="707">
        <v>7530.9244979999994</v>
      </c>
      <c r="G155" s="708">
        <v>3137.8852074999995</v>
      </c>
      <c r="H155" s="708">
        <v>670.83181999999999</v>
      </c>
      <c r="I155" s="708">
        <v>3234.7103299999999</v>
      </c>
      <c r="J155" s="708">
        <v>96.825122500000361</v>
      </c>
      <c r="K155" s="710">
        <v>0.42952367014953441</v>
      </c>
      <c r="L155" s="270"/>
      <c r="M155" s="706" t="str">
        <f t="shared" si="2"/>
        <v/>
      </c>
    </row>
    <row r="156" spans="1:13" ht="14.45" customHeight="1" x14ac:dyDescent="0.2">
      <c r="A156" s="711" t="s">
        <v>480</v>
      </c>
      <c r="B156" s="707">
        <v>5783.0000039999995</v>
      </c>
      <c r="C156" s="708">
        <v>5380.0687199999993</v>
      </c>
      <c r="D156" s="708">
        <v>-402.93128400000023</v>
      </c>
      <c r="E156" s="709">
        <v>0.93032486880143528</v>
      </c>
      <c r="F156" s="707">
        <v>7530.9244979999994</v>
      </c>
      <c r="G156" s="708">
        <v>3137.8852074999995</v>
      </c>
      <c r="H156" s="708">
        <v>645.58431999999993</v>
      </c>
      <c r="I156" s="708">
        <v>3160.55933</v>
      </c>
      <c r="J156" s="708">
        <v>22.674122500000522</v>
      </c>
      <c r="K156" s="710">
        <v>0.41967746866129851</v>
      </c>
      <c r="L156" s="270"/>
      <c r="M156" s="706" t="str">
        <f t="shared" si="2"/>
        <v/>
      </c>
    </row>
    <row r="157" spans="1:13" ht="14.45" customHeight="1" x14ac:dyDescent="0.2">
      <c r="A157" s="711" t="s">
        <v>481</v>
      </c>
      <c r="B157" s="707">
        <v>5783.0000039999995</v>
      </c>
      <c r="C157" s="708">
        <v>5340.5177199999998</v>
      </c>
      <c r="D157" s="708">
        <v>-442.48228399999971</v>
      </c>
      <c r="E157" s="709">
        <v>0.92348568499153683</v>
      </c>
      <c r="F157" s="707">
        <v>7530.9244979999994</v>
      </c>
      <c r="G157" s="708">
        <v>3137.8852074999995</v>
      </c>
      <c r="H157" s="708">
        <v>645.58431999999993</v>
      </c>
      <c r="I157" s="708">
        <v>3160.55933</v>
      </c>
      <c r="J157" s="708">
        <v>22.674122500000522</v>
      </c>
      <c r="K157" s="710">
        <v>0.41967746866129851</v>
      </c>
      <c r="L157" s="270"/>
      <c r="M157" s="706" t="str">
        <f t="shared" si="2"/>
        <v>X</v>
      </c>
    </row>
    <row r="158" spans="1:13" ht="14.45" customHeight="1" x14ac:dyDescent="0.2">
      <c r="A158" s="711" t="s">
        <v>482</v>
      </c>
      <c r="B158" s="707">
        <v>136.00000800000001</v>
      </c>
      <c r="C158" s="708">
        <v>136.67786999999998</v>
      </c>
      <c r="D158" s="708">
        <v>0.67786199999997621</v>
      </c>
      <c r="E158" s="709">
        <v>1.0049842791185717</v>
      </c>
      <c r="F158" s="707">
        <v>176.7526158</v>
      </c>
      <c r="G158" s="708">
        <v>73.64692325</v>
      </c>
      <c r="H158" s="708">
        <v>11.70377</v>
      </c>
      <c r="I158" s="708">
        <v>59.814569999999996</v>
      </c>
      <c r="J158" s="708">
        <v>-13.832353250000004</v>
      </c>
      <c r="K158" s="710">
        <v>0.33840840051658233</v>
      </c>
      <c r="L158" s="270"/>
      <c r="M158" s="706" t="str">
        <f t="shared" si="2"/>
        <v/>
      </c>
    </row>
    <row r="159" spans="1:13" ht="14.45" customHeight="1" x14ac:dyDescent="0.2">
      <c r="A159" s="711" t="s">
        <v>483</v>
      </c>
      <c r="B159" s="707">
        <v>1852.000008</v>
      </c>
      <c r="C159" s="708">
        <v>1791.4338400000001</v>
      </c>
      <c r="D159" s="708">
        <v>-60.566167999999834</v>
      </c>
      <c r="E159" s="709">
        <v>0.96729688567042393</v>
      </c>
      <c r="F159" s="707">
        <v>1674.3585221999999</v>
      </c>
      <c r="G159" s="708">
        <v>697.64938424999991</v>
      </c>
      <c r="H159" s="708">
        <v>151.77054000000001</v>
      </c>
      <c r="I159" s="708">
        <v>755.41372999999999</v>
      </c>
      <c r="J159" s="708">
        <v>57.764345750000075</v>
      </c>
      <c r="K159" s="710">
        <v>0.45116605552760269</v>
      </c>
      <c r="L159" s="270"/>
      <c r="M159" s="706" t="str">
        <f t="shared" si="2"/>
        <v/>
      </c>
    </row>
    <row r="160" spans="1:13" ht="14.45" customHeight="1" x14ac:dyDescent="0.2">
      <c r="A160" s="711" t="s">
        <v>484</v>
      </c>
      <c r="B160" s="707">
        <v>81</v>
      </c>
      <c r="C160" s="708">
        <v>81.463999999999999</v>
      </c>
      <c r="D160" s="708">
        <v>0.46399999999999864</v>
      </c>
      <c r="E160" s="709">
        <v>1.0057283950617284</v>
      </c>
      <c r="F160" s="707">
        <v>139.69200000000001</v>
      </c>
      <c r="G160" s="708">
        <v>58.204999999999998</v>
      </c>
      <c r="H160" s="708">
        <v>11.609</v>
      </c>
      <c r="I160" s="708">
        <v>58.173000000000002</v>
      </c>
      <c r="J160" s="708">
        <v>-3.1999999999996476E-2</v>
      </c>
      <c r="K160" s="710">
        <v>0.41643759127222746</v>
      </c>
      <c r="L160" s="270"/>
      <c r="M160" s="706" t="str">
        <f t="shared" si="2"/>
        <v/>
      </c>
    </row>
    <row r="161" spans="1:13" ht="14.45" customHeight="1" x14ac:dyDescent="0.2">
      <c r="A161" s="711" t="s">
        <v>485</v>
      </c>
      <c r="B161" s="707">
        <v>3.9999959999999999</v>
      </c>
      <c r="C161" s="708">
        <v>4.0088499999999998</v>
      </c>
      <c r="D161" s="708">
        <v>8.8539999999999175E-3</v>
      </c>
      <c r="E161" s="709">
        <v>1.0022135022135021</v>
      </c>
      <c r="F161" s="707">
        <v>4.0060295999999997</v>
      </c>
      <c r="G161" s="708">
        <v>1.6691789999999997</v>
      </c>
      <c r="H161" s="708">
        <v>0.75354999999999994</v>
      </c>
      <c r="I161" s="708">
        <v>3.8007600000000004</v>
      </c>
      <c r="J161" s="708">
        <v>2.1315810000000006</v>
      </c>
      <c r="K161" s="710">
        <v>0.94875983941806141</v>
      </c>
      <c r="L161" s="270"/>
      <c r="M161" s="706" t="str">
        <f t="shared" si="2"/>
        <v/>
      </c>
    </row>
    <row r="162" spans="1:13" ht="14.45" customHeight="1" x14ac:dyDescent="0.2">
      <c r="A162" s="711" t="s">
        <v>486</v>
      </c>
      <c r="B162" s="707">
        <v>3709.999992</v>
      </c>
      <c r="C162" s="708">
        <v>3326.93316</v>
      </c>
      <c r="D162" s="708">
        <v>-383.06683199999998</v>
      </c>
      <c r="E162" s="709">
        <v>0.89674748441347163</v>
      </c>
      <c r="F162" s="707">
        <v>5536.1153303999999</v>
      </c>
      <c r="G162" s="708">
        <v>2306.7147209999998</v>
      </c>
      <c r="H162" s="708">
        <v>469.74746000000005</v>
      </c>
      <c r="I162" s="708">
        <v>2283.35727</v>
      </c>
      <c r="J162" s="708">
        <v>-23.357450999999855</v>
      </c>
      <c r="K162" s="710">
        <v>0.41244756182400938</v>
      </c>
      <c r="L162" s="270"/>
      <c r="M162" s="706" t="str">
        <f t="shared" si="2"/>
        <v/>
      </c>
    </row>
    <row r="163" spans="1:13" ht="14.45" customHeight="1" x14ac:dyDescent="0.2">
      <c r="A163" s="711" t="s">
        <v>487</v>
      </c>
      <c r="B163" s="707">
        <v>0</v>
      </c>
      <c r="C163" s="708">
        <v>39.551000000000002</v>
      </c>
      <c r="D163" s="708">
        <v>39.551000000000002</v>
      </c>
      <c r="E163" s="709">
        <v>0</v>
      </c>
      <c r="F163" s="707">
        <v>0</v>
      </c>
      <c r="G163" s="708">
        <v>0</v>
      </c>
      <c r="H163" s="708">
        <v>0</v>
      </c>
      <c r="I163" s="708">
        <v>0</v>
      </c>
      <c r="J163" s="708">
        <v>0</v>
      </c>
      <c r="K163" s="710">
        <v>0</v>
      </c>
      <c r="L163" s="270"/>
      <c r="M163" s="706" t="str">
        <f t="shared" si="2"/>
        <v>X</v>
      </c>
    </row>
    <row r="164" spans="1:13" ht="14.45" customHeight="1" x14ac:dyDescent="0.2">
      <c r="A164" s="711" t="s">
        <v>488</v>
      </c>
      <c r="B164" s="707">
        <v>0</v>
      </c>
      <c r="C164" s="708">
        <v>39.551000000000002</v>
      </c>
      <c r="D164" s="708">
        <v>39.551000000000002</v>
      </c>
      <c r="E164" s="709">
        <v>0</v>
      </c>
      <c r="F164" s="707">
        <v>0</v>
      </c>
      <c r="G164" s="708">
        <v>0</v>
      </c>
      <c r="H164" s="708">
        <v>0</v>
      </c>
      <c r="I164" s="708">
        <v>0</v>
      </c>
      <c r="J164" s="708">
        <v>0</v>
      </c>
      <c r="K164" s="710">
        <v>0</v>
      </c>
      <c r="L164" s="270"/>
      <c r="M164" s="706" t="str">
        <f t="shared" si="2"/>
        <v/>
      </c>
    </row>
    <row r="165" spans="1:13" ht="14.45" customHeight="1" x14ac:dyDescent="0.2">
      <c r="A165" s="711" t="s">
        <v>489</v>
      </c>
      <c r="B165" s="707">
        <v>705</v>
      </c>
      <c r="C165" s="708">
        <v>1397.40689</v>
      </c>
      <c r="D165" s="708">
        <v>692.40688999999998</v>
      </c>
      <c r="E165" s="709">
        <v>1.9821374326241135</v>
      </c>
      <c r="F165" s="707">
        <v>0</v>
      </c>
      <c r="G165" s="708">
        <v>0</v>
      </c>
      <c r="H165" s="708">
        <v>25.247499999999999</v>
      </c>
      <c r="I165" s="708">
        <v>74.150999999999996</v>
      </c>
      <c r="J165" s="708">
        <v>74.150999999999996</v>
      </c>
      <c r="K165" s="710">
        <v>0</v>
      </c>
      <c r="L165" s="270"/>
      <c r="M165" s="706" t="str">
        <f t="shared" si="2"/>
        <v/>
      </c>
    </row>
    <row r="166" spans="1:13" ht="14.45" customHeight="1" x14ac:dyDescent="0.2">
      <c r="A166" s="711" t="s">
        <v>490</v>
      </c>
      <c r="B166" s="707">
        <v>705</v>
      </c>
      <c r="C166" s="708">
        <v>1054.3848400000002</v>
      </c>
      <c r="D166" s="708">
        <v>349.38484000000017</v>
      </c>
      <c r="E166" s="709">
        <v>1.4955813333333337</v>
      </c>
      <c r="F166" s="707">
        <v>0</v>
      </c>
      <c r="G166" s="708">
        <v>0</v>
      </c>
      <c r="H166" s="708">
        <v>25.247499999999999</v>
      </c>
      <c r="I166" s="708">
        <v>25.247499999999999</v>
      </c>
      <c r="J166" s="708">
        <v>25.247499999999999</v>
      </c>
      <c r="K166" s="710">
        <v>0</v>
      </c>
      <c r="L166" s="270"/>
      <c r="M166" s="706" t="str">
        <f t="shared" si="2"/>
        <v>X</v>
      </c>
    </row>
    <row r="167" spans="1:13" ht="14.45" customHeight="1" x14ac:dyDescent="0.2">
      <c r="A167" s="711" t="s">
        <v>491</v>
      </c>
      <c r="B167" s="707">
        <v>705</v>
      </c>
      <c r="C167" s="708">
        <v>837.15701999999999</v>
      </c>
      <c r="D167" s="708">
        <v>132.15701999999999</v>
      </c>
      <c r="E167" s="709">
        <v>1.1874567659574469</v>
      </c>
      <c r="F167" s="707">
        <v>0</v>
      </c>
      <c r="G167" s="708">
        <v>0</v>
      </c>
      <c r="H167" s="708">
        <v>25.247499999999999</v>
      </c>
      <c r="I167" s="708">
        <v>25.247499999999999</v>
      </c>
      <c r="J167" s="708">
        <v>25.247499999999999</v>
      </c>
      <c r="K167" s="710">
        <v>0</v>
      </c>
      <c r="L167" s="270"/>
      <c r="M167" s="706" t="str">
        <f t="shared" si="2"/>
        <v/>
      </c>
    </row>
    <row r="168" spans="1:13" ht="14.45" customHeight="1" x14ac:dyDescent="0.2">
      <c r="A168" s="711" t="s">
        <v>492</v>
      </c>
      <c r="B168" s="707">
        <v>0</v>
      </c>
      <c r="C168" s="708">
        <v>217.22782000000001</v>
      </c>
      <c r="D168" s="708">
        <v>217.22782000000001</v>
      </c>
      <c r="E168" s="709">
        <v>0</v>
      </c>
      <c r="F168" s="707">
        <v>0</v>
      </c>
      <c r="G168" s="708">
        <v>0</v>
      </c>
      <c r="H168" s="708">
        <v>0</v>
      </c>
      <c r="I168" s="708">
        <v>0</v>
      </c>
      <c r="J168" s="708">
        <v>0</v>
      </c>
      <c r="K168" s="710">
        <v>0</v>
      </c>
      <c r="L168" s="270"/>
      <c r="M168" s="706" t="str">
        <f t="shared" si="2"/>
        <v/>
      </c>
    </row>
    <row r="169" spans="1:13" ht="14.45" customHeight="1" x14ac:dyDescent="0.2">
      <c r="A169" s="711" t="s">
        <v>493</v>
      </c>
      <c r="B169" s="707">
        <v>0</v>
      </c>
      <c r="C169" s="708">
        <v>14.7</v>
      </c>
      <c r="D169" s="708">
        <v>14.7</v>
      </c>
      <c r="E169" s="709">
        <v>0</v>
      </c>
      <c r="F169" s="707">
        <v>0</v>
      </c>
      <c r="G169" s="708">
        <v>0</v>
      </c>
      <c r="H169" s="708">
        <v>0</v>
      </c>
      <c r="I169" s="708">
        <v>4.7990000000000004</v>
      </c>
      <c r="J169" s="708">
        <v>4.7990000000000004</v>
      </c>
      <c r="K169" s="710">
        <v>0</v>
      </c>
      <c r="L169" s="270"/>
      <c r="M169" s="706" t="str">
        <f t="shared" si="2"/>
        <v>X</v>
      </c>
    </row>
    <row r="170" spans="1:13" ht="14.45" customHeight="1" x14ac:dyDescent="0.2">
      <c r="A170" s="711" t="s">
        <v>494</v>
      </c>
      <c r="B170" s="707">
        <v>0</v>
      </c>
      <c r="C170" s="708">
        <v>14.7</v>
      </c>
      <c r="D170" s="708">
        <v>14.7</v>
      </c>
      <c r="E170" s="709">
        <v>0</v>
      </c>
      <c r="F170" s="707">
        <v>0</v>
      </c>
      <c r="G170" s="708">
        <v>0</v>
      </c>
      <c r="H170" s="708">
        <v>0</v>
      </c>
      <c r="I170" s="708">
        <v>0</v>
      </c>
      <c r="J170" s="708">
        <v>0</v>
      </c>
      <c r="K170" s="710">
        <v>0</v>
      </c>
      <c r="L170" s="270"/>
      <c r="M170" s="706" t="str">
        <f t="shared" si="2"/>
        <v/>
      </c>
    </row>
    <row r="171" spans="1:13" ht="14.45" customHeight="1" x14ac:dyDescent="0.2">
      <c r="A171" s="711" t="s">
        <v>495</v>
      </c>
      <c r="B171" s="707">
        <v>0</v>
      </c>
      <c r="C171" s="708">
        <v>0</v>
      </c>
      <c r="D171" s="708">
        <v>0</v>
      </c>
      <c r="E171" s="709">
        <v>0</v>
      </c>
      <c r="F171" s="707">
        <v>0</v>
      </c>
      <c r="G171" s="708">
        <v>0</v>
      </c>
      <c r="H171" s="708">
        <v>0</v>
      </c>
      <c r="I171" s="708">
        <v>4.7990000000000004</v>
      </c>
      <c r="J171" s="708">
        <v>4.7990000000000004</v>
      </c>
      <c r="K171" s="710">
        <v>0</v>
      </c>
      <c r="L171" s="270"/>
      <c r="M171" s="706" t="str">
        <f t="shared" si="2"/>
        <v/>
      </c>
    </row>
    <row r="172" spans="1:13" ht="14.45" customHeight="1" x14ac:dyDescent="0.2">
      <c r="A172" s="711" t="s">
        <v>496</v>
      </c>
      <c r="B172" s="707">
        <v>0</v>
      </c>
      <c r="C172" s="708">
        <v>0</v>
      </c>
      <c r="D172" s="708">
        <v>0</v>
      </c>
      <c r="E172" s="709">
        <v>0</v>
      </c>
      <c r="F172" s="707">
        <v>0</v>
      </c>
      <c r="G172" s="708">
        <v>0</v>
      </c>
      <c r="H172" s="708">
        <v>0</v>
      </c>
      <c r="I172" s="708">
        <v>44.104500000000002</v>
      </c>
      <c r="J172" s="708">
        <v>44.104500000000002</v>
      </c>
      <c r="K172" s="710">
        <v>0</v>
      </c>
      <c r="L172" s="270"/>
      <c r="M172" s="706" t="str">
        <f t="shared" si="2"/>
        <v>X</v>
      </c>
    </row>
    <row r="173" spans="1:13" ht="14.45" customHeight="1" x14ac:dyDescent="0.2">
      <c r="A173" s="711" t="s">
        <v>497</v>
      </c>
      <c r="B173" s="707">
        <v>0</v>
      </c>
      <c r="C173" s="708">
        <v>0</v>
      </c>
      <c r="D173" s="708">
        <v>0</v>
      </c>
      <c r="E173" s="709">
        <v>0</v>
      </c>
      <c r="F173" s="707">
        <v>0</v>
      </c>
      <c r="G173" s="708">
        <v>0</v>
      </c>
      <c r="H173" s="708">
        <v>0</v>
      </c>
      <c r="I173" s="708">
        <v>39.688000000000002</v>
      </c>
      <c r="J173" s="708">
        <v>39.688000000000002</v>
      </c>
      <c r="K173" s="710">
        <v>0</v>
      </c>
      <c r="L173" s="270"/>
      <c r="M173" s="706" t="str">
        <f t="shared" si="2"/>
        <v/>
      </c>
    </row>
    <row r="174" spans="1:13" ht="14.45" customHeight="1" x14ac:dyDescent="0.2">
      <c r="A174" s="711" t="s">
        <v>498</v>
      </c>
      <c r="B174" s="707">
        <v>0</v>
      </c>
      <c r="C174" s="708">
        <v>0</v>
      </c>
      <c r="D174" s="708">
        <v>0</v>
      </c>
      <c r="E174" s="709">
        <v>0</v>
      </c>
      <c r="F174" s="707">
        <v>0</v>
      </c>
      <c r="G174" s="708">
        <v>0</v>
      </c>
      <c r="H174" s="708">
        <v>0</v>
      </c>
      <c r="I174" s="708">
        <v>4.4165000000000001</v>
      </c>
      <c r="J174" s="708">
        <v>4.4165000000000001</v>
      </c>
      <c r="K174" s="710">
        <v>0</v>
      </c>
      <c r="L174" s="270"/>
      <c r="M174" s="706" t="str">
        <f t="shared" si="2"/>
        <v/>
      </c>
    </row>
    <row r="175" spans="1:13" ht="14.45" customHeight="1" x14ac:dyDescent="0.2">
      <c r="A175" s="711" t="s">
        <v>499</v>
      </c>
      <c r="B175" s="707">
        <v>0</v>
      </c>
      <c r="C175" s="708">
        <v>312.58600000000001</v>
      </c>
      <c r="D175" s="708">
        <v>312.58600000000001</v>
      </c>
      <c r="E175" s="709">
        <v>0</v>
      </c>
      <c r="F175" s="707">
        <v>0</v>
      </c>
      <c r="G175" s="708">
        <v>0</v>
      </c>
      <c r="H175" s="708">
        <v>0</v>
      </c>
      <c r="I175" s="708">
        <v>0</v>
      </c>
      <c r="J175" s="708">
        <v>0</v>
      </c>
      <c r="K175" s="710">
        <v>0</v>
      </c>
      <c r="L175" s="270"/>
      <c r="M175" s="706" t="str">
        <f t="shared" si="2"/>
        <v>X</v>
      </c>
    </row>
    <row r="176" spans="1:13" ht="14.45" customHeight="1" x14ac:dyDescent="0.2">
      <c r="A176" s="711" t="s">
        <v>500</v>
      </c>
      <c r="B176" s="707">
        <v>0</v>
      </c>
      <c r="C176" s="708">
        <v>312.58600000000001</v>
      </c>
      <c r="D176" s="708">
        <v>312.58600000000001</v>
      </c>
      <c r="E176" s="709">
        <v>0</v>
      </c>
      <c r="F176" s="707">
        <v>0</v>
      </c>
      <c r="G176" s="708">
        <v>0</v>
      </c>
      <c r="H176" s="708">
        <v>0</v>
      </c>
      <c r="I176" s="708">
        <v>0</v>
      </c>
      <c r="J176" s="708">
        <v>0</v>
      </c>
      <c r="K176" s="710">
        <v>0</v>
      </c>
      <c r="L176" s="270"/>
      <c r="M176" s="706" t="str">
        <f t="shared" si="2"/>
        <v/>
      </c>
    </row>
    <row r="177" spans="1:13" ht="14.45" customHeight="1" x14ac:dyDescent="0.2">
      <c r="A177" s="711" t="s">
        <v>501</v>
      </c>
      <c r="B177" s="707">
        <v>0</v>
      </c>
      <c r="C177" s="708">
        <v>15.736049999999999</v>
      </c>
      <c r="D177" s="708">
        <v>15.736049999999999</v>
      </c>
      <c r="E177" s="709">
        <v>0</v>
      </c>
      <c r="F177" s="707">
        <v>0</v>
      </c>
      <c r="G177" s="708">
        <v>0</v>
      </c>
      <c r="H177" s="708">
        <v>0</v>
      </c>
      <c r="I177" s="708">
        <v>0</v>
      </c>
      <c r="J177" s="708">
        <v>0</v>
      </c>
      <c r="K177" s="710">
        <v>0</v>
      </c>
      <c r="L177" s="270"/>
      <c r="M177" s="706" t="str">
        <f t="shared" si="2"/>
        <v>X</v>
      </c>
    </row>
    <row r="178" spans="1:13" ht="14.45" customHeight="1" x14ac:dyDescent="0.2">
      <c r="A178" s="711" t="s">
        <v>502</v>
      </c>
      <c r="B178" s="707">
        <v>0</v>
      </c>
      <c r="C178" s="708">
        <v>15.736049999999999</v>
      </c>
      <c r="D178" s="708">
        <v>15.736049999999999</v>
      </c>
      <c r="E178" s="709">
        <v>0</v>
      </c>
      <c r="F178" s="707">
        <v>0</v>
      </c>
      <c r="G178" s="708">
        <v>0</v>
      </c>
      <c r="H178" s="708">
        <v>0</v>
      </c>
      <c r="I178" s="708">
        <v>0</v>
      </c>
      <c r="J178" s="708">
        <v>0</v>
      </c>
      <c r="K178" s="710">
        <v>0</v>
      </c>
      <c r="L178" s="270"/>
      <c r="M178" s="706" t="str">
        <f t="shared" si="2"/>
        <v/>
      </c>
    </row>
    <row r="179" spans="1:13" ht="14.45" customHeight="1" x14ac:dyDescent="0.2">
      <c r="A179" s="711" t="s">
        <v>503</v>
      </c>
      <c r="B179" s="707">
        <v>105600.049776</v>
      </c>
      <c r="C179" s="708">
        <v>95308.198150000011</v>
      </c>
      <c r="D179" s="708">
        <v>-10291.851625999989</v>
      </c>
      <c r="E179" s="709">
        <v>0.902539329784113</v>
      </c>
      <c r="F179" s="707">
        <v>494.58543249999997</v>
      </c>
      <c r="G179" s="708">
        <v>206.07726354166664</v>
      </c>
      <c r="H179" s="708">
        <v>4248.5415999999996</v>
      </c>
      <c r="I179" s="708">
        <v>35836.305380000005</v>
      </c>
      <c r="J179" s="708">
        <v>35630.22811645834</v>
      </c>
      <c r="K179" s="710">
        <v>72.457260212572081</v>
      </c>
      <c r="L179" s="270"/>
      <c r="M179" s="706" t="str">
        <f t="shared" si="2"/>
        <v/>
      </c>
    </row>
    <row r="180" spans="1:13" ht="14.45" customHeight="1" x14ac:dyDescent="0.2">
      <c r="A180" s="711" t="s">
        <v>504</v>
      </c>
      <c r="B180" s="707">
        <v>105530.49059999999</v>
      </c>
      <c r="C180" s="708">
        <v>94474.190489999994</v>
      </c>
      <c r="D180" s="708">
        <v>-11056.300109999996</v>
      </c>
      <c r="E180" s="709">
        <v>0.89523122609267958</v>
      </c>
      <c r="F180" s="707">
        <v>271.82165370000001</v>
      </c>
      <c r="G180" s="708">
        <v>113.25902237500001</v>
      </c>
      <c r="H180" s="708">
        <v>4195.4494999999997</v>
      </c>
      <c r="I180" s="708">
        <v>35702.939299999998</v>
      </c>
      <c r="J180" s="708">
        <v>35589.680277624997</v>
      </c>
      <c r="K180" s="710">
        <v>131.3469284511236</v>
      </c>
      <c r="L180" s="270"/>
      <c r="M180" s="706" t="str">
        <f t="shared" si="2"/>
        <v/>
      </c>
    </row>
    <row r="181" spans="1:13" ht="14.45" customHeight="1" x14ac:dyDescent="0.2">
      <c r="A181" s="711" t="s">
        <v>505</v>
      </c>
      <c r="B181" s="707">
        <v>105221.362507</v>
      </c>
      <c r="C181" s="708">
        <v>94256.925310000006</v>
      </c>
      <c r="D181" s="708">
        <v>-10964.437196999992</v>
      </c>
      <c r="E181" s="709">
        <v>0.89579647197335455</v>
      </c>
      <c r="F181" s="707">
        <v>33.821653599999998</v>
      </c>
      <c r="G181" s="708">
        <v>14.092355666666665</v>
      </c>
      <c r="H181" s="708">
        <v>4183.5592299999998</v>
      </c>
      <c r="I181" s="708">
        <v>35636.065049999997</v>
      </c>
      <c r="J181" s="708">
        <v>35621.97269433333</v>
      </c>
      <c r="K181" s="710">
        <v>1053.6464441230041</v>
      </c>
      <c r="L181" s="270"/>
      <c r="M181" s="706" t="str">
        <f t="shared" si="2"/>
        <v/>
      </c>
    </row>
    <row r="182" spans="1:13" ht="14.45" customHeight="1" x14ac:dyDescent="0.2">
      <c r="A182" s="711" t="s">
        <v>506</v>
      </c>
      <c r="B182" s="707">
        <v>39.772857999999999</v>
      </c>
      <c r="C182" s="708">
        <v>34.998710000000003</v>
      </c>
      <c r="D182" s="708">
        <v>-4.7741479999999967</v>
      </c>
      <c r="E182" s="709">
        <v>0.87996467339611362</v>
      </c>
      <c r="F182" s="707">
        <v>33.821653599999998</v>
      </c>
      <c r="G182" s="708">
        <v>14.092355666666665</v>
      </c>
      <c r="H182" s="708">
        <v>18.081880000000002</v>
      </c>
      <c r="I182" s="708">
        <v>49.145620000000001</v>
      </c>
      <c r="J182" s="708">
        <v>35.053264333333338</v>
      </c>
      <c r="K182" s="710">
        <v>1.4530815252628573</v>
      </c>
      <c r="L182" s="270"/>
      <c r="M182" s="706" t="str">
        <f t="shared" si="2"/>
        <v>X</v>
      </c>
    </row>
    <row r="183" spans="1:13" ht="14.45" customHeight="1" x14ac:dyDescent="0.2">
      <c r="A183" s="711" t="s">
        <v>507</v>
      </c>
      <c r="B183" s="707">
        <v>5.6027E-2</v>
      </c>
      <c r="C183" s="708">
        <v>0.23469999999999999</v>
      </c>
      <c r="D183" s="708">
        <v>0.178673</v>
      </c>
      <c r="E183" s="709">
        <v>4.1890517072125935</v>
      </c>
      <c r="F183" s="707">
        <v>0.2304117</v>
      </c>
      <c r="G183" s="708">
        <v>9.600487499999999E-2</v>
      </c>
      <c r="H183" s="708">
        <v>0</v>
      </c>
      <c r="I183" s="708">
        <v>0</v>
      </c>
      <c r="J183" s="708">
        <v>-9.600487499999999E-2</v>
      </c>
      <c r="K183" s="710">
        <v>0</v>
      </c>
      <c r="L183" s="270"/>
      <c r="M183" s="706" t="str">
        <f t="shared" si="2"/>
        <v/>
      </c>
    </row>
    <row r="184" spans="1:13" ht="14.45" customHeight="1" x14ac:dyDescent="0.2">
      <c r="A184" s="711" t="s">
        <v>508</v>
      </c>
      <c r="B184" s="707">
        <v>34.216388000000002</v>
      </c>
      <c r="C184" s="708">
        <v>34.50038</v>
      </c>
      <c r="D184" s="708">
        <v>0.2839919999999978</v>
      </c>
      <c r="E184" s="709">
        <v>1.0082998825007479</v>
      </c>
      <c r="F184" s="707">
        <v>33.321161500000002</v>
      </c>
      <c r="G184" s="708">
        <v>13.883817291666666</v>
      </c>
      <c r="H184" s="708">
        <v>5.9188799999999997</v>
      </c>
      <c r="I184" s="708">
        <v>11.12462</v>
      </c>
      <c r="J184" s="708">
        <v>-2.7591972916666663</v>
      </c>
      <c r="K184" s="710">
        <v>0.33386051083483387</v>
      </c>
      <c r="L184" s="270"/>
      <c r="M184" s="706" t="str">
        <f t="shared" si="2"/>
        <v/>
      </c>
    </row>
    <row r="185" spans="1:13" ht="14.45" customHeight="1" x14ac:dyDescent="0.2">
      <c r="A185" s="711" t="s">
        <v>509</v>
      </c>
      <c r="B185" s="707">
        <v>5.5004430000000006</v>
      </c>
      <c r="C185" s="708">
        <v>0.26362999999999998</v>
      </c>
      <c r="D185" s="708">
        <v>-5.2368130000000006</v>
      </c>
      <c r="E185" s="709">
        <v>4.7928866820363368E-2</v>
      </c>
      <c r="F185" s="707">
        <v>0.2700804</v>
      </c>
      <c r="G185" s="708">
        <v>0.11253350000000001</v>
      </c>
      <c r="H185" s="708">
        <v>12.163</v>
      </c>
      <c r="I185" s="708">
        <v>38.021000000000001</v>
      </c>
      <c r="J185" s="708">
        <v>37.908466500000003</v>
      </c>
      <c r="K185" s="710">
        <v>140.77659837589104</v>
      </c>
      <c r="L185" s="270"/>
      <c r="M185" s="706" t="str">
        <f t="shared" si="2"/>
        <v/>
      </c>
    </row>
    <row r="186" spans="1:13" ht="14.45" customHeight="1" x14ac:dyDescent="0.2">
      <c r="A186" s="711" t="s">
        <v>510</v>
      </c>
      <c r="B186" s="707">
        <v>222.72557</v>
      </c>
      <c r="C186" s="708">
        <v>109.60361999999999</v>
      </c>
      <c r="D186" s="708">
        <v>-113.12195000000001</v>
      </c>
      <c r="E186" s="709">
        <v>0.49210164778116849</v>
      </c>
      <c r="F186" s="707">
        <v>0</v>
      </c>
      <c r="G186" s="708">
        <v>0</v>
      </c>
      <c r="H186" s="708">
        <v>5.2693400000000006</v>
      </c>
      <c r="I186" s="708">
        <v>7.6366899999999998</v>
      </c>
      <c r="J186" s="708">
        <v>7.6366899999999998</v>
      </c>
      <c r="K186" s="710">
        <v>0</v>
      </c>
      <c r="L186" s="270"/>
      <c r="M186" s="706" t="str">
        <f t="shared" si="2"/>
        <v>X</v>
      </c>
    </row>
    <row r="187" spans="1:13" ht="14.45" customHeight="1" x14ac:dyDescent="0.2">
      <c r="A187" s="711" t="s">
        <v>511</v>
      </c>
      <c r="B187" s="707">
        <v>32.868608999999999</v>
      </c>
      <c r="C187" s="708">
        <v>32.323900000000002</v>
      </c>
      <c r="D187" s="708">
        <v>-0.54470899999999745</v>
      </c>
      <c r="E187" s="709">
        <v>0.98342768323417651</v>
      </c>
      <c r="F187" s="707">
        <v>0</v>
      </c>
      <c r="G187" s="708">
        <v>0</v>
      </c>
      <c r="H187" s="708">
        <v>0</v>
      </c>
      <c r="I187" s="708">
        <v>8.131999999999999E-2</v>
      </c>
      <c r="J187" s="708">
        <v>8.131999999999999E-2</v>
      </c>
      <c r="K187" s="710">
        <v>0</v>
      </c>
      <c r="L187" s="270"/>
      <c r="M187" s="706" t="str">
        <f t="shared" si="2"/>
        <v/>
      </c>
    </row>
    <row r="188" spans="1:13" ht="14.45" customHeight="1" x14ac:dyDescent="0.2">
      <c r="A188" s="711" t="s">
        <v>512</v>
      </c>
      <c r="B188" s="707">
        <v>189.85696100000001</v>
      </c>
      <c r="C188" s="708">
        <v>77.279719999999998</v>
      </c>
      <c r="D188" s="708">
        <v>-112.57724100000001</v>
      </c>
      <c r="E188" s="709">
        <v>0.40704180448774796</v>
      </c>
      <c r="F188" s="707">
        <v>0</v>
      </c>
      <c r="G188" s="708">
        <v>0</v>
      </c>
      <c r="H188" s="708">
        <v>5.2693400000000006</v>
      </c>
      <c r="I188" s="708">
        <v>7.5553699999999999</v>
      </c>
      <c r="J188" s="708">
        <v>7.5553699999999999</v>
      </c>
      <c r="K188" s="710">
        <v>0</v>
      </c>
      <c r="L188" s="270"/>
      <c r="M188" s="706" t="str">
        <f t="shared" si="2"/>
        <v/>
      </c>
    </row>
    <row r="189" spans="1:13" ht="14.45" customHeight="1" x14ac:dyDescent="0.2">
      <c r="A189" s="711" t="s">
        <v>513</v>
      </c>
      <c r="B189" s="707">
        <v>104958.86407899999</v>
      </c>
      <c r="C189" s="708">
        <v>89120.570240000001</v>
      </c>
      <c r="D189" s="708">
        <v>-15838.293838999991</v>
      </c>
      <c r="E189" s="709">
        <v>0.84909998809553722</v>
      </c>
      <c r="F189" s="707">
        <v>0</v>
      </c>
      <c r="G189" s="708">
        <v>0</v>
      </c>
      <c r="H189" s="708">
        <v>4160.2080099999994</v>
      </c>
      <c r="I189" s="708">
        <v>35596.605439999999</v>
      </c>
      <c r="J189" s="708">
        <v>35596.605439999999</v>
      </c>
      <c r="K189" s="710">
        <v>0</v>
      </c>
      <c r="L189" s="270"/>
      <c r="M189" s="706" t="str">
        <f t="shared" si="2"/>
        <v>X</v>
      </c>
    </row>
    <row r="190" spans="1:13" ht="14.45" customHeight="1" x14ac:dyDescent="0.2">
      <c r="A190" s="711" t="s">
        <v>514</v>
      </c>
      <c r="B190" s="707">
        <v>99633.828599999993</v>
      </c>
      <c r="C190" s="708">
        <v>85737.219349999999</v>
      </c>
      <c r="D190" s="708">
        <v>-13896.609249999994</v>
      </c>
      <c r="E190" s="709">
        <v>0.86052318328756872</v>
      </c>
      <c r="F190" s="707">
        <v>0</v>
      </c>
      <c r="G190" s="708">
        <v>0</v>
      </c>
      <c r="H190" s="708">
        <v>4160.2080099999994</v>
      </c>
      <c r="I190" s="708">
        <v>33538.546439999998</v>
      </c>
      <c r="J190" s="708">
        <v>33538.546439999998</v>
      </c>
      <c r="K190" s="710">
        <v>0</v>
      </c>
      <c r="L190" s="270"/>
      <c r="M190" s="706" t="str">
        <f t="shared" si="2"/>
        <v/>
      </c>
    </row>
    <row r="191" spans="1:13" ht="14.45" customHeight="1" x14ac:dyDescent="0.2">
      <c r="A191" s="711" t="s">
        <v>515</v>
      </c>
      <c r="B191" s="707">
        <v>5325.0354790000001</v>
      </c>
      <c r="C191" s="708">
        <v>3383.3508900000002</v>
      </c>
      <c r="D191" s="708">
        <v>-1941.684589</v>
      </c>
      <c r="E191" s="709">
        <v>0.63536682588176241</v>
      </c>
      <c r="F191" s="707">
        <v>0</v>
      </c>
      <c r="G191" s="708">
        <v>0</v>
      </c>
      <c r="H191" s="708">
        <v>0</v>
      </c>
      <c r="I191" s="708">
        <v>2058.0590000000002</v>
      </c>
      <c r="J191" s="708">
        <v>2058.0590000000002</v>
      </c>
      <c r="K191" s="710">
        <v>0</v>
      </c>
      <c r="L191" s="270"/>
      <c r="M191" s="706" t="str">
        <f t="shared" si="2"/>
        <v/>
      </c>
    </row>
    <row r="192" spans="1:13" ht="14.45" customHeight="1" x14ac:dyDescent="0.2">
      <c r="A192" s="711" t="s">
        <v>516</v>
      </c>
      <c r="B192" s="707">
        <v>0</v>
      </c>
      <c r="C192" s="708">
        <v>4991.7527399999999</v>
      </c>
      <c r="D192" s="708">
        <v>4991.7527399999999</v>
      </c>
      <c r="E192" s="709">
        <v>0</v>
      </c>
      <c r="F192" s="707">
        <v>0</v>
      </c>
      <c r="G192" s="708">
        <v>0</v>
      </c>
      <c r="H192" s="708">
        <v>0</v>
      </c>
      <c r="I192" s="708">
        <v>-17.322700000000001</v>
      </c>
      <c r="J192" s="708">
        <v>-17.322700000000001</v>
      </c>
      <c r="K192" s="710">
        <v>0</v>
      </c>
      <c r="L192" s="270"/>
      <c r="M192" s="706" t="str">
        <f t="shared" si="2"/>
        <v>X</v>
      </c>
    </row>
    <row r="193" spans="1:13" ht="14.45" customHeight="1" x14ac:dyDescent="0.2">
      <c r="A193" s="711" t="s">
        <v>517</v>
      </c>
      <c r="B193" s="707">
        <v>0</v>
      </c>
      <c r="C193" s="708">
        <v>4991.7527399999999</v>
      </c>
      <c r="D193" s="708">
        <v>4991.7527399999999</v>
      </c>
      <c r="E193" s="709">
        <v>0</v>
      </c>
      <c r="F193" s="707">
        <v>0</v>
      </c>
      <c r="G193" s="708">
        <v>0</v>
      </c>
      <c r="H193" s="708">
        <v>0</v>
      </c>
      <c r="I193" s="708">
        <v>-17.322700000000001</v>
      </c>
      <c r="J193" s="708">
        <v>-17.322700000000001</v>
      </c>
      <c r="K193" s="710">
        <v>0</v>
      </c>
      <c r="L193" s="270"/>
      <c r="M193" s="706" t="str">
        <f t="shared" si="2"/>
        <v/>
      </c>
    </row>
    <row r="194" spans="1:13" ht="14.45" customHeight="1" x14ac:dyDescent="0.2">
      <c r="A194" s="711" t="s">
        <v>518</v>
      </c>
      <c r="B194" s="707">
        <v>309.12809299999998</v>
      </c>
      <c r="C194" s="708">
        <v>217.26517999999999</v>
      </c>
      <c r="D194" s="708">
        <v>-91.862912999999992</v>
      </c>
      <c r="E194" s="709">
        <v>0.70283220748882247</v>
      </c>
      <c r="F194" s="707">
        <v>238.00000009999999</v>
      </c>
      <c r="G194" s="708">
        <v>99.166666708333338</v>
      </c>
      <c r="H194" s="708">
        <v>11.890270000000001</v>
      </c>
      <c r="I194" s="708">
        <v>66.874250000000004</v>
      </c>
      <c r="J194" s="708">
        <v>-32.292416708333334</v>
      </c>
      <c r="K194" s="710">
        <v>0.28098424357941842</v>
      </c>
      <c r="L194" s="270"/>
      <c r="M194" s="706" t="str">
        <f t="shared" si="2"/>
        <v/>
      </c>
    </row>
    <row r="195" spans="1:13" ht="14.45" customHeight="1" x14ac:dyDescent="0.2">
      <c r="A195" s="711" t="s">
        <v>519</v>
      </c>
      <c r="B195" s="707">
        <v>309.12809299999998</v>
      </c>
      <c r="C195" s="708">
        <v>217.26517999999999</v>
      </c>
      <c r="D195" s="708">
        <v>-91.862912999999992</v>
      </c>
      <c r="E195" s="709">
        <v>0.70283220748882247</v>
      </c>
      <c r="F195" s="707">
        <v>238.00000009999999</v>
      </c>
      <c r="G195" s="708">
        <v>99.166666708333338</v>
      </c>
      <c r="H195" s="708">
        <v>11.890270000000001</v>
      </c>
      <c r="I195" s="708">
        <v>66.874250000000004</v>
      </c>
      <c r="J195" s="708">
        <v>-32.292416708333334</v>
      </c>
      <c r="K195" s="710">
        <v>0.28098424357941842</v>
      </c>
      <c r="L195" s="270"/>
      <c r="M195" s="706" t="str">
        <f t="shared" si="2"/>
        <v>X</v>
      </c>
    </row>
    <row r="196" spans="1:13" ht="14.45" customHeight="1" x14ac:dyDescent="0.2">
      <c r="A196" s="711" t="s">
        <v>520</v>
      </c>
      <c r="B196" s="707">
        <v>309.12809299999998</v>
      </c>
      <c r="C196" s="708">
        <v>217.26517999999999</v>
      </c>
      <c r="D196" s="708">
        <v>-91.862912999999992</v>
      </c>
      <c r="E196" s="709">
        <v>0.70283220748882247</v>
      </c>
      <c r="F196" s="707">
        <v>238.00000009999999</v>
      </c>
      <c r="G196" s="708">
        <v>99.166666708333338</v>
      </c>
      <c r="H196" s="708">
        <v>11.890270000000001</v>
      </c>
      <c r="I196" s="708">
        <v>66.874250000000004</v>
      </c>
      <c r="J196" s="708">
        <v>-32.292416708333334</v>
      </c>
      <c r="K196" s="710">
        <v>0.28098424357941842</v>
      </c>
      <c r="L196" s="270"/>
      <c r="M196" s="706" t="str">
        <f t="shared" si="2"/>
        <v/>
      </c>
    </row>
    <row r="197" spans="1:13" ht="14.45" customHeight="1" x14ac:dyDescent="0.2">
      <c r="A197" s="711" t="s">
        <v>521</v>
      </c>
      <c r="B197" s="707">
        <v>0</v>
      </c>
      <c r="C197" s="708">
        <v>763.11469999999997</v>
      </c>
      <c r="D197" s="708">
        <v>763.11469999999997</v>
      </c>
      <c r="E197" s="709">
        <v>0</v>
      </c>
      <c r="F197" s="707">
        <v>160.09861559999999</v>
      </c>
      <c r="G197" s="708">
        <v>66.707756499999988</v>
      </c>
      <c r="H197" s="708">
        <v>51.029609999999998</v>
      </c>
      <c r="I197" s="708">
        <v>114.43704</v>
      </c>
      <c r="J197" s="708">
        <v>47.729283500000008</v>
      </c>
      <c r="K197" s="710">
        <v>0.71479094039086744</v>
      </c>
      <c r="L197" s="270"/>
      <c r="M197" s="706" t="str">
        <f t="shared" si="2"/>
        <v/>
      </c>
    </row>
    <row r="198" spans="1:13" ht="14.45" customHeight="1" x14ac:dyDescent="0.2">
      <c r="A198" s="711" t="s">
        <v>522</v>
      </c>
      <c r="B198" s="707">
        <v>0</v>
      </c>
      <c r="C198" s="708">
        <v>98.15</v>
      </c>
      <c r="D198" s="708">
        <v>98.15</v>
      </c>
      <c r="E198" s="709">
        <v>0</v>
      </c>
      <c r="F198" s="707">
        <v>0</v>
      </c>
      <c r="G198" s="708">
        <v>0</v>
      </c>
      <c r="H198" s="708">
        <v>7.5</v>
      </c>
      <c r="I198" s="708">
        <v>32.9</v>
      </c>
      <c r="J198" s="708">
        <v>32.9</v>
      </c>
      <c r="K198" s="710">
        <v>0</v>
      </c>
      <c r="L198" s="270"/>
      <c r="M198" s="70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1" t="s">
        <v>523</v>
      </c>
      <c r="B199" s="707">
        <v>0</v>
      </c>
      <c r="C199" s="708">
        <v>18.149999999999999</v>
      </c>
      <c r="D199" s="708">
        <v>18.149999999999999</v>
      </c>
      <c r="E199" s="709">
        <v>0</v>
      </c>
      <c r="F199" s="707">
        <v>0</v>
      </c>
      <c r="G199" s="708">
        <v>0</v>
      </c>
      <c r="H199" s="708">
        <v>0</v>
      </c>
      <c r="I199" s="708">
        <v>18.149999999999999</v>
      </c>
      <c r="J199" s="708">
        <v>18.149999999999999</v>
      </c>
      <c r="K199" s="710">
        <v>0</v>
      </c>
      <c r="L199" s="270"/>
      <c r="M199" s="706" t="str">
        <f t="shared" si="3"/>
        <v>X</v>
      </c>
    </row>
    <row r="200" spans="1:13" ht="14.45" customHeight="1" x14ac:dyDescent="0.2">
      <c r="A200" s="711" t="s">
        <v>524</v>
      </c>
      <c r="B200" s="707">
        <v>0</v>
      </c>
      <c r="C200" s="708">
        <v>18.149999999999999</v>
      </c>
      <c r="D200" s="708">
        <v>18.149999999999999</v>
      </c>
      <c r="E200" s="709">
        <v>0</v>
      </c>
      <c r="F200" s="707">
        <v>0</v>
      </c>
      <c r="G200" s="708">
        <v>0</v>
      </c>
      <c r="H200" s="708">
        <v>0</v>
      </c>
      <c r="I200" s="708">
        <v>18.149999999999999</v>
      </c>
      <c r="J200" s="708">
        <v>18.149999999999999</v>
      </c>
      <c r="K200" s="710">
        <v>0</v>
      </c>
      <c r="L200" s="270"/>
      <c r="M200" s="706" t="str">
        <f t="shared" si="3"/>
        <v/>
      </c>
    </row>
    <row r="201" spans="1:13" ht="14.45" customHeight="1" x14ac:dyDescent="0.2">
      <c r="A201" s="711" t="s">
        <v>525</v>
      </c>
      <c r="B201" s="707">
        <v>0</v>
      </c>
      <c r="C201" s="708">
        <v>80</v>
      </c>
      <c r="D201" s="708">
        <v>80</v>
      </c>
      <c r="E201" s="709">
        <v>0</v>
      </c>
      <c r="F201" s="707">
        <v>0</v>
      </c>
      <c r="G201" s="708">
        <v>0</v>
      </c>
      <c r="H201" s="708">
        <v>7.5</v>
      </c>
      <c r="I201" s="708">
        <v>14.75</v>
      </c>
      <c r="J201" s="708">
        <v>14.75</v>
      </c>
      <c r="K201" s="710">
        <v>0</v>
      </c>
      <c r="L201" s="270"/>
      <c r="M201" s="706" t="str">
        <f t="shared" si="3"/>
        <v>X</v>
      </c>
    </row>
    <row r="202" spans="1:13" ht="14.45" customHeight="1" x14ac:dyDescent="0.2">
      <c r="A202" s="711" t="s">
        <v>526</v>
      </c>
      <c r="B202" s="707">
        <v>0</v>
      </c>
      <c r="C202" s="708">
        <v>80</v>
      </c>
      <c r="D202" s="708">
        <v>80</v>
      </c>
      <c r="E202" s="709">
        <v>0</v>
      </c>
      <c r="F202" s="707">
        <v>0</v>
      </c>
      <c r="G202" s="708">
        <v>0</v>
      </c>
      <c r="H202" s="708">
        <v>7.5</v>
      </c>
      <c r="I202" s="708">
        <v>14.75</v>
      </c>
      <c r="J202" s="708">
        <v>14.75</v>
      </c>
      <c r="K202" s="710">
        <v>0</v>
      </c>
      <c r="L202" s="270"/>
      <c r="M202" s="706" t="str">
        <f t="shared" si="3"/>
        <v/>
      </c>
    </row>
    <row r="203" spans="1:13" ht="14.45" customHeight="1" x14ac:dyDescent="0.2">
      <c r="A203" s="711" t="s">
        <v>527</v>
      </c>
      <c r="B203" s="707">
        <v>0</v>
      </c>
      <c r="C203" s="708">
        <v>664.96469999999999</v>
      </c>
      <c r="D203" s="708">
        <v>664.96469999999999</v>
      </c>
      <c r="E203" s="709">
        <v>0</v>
      </c>
      <c r="F203" s="707">
        <v>160.09861559999999</v>
      </c>
      <c r="G203" s="708">
        <v>66.707756499999988</v>
      </c>
      <c r="H203" s="708">
        <v>43.529609999999998</v>
      </c>
      <c r="I203" s="708">
        <v>81.53703999999999</v>
      </c>
      <c r="J203" s="708">
        <v>14.829283500000003</v>
      </c>
      <c r="K203" s="710">
        <v>0.50929259877997346</v>
      </c>
      <c r="L203" s="270"/>
      <c r="M203" s="706" t="str">
        <f t="shared" si="3"/>
        <v/>
      </c>
    </row>
    <row r="204" spans="1:13" ht="14.45" customHeight="1" x14ac:dyDescent="0.2">
      <c r="A204" s="711" t="s">
        <v>528</v>
      </c>
      <c r="B204" s="707">
        <v>0</v>
      </c>
      <c r="C204" s="708">
        <v>100.00069000000001</v>
      </c>
      <c r="D204" s="708">
        <v>100.00069000000001</v>
      </c>
      <c r="E204" s="709">
        <v>0</v>
      </c>
      <c r="F204" s="707">
        <v>0</v>
      </c>
      <c r="G204" s="708">
        <v>0</v>
      </c>
      <c r="H204" s="708">
        <v>-1.1999999999999999E-4</v>
      </c>
      <c r="I204" s="708">
        <v>2.9999999999999997E-5</v>
      </c>
      <c r="J204" s="708">
        <v>2.9999999999999997E-5</v>
      </c>
      <c r="K204" s="710">
        <v>0</v>
      </c>
      <c r="L204" s="270"/>
      <c r="M204" s="706" t="str">
        <f t="shared" si="3"/>
        <v>X</v>
      </c>
    </row>
    <row r="205" spans="1:13" ht="14.45" customHeight="1" x14ac:dyDescent="0.2">
      <c r="A205" s="711" t="s">
        <v>529</v>
      </c>
      <c r="B205" s="707">
        <v>0</v>
      </c>
      <c r="C205" s="708">
        <v>6.8999999999999997E-4</v>
      </c>
      <c r="D205" s="708">
        <v>6.8999999999999997E-4</v>
      </c>
      <c r="E205" s="709">
        <v>0</v>
      </c>
      <c r="F205" s="707">
        <v>0</v>
      </c>
      <c r="G205" s="708">
        <v>0</v>
      </c>
      <c r="H205" s="708">
        <v>-1.1999999999999999E-4</v>
      </c>
      <c r="I205" s="708">
        <v>2.9999999999999997E-5</v>
      </c>
      <c r="J205" s="708">
        <v>2.9999999999999997E-5</v>
      </c>
      <c r="K205" s="710">
        <v>0</v>
      </c>
      <c r="L205" s="270"/>
      <c r="M205" s="706" t="str">
        <f t="shared" si="3"/>
        <v/>
      </c>
    </row>
    <row r="206" spans="1:13" ht="14.45" customHeight="1" x14ac:dyDescent="0.2">
      <c r="A206" s="711" t="s">
        <v>530</v>
      </c>
      <c r="B206" s="707">
        <v>0</v>
      </c>
      <c r="C206" s="708">
        <v>100</v>
      </c>
      <c r="D206" s="708">
        <v>100</v>
      </c>
      <c r="E206" s="709">
        <v>0</v>
      </c>
      <c r="F206" s="707">
        <v>0</v>
      </c>
      <c r="G206" s="708">
        <v>0</v>
      </c>
      <c r="H206" s="708">
        <v>0</v>
      </c>
      <c r="I206" s="708">
        <v>0</v>
      </c>
      <c r="J206" s="708">
        <v>0</v>
      </c>
      <c r="K206" s="710">
        <v>0</v>
      </c>
      <c r="L206" s="270"/>
      <c r="M206" s="706" t="str">
        <f t="shared" si="3"/>
        <v/>
      </c>
    </row>
    <row r="207" spans="1:13" ht="14.45" customHeight="1" x14ac:dyDescent="0.2">
      <c r="A207" s="711" t="s">
        <v>531</v>
      </c>
      <c r="B207" s="707">
        <v>0</v>
      </c>
      <c r="C207" s="708">
        <v>202.33718999999999</v>
      </c>
      <c r="D207" s="708">
        <v>202.33718999999999</v>
      </c>
      <c r="E207" s="709">
        <v>0</v>
      </c>
      <c r="F207" s="707">
        <v>160.09861559999999</v>
      </c>
      <c r="G207" s="708">
        <v>66.707756499999988</v>
      </c>
      <c r="H207" s="708">
        <v>4.50413</v>
      </c>
      <c r="I207" s="708">
        <v>34.120410000000007</v>
      </c>
      <c r="J207" s="708">
        <v>-32.587346499999981</v>
      </c>
      <c r="K207" s="710">
        <v>0.21312120577762203</v>
      </c>
      <c r="L207" s="270"/>
      <c r="M207" s="706" t="str">
        <f t="shared" si="3"/>
        <v>X</v>
      </c>
    </row>
    <row r="208" spans="1:13" ht="14.45" customHeight="1" x14ac:dyDescent="0.2">
      <c r="A208" s="711" t="s">
        <v>532</v>
      </c>
      <c r="B208" s="707">
        <v>0</v>
      </c>
      <c r="C208" s="708">
        <v>0</v>
      </c>
      <c r="D208" s="708">
        <v>0</v>
      </c>
      <c r="E208" s="709">
        <v>0</v>
      </c>
      <c r="F208" s="707">
        <v>0</v>
      </c>
      <c r="G208" s="708">
        <v>0</v>
      </c>
      <c r="H208" s="708">
        <v>0</v>
      </c>
      <c r="I208" s="708">
        <v>0.48399999999999999</v>
      </c>
      <c r="J208" s="708">
        <v>0.48399999999999999</v>
      </c>
      <c r="K208" s="710">
        <v>0</v>
      </c>
      <c r="L208" s="270"/>
      <c r="M208" s="706" t="str">
        <f t="shared" si="3"/>
        <v/>
      </c>
    </row>
    <row r="209" spans="1:13" ht="14.45" customHeight="1" x14ac:dyDescent="0.2">
      <c r="A209" s="711" t="s">
        <v>533</v>
      </c>
      <c r="B209" s="707">
        <v>0</v>
      </c>
      <c r="C209" s="708">
        <v>202.33718999999999</v>
      </c>
      <c r="D209" s="708">
        <v>202.33718999999999</v>
      </c>
      <c r="E209" s="709">
        <v>0</v>
      </c>
      <c r="F209" s="707">
        <v>160.09861559999999</v>
      </c>
      <c r="G209" s="708">
        <v>66.707756499999988</v>
      </c>
      <c r="H209" s="708">
        <v>4.1322299999999998</v>
      </c>
      <c r="I209" s="708">
        <v>33.264510000000001</v>
      </c>
      <c r="J209" s="708">
        <v>-33.443246499999987</v>
      </c>
      <c r="K209" s="710">
        <v>0.20777512582063828</v>
      </c>
      <c r="L209" s="270"/>
      <c r="M209" s="706" t="str">
        <f t="shared" si="3"/>
        <v/>
      </c>
    </row>
    <row r="210" spans="1:13" ht="14.45" customHeight="1" x14ac:dyDescent="0.2">
      <c r="A210" s="711" t="s">
        <v>534</v>
      </c>
      <c r="B210" s="707">
        <v>0</v>
      </c>
      <c r="C210" s="708">
        <v>0</v>
      </c>
      <c r="D210" s="708">
        <v>0</v>
      </c>
      <c r="E210" s="709">
        <v>0</v>
      </c>
      <c r="F210" s="707">
        <v>0</v>
      </c>
      <c r="G210" s="708">
        <v>0</v>
      </c>
      <c r="H210" s="708">
        <v>0.37189999999999995</v>
      </c>
      <c r="I210" s="708">
        <v>0.37189999999999995</v>
      </c>
      <c r="J210" s="708">
        <v>0.37189999999999995</v>
      </c>
      <c r="K210" s="710">
        <v>0</v>
      </c>
      <c r="L210" s="270"/>
      <c r="M210" s="706" t="str">
        <f t="shared" si="3"/>
        <v/>
      </c>
    </row>
    <row r="211" spans="1:13" ht="14.45" customHeight="1" x14ac:dyDescent="0.2">
      <c r="A211" s="711" t="s">
        <v>535</v>
      </c>
      <c r="B211" s="707">
        <v>0</v>
      </c>
      <c r="C211" s="708">
        <v>362.62682000000001</v>
      </c>
      <c r="D211" s="708">
        <v>362.62682000000001</v>
      </c>
      <c r="E211" s="709">
        <v>0</v>
      </c>
      <c r="F211" s="707">
        <v>0</v>
      </c>
      <c r="G211" s="708">
        <v>0</v>
      </c>
      <c r="H211" s="708">
        <v>39.025599999999997</v>
      </c>
      <c r="I211" s="708">
        <v>47.416599999999995</v>
      </c>
      <c r="J211" s="708">
        <v>47.416599999999995</v>
      </c>
      <c r="K211" s="710">
        <v>0</v>
      </c>
      <c r="L211" s="270"/>
      <c r="M211" s="706" t="str">
        <f t="shared" si="3"/>
        <v>X</v>
      </c>
    </row>
    <row r="212" spans="1:13" ht="14.45" customHeight="1" x14ac:dyDescent="0.2">
      <c r="A212" s="711" t="s">
        <v>536</v>
      </c>
      <c r="B212" s="707">
        <v>0</v>
      </c>
      <c r="C212" s="708">
        <v>362.62682000000001</v>
      </c>
      <c r="D212" s="708">
        <v>362.62682000000001</v>
      </c>
      <c r="E212" s="709">
        <v>0</v>
      </c>
      <c r="F212" s="707">
        <v>0</v>
      </c>
      <c r="G212" s="708">
        <v>0</v>
      </c>
      <c r="H212" s="708">
        <v>39.025599999999997</v>
      </c>
      <c r="I212" s="708">
        <v>47.416599999999995</v>
      </c>
      <c r="J212" s="708">
        <v>47.416599999999995</v>
      </c>
      <c r="K212" s="710">
        <v>0</v>
      </c>
      <c r="L212" s="270"/>
      <c r="M212" s="706" t="str">
        <f t="shared" si="3"/>
        <v/>
      </c>
    </row>
    <row r="213" spans="1:13" ht="14.45" customHeight="1" x14ac:dyDescent="0.2">
      <c r="A213" s="711" t="s">
        <v>537</v>
      </c>
      <c r="B213" s="707">
        <v>69.559176000000008</v>
      </c>
      <c r="C213" s="708">
        <v>70.892960000000002</v>
      </c>
      <c r="D213" s="708">
        <v>1.3337839999999943</v>
      </c>
      <c r="E213" s="709">
        <v>1.0191748102363949</v>
      </c>
      <c r="F213" s="707">
        <v>62.665163200000002</v>
      </c>
      <c r="G213" s="708">
        <v>26.110484666666668</v>
      </c>
      <c r="H213" s="708">
        <v>2.0624899999999999</v>
      </c>
      <c r="I213" s="708">
        <v>18.929040000000001</v>
      </c>
      <c r="J213" s="708">
        <v>-7.1814446666666676</v>
      </c>
      <c r="K213" s="710">
        <v>0.3020663959588954</v>
      </c>
      <c r="L213" s="270"/>
      <c r="M213" s="706" t="str">
        <f t="shared" si="3"/>
        <v/>
      </c>
    </row>
    <row r="214" spans="1:13" ht="14.45" customHeight="1" x14ac:dyDescent="0.2">
      <c r="A214" s="711" t="s">
        <v>538</v>
      </c>
      <c r="B214" s="707">
        <v>69.559176000000008</v>
      </c>
      <c r="C214" s="708">
        <v>70.892960000000002</v>
      </c>
      <c r="D214" s="708">
        <v>1.3337839999999943</v>
      </c>
      <c r="E214" s="709">
        <v>1.0191748102363949</v>
      </c>
      <c r="F214" s="707">
        <v>62.665163200000002</v>
      </c>
      <c r="G214" s="708">
        <v>26.110484666666668</v>
      </c>
      <c r="H214" s="708">
        <v>2.0624899999999999</v>
      </c>
      <c r="I214" s="708">
        <v>18.929040000000001</v>
      </c>
      <c r="J214" s="708">
        <v>-7.1814446666666676</v>
      </c>
      <c r="K214" s="710">
        <v>0.3020663959588954</v>
      </c>
      <c r="L214" s="270"/>
      <c r="M214" s="706" t="str">
        <f t="shared" si="3"/>
        <v/>
      </c>
    </row>
    <row r="215" spans="1:13" ht="14.45" customHeight="1" x14ac:dyDescent="0.2">
      <c r="A215" s="711" t="s">
        <v>539</v>
      </c>
      <c r="B215" s="707">
        <v>69.559176000000008</v>
      </c>
      <c r="C215" s="708">
        <v>46.143000000000001</v>
      </c>
      <c r="D215" s="708">
        <v>-23.416176000000007</v>
      </c>
      <c r="E215" s="709">
        <v>0.66336323478012438</v>
      </c>
      <c r="F215" s="707">
        <v>62.665163200000002</v>
      </c>
      <c r="G215" s="708">
        <v>26.110484666666668</v>
      </c>
      <c r="H215" s="708">
        <v>0</v>
      </c>
      <c r="I215" s="708">
        <v>8.6159999999999997</v>
      </c>
      <c r="J215" s="708">
        <v>-17.494484666666668</v>
      </c>
      <c r="K215" s="710">
        <v>0.13749266035582589</v>
      </c>
      <c r="L215" s="270"/>
      <c r="M215" s="706" t="str">
        <f t="shared" si="3"/>
        <v>X</v>
      </c>
    </row>
    <row r="216" spans="1:13" ht="14.45" customHeight="1" x14ac:dyDescent="0.2">
      <c r="A216" s="711" t="s">
        <v>540</v>
      </c>
      <c r="B216" s="707">
        <v>69.559176000000008</v>
      </c>
      <c r="C216" s="708">
        <v>46.143000000000001</v>
      </c>
      <c r="D216" s="708">
        <v>-23.416176000000007</v>
      </c>
      <c r="E216" s="709">
        <v>0.66336323478012438</v>
      </c>
      <c r="F216" s="707">
        <v>62.665163200000002</v>
      </c>
      <c r="G216" s="708">
        <v>26.110484666666668</v>
      </c>
      <c r="H216" s="708">
        <v>0</v>
      </c>
      <c r="I216" s="708">
        <v>8.6159999999999997</v>
      </c>
      <c r="J216" s="708">
        <v>-17.494484666666668</v>
      </c>
      <c r="K216" s="710">
        <v>0.13749266035582589</v>
      </c>
      <c r="L216" s="270"/>
      <c r="M216" s="706" t="str">
        <f t="shared" si="3"/>
        <v/>
      </c>
    </row>
    <row r="217" spans="1:13" ht="14.45" customHeight="1" x14ac:dyDescent="0.2">
      <c r="A217" s="711" t="s">
        <v>541</v>
      </c>
      <c r="B217" s="707">
        <v>0</v>
      </c>
      <c r="C217" s="708">
        <v>24.749959999999998</v>
      </c>
      <c r="D217" s="708">
        <v>24.749959999999998</v>
      </c>
      <c r="E217" s="709">
        <v>0</v>
      </c>
      <c r="F217" s="707">
        <v>0</v>
      </c>
      <c r="G217" s="708">
        <v>0</v>
      </c>
      <c r="H217" s="708">
        <v>2.0624899999999999</v>
      </c>
      <c r="I217" s="708">
        <v>10.313040000000001</v>
      </c>
      <c r="J217" s="708">
        <v>10.313040000000001</v>
      </c>
      <c r="K217" s="710">
        <v>0</v>
      </c>
      <c r="L217" s="270"/>
      <c r="M217" s="706" t="str">
        <f t="shared" si="3"/>
        <v>X</v>
      </c>
    </row>
    <row r="218" spans="1:13" ht="14.45" customHeight="1" x14ac:dyDescent="0.2">
      <c r="A218" s="711" t="s">
        <v>542</v>
      </c>
      <c r="B218" s="707">
        <v>0</v>
      </c>
      <c r="C218" s="708">
        <v>24.749959999999998</v>
      </c>
      <c r="D218" s="708">
        <v>24.749959999999998</v>
      </c>
      <c r="E218" s="709">
        <v>0</v>
      </c>
      <c r="F218" s="707">
        <v>0</v>
      </c>
      <c r="G218" s="708">
        <v>0</v>
      </c>
      <c r="H218" s="708">
        <v>2.0624899999999999</v>
      </c>
      <c r="I218" s="708">
        <v>10.313040000000001</v>
      </c>
      <c r="J218" s="708">
        <v>10.313040000000001</v>
      </c>
      <c r="K218" s="710">
        <v>0</v>
      </c>
      <c r="L218" s="270"/>
      <c r="M218" s="706" t="str">
        <f t="shared" si="3"/>
        <v/>
      </c>
    </row>
    <row r="219" spans="1:13" ht="14.45" customHeight="1" x14ac:dyDescent="0.2">
      <c r="A219" s="711" t="s">
        <v>543</v>
      </c>
      <c r="B219" s="707">
        <v>0</v>
      </c>
      <c r="C219" s="708">
        <v>9045.47595</v>
      </c>
      <c r="D219" s="708">
        <v>9045.47595</v>
      </c>
      <c r="E219" s="709">
        <v>0</v>
      </c>
      <c r="F219" s="707">
        <v>0</v>
      </c>
      <c r="G219" s="708">
        <v>0</v>
      </c>
      <c r="H219" s="708">
        <v>608.70242000000007</v>
      </c>
      <c r="I219" s="708">
        <v>3991.03863</v>
      </c>
      <c r="J219" s="708">
        <v>3991.03863</v>
      </c>
      <c r="K219" s="710">
        <v>0</v>
      </c>
      <c r="L219" s="270"/>
      <c r="M219" s="706" t="str">
        <f t="shared" si="3"/>
        <v/>
      </c>
    </row>
    <row r="220" spans="1:13" ht="14.45" customHeight="1" x14ac:dyDescent="0.2">
      <c r="A220" s="711" t="s">
        <v>544</v>
      </c>
      <c r="B220" s="707">
        <v>0</v>
      </c>
      <c r="C220" s="708">
        <v>9045.47595</v>
      </c>
      <c r="D220" s="708">
        <v>9045.47595</v>
      </c>
      <c r="E220" s="709">
        <v>0</v>
      </c>
      <c r="F220" s="707">
        <v>0</v>
      </c>
      <c r="G220" s="708">
        <v>0</v>
      </c>
      <c r="H220" s="708">
        <v>608.70242000000007</v>
      </c>
      <c r="I220" s="708">
        <v>3991.03863</v>
      </c>
      <c r="J220" s="708">
        <v>3991.03863</v>
      </c>
      <c r="K220" s="710">
        <v>0</v>
      </c>
      <c r="L220" s="270"/>
      <c r="M220" s="706" t="str">
        <f t="shared" si="3"/>
        <v/>
      </c>
    </row>
    <row r="221" spans="1:13" ht="14.45" customHeight="1" x14ac:dyDescent="0.2">
      <c r="A221" s="711" t="s">
        <v>545</v>
      </c>
      <c r="B221" s="707">
        <v>0</v>
      </c>
      <c r="C221" s="708">
        <v>9045.47595</v>
      </c>
      <c r="D221" s="708">
        <v>9045.47595</v>
      </c>
      <c r="E221" s="709">
        <v>0</v>
      </c>
      <c r="F221" s="707">
        <v>0</v>
      </c>
      <c r="G221" s="708">
        <v>0</v>
      </c>
      <c r="H221" s="708">
        <v>608.70242000000007</v>
      </c>
      <c r="I221" s="708">
        <v>3991.03863</v>
      </c>
      <c r="J221" s="708">
        <v>3991.03863</v>
      </c>
      <c r="K221" s="710">
        <v>0</v>
      </c>
      <c r="L221" s="270"/>
      <c r="M221" s="706" t="str">
        <f t="shared" si="3"/>
        <v/>
      </c>
    </row>
    <row r="222" spans="1:13" ht="14.45" customHeight="1" x14ac:dyDescent="0.2">
      <c r="A222" s="711" t="s">
        <v>546</v>
      </c>
      <c r="B222" s="707">
        <v>0</v>
      </c>
      <c r="C222" s="708">
        <v>53.889580000000002</v>
      </c>
      <c r="D222" s="708">
        <v>53.889580000000002</v>
      </c>
      <c r="E222" s="709">
        <v>0</v>
      </c>
      <c r="F222" s="707">
        <v>0</v>
      </c>
      <c r="G222" s="708">
        <v>0</v>
      </c>
      <c r="H222" s="708">
        <v>40.311129999999999</v>
      </c>
      <c r="I222" s="708">
        <v>65.013350000000003</v>
      </c>
      <c r="J222" s="708">
        <v>65.013350000000003</v>
      </c>
      <c r="K222" s="710">
        <v>0</v>
      </c>
      <c r="L222" s="270"/>
      <c r="M222" s="706" t="str">
        <f t="shared" si="3"/>
        <v>X</v>
      </c>
    </row>
    <row r="223" spans="1:13" ht="14.45" customHeight="1" x14ac:dyDescent="0.2">
      <c r="A223" s="711" t="s">
        <v>547</v>
      </c>
      <c r="B223" s="707">
        <v>0</v>
      </c>
      <c r="C223" s="708">
        <v>53.889580000000002</v>
      </c>
      <c r="D223" s="708">
        <v>53.889580000000002</v>
      </c>
      <c r="E223" s="709">
        <v>0</v>
      </c>
      <c r="F223" s="707">
        <v>0</v>
      </c>
      <c r="G223" s="708">
        <v>0</v>
      </c>
      <c r="H223" s="708">
        <v>40.311129999999999</v>
      </c>
      <c r="I223" s="708">
        <v>65.013350000000003</v>
      </c>
      <c r="J223" s="708">
        <v>65.013350000000003</v>
      </c>
      <c r="K223" s="710">
        <v>0</v>
      </c>
      <c r="L223" s="270"/>
      <c r="M223" s="706" t="str">
        <f t="shared" si="3"/>
        <v/>
      </c>
    </row>
    <row r="224" spans="1:13" ht="14.45" customHeight="1" x14ac:dyDescent="0.2">
      <c r="A224" s="711" t="s">
        <v>548</v>
      </c>
      <c r="B224" s="707">
        <v>0</v>
      </c>
      <c r="C224" s="708">
        <v>31.43</v>
      </c>
      <c r="D224" s="708">
        <v>31.43</v>
      </c>
      <c r="E224" s="709">
        <v>0</v>
      </c>
      <c r="F224" s="707">
        <v>0</v>
      </c>
      <c r="G224" s="708">
        <v>0</v>
      </c>
      <c r="H224" s="708">
        <v>1.7</v>
      </c>
      <c r="I224" s="708">
        <v>12.13</v>
      </c>
      <c r="J224" s="708">
        <v>12.13</v>
      </c>
      <c r="K224" s="710">
        <v>0</v>
      </c>
      <c r="L224" s="270"/>
      <c r="M224" s="706" t="str">
        <f t="shared" si="3"/>
        <v>X</v>
      </c>
    </row>
    <row r="225" spans="1:13" ht="14.45" customHeight="1" x14ac:dyDescent="0.2">
      <c r="A225" s="711" t="s">
        <v>549</v>
      </c>
      <c r="B225" s="707">
        <v>0</v>
      </c>
      <c r="C225" s="708">
        <v>31.43</v>
      </c>
      <c r="D225" s="708">
        <v>31.43</v>
      </c>
      <c r="E225" s="709">
        <v>0</v>
      </c>
      <c r="F225" s="707">
        <v>0</v>
      </c>
      <c r="G225" s="708">
        <v>0</v>
      </c>
      <c r="H225" s="708">
        <v>1.7</v>
      </c>
      <c r="I225" s="708">
        <v>12.13</v>
      </c>
      <c r="J225" s="708">
        <v>12.13</v>
      </c>
      <c r="K225" s="710">
        <v>0</v>
      </c>
      <c r="L225" s="270"/>
      <c r="M225" s="706" t="str">
        <f t="shared" si="3"/>
        <v/>
      </c>
    </row>
    <row r="226" spans="1:13" ht="14.45" customHeight="1" x14ac:dyDescent="0.2">
      <c r="A226" s="711" t="s">
        <v>550</v>
      </c>
      <c r="B226" s="707">
        <v>0</v>
      </c>
      <c r="C226" s="708">
        <v>75.737679999999997</v>
      </c>
      <c r="D226" s="708">
        <v>75.737679999999997</v>
      </c>
      <c r="E226" s="709">
        <v>0</v>
      </c>
      <c r="F226" s="707">
        <v>0</v>
      </c>
      <c r="G226" s="708">
        <v>0</v>
      </c>
      <c r="H226" s="708">
        <v>2.38002</v>
      </c>
      <c r="I226" s="708">
        <v>11.8505</v>
      </c>
      <c r="J226" s="708">
        <v>11.8505</v>
      </c>
      <c r="K226" s="710">
        <v>0</v>
      </c>
      <c r="L226" s="270"/>
      <c r="M226" s="706" t="str">
        <f t="shared" si="3"/>
        <v>X</v>
      </c>
    </row>
    <row r="227" spans="1:13" ht="14.45" customHeight="1" x14ac:dyDescent="0.2">
      <c r="A227" s="711" t="s">
        <v>551</v>
      </c>
      <c r="B227" s="707">
        <v>0</v>
      </c>
      <c r="C227" s="708">
        <v>15.01</v>
      </c>
      <c r="D227" s="708">
        <v>15.01</v>
      </c>
      <c r="E227" s="709">
        <v>0</v>
      </c>
      <c r="F227" s="707">
        <v>0</v>
      </c>
      <c r="G227" s="708">
        <v>0</v>
      </c>
      <c r="H227" s="708">
        <v>0.96</v>
      </c>
      <c r="I227" s="708">
        <v>2.81</v>
      </c>
      <c r="J227" s="708">
        <v>2.81</v>
      </c>
      <c r="K227" s="710">
        <v>0</v>
      </c>
      <c r="L227" s="270"/>
      <c r="M227" s="706" t="str">
        <f t="shared" si="3"/>
        <v/>
      </c>
    </row>
    <row r="228" spans="1:13" ht="14.45" customHeight="1" x14ac:dyDescent="0.2">
      <c r="A228" s="711" t="s">
        <v>552</v>
      </c>
      <c r="B228" s="707">
        <v>0</v>
      </c>
      <c r="C228" s="708">
        <v>60.727679999999999</v>
      </c>
      <c r="D228" s="708">
        <v>60.727679999999999</v>
      </c>
      <c r="E228" s="709">
        <v>0</v>
      </c>
      <c r="F228" s="707">
        <v>0</v>
      </c>
      <c r="G228" s="708">
        <v>0</v>
      </c>
      <c r="H228" s="708">
        <v>1.4200200000000001</v>
      </c>
      <c r="I228" s="708">
        <v>9.0404999999999998</v>
      </c>
      <c r="J228" s="708">
        <v>9.0404999999999998</v>
      </c>
      <c r="K228" s="710">
        <v>0</v>
      </c>
      <c r="L228" s="270"/>
      <c r="M228" s="706" t="str">
        <f t="shared" si="3"/>
        <v/>
      </c>
    </row>
    <row r="229" spans="1:13" ht="14.45" customHeight="1" x14ac:dyDescent="0.2">
      <c r="A229" s="711" t="s">
        <v>553</v>
      </c>
      <c r="B229" s="707">
        <v>0</v>
      </c>
      <c r="C229" s="708">
        <v>56.741309999999999</v>
      </c>
      <c r="D229" s="708">
        <v>56.741309999999999</v>
      </c>
      <c r="E229" s="709">
        <v>0</v>
      </c>
      <c r="F229" s="707">
        <v>0</v>
      </c>
      <c r="G229" s="708">
        <v>0</v>
      </c>
      <c r="H229" s="708">
        <v>5.7894100000000002</v>
      </c>
      <c r="I229" s="708">
        <v>25.11684</v>
      </c>
      <c r="J229" s="708">
        <v>25.11684</v>
      </c>
      <c r="K229" s="710">
        <v>0</v>
      </c>
      <c r="L229" s="270"/>
      <c r="M229" s="706" t="str">
        <f t="shared" si="3"/>
        <v>X</v>
      </c>
    </row>
    <row r="230" spans="1:13" ht="14.45" customHeight="1" x14ac:dyDescent="0.2">
      <c r="A230" s="711" t="s">
        <v>554</v>
      </c>
      <c r="B230" s="707">
        <v>0</v>
      </c>
      <c r="C230" s="708">
        <v>56.741309999999999</v>
      </c>
      <c r="D230" s="708">
        <v>56.741309999999999</v>
      </c>
      <c r="E230" s="709">
        <v>0</v>
      </c>
      <c r="F230" s="707">
        <v>0</v>
      </c>
      <c r="G230" s="708">
        <v>0</v>
      </c>
      <c r="H230" s="708">
        <v>5.7894100000000002</v>
      </c>
      <c r="I230" s="708">
        <v>25.11684</v>
      </c>
      <c r="J230" s="708">
        <v>25.11684</v>
      </c>
      <c r="K230" s="710">
        <v>0</v>
      </c>
      <c r="L230" s="270"/>
      <c r="M230" s="706" t="str">
        <f t="shared" si="3"/>
        <v/>
      </c>
    </row>
    <row r="231" spans="1:13" ht="14.45" customHeight="1" x14ac:dyDescent="0.2">
      <c r="A231" s="711" t="s">
        <v>555</v>
      </c>
      <c r="B231" s="707">
        <v>0</v>
      </c>
      <c r="C231" s="708">
        <v>186.07656</v>
      </c>
      <c r="D231" s="708">
        <v>186.07656</v>
      </c>
      <c r="E231" s="709">
        <v>0</v>
      </c>
      <c r="F231" s="707">
        <v>0</v>
      </c>
      <c r="G231" s="708">
        <v>0</v>
      </c>
      <c r="H231" s="708">
        <v>0</v>
      </c>
      <c r="I231" s="708">
        <v>0</v>
      </c>
      <c r="J231" s="708">
        <v>0</v>
      </c>
      <c r="K231" s="710">
        <v>0</v>
      </c>
      <c r="L231" s="270"/>
      <c r="M231" s="706" t="str">
        <f t="shared" si="3"/>
        <v>X</v>
      </c>
    </row>
    <row r="232" spans="1:13" ht="14.45" customHeight="1" x14ac:dyDescent="0.2">
      <c r="A232" s="711" t="s">
        <v>556</v>
      </c>
      <c r="B232" s="707">
        <v>0</v>
      </c>
      <c r="C232" s="708">
        <v>186.07656</v>
      </c>
      <c r="D232" s="708">
        <v>186.07656</v>
      </c>
      <c r="E232" s="709">
        <v>0</v>
      </c>
      <c r="F232" s="707">
        <v>0</v>
      </c>
      <c r="G232" s="708">
        <v>0</v>
      </c>
      <c r="H232" s="708">
        <v>0</v>
      </c>
      <c r="I232" s="708">
        <v>0</v>
      </c>
      <c r="J232" s="708">
        <v>0</v>
      </c>
      <c r="K232" s="710">
        <v>0</v>
      </c>
      <c r="L232" s="270"/>
      <c r="M232" s="706" t="str">
        <f t="shared" si="3"/>
        <v/>
      </c>
    </row>
    <row r="233" spans="1:13" ht="14.45" customHeight="1" x14ac:dyDescent="0.2">
      <c r="A233" s="711" t="s">
        <v>557</v>
      </c>
      <c r="B233" s="707">
        <v>0</v>
      </c>
      <c r="C233" s="708">
        <v>6.1820000000000004</v>
      </c>
      <c r="D233" s="708">
        <v>6.1820000000000004</v>
      </c>
      <c r="E233" s="709">
        <v>0</v>
      </c>
      <c r="F233" s="707">
        <v>0</v>
      </c>
      <c r="G233" s="708">
        <v>0</v>
      </c>
      <c r="H233" s="708">
        <v>0.875</v>
      </c>
      <c r="I233" s="708">
        <v>3.0259999999999998</v>
      </c>
      <c r="J233" s="708">
        <v>3.0259999999999998</v>
      </c>
      <c r="K233" s="710">
        <v>0</v>
      </c>
      <c r="L233" s="270"/>
      <c r="M233" s="706" t="str">
        <f t="shared" si="3"/>
        <v>X</v>
      </c>
    </row>
    <row r="234" spans="1:13" ht="14.45" customHeight="1" x14ac:dyDescent="0.2">
      <c r="A234" s="711" t="s">
        <v>558</v>
      </c>
      <c r="B234" s="707">
        <v>0</v>
      </c>
      <c r="C234" s="708">
        <v>6.1820000000000004</v>
      </c>
      <c r="D234" s="708">
        <v>6.1820000000000004</v>
      </c>
      <c r="E234" s="709">
        <v>0</v>
      </c>
      <c r="F234" s="707">
        <v>0</v>
      </c>
      <c r="G234" s="708">
        <v>0</v>
      </c>
      <c r="H234" s="708">
        <v>0.875</v>
      </c>
      <c r="I234" s="708">
        <v>3.0259999999999998</v>
      </c>
      <c r="J234" s="708">
        <v>3.0259999999999998</v>
      </c>
      <c r="K234" s="710">
        <v>0</v>
      </c>
      <c r="L234" s="270"/>
      <c r="M234" s="706" t="str">
        <f t="shared" si="3"/>
        <v/>
      </c>
    </row>
    <row r="235" spans="1:13" ht="14.45" customHeight="1" x14ac:dyDescent="0.2">
      <c r="A235" s="711" t="s">
        <v>559</v>
      </c>
      <c r="B235" s="707">
        <v>0</v>
      </c>
      <c r="C235" s="708">
        <v>557.08690999999999</v>
      </c>
      <c r="D235" s="708">
        <v>557.08690999999999</v>
      </c>
      <c r="E235" s="709">
        <v>0</v>
      </c>
      <c r="F235" s="707">
        <v>0</v>
      </c>
      <c r="G235" s="708">
        <v>0</v>
      </c>
      <c r="H235" s="708">
        <v>0</v>
      </c>
      <c r="I235" s="708">
        <v>620.10115000000008</v>
      </c>
      <c r="J235" s="708">
        <v>620.10115000000008</v>
      </c>
      <c r="K235" s="710">
        <v>0</v>
      </c>
      <c r="L235" s="270"/>
      <c r="M235" s="706" t="str">
        <f t="shared" si="3"/>
        <v>X</v>
      </c>
    </row>
    <row r="236" spans="1:13" ht="14.45" customHeight="1" x14ac:dyDescent="0.2">
      <c r="A236" s="711" t="s">
        <v>560</v>
      </c>
      <c r="B236" s="707">
        <v>0</v>
      </c>
      <c r="C236" s="708">
        <v>557.08690999999999</v>
      </c>
      <c r="D236" s="708">
        <v>557.08690999999999</v>
      </c>
      <c r="E236" s="709">
        <v>0</v>
      </c>
      <c r="F236" s="707">
        <v>0</v>
      </c>
      <c r="G236" s="708">
        <v>0</v>
      </c>
      <c r="H236" s="708">
        <v>0</v>
      </c>
      <c r="I236" s="708">
        <v>620.10115000000008</v>
      </c>
      <c r="J236" s="708">
        <v>620.10115000000008</v>
      </c>
      <c r="K236" s="710">
        <v>0</v>
      </c>
      <c r="L236" s="270"/>
      <c r="M236" s="706" t="str">
        <f t="shared" si="3"/>
        <v/>
      </c>
    </row>
    <row r="237" spans="1:13" ht="14.45" customHeight="1" x14ac:dyDescent="0.2">
      <c r="A237" s="711" t="s">
        <v>561</v>
      </c>
      <c r="B237" s="707">
        <v>0</v>
      </c>
      <c r="C237" s="708">
        <v>1134.80981</v>
      </c>
      <c r="D237" s="708">
        <v>1134.80981</v>
      </c>
      <c r="E237" s="709">
        <v>0</v>
      </c>
      <c r="F237" s="707">
        <v>0</v>
      </c>
      <c r="G237" s="708">
        <v>0</v>
      </c>
      <c r="H237" s="708">
        <v>67.785800000000009</v>
      </c>
      <c r="I237" s="708">
        <v>583.49252999999999</v>
      </c>
      <c r="J237" s="708">
        <v>583.49252999999999</v>
      </c>
      <c r="K237" s="710">
        <v>0</v>
      </c>
      <c r="L237" s="270"/>
      <c r="M237" s="706" t="str">
        <f t="shared" si="3"/>
        <v>X</v>
      </c>
    </row>
    <row r="238" spans="1:13" ht="14.45" customHeight="1" x14ac:dyDescent="0.2">
      <c r="A238" s="711" t="s">
        <v>562</v>
      </c>
      <c r="B238" s="707">
        <v>0</v>
      </c>
      <c r="C238" s="708">
        <v>1134.80981</v>
      </c>
      <c r="D238" s="708">
        <v>1134.80981</v>
      </c>
      <c r="E238" s="709">
        <v>0</v>
      </c>
      <c r="F238" s="707">
        <v>0</v>
      </c>
      <c r="G238" s="708">
        <v>0</v>
      </c>
      <c r="H238" s="708">
        <v>67.785800000000009</v>
      </c>
      <c r="I238" s="708">
        <v>583.49252999999999</v>
      </c>
      <c r="J238" s="708">
        <v>583.49252999999999</v>
      </c>
      <c r="K238" s="710">
        <v>0</v>
      </c>
      <c r="L238" s="270"/>
      <c r="M238" s="706" t="str">
        <f t="shared" si="3"/>
        <v/>
      </c>
    </row>
    <row r="239" spans="1:13" ht="14.45" customHeight="1" x14ac:dyDescent="0.2">
      <c r="A239" s="711" t="s">
        <v>563</v>
      </c>
      <c r="B239" s="707">
        <v>0</v>
      </c>
      <c r="C239" s="708">
        <v>6943.5220999999992</v>
      </c>
      <c r="D239" s="708">
        <v>6943.5220999999992</v>
      </c>
      <c r="E239" s="709">
        <v>0</v>
      </c>
      <c r="F239" s="707">
        <v>0</v>
      </c>
      <c r="G239" s="708">
        <v>0</v>
      </c>
      <c r="H239" s="708">
        <v>489.86106000000001</v>
      </c>
      <c r="I239" s="708">
        <v>2670.3082599999998</v>
      </c>
      <c r="J239" s="708">
        <v>2670.3082599999998</v>
      </c>
      <c r="K239" s="710">
        <v>0</v>
      </c>
      <c r="L239" s="270"/>
      <c r="M239" s="706" t="str">
        <f t="shared" si="3"/>
        <v>X</v>
      </c>
    </row>
    <row r="240" spans="1:13" ht="14.45" customHeight="1" x14ac:dyDescent="0.2">
      <c r="A240" s="711" t="s">
        <v>564</v>
      </c>
      <c r="B240" s="707">
        <v>0</v>
      </c>
      <c r="C240" s="708">
        <v>6943.5220999999992</v>
      </c>
      <c r="D240" s="708">
        <v>6943.5220999999992</v>
      </c>
      <c r="E240" s="709">
        <v>0</v>
      </c>
      <c r="F240" s="707">
        <v>0</v>
      </c>
      <c r="G240" s="708">
        <v>0</v>
      </c>
      <c r="H240" s="708">
        <v>489.86106000000001</v>
      </c>
      <c r="I240" s="708">
        <v>2670.3082599999998</v>
      </c>
      <c r="J240" s="708">
        <v>2670.3082599999998</v>
      </c>
      <c r="K240" s="710">
        <v>0</v>
      </c>
      <c r="L240" s="270"/>
      <c r="M240" s="706" t="str">
        <f t="shared" si="3"/>
        <v/>
      </c>
    </row>
    <row r="241" spans="1:13" ht="14.45" customHeight="1" x14ac:dyDescent="0.2">
      <c r="A241" s="711" t="s">
        <v>565</v>
      </c>
      <c r="B241" s="707">
        <v>0</v>
      </c>
      <c r="C241" s="708">
        <v>2.3850899999999999</v>
      </c>
      <c r="D241" s="708">
        <v>2.3850899999999999</v>
      </c>
      <c r="E241" s="709">
        <v>0</v>
      </c>
      <c r="F241" s="707">
        <v>0</v>
      </c>
      <c r="G241" s="708">
        <v>0</v>
      </c>
      <c r="H241" s="708">
        <v>9.3689999999999996E-2</v>
      </c>
      <c r="I241" s="708">
        <v>0.93872</v>
      </c>
      <c r="J241" s="708">
        <v>0.93872</v>
      </c>
      <c r="K241" s="710">
        <v>0</v>
      </c>
      <c r="L241" s="270"/>
      <c r="M241" s="706" t="str">
        <f t="shared" si="3"/>
        <v/>
      </c>
    </row>
    <row r="242" spans="1:13" ht="14.45" customHeight="1" x14ac:dyDescent="0.2">
      <c r="A242" s="711" t="s">
        <v>566</v>
      </c>
      <c r="B242" s="707">
        <v>0</v>
      </c>
      <c r="C242" s="708">
        <v>2.3850899999999999</v>
      </c>
      <c r="D242" s="708">
        <v>2.3850899999999999</v>
      </c>
      <c r="E242" s="709">
        <v>0</v>
      </c>
      <c r="F242" s="707">
        <v>0</v>
      </c>
      <c r="G242" s="708">
        <v>0</v>
      </c>
      <c r="H242" s="708">
        <v>9.3689999999999996E-2</v>
      </c>
      <c r="I242" s="708">
        <v>0.93872</v>
      </c>
      <c r="J242" s="708">
        <v>0.93872</v>
      </c>
      <c r="K242" s="710">
        <v>0</v>
      </c>
      <c r="L242" s="270"/>
      <c r="M242" s="706" t="str">
        <f t="shared" si="3"/>
        <v/>
      </c>
    </row>
    <row r="243" spans="1:13" ht="14.45" customHeight="1" x14ac:dyDescent="0.2">
      <c r="A243" s="711" t="s">
        <v>567</v>
      </c>
      <c r="B243" s="707">
        <v>0</v>
      </c>
      <c r="C243" s="708">
        <v>2.3850899999999999</v>
      </c>
      <c r="D243" s="708">
        <v>2.3850899999999999</v>
      </c>
      <c r="E243" s="709">
        <v>0</v>
      </c>
      <c r="F243" s="707">
        <v>0</v>
      </c>
      <c r="G243" s="708">
        <v>0</v>
      </c>
      <c r="H243" s="708">
        <v>9.3689999999999996E-2</v>
      </c>
      <c r="I243" s="708">
        <v>0.93872</v>
      </c>
      <c r="J243" s="708">
        <v>0.93872</v>
      </c>
      <c r="K243" s="710">
        <v>0</v>
      </c>
      <c r="L243" s="270"/>
      <c r="M243" s="706" t="str">
        <f t="shared" si="3"/>
        <v/>
      </c>
    </row>
    <row r="244" spans="1:13" ht="14.45" customHeight="1" x14ac:dyDescent="0.2">
      <c r="A244" s="711" t="s">
        <v>568</v>
      </c>
      <c r="B244" s="707">
        <v>0</v>
      </c>
      <c r="C244" s="708">
        <v>2.3850899999999999</v>
      </c>
      <c r="D244" s="708">
        <v>2.3850899999999999</v>
      </c>
      <c r="E244" s="709">
        <v>0</v>
      </c>
      <c r="F244" s="707">
        <v>0</v>
      </c>
      <c r="G244" s="708">
        <v>0</v>
      </c>
      <c r="H244" s="708">
        <v>9.3689999999999996E-2</v>
      </c>
      <c r="I244" s="708">
        <v>0.93872</v>
      </c>
      <c r="J244" s="708">
        <v>0.93872</v>
      </c>
      <c r="K244" s="710">
        <v>0</v>
      </c>
      <c r="L244" s="270"/>
      <c r="M244" s="706" t="str">
        <f t="shared" si="3"/>
        <v>X</v>
      </c>
    </row>
    <row r="245" spans="1:13" ht="14.45" customHeight="1" x14ac:dyDescent="0.2">
      <c r="A245" s="711" t="s">
        <v>569</v>
      </c>
      <c r="B245" s="707">
        <v>0</v>
      </c>
      <c r="C245" s="708">
        <v>2.3850899999999999</v>
      </c>
      <c r="D245" s="708">
        <v>2.3850899999999999</v>
      </c>
      <c r="E245" s="709">
        <v>0</v>
      </c>
      <c r="F245" s="707">
        <v>0</v>
      </c>
      <c r="G245" s="708">
        <v>0</v>
      </c>
      <c r="H245" s="708">
        <v>9.3689999999999996E-2</v>
      </c>
      <c r="I245" s="708">
        <v>0.93872</v>
      </c>
      <c r="J245" s="708">
        <v>0.93872</v>
      </c>
      <c r="K245" s="710">
        <v>0</v>
      </c>
      <c r="L245" s="270"/>
      <c r="M245" s="706" t="str">
        <f t="shared" si="3"/>
        <v/>
      </c>
    </row>
    <row r="246" spans="1:13" ht="14.45" customHeight="1" x14ac:dyDescent="0.2">
      <c r="A246" s="711"/>
      <c r="B246" s="707"/>
      <c r="C246" s="708"/>
      <c r="D246" s="708"/>
      <c r="E246" s="709"/>
      <c r="F246" s="707"/>
      <c r="G246" s="708"/>
      <c r="H246" s="708"/>
      <c r="I246" s="708"/>
      <c r="J246" s="708"/>
      <c r="K246" s="710"/>
      <c r="L246" s="270"/>
      <c r="M246" s="706" t="str">
        <f t="shared" si="3"/>
        <v/>
      </c>
    </row>
    <row r="247" spans="1:13" ht="14.45" customHeight="1" x14ac:dyDescent="0.2">
      <c r="A247" s="711"/>
      <c r="B247" s="707"/>
      <c r="C247" s="708"/>
      <c r="D247" s="708"/>
      <c r="E247" s="709"/>
      <c r="F247" s="707"/>
      <c r="G247" s="708"/>
      <c r="H247" s="708"/>
      <c r="I247" s="708"/>
      <c r="J247" s="708"/>
      <c r="K247" s="710"/>
      <c r="L247" s="270"/>
      <c r="M247" s="706" t="str">
        <f t="shared" si="3"/>
        <v/>
      </c>
    </row>
    <row r="248" spans="1:13" ht="14.45" customHeight="1" x14ac:dyDescent="0.2">
      <c r="A248" s="711"/>
      <c r="B248" s="707"/>
      <c r="C248" s="708"/>
      <c r="D248" s="708"/>
      <c r="E248" s="709"/>
      <c r="F248" s="707"/>
      <c r="G248" s="708"/>
      <c r="H248" s="708"/>
      <c r="I248" s="708"/>
      <c r="J248" s="708"/>
      <c r="K248" s="710"/>
      <c r="L248" s="270"/>
      <c r="M248" s="706" t="str">
        <f t="shared" si="3"/>
        <v/>
      </c>
    </row>
    <row r="249" spans="1:13" ht="14.45" customHeight="1" x14ac:dyDescent="0.2">
      <c r="A249" s="711"/>
      <c r="B249" s="707"/>
      <c r="C249" s="708"/>
      <c r="D249" s="708"/>
      <c r="E249" s="709"/>
      <c r="F249" s="707"/>
      <c r="G249" s="708"/>
      <c r="H249" s="708"/>
      <c r="I249" s="708"/>
      <c r="J249" s="708"/>
      <c r="K249" s="710"/>
      <c r="L249" s="270"/>
      <c r="M249" s="706" t="str">
        <f t="shared" si="3"/>
        <v/>
      </c>
    </row>
    <row r="250" spans="1:13" ht="14.45" customHeight="1" x14ac:dyDescent="0.2">
      <c r="A250" s="711"/>
      <c r="B250" s="707"/>
      <c r="C250" s="708"/>
      <c r="D250" s="708"/>
      <c r="E250" s="709"/>
      <c r="F250" s="707"/>
      <c r="G250" s="708"/>
      <c r="H250" s="708"/>
      <c r="I250" s="708"/>
      <c r="J250" s="708"/>
      <c r="K250" s="710"/>
      <c r="L250" s="270"/>
      <c r="M250" s="706" t="str">
        <f t="shared" si="3"/>
        <v/>
      </c>
    </row>
    <row r="251" spans="1:13" ht="14.45" customHeight="1" x14ac:dyDescent="0.2">
      <c r="A251" s="711"/>
      <c r="B251" s="707"/>
      <c r="C251" s="708"/>
      <c r="D251" s="708"/>
      <c r="E251" s="709"/>
      <c r="F251" s="707"/>
      <c r="G251" s="708"/>
      <c r="H251" s="708"/>
      <c r="I251" s="708"/>
      <c r="J251" s="708"/>
      <c r="K251" s="710"/>
      <c r="L251" s="270"/>
      <c r="M251" s="706" t="str">
        <f t="shared" si="3"/>
        <v/>
      </c>
    </row>
    <row r="252" spans="1:13" ht="14.45" customHeight="1" x14ac:dyDescent="0.2">
      <c r="A252" s="711"/>
      <c r="B252" s="707"/>
      <c r="C252" s="708"/>
      <c r="D252" s="708"/>
      <c r="E252" s="709"/>
      <c r="F252" s="707"/>
      <c r="G252" s="708"/>
      <c r="H252" s="708"/>
      <c r="I252" s="708"/>
      <c r="J252" s="708"/>
      <c r="K252" s="710"/>
      <c r="L252" s="270"/>
      <c r="M252" s="706" t="str">
        <f t="shared" si="3"/>
        <v/>
      </c>
    </row>
    <row r="253" spans="1:13" ht="14.45" customHeight="1" x14ac:dyDescent="0.2">
      <c r="A253" s="711"/>
      <c r="B253" s="707"/>
      <c r="C253" s="708"/>
      <c r="D253" s="708"/>
      <c r="E253" s="709"/>
      <c r="F253" s="707"/>
      <c r="G253" s="708"/>
      <c r="H253" s="708"/>
      <c r="I253" s="708"/>
      <c r="J253" s="708"/>
      <c r="K253" s="710"/>
      <c r="L253" s="270"/>
      <c r="M253" s="706" t="str">
        <f t="shared" si="3"/>
        <v/>
      </c>
    </row>
    <row r="254" spans="1:13" ht="14.45" customHeight="1" x14ac:dyDescent="0.2">
      <c r="A254" s="711"/>
      <c r="B254" s="707"/>
      <c r="C254" s="708"/>
      <c r="D254" s="708"/>
      <c r="E254" s="709"/>
      <c r="F254" s="707"/>
      <c r="G254" s="708"/>
      <c r="H254" s="708"/>
      <c r="I254" s="708"/>
      <c r="J254" s="708"/>
      <c r="K254" s="710"/>
      <c r="L254" s="270"/>
      <c r="M254" s="706" t="str">
        <f t="shared" si="3"/>
        <v/>
      </c>
    </row>
    <row r="255" spans="1:13" ht="14.45" customHeight="1" x14ac:dyDescent="0.2">
      <c r="A255" s="711"/>
      <c r="B255" s="707"/>
      <c r="C255" s="708"/>
      <c r="D255" s="708"/>
      <c r="E255" s="709"/>
      <c r="F255" s="707"/>
      <c r="G255" s="708"/>
      <c r="H255" s="708"/>
      <c r="I255" s="708"/>
      <c r="J255" s="708"/>
      <c r="K255" s="710"/>
      <c r="L255" s="270"/>
      <c r="M255" s="706" t="str">
        <f t="shared" si="3"/>
        <v/>
      </c>
    </row>
    <row r="256" spans="1:13" ht="14.45" customHeight="1" x14ac:dyDescent="0.2">
      <c r="A256" s="711"/>
      <c r="B256" s="707"/>
      <c r="C256" s="708"/>
      <c r="D256" s="708"/>
      <c r="E256" s="709"/>
      <c r="F256" s="707"/>
      <c r="G256" s="708"/>
      <c r="H256" s="708"/>
      <c r="I256" s="708"/>
      <c r="J256" s="708"/>
      <c r="K256" s="710"/>
      <c r="L256" s="270"/>
      <c r="M256" s="706" t="str">
        <f t="shared" si="3"/>
        <v/>
      </c>
    </row>
    <row r="257" spans="1:13" ht="14.45" customHeight="1" x14ac:dyDescent="0.2">
      <c r="A257" s="711"/>
      <c r="B257" s="707"/>
      <c r="C257" s="708"/>
      <c r="D257" s="708"/>
      <c r="E257" s="709"/>
      <c r="F257" s="707"/>
      <c r="G257" s="708"/>
      <c r="H257" s="708"/>
      <c r="I257" s="708"/>
      <c r="J257" s="708"/>
      <c r="K257" s="710"/>
      <c r="L257" s="270"/>
      <c r="M257" s="706" t="str">
        <f t="shared" si="3"/>
        <v/>
      </c>
    </row>
    <row r="258" spans="1:13" ht="14.45" customHeight="1" x14ac:dyDescent="0.2">
      <c r="A258" s="711"/>
      <c r="B258" s="707"/>
      <c r="C258" s="708"/>
      <c r="D258" s="708"/>
      <c r="E258" s="709"/>
      <c r="F258" s="707"/>
      <c r="G258" s="708"/>
      <c r="H258" s="708"/>
      <c r="I258" s="708"/>
      <c r="J258" s="708"/>
      <c r="K258" s="710"/>
      <c r="L258" s="270"/>
      <c r="M258" s="706" t="str">
        <f t="shared" si="3"/>
        <v/>
      </c>
    </row>
    <row r="259" spans="1:13" ht="14.45" customHeight="1" x14ac:dyDescent="0.2">
      <c r="A259" s="711"/>
      <c r="B259" s="707"/>
      <c r="C259" s="708"/>
      <c r="D259" s="708"/>
      <c r="E259" s="709"/>
      <c r="F259" s="707"/>
      <c r="G259" s="708"/>
      <c r="H259" s="708"/>
      <c r="I259" s="708"/>
      <c r="J259" s="708"/>
      <c r="K259" s="710"/>
      <c r="L259" s="270"/>
      <c r="M259" s="706" t="str">
        <f t="shared" si="3"/>
        <v/>
      </c>
    </row>
    <row r="260" spans="1:13" ht="14.45" customHeight="1" x14ac:dyDescent="0.2">
      <c r="A260" s="711"/>
      <c r="B260" s="707"/>
      <c r="C260" s="708"/>
      <c r="D260" s="708"/>
      <c r="E260" s="709"/>
      <c r="F260" s="707"/>
      <c r="G260" s="708"/>
      <c r="H260" s="708"/>
      <c r="I260" s="708"/>
      <c r="J260" s="708"/>
      <c r="K260" s="710"/>
      <c r="L260" s="270"/>
      <c r="M260" s="706" t="str">
        <f t="shared" si="3"/>
        <v/>
      </c>
    </row>
    <row r="261" spans="1:13" ht="14.45" customHeight="1" x14ac:dyDescent="0.2">
      <c r="A261" s="711"/>
      <c r="B261" s="707"/>
      <c r="C261" s="708"/>
      <c r="D261" s="708"/>
      <c r="E261" s="709"/>
      <c r="F261" s="707"/>
      <c r="G261" s="708"/>
      <c r="H261" s="708"/>
      <c r="I261" s="708"/>
      <c r="J261" s="708"/>
      <c r="K261" s="710"/>
      <c r="L261" s="270"/>
      <c r="M261" s="706" t="str">
        <f t="shared" si="3"/>
        <v/>
      </c>
    </row>
    <row r="262" spans="1:13" ht="14.45" customHeight="1" x14ac:dyDescent="0.2">
      <c r="A262" s="711"/>
      <c r="B262" s="707"/>
      <c r="C262" s="708"/>
      <c r="D262" s="708"/>
      <c r="E262" s="709"/>
      <c r="F262" s="707"/>
      <c r="G262" s="708"/>
      <c r="H262" s="708"/>
      <c r="I262" s="708"/>
      <c r="J262" s="708"/>
      <c r="K262" s="710"/>
      <c r="L262" s="270"/>
      <c r="M262" s="70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1"/>
      <c r="B263" s="707"/>
      <c r="C263" s="708"/>
      <c r="D263" s="708"/>
      <c r="E263" s="709"/>
      <c r="F263" s="707"/>
      <c r="G263" s="708"/>
      <c r="H263" s="708"/>
      <c r="I263" s="708"/>
      <c r="J263" s="708"/>
      <c r="K263" s="710"/>
      <c r="L263" s="270"/>
      <c r="M263" s="706" t="str">
        <f t="shared" si="4"/>
        <v/>
      </c>
    </row>
    <row r="264" spans="1:13" ht="14.45" customHeight="1" x14ac:dyDescent="0.2">
      <c r="A264" s="711"/>
      <c r="B264" s="707"/>
      <c r="C264" s="708"/>
      <c r="D264" s="708"/>
      <c r="E264" s="709"/>
      <c r="F264" s="707"/>
      <c r="G264" s="708"/>
      <c r="H264" s="708"/>
      <c r="I264" s="708"/>
      <c r="J264" s="708"/>
      <c r="K264" s="710"/>
      <c r="L264" s="270"/>
      <c r="M264" s="706" t="str">
        <f t="shared" si="4"/>
        <v/>
      </c>
    </row>
    <row r="265" spans="1:13" ht="14.45" customHeight="1" x14ac:dyDescent="0.2">
      <c r="A265" s="711"/>
      <c r="B265" s="707"/>
      <c r="C265" s="708"/>
      <c r="D265" s="708"/>
      <c r="E265" s="709"/>
      <c r="F265" s="707"/>
      <c r="G265" s="708"/>
      <c r="H265" s="708"/>
      <c r="I265" s="708"/>
      <c r="J265" s="708"/>
      <c r="K265" s="710"/>
      <c r="L265" s="270"/>
      <c r="M265" s="706" t="str">
        <f t="shared" si="4"/>
        <v/>
      </c>
    </row>
    <row r="266" spans="1:13" ht="14.45" customHeight="1" x14ac:dyDescent="0.2">
      <c r="A266" s="711"/>
      <c r="B266" s="707"/>
      <c r="C266" s="708"/>
      <c r="D266" s="708"/>
      <c r="E266" s="709"/>
      <c r="F266" s="707"/>
      <c r="G266" s="708"/>
      <c r="H266" s="708"/>
      <c r="I266" s="708"/>
      <c r="J266" s="708"/>
      <c r="K266" s="710"/>
      <c r="L266" s="270"/>
      <c r="M266" s="706" t="str">
        <f t="shared" si="4"/>
        <v/>
      </c>
    </row>
    <row r="267" spans="1:13" ht="14.45" customHeight="1" x14ac:dyDescent="0.2">
      <c r="A267" s="711"/>
      <c r="B267" s="707"/>
      <c r="C267" s="708"/>
      <c r="D267" s="708"/>
      <c r="E267" s="709"/>
      <c r="F267" s="707"/>
      <c r="G267" s="708"/>
      <c r="H267" s="708"/>
      <c r="I267" s="708"/>
      <c r="J267" s="708"/>
      <c r="K267" s="710"/>
      <c r="L267" s="270"/>
      <c r="M267" s="706" t="str">
        <f t="shared" si="4"/>
        <v/>
      </c>
    </row>
    <row r="268" spans="1:13" ht="14.45" customHeight="1" x14ac:dyDescent="0.2">
      <c r="A268" s="711"/>
      <c r="B268" s="707"/>
      <c r="C268" s="708"/>
      <c r="D268" s="708"/>
      <c r="E268" s="709"/>
      <c r="F268" s="707"/>
      <c r="G268" s="708"/>
      <c r="H268" s="708"/>
      <c r="I268" s="708"/>
      <c r="J268" s="708"/>
      <c r="K268" s="710"/>
      <c r="L268" s="270"/>
      <c r="M268" s="706" t="str">
        <f t="shared" si="4"/>
        <v/>
      </c>
    </row>
    <row r="269" spans="1:13" ht="14.45" customHeight="1" x14ac:dyDescent="0.2">
      <c r="A269" s="711"/>
      <c r="B269" s="707"/>
      <c r="C269" s="708"/>
      <c r="D269" s="708"/>
      <c r="E269" s="709"/>
      <c r="F269" s="707"/>
      <c r="G269" s="708"/>
      <c r="H269" s="708"/>
      <c r="I269" s="708"/>
      <c r="J269" s="708"/>
      <c r="K269" s="710"/>
      <c r="L269" s="270"/>
      <c r="M269" s="706" t="str">
        <f t="shared" si="4"/>
        <v/>
      </c>
    </row>
    <row r="270" spans="1:13" ht="14.45" customHeight="1" x14ac:dyDescent="0.2">
      <c r="A270" s="711"/>
      <c r="B270" s="707"/>
      <c r="C270" s="708"/>
      <c r="D270" s="708"/>
      <c r="E270" s="709"/>
      <c r="F270" s="707"/>
      <c r="G270" s="708"/>
      <c r="H270" s="708"/>
      <c r="I270" s="708"/>
      <c r="J270" s="708"/>
      <c r="K270" s="710"/>
      <c r="L270" s="270"/>
      <c r="M270" s="706" t="str">
        <f t="shared" si="4"/>
        <v/>
      </c>
    </row>
    <row r="271" spans="1:13" ht="14.45" customHeight="1" x14ac:dyDescent="0.2">
      <c r="A271" s="711"/>
      <c r="B271" s="707"/>
      <c r="C271" s="708"/>
      <c r="D271" s="708"/>
      <c r="E271" s="709"/>
      <c r="F271" s="707"/>
      <c r="G271" s="708"/>
      <c r="H271" s="708"/>
      <c r="I271" s="708"/>
      <c r="J271" s="708"/>
      <c r="K271" s="710"/>
      <c r="L271" s="270"/>
      <c r="M271" s="706" t="str">
        <f t="shared" si="4"/>
        <v/>
      </c>
    </row>
    <row r="272" spans="1:13" ht="14.45" customHeight="1" x14ac:dyDescent="0.2">
      <c r="A272" s="711"/>
      <c r="B272" s="707"/>
      <c r="C272" s="708"/>
      <c r="D272" s="708"/>
      <c r="E272" s="709"/>
      <c r="F272" s="707"/>
      <c r="G272" s="708"/>
      <c r="H272" s="708"/>
      <c r="I272" s="708"/>
      <c r="J272" s="708"/>
      <c r="K272" s="710"/>
      <c r="L272" s="270"/>
      <c r="M272" s="706" t="str">
        <f t="shared" si="4"/>
        <v/>
      </c>
    </row>
    <row r="273" spans="1:13" ht="14.45" customHeight="1" x14ac:dyDescent="0.2">
      <c r="A273" s="711"/>
      <c r="B273" s="707"/>
      <c r="C273" s="708"/>
      <c r="D273" s="708"/>
      <c r="E273" s="709"/>
      <c r="F273" s="707"/>
      <c r="G273" s="708"/>
      <c r="H273" s="708"/>
      <c r="I273" s="708"/>
      <c r="J273" s="708"/>
      <c r="K273" s="710"/>
      <c r="L273" s="270"/>
      <c r="M273" s="706" t="str">
        <f t="shared" si="4"/>
        <v/>
      </c>
    </row>
    <row r="274" spans="1:13" ht="14.45" customHeight="1" x14ac:dyDescent="0.2">
      <c r="A274" s="711"/>
      <c r="B274" s="707"/>
      <c r="C274" s="708"/>
      <c r="D274" s="708"/>
      <c r="E274" s="709"/>
      <c r="F274" s="707"/>
      <c r="G274" s="708"/>
      <c r="H274" s="708"/>
      <c r="I274" s="708"/>
      <c r="J274" s="708"/>
      <c r="K274" s="710"/>
      <c r="L274" s="270"/>
      <c r="M274" s="706" t="str">
        <f t="shared" si="4"/>
        <v/>
      </c>
    </row>
    <row r="275" spans="1:13" ht="14.45" customHeight="1" x14ac:dyDescent="0.2">
      <c r="A275" s="711"/>
      <c r="B275" s="707"/>
      <c r="C275" s="708"/>
      <c r="D275" s="708"/>
      <c r="E275" s="709"/>
      <c r="F275" s="707"/>
      <c r="G275" s="708"/>
      <c r="H275" s="708"/>
      <c r="I275" s="708"/>
      <c r="J275" s="708"/>
      <c r="K275" s="710"/>
      <c r="L275" s="270"/>
      <c r="M275" s="706" t="str">
        <f t="shared" si="4"/>
        <v/>
      </c>
    </row>
    <row r="276" spans="1:13" ht="14.45" customHeight="1" x14ac:dyDescent="0.2">
      <c r="A276" s="711"/>
      <c r="B276" s="707"/>
      <c r="C276" s="708"/>
      <c r="D276" s="708"/>
      <c r="E276" s="709"/>
      <c r="F276" s="707"/>
      <c r="G276" s="708"/>
      <c r="H276" s="708"/>
      <c r="I276" s="708"/>
      <c r="J276" s="708"/>
      <c r="K276" s="710"/>
      <c r="L276" s="270"/>
      <c r="M276" s="706" t="str">
        <f t="shared" si="4"/>
        <v/>
      </c>
    </row>
    <row r="277" spans="1:13" ht="14.45" customHeight="1" x14ac:dyDescent="0.2">
      <c r="A277" s="711"/>
      <c r="B277" s="707"/>
      <c r="C277" s="708"/>
      <c r="D277" s="708"/>
      <c r="E277" s="709"/>
      <c r="F277" s="707"/>
      <c r="G277" s="708"/>
      <c r="H277" s="708"/>
      <c r="I277" s="708"/>
      <c r="J277" s="708"/>
      <c r="K277" s="710"/>
      <c r="L277" s="270"/>
      <c r="M277" s="706" t="str">
        <f t="shared" si="4"/>
        <v/>
      </c>
    </row>
    <row r="278" spans="1:13" ht="14.45" customHeight="1" x14ac:dyDescent="0.2">
      <c r="A278" s="711"/>
      <c r="B278" s="707"/>
      <c r="C278" s="708"/>
      <c r="D278" s="708"/>
      <c r="E278" s="709"/>
      <c r="F278" s="707"/>
      <c r="G278" s="708"/>
      <c r="H278" s="708"/>
      <c r="I278" s="708"/>
      <c r="J278" s="708"/>
      <c r="K278" s="710"/>
      <c r="L278" s="270"/>
      <c r="M278" s="706" t="str">
        <f t="shared" si="4"/>
        <v/>
      </c>
    </row>
    <row r="279" spans="1:13" ht="14.45" customHeight="1" x14ac:dyDescent="0.2">
      <c r="A279" s="711"/>
      <c r="B279" s="707"/>
      <c r="C279" s="708"/>
      <c r="D279" s="708"/>
      <c r="E279" s="709"/>
      <c r="F279" s="707"/>
      <c r="G279" s="708"/>
      <c r="H279" s="708"/>
      <c r="I279" s="708"/>
      <c r="J279" s="708"/>
      <c r="K279" s="710"/>
      <c r="L279" s="270"/>
      <c r="M279" s="706" t="str">
        <f t="shared" si="4"/>
        <v/>
      </c>
    </row>
    <row r="280" spans="1:13" ht="14.45" customHeight="1" x14ac:dyDescent="0.2">
      <c r="A280" s="711"/>
      <c r="B280" s="707"/>
      <c r="C280" s="708"/>
      <c r="D280" s="708"/>
      <c r="E280" s="709"/>
      <c r="F280" s="707"/>
      <c r="G280" s="708"/>
      <c r="H280" s="708"/>
      <c r="I280" s="708"/>
      <c r="J280" s="708"/>
      <c r="K280" s="710"/>
      <c r="L280" s="270"/>
      <c r="M280" s="706" t="str">
        <f t="shared" si="4"/>
        <v/>
      </c>
    </row>
    <row r="281" spans="1:13" ht="14.45" customHeight="1" x14ac:dyDescent="0.2">
      <c r="A281" s="711"/>
      <c r="B281" s="707"/>
      <c r="C281" s="708"/>
      <c r="D281" s="708"/>
      <c r="E281" s="709"/>
      <c r="F281" s="707"/>
      <c r="G281" s="708"/>
      <c r="H281" s="708"/>
      <c r="I281" s="708"/>
      <c r="J281" s="708"/>
      <c r="K281" s="710"/>
      <c r="L281" s="270"/>
      <c r="M281" s="706" t="str">
        <f t="shared" si="4"/>
        <v/>
      </c>
    </row>
    <row r="282" spans="1:13" ht="14.45" customHeight="1" x14ac:dyDescent="0.2">
      <c r="A282" s="711"/>
      <c r="B282" s="707"/>
      <c r="C282" s="708"/>
      <c r="D282" s="708"/>
      <c r="E282" s="709"/>
      <c r="F282" s="707"/>
      <c r="G282" s="708"/>
      <c r="H282" s="708"/>
      <c r="I282" s="708"/>
      <c r="J282" s="708"/>
      <c r="K282" s="710"/>
      <c r="L282" s="270"/>
      <c r="M282" s="706" t="str">
        <f t="shared" si="4"/>
        <v/>
      </c>
    </row>
    <row r="283" spans="1:13" ht="14.45" customHeight="1" x14ac:dyDescent="0.2">
      <c r="A283" s="711"/>
      <c r="B283" s="707"/>
      <c r="C283" s="708"/>
      <c r="D283" s="708"/>
      <c r="E283" s="709"/>
      <c r="F283" s="707"/>
      <c r="G283" s="708"/>
      <c r="H283" s="708"/>
      <c r="I283" s="708"/>
      <c r="J283" s="708"/>
      <c r="K283" s="710"/>
      <c r="L283" s="270"/>
      <c r="M283" s="706" t="str">
        <f t="shared" si="4"/>
        <v/>
      </c>
    </row>
    <row r="284" spans="1:13" ht="14.45" customHeight="1" x14ac:dyDescent="0.2">
      <c r="A284" s="711"/>
      <c r="B284" s="707"/>
      <c r="C284" s="708"/>
      <c r="D284" s="708"/>
      <c r="E284" s="709"/>
      <c r="F284" s="707"/>
      <c r="G284" s="708"/>
      <c r="H284" s="708"/>
      <c r="I284" s="708"/>
      <c r="J284" s="708"/>
      <c r="K284" s="710"/>
      <c r="L284" s="270"/>
      <c r="M284" s="706" t="str">
        <f t="shared" si="4"/>
        <v/>
      </c>
    </row>
    <row r="285" spans="1:13" ht="14.45" customHeight="1" x14ac:dyDescent="0.2">
      <c r="A285" s="711"/>
      <c r="B285" s="707"/>
      <c r="C285" s="708"/>
      <c r="D285" s="708"/>
      <c r="E285" s="709"/>
      <c r="F285" s="707"/>
      <c r="G285" s="708"/>
      <c r="H285" s="708"/>
      <c r="I285" s="708"/>
      <c r="J285" s="708"/>
      <c r="K285" s="710"/>
      <c r="L285" s="270"/>
      <c r="M285" s="706" t="str">
        <f t="shared" si="4"/>
        <v/>
      </c>
    </row>
    <row r="286" spans="1:13" ht="14.45" customHeight="1" x14ac:dyDescent="0.2">
      <c r="A286" s="711"/>
      <c r="B286" s="707"/>
      <c r="C286" s="708"/>
      <c r="D286" s="708"/>
      <c r="E286" s="709"/>
      <c r="F286" s="707"/>
      <c r="G286" s="708"/>
      <c r="H286" s="708"/>
      <c r="I286" s="708"/>
      <c r="J286" s="708"/>
      <c r="K286" s="710"/>
      <c r="L286" s="270"/>
      <c r="M286" s="706" t="str">
        <f t="shared" si="4"/>
        <v/>
      </c>
    </row>
    <row r="287" spans="1:13" ht="14.45" customHeight="1" x14ac:dyDescent="0.2">
      <c r="A287" s="711"/>
      <c r="B287" s="707"/>
      <c r="C287" s="708"/>
      <c r="D287" s="708"/>
      <c r="E287" s="709"/>
      <c r="F287" s="707"/>
      <c r="G287" s="708"/>
      <c r="H287" s="708"/>
      <c r="I287" s="708"/>
      <c r="J287" s="708"/>
      <c r="K287" s="710"/>
      <c r="L287" s="270"/>
      <c r="M287" s="706" t="str">
        <f t="shared" si="4"/>
        <v/>
      </c>
    </row>
    <row r="288" spans="1:13" ht="14.45" customHeight="1" x14ac:dyDescent="0.2">
      <c r="A288" s="711"/>
      <c r="B288" s="707"/>
      <c r="C288" s="708"/>
      <c r="D288" s="708"/>
      <c r="E288" s="709"/>
      <c r="F288" s="707"/>
      <c r="G288" s="708"/>
      <c r="H288" s="708"/>
      <c r="I288" s="708"/>
      <c r="J288" s="708"/>
      <c r="K288" s="710"/>
      <c r="L288" s="270"/>
      <c r="M288" s="706" t="str">
        <f t="shared" si="4"/>
        <v/>
      </c>
    </row>
    <row r="289" spans="1:13" ht="14.45" customHeight="1" x14ac:dyDescent="0.2">
      <c r="A289" s="711"/>
      <c r="B289" s="707"/>
      <c r="C289" s="708"/>
      <c r="D289" s="708"/>
      <c r="E289" s="709"/>
      <c r="F289" s="707"/>
      <c r="G289" s="708"/>
      <c r="H289" s="708"/>
      <c r="I289" s="708"/>
      <c r="J289" s="708"/>
      <c r="K289" s="710"/>
      <c r="L289" s="270"/>
      <c r="M289" s="706" t="str">
        <f t="shared" si="4"/>
        <v/>
      </c>
    </row>
    <row r="290" spans="1:13" ht="14.45" customHeight="1" x14ac:dyDescent="0.2">
      <c r="A290" s="711"/>
      <c r="B290" s="707"/>
      <c r="C290" s="708"/>
      <c r="D290" s="708"/>
      <c r="E290" s="709"/>
      <c r="F290" s="707"/>
      <c r="G290" s="708"/>
      <c r="H290" s="708"/>
      <c r="I290" s="708"/>
      <c r="J290" s="708"/>
      <c r="K290" s="710"/>
      <c r="L290" s="270"/>
      <c r="M290" s="706" t="str">
        <f t="shared" si="4"/>
        <v/>
      </c>
    </row>
    <row r="291" spans="1:13" ht="14.45" customHeight="1" x14ac:dyDescent="0.2">
      <c r="A291" s="711"/>
      <c r="B291" s="707"/>
      <c r="C291" s="708"/>
      <c r="D291" s="708"/>
      <c r="E291" s="709"/>
      <c r="F291" s="707"/>
      <c r="G291" s="708"/>
      <c r="H291" s="708"/>
      <c r="I291" s="708"/>
      <c r="J291" s="708"/>
      <c r="K291" s="710"/>
      <c r="L291" s="270"/>
      <c r="M291" s="706" t="str">
        <f t="shared" si="4"/>
        <v/>
      </c>
    </row>
    <row r="292" spans="1:13" ht="14.45" customHeight="1" x14ac:dyDescent="0.2">
      <c r="A292" s="711"/>
      <c r="B292" s="707"/>
      <c r="C292" s="708"/>
      <c r="D292" s="708"/>
      <c r="E292" s="709"/>
      <c r="F292" s="707"/>
      <c r="G292" s="708"/>
      <c r="H292" s="708"/>
      <c r="I292" s="708"/>
      <c r="J292" s="708"/>
      <c r="K292" s="710"/>
      <c r="L292" s="270"/>
      <c r="M292" s="706" t="str">
        <f t="shared" si="4"/>
        <v/>
      </c>
    </row>
    <row r="293" spans="1:13" ht="14.45" customHeight="1" x14ac:dyDescent="0.2">
      <c r="A293" s="711"/>
      <c r="B293" s="707"/>
      <c r="C293" s="708"/>
      <c r="D293" s="708"/>
      <c r="E293" s="709"/>
      <c r="F293" s="707"/>
      <c r="G293" s="708"/>
      <c r="H293" s="708"/>
      <c r="I293" s="708"/>
      <c r="J293" s="708"/>
      <c r="K293" s="710"/>
      <c r="L293" s="270"/>
      <c r="M293" s="706" t="str">
        <f t="shared" si="4"/>
        <v/>
      </c>
    </row>
    <row r="294" spans="1:13" ht="14.45" customHeight="1" x14ac:dyDescent="0.2">
      <c r="A294" s="711"/>
      <c r="B294" s="707"/>
      <c r="C294" s="708"/>
      <c r="D294" s="708"/>
      <c r="E294" s="709"/>
      <c r="F294" s="707"/>
      <c r="G294" s="708"/>
      <c r="H294" s="708"/>
      <c r="I294" s="708"/>
      <c r="J294" s="708"/>
      <c r="K294" s="710"/>
      <c r="L294" s="270"/>
      <c r="M294" s="706" t="str">
        <f t="shared" si="4"/>
        <v/>
      </c>
    </row>
    <row r="295" spans="1:13" ht="14.45" customHeight="1" x14ac:dyDescent="0.2">
      <c r="A295" s="711"/>
      <c r="B295" s="707"/>
      <c r="C295" s="708"/>
      <c r="D295" s="708"/>
      <c r="E295" s="709"/>
      <c r="F295" s="707"/>
      <c r="G295" s="708"/>
      <c r="H295" s="708"/>
      <c r="I295" s="708"/>
      <c r="J295" s="708"/>
      <c r="K295" s="710"/>
      <c r="L295" s="270"/>
      <c r="M295" s="706" t="str">
        <f t="shared" si="4"/>
        <v/>
      </c>
    </row>
    <row r="296" spans="1:13" ht="14.45" customHeight="1" x14ac:dyDescent="0.2">
      <c r="A296" s="711"/>
      <c r="B296" s="707"/>
      <c r="C296" s="708"/>
      <c r="D296" s="708"/>
      <c r="E296" s="709"/>
      <c r="F296" s="707"/>
      <c r="G296" s="708"/>
      <c r="H296" s="708"/>
      <c r="I296" s="708"/>
      <c r="J296" s="708"/>
      <c r="K296" s="710"/>
      <c r="L296" s="270"/>
      <c r="M296" s="706" t="str">
        <f t="shared" si="4"/>
        <v/>
      </c>
    </row>
    <row r="297" spans="1:13" ht="14.45" customHeight="1" x14ac:dyDescent="0.2">
      <c r="A297" s="711"/>
      <c r="B297" s="707"/>
      <c r="C297" s="708"/>
      <c r="D297" s="708"/>
      <c r="E297" s="709"/>
      <c r="F297" s="707"/>
      <c r="G297" s="708"/>
      <c r="H297" s="708"/>
      <c r="I297" s="708"/>
      <c r="J297" s="708"/>
      <c r="K297" s="710"/>
      <c r="L297" s="270"/>
      <c r="M297" s="706" t="str">
        <f t="shared" si="4"/>
        <v/>
      </c>
    </row>
    <row r="298" spans="1:13" ht="14.45" customHeight="1" x14ac:dyDescent="0.2">
      <c r="A298" s="711"/>
      <c r="B298" s="707"/>
      <c r="C298" s="708"/>
      <c r="D298" s="708"/>
      <c r="E298" s="709"/>
      <c r="F298" s="707"/>
      <c r="G298" s="708"/>
      <c r="H298" s="708"/>
      <c r="I298" s="708"/>
      <c r="J298" s="708"/>
      <c r="K298" s="710"/>
      <c r="L298" s="270"/>
      <c r="M298" s="706" t="str">
        <f t="shared" si="4"/>
        <v/>
      </c>
    </row>
    <row r="299" spans="1:13" ht="14.45" customHeight="1" x14ac:dyDescent="0.2">
      <c r="A299" s="711"/>
      <c r="B299" s="707"/>
      <c r="C299" s="708"/>
      <c r="D299" s="708"/>
      <c r="E299" s="709"/>
      <c r="F299" s="707"/>
      <c r="G299" s="708"/>
      <c r="H299" s="708"/>
      <c r="I299" s="708"/>
      <c r="J299" s="708"/>
      <c r="K299" s="710"/>
      <c r="L299" s="270"/>
      <c r="M299" s="706" t="str">
        <f t="shared" si="4"/>
        <v/>
      </c>
    </row>
    <row r="300" spans="1:13" ht="14.45" customHeight="1" x14ac:dyDescent="0.2">
      <c r="A300" s="711"/>
      <c r="B300" s="707"/>
      <c r="C300" s="708"/>
      <c r="D300" s="708"/>
      <c r="E300" s="709"/>
      <c r="F300" s="707"/>
      <c r="G300" s="708"/>
      <c r="H300" s="708"/>
      <c r="I300" s="708"/>
      <c r="J300" s="708"/>
      <c r="K300" s="710"/>
      <c r="L300" s="270"/>
      <c r="M300" s="706" t="str">
        <f t="shared" si="4"/>
        <v/>
      </c>
    </row>
    <row r="301" spans="1:13" ht="14.45" customHeight="1" x14ac:dyDescent="0.2">
      <c r="A301" s="711"/>
      <c r="B301" s="707"/>
      <c r="C301" s="708"/>
      <c r="D301" s="708"/>
      <c r="E301" s="709"/>
      <c r="F301" s="707"/>
      <c r="G301" s="708"/>
      <c r="H301" s="708"/>
      <c r="I301" s="708"/>
      <c r="J301" s="708"/>
      <c r="K301" s="710"/>
      <c r="L301" s="270"/>
      <c r="M301" s="706" t="str">
        <f t="shared" si="4"/>
        <v/>
      </c>
    </row>
    <row r="302" spans="1:13" ht="14.45" customHeight="1" x14ac:dyDescent="0.2">
      <c r="A302" s="711"/>
      <c r="B302" s="707"/>
      <c r="C302" s="708"/>
      <c r="D302" s="708"/>
      <c r="E302" s="709"/>
      <c r="F302" s="707"/>
      <c r="G302" s="708"/>
      <c r="H302" s="708"/>
      <c r="I302" s="708"/>
      <c r="J302" s="708"/>
      <c r="K302" s="710"/>
      <c r="L302" s="270"/>
      <c r="M302" s="706" t="str">
        <f t="shared" si="4"/>
        <v/>
      </c>
    </row>
    <row r="303" spans="1:13" ht="14.45" customHeight="1" x14ac:dyDescent="0.2">
      <c r="A303" s="711"/>
      <c r="B303" s="707"/>
      <c r="C303" s="708"/>
      <c r="D303" s="708"/>
      <c r="E303" s="709"/>
      <c r="F303" s="707"/>
      <c r="G303" s="708"/>
      <c r="H303" s="708"/>
      <c r="I303" s="708"/>
      <c r="J303" s="708"/>
      <c r="K303" s="710"/>
      <c r="L303" s="270"/>
      <c r="M303" s="706" t="str">
        <f t="shared" si="4"/>
        <v/>
      </c>
    </row>
    <row r="304" spans="1:13" ht="14.45" customHeight="1" x14ac:dyDescent="0.2">
      <c r="A304" s="711"/>
      <c r="B304" s="707"/>
      <c r="C304" s="708"/>
      <c r="D304" s="708"/>
      <c r="E304" s="709"/>
      <c r="F304" s="707"/>
      <c r="G304" s="708"/>
      <c r="H304" s="708"/>
      <c r="I304" s="708"/>
      <c r="J304" s="708"/>
      <c r="K304" s="710"/>
      <c r="L304" s="270"/>
      <c r="M304" s="706" t="str">
        <f t="shared" si="4"/>
        <v/>
      </c>
    </row>
    <row r="305" spans="1:13" ht="14.45" customHeight="1" x14ac:dyDescent="0.2">
      <c r="A305" s="711"/>
      <c r="B305" s="707"/>
      <c r="C305" s="708"/>
      <c r="D305" s="708"/>
      <c r="E305" s="709"/>
      <c r="F305" s="707"/>
      <c r="G305" s="708"/>
      <c r="H305" s="708"/>
      <c r="I305" s="708"/>
      <c r="J305" s="708"/>
      <c r="K305" s="710"/>
      <c r="L305" s="270"/>
      <c r="M305" s="706" t="str">
        <f t="shared" si="4"/>
        <v/>
      </c>
    </row>
    <row r="306" spans="1:13" ht="14.45" customHeight="1" x14ac:dyDescent="0.2">
      <c r="A306" s="711"/>
      <c r="B306" s="707"/>
      <c r="C306" s="708"/>
      <c r="D306" s="708"/>
      <c r="E306" s="709"/>
      <c r="F306" s="707"/>
      <c r="G306" s="708"/>
      <c r="H306" s="708"/>
      <c r="I306" s="708"/>
      <c r="J306" s="708"/>
      <c r="K306" s="710"/>
      <c r="L306" s="270"/>
      <c r="M306" s="706" t="str">
        <f t="shared" si="4"/>
        <v/>
      </c>
    </row>
    <row r="307" spans="1:13" ht="14.45" customHeight="1" x14ac:dyDescent="0.2">
      <c r="A307" s="711"/>
      <c r="B307" s="707"/>
      <c r="C307" s="708"/>
      <c r="D307" s="708"/>
      <c r="E307" s="709"/>
      <c r="F307" s="707"/>
      <c r="G307" s="708"/>
      <c r="H307" s="708"/>
      <c r="I307" s="708"/>
      <c r="J307" s="708"/>
      <c r="K307" s="710"/>
      <c r="L307" s="270"/>
      <c r="M307" s="706" t="str">
        <f t="shared" si="4"/>
        <v/>
      </c>
    </row>
    <row r="308" spans="1:13" ht="14.45" customHeight="1" x14ac:dyDescent="0.2">
      <c r="A308" s="711"/>
      <c r="B308" s="707"/>
      <c r="C308" s="708"/>
      <c r="D308" s="708"/>
      <c r="E308" s="709"/>
      <c r="F308" s="707"/>
      <c r="G308" s="708"/>
      <c r="H308" s="708"/>
      <c r="I308" s="708"/>
      <c r="J308" s="708"/>
      <c r="K308" s="710"/>
      <c r="L308" s="270"/>
      <c r="M308" s="706" t="str">
        <f t="shared" si="4"/>
        <v/>
      </c>
    </row>
    <row r="309" spans="1:13" ht="14.45" customHeight="1" x14ac:dyDescent="0.2">
      <c r="A309" s="711"/>
      <c r="B309" s="707"/>
      <c r="C309" s="708"/>
      <c r="D309" s="708"/>
      <c r="E309" s="709"/>
      <c r="F309" s="707"/>
      <c r="G309" s="708"/>
      <c r="H309" s="708"/>
      <c r="I309" s="708"/>
      <c r="J309" s="708"/>
      <c r="K309" s="710"/>
      <c r="L309" s="270"/>
      <c r="M309" s="706" t="str">
        <f t="shared" si="4"/>
        <v/>
      </c>
    </row>
    <row r="310" spans="1:13" ht="14.45" customHeight="1" x14ac:dyDescent="0.2">
      <c r="A310" s="711"/>
      <c r="B310" s="707"/>
      <c r="C310" s="708"/>
      <c r="D310" s="708"/>
      <c r="E310" s="709"/>
      <c r="F310" s="707"/>
      <c r="G310" s="708"/>
      <c r="H310" s="708"/>
      <c r="I310" s="708"/>
      <c r="J310" s="708"/>
      <c r="K310" s="710"/>
      <c r="L310" s="270"/>
      <c r="M310" s="706" t="str">
        <f t="shared" si="4"/>
        <v/>
      </c>
    </row>
    <row r="311" spans="1:13" ht="14.45" customHeight="1" x14ac:dyDescent="0.2">
      <c r="A311" s="711"/>
      <c r="B311" s="707"/>
      <c r="C311" s="708"/>
      <c r="D311" s="708"/>
      <c r="E311" s="709"/>
      <c r="F311" s="707"/>
      <c r="G311" s="708"/>
      <c r="H311" s="708"/>
      <c r="I311" s="708"/>
      <c r="J311" s="708"/>
      <c r="K311" s="710"/>
      <c r="L311" s="270"/>
      <c r="M311" s="706" t="str">
        <f t="shared" si="4"/>
        <v/>
      </c>
    </row>
    <row r="312" spans="1:13" ht="14.45" customHeight="1" x14ac:dyDescent="0.2">
      <c r="A312" s="711"/>
      <c r="B312" s="707"/>
      <c r="C312" s="708"/>
      <c r="D312" s="708"/>
      <c r="E312" s="709"/>
      <c r="F312" s="707"/>
      <c r="G312" s="708"/>
      <c r="H312" s="708"/>
      <c r="I312" s="708"/>
      <c r="J312" s="708"/>
      <c r="K312" s="710"/>
      <c r="L312" s="270"/>
      <c r="M312" s="706" t="str">
        <f t="shared" si="4"/>
        <v/>
      </c>
    </row>
    <row r="313" spans="1:13" ht="14.45" customHeight="1" x14ac:dyDescent="0.2">
      <c r="A313" s="711"/>
      <c r="B313" s="707"/>
      <c r="C313" s="708"/>
      <c r="D313" s="708"/>
      <c r="E313" s="709"/>
      <c r="F313" s="707"/>
      <c r="G313" s="708"/>
      <c r="H313" s="708"/>
      <c r="I313" s="708"/>
      <c r="J313" s="708"/>
      <c r="K313" s="710"/>
      <c r="L313" s="270"/>
      <c r="M313" s="706" t="str">
        <f t="shared" si="4"/>
        <v/>
      </c>
    </row>
    <row r="314" spans="1:13" ht="14.45" customHeight="1" x14ac:dyDescent="0.2">
      <c r="A314" s="711"/>
      <c r="B314" s="707"/>
      <c r="C314" s="708"/>
      <c r="D314" s="708"/>
      <c r="E314" s="709"/>
      <c r="F314" s="707"/>
      <c r="G314" s="708"/>
      <c r="H314" s="708"/>
      <c r="I314" s="708"/>
      <c r="J314" s="708"/>
      <c r="K314" s="710"/>
      <c r="L314" s="270"/>
      <c r="M314" s="706" t="str">
        <f t="shared" si="4"/>
        <v/>
      </c>
    </row>
    <row r="315" spans="1:13" ht="14.45" customHeight="1" x14ac:dyDescent="0.2">
      <c r="A315" s="711"/>
      <c r="B315" s="707"/>
      <c r="C315" s="708"/>
      <c r="D315" s="708"/>
      <c r="E315" s="709"/>
      <c r="F315" s="707"/>
      <c r="G315" s="708"/>
      <c r="H315" s="708"/>
      <c r="I315" s="708"/>
      <c r="J315" s="708"/>
      <c r="K315" s="710"/>
      <c r="L315" s="270"/>
      <c r="M315" s="706" t="str">
        <f t="shared" si="4"/>
        <v/>
      </c>
    </row>
    <row r="316" spans="1:13" ht="14.45" customHeight="1" x14ac:dyDescent="0.2">
      <c r="A316" s="711"/>
      <c r="B316" s="707"/>
      <c r="C316" s="708"/>
      <c r="D316" s="708"/>
      <c r="E316" s="709"/>
      <c r="F316" s="707"/>
      <c r="G316" s="708"/>
      <c r="H316" s="708"/>
      <c r="I316" s="708"/>
      <c r="J316" s="708"/>
      <c r="K316" s="710"/>
      <c r="L316" s="270"/>
      <c r="M316" s="706" t="str">
        <f t="shared" si="4"/>
        <v/>
      </c>
    </row>
    <row r="317" spans="1:13" ht="14.45" customHeight="1" x14ac:dyDescent="0.2">
      <c r="A317" s="711"/>
      <c r="B317" s="707"/>
      <c r="C317" s="708"/>
      <c r="D317" s="708"/>
      <c r="E317" s="709"/>
      <c r="F317" s="707"/>
      <c r="G317" s="708"/>
      <c r="H317" s="708"/>
      <c r="I317" s="708"/>
      <c r="J317" s="708"/>
      <c r="K317" s="710"/>
      <c r="L317" s="270"/>
      <c r="M317" s="706" t="str">
        <f t="shared" si="4"/>
        <v/>
      </c>
    </row>
    <row r="318" spans="1:13" ht="14.45" customHeight="1" x14ac:dyDescent="0.2">
      <c r="A318" s="711"/>
      <c r="B318" s="707"/>
      <c r="C318" s="708"/>
      <c r="D318" s="708"/>
      <c r="E318" s="709"/>
      <c r="F318" s="707"/>
      <c r="G318" s="708"/>
      <c r="H318" s="708"/>
      <c r="I318" s="708"/>
      <c r="J318" s="708"/>
      <c r="K318" s="710"/>
      <c r="L318" s="270"/>
      <c r="M318" s="706" t="str">
        <f t="shared" si="4"/>
        <v/>
      </c>
    </row>
    <row r="319" spans="1:13" ht="14.45" customHeight="1" x14ac:dyDescent="0.2">
      <c r="A319" s="711"/>
      <c r="B319" s="707"/>
      <c r="C319" s="708"/>
      <c r="D319" s="708"/>
      <c r="E319" s="709"/>
      <c r="F319" s="707"/>
      <c r="G319" s="708"/>
      <c r="H319" s="708"/>
      <c r="I319" s="708"/>
      <c r="J319" s="708"/>
      <c r="K319" s="710"/>
      <c r="L319" s="270"/>
      <c r="M319" s="706" t="str">
        <f t="shared" si="4"/>
        <v/>
      </c>
    </row>
    <row r="320" spans="1:13" ht="14.45" customHeight="1" x14ac:dyDescent="0.2">
      <c r="A320" s="711"/>
      <c r="B320" s="707"/>
      <c r="C320" s="708"/>
      <c r="D320" s="708"/>
      <c r="E320" s="709"/>
      <c r="F320" s="707"/>
      <c r="G320" s="708"/>
      <c r="H320" s="708"/>
      <c r="I320" s="708"/>
      <c r="J320" s="708"/>
      <c r="K320" s="710"/>
      <c r="L320" s="270"/>
      <c r="M320" s="706" t="str">
        <f t="shared" si="4"/>
        <v/>
      </c>
    </row>
    <row r="321" spans="1:13" ht="14.45" customHeight="1" x14ac:dyDescent="0.2">
      <c r="A321" s="711"/>
      <c r="B321" s="707"/>
      <c r="C321" s="708"/>
      <c r="D321" s="708"/>
      <c r="E321" s="709"/>
      <c r="F321" s="707"/>
      <c r="G321" s="708"/>
      <c r="H321" s="708"/>
      <c r="I321" s="708"/>
      <c r="J321" s="708"/>
      <c r="K321" s="710"/>
      <c r="L321" s="270"/>
      <c r="M321" s="706" t="str">
        <f t="shared" si="4"/>
        <v/>
      </c>
    </row>
    <row r="322" spans="1:13" ht="14.45" customHeight="1" x14ac:dyDescent="0.2">
      <c r="A322" s="711"/>
      <c r="B322" s="707"/>
      <c r="C322" s="708"/>
      <c r="D322" s="708"/>
      <c r="E322" s="709"/>
      <c r="F322" s="707"/>
      <c r="G322" s="708"/>
      <c r="H322" s="708"/>
      <c r="I322" s="708"/>
      <c r="J322" s="708"/>
      <c r="K322" s="710"/>
      <c r="L322" s="270"/>
      <c r="M322" s="706" t="str">
        <f t="shared" si="4"/>
        <v/>
      </c>
    </row>
    <row r="323" spans="1:13" ht="14.45" customHeight="1" x14ac:dyDescent="0.2">
      <c r="A323" s="711"/>
      <c r="B323" s="707"/>
      <c r="C323" s="708"/>
      <c r="D323" s="708"/>
      <c r="E323" s="709"/>
      <c r="F323" s="707"/>
      <c r="G323" s="708"/>
      <c r="H323" s="708"/>
      <c r="I323" s="708"/>
      <c r="J323" s="708"/>
      <c r="K323" s="710"/>
      <c r="L323" s="270"/>
      <c r="M323" s="706" t="str">
        <f t="shared" si="4"/>
        <v/>
      </c>
    </row>
    <row r="324" spans="1:13" ht="14.45" customHeight="1" x14ac:dyDescent="0.2">
      <c r="A324" s="711"/>
      <c r="B324" s="707"/>
      <c r="C324" s="708"/>
      <c r="D324" s="708"/>
      <c r="E324" s="709"/>
      <c r="F324" s="707"/>
      <c r="G324" s="708"/>
      <c r="H324" s="708"/>
      <c r="I324" s="708"/>
      <c r="J324" s="708"/>
      <c r="K324" s="710"/>
      <c r="L324" s="270"/>
      <c r="M324" s="706" t="str">
        <f t="shared" si="4"/>
        <v/>
      </c>
    </row>
    <row r="325" spans="1:13" ht="14.45" customHeight="1" x14ac:dyDescent="0.2">
      <c r="A325" s="711"/>
      <c r="B325" s="707"/>
      <c r="C325" s="708"/>
      <c r="D325" s="708"/>
      <c r="E325" s="709"/>
      <c r="F325" s="707"/>
      <c r="G325" s="708"/>
      <c r="H325" s="708"/>
      <c r="I325" s="708"/>
      <c r="J325" s="708"/>
      <c r="K325" s="710"/>
      <c r="L325" s="270"/>
      <c r="M325" s="706" t="str">
        <f t="shared" si="4"/>
        <v/>
      </c>
    </row>
    <row r="326" spans="1:13" ht="14.45" customHeight="1" x14ac:dyDescent="0.2">
      <c r="A326" s="711"/>
      <c r="B326" s="707"/>
      <c r="C326" s="708"/>
      <c r="D326" s="708"/>
      <c r="E326" s="709"/>
      <c r="F326" s="707"/>
      <c r="G326" s="708"/>
      <c r="H326" s="708"/>
      <c r="I326" s="708"/>
      <c r="J326" s="708"/>
      <c r="K326" s="710"/>
      <c r="L326" s="270"/>
      <c r="M326" s="70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1"/>
      <c r="B327" s="707"/>
      <c r="C327" s="708"/>
      <c r="D327" s="708"/>
      <c r="E327" s="709"/>
      <c r="F327" s="707"/>
      <c r="G327" s="708"/>
      <c r="H327" s="708"/>
      <c r="I327" s="708"/>
      <c r="J327" s="708"/>
      <c r="K327" s="710"/>
      <c r="L327" s="270"/>
      <c r="M327" s="706" t="str">
        <f t="shared" si="5"/>
        <v/>
      </c>
    </row>
    <row r="328" spans="1:13" ht="14.45" customHeight="1" x14ac:dyDescent="0.2">
      <c r="A328" s="711"/>
      <c r="B328" s="707"/>
      <c r="C328" s="708"/>
      <c r="D328" s="708"/>
      <c r="E328" s="709"/>
      <c r="F328" s="707"/>
      <c r="G328" s="708"/>
      <c r="H328" s="708"/>
      <c r="I328" s="708"/>
      <c r="J328" s="708"/>
      <c r="K328" s="710"/>
      <c r="L328" s="270"/>
      <c r="M328" s="706" t="str">
        <f t="shared" si="5"/>
        <v/>
      </c>
    </row>
    <row r="329" spans="1:13" ht="14.45" customHeight="1" x14ac:dyDescent="0.2">
      <c r="A329" s="711"/>
      <c r="B329" s="707"/>
      <c r="C329" s="708"/>
      <c r="D329" s="708"/>
      <c r="E329" s="709"/>
      <c r="F329" s="707"/>
      <c r="G329" s="708"/>
      <c r="H329" s="708"/>
      <c r="I329" s="708"/>
      <c r="J329" s="708"/>
      <c r="K329" s="710"/>
      <c r="L329" s="270"/>
      <c r="M329" s="706" t="str">
        <f t="shared" si="5"/>
        <v/>
      </c>
    </row>
    <row r="330" spans="1:13" ht="14.45" customHeight="1" x14ac:dyDescent="0.2">
      <c r="A330" s="711"/>
      <c r="B330" s="707"/>
      <c r="C330" s="708"/>
      <c r="D330" s="708"/>
      <c r="E330" s="709"/>
      <c r="F330" s="707"/>
      <c r="G330" s="708"/>
      <c r="H330" s="708"/>
      <c r="I330" s="708"/>
      <c r="J330" s="708"/>
      <c r="K330" s="710"/>
      <c r="L330" s="270"/>
      <c r="M330" s="706" t="str">
        <f t="shared" si="5"/>
        <v/>
      </c>
    </row>
    <row r="331" spans="1:13" ht="14.45" customHeight="1" x14ac:dyDescent="0.2">
      <c r="A331" s="711"/>
      <c r="B331" s="707"/>
      <c r="C331" s="708"/>
      <c r="D331" s="708"/>
      <c r="E331" s="709"/>
      <c r="F331" s="707"/>
      <c r="G331" s="708"/>
      <c r="H331" s="708"/>
      <c r="I331" s="708"/>
      <c r="J331" s="708"/>
      <c r="K331" s="710"/>
      <c r="L331" s="270"/>
      <c r="M331" s="706" t="str">
        <f t="shared" si="5"/>
        <v/>
      </c>
    </row>
    <row r="332" spans="1:13" ht="14.45" customHeight="1" x14ac:dyDescent="0.2">
      <c r="A332" s="711"/>
      <c r="B332" s="707"/>
      <c r="C332" s="708"/>
      <c r="D332" s="708"/>
      <c r="E332" s="709"/>
      <c r="F332" s="707"/>
      <c r="G332" s="708"/>
      <c r="H332" s="708"/>
      <c r="I332" s="708"/>
      <c r="J332" s="708"/>
      <c r="K332" s="710"/>
      <c r="L332" s="270"/>
      <c r="M332" s="706" t="str">
        <f t="shared" si="5"/>
        <v/>
      </c>
    </row>
    <row r="333" spans="1:13" ht="14.45" customHeight="1" x14ac:dyDescent="0.2">
      <c r="A333" s="711"/>
      <c r="B333" s="707"/>
      <c r="C333" s="708"/>
      <c r="D333" s="708"/>
      <c r="E333" s="709"/>
      <c r="F333" s="707"/>
      <c r="G333" s="708"/>
      <c r="H333" s="708"/>
      <c r="I333" s="708"/>
      <c r="J333" s="708"/>
      <c r="K333" s="710"/>
      <c r="L333" s="270"/>
      <c r="M333" s="706" t="str">
        <f t="shared" si="5"/>
        <v/>
      </c>
    </row>
    <row r="334" spans="1:13" ht="14.45" customHeight="1" x14ac:dyDescent="0.2">
      <c r="A334" s="711"/>
      <c r="B334" s="707"/>
      <c r="C334" s="708"/>
      <c r="D334" s="708"/>
      <c r="E334" s="709"/>
      <c r="F334" s="707"/>
      <c r="G334" s="708"/>
      <c r="H334" s="708"/>
      <c r="I334" s="708"/>
      <c r="J334" s="708"/>
      <c r="K334" s="710"/>
      <c r="L334" s="270"/>
      <c r="M334" s="706" t="str">
        <f t="shared" si="5"/>
        <v/>
      </c>
    </row>
    <row r="335" spans="1:13" ht="14.45" customHeight="1" x14ac:dyDescent="0.2">
      <c r="A335" s="711"/>
      <c r="B335" s="707"/>
      <c r="C335" s="708"/>
      <c r="D335" s="708"/>
      <c r="E335" s="709"/>
      <c r="F335" s="707"/>
      <c r="G335" s="708"/>
      <c r="H335" s="708"/>
      <c r="I335" s="708"/>
      <c r="J335" s="708"/>
      <c r="K335" s="710"/>
      <c r="L335" s="270"/>
      <c r="M335" s="706" t="str">
        <f t="shared" si="5"/>
        <v/>
      </c>
    </row>
    <row r="336" spans="1:13" ht="14.45" customHeight="1" x14ac:dyDescent="0.2">
      <c r="A336" s="711"/>
      <c r="B336" s="707"/>
      <c r="C336" s="708"/>
      <c r="D336" s="708"/>
      <c r="E336" s="709"/>
      <c r="F336" s="707"/>
      <c r="G336" s="708"/>
      <c r="H336" s="708"/>
      <c r="I336" s="708"/>
      <c r="J336" s="708"/>
      <c r="K336" s="710"/>
      <c r="L336" s="270"/>
      <c r="M336" s="706" t="str">
        <f t="shared" si="5"/>
        <v/>
      </c>
    </row>
    <row r="337" spans="1:13" ht="14.45" customHeight="1" x14ac:dyDescent="0.2">
      <c r="A337" s="711"/>
      <c r="B337" s="707"/>
      <c r="C337" s="708"/>
      <c r="D337" s="708"/>
      <c r="E337" s="709"/>
      <c r="F337" s="707"/>
      <c r="G337" s="708"/>
      <c r="H337" s="708"/>
      <c r="I337" s="708"/>
      <c r="J337" s="708"/>
      <c r="K337" s="710"/>
      <c r="L337" s="270"/>
      <c r="M337" s="706" t="str">
        <f t="shared" si="5"/>
        <v/>
      </c>
    </row>
    <row r="338" spans="1:13" ht="14.45" customHeight="1" x14ac:dyDescent="0.2">
      <c r="A338" s="711"/>
      <c r="B338" s="707"/>
      <c r="C338" s="708"/>
      <c r="D338" s="708"/>
      <c r="E338" s="709"/>
      <c r="F338" s="707"/>
      <c r="G338" s="708"/>
      <c r="H338" s="708"/>
      <c r="I338" s="708"/>
      <c r="J338" s="708"/>
      <c r="K338" s="710"/>
      <c r="L338" s="270"/>
      <c r="M338" s="706" t="str">
        <f t="shared" si="5"/>
        <v/>
      </c>
    </row>
    <row r="339" spans="1:13" ht="14.45" customHeight="1" x14ac:dyDescent="0.2">
      <c r="A339" s="711"/>
      <c r="B339" s="707"/>
      <c r="C339" s="708"/>
      <c r="D339" s="708"/>
      <c r="E339" s="709"/>
      <c r="F339" s="707"/>
      <c r="G339" s="708"/>
      <c r="H339" s="708"/>
      <c r="I339" s="708"/>
      <c r="J339" s="708"/>
      <c r="K339" s="710"/>
      <c r="L339" s="270"/>
      <c r="M339" s="706" t="str">
        <f t="shared" si="5"/>
        <v/>
      </c>
    </row>
    <row r="340" spans="1:13" ht="14.45" customHeight="1" x14ac:dyDescent="0.2">
      <c r="A340" s="711"/>
      <c r="B340" s="707"/>
      <c r="C340" s="708"/>
      <c r="D340" s="708"/>
      <c r="E340" s="709"/>
      <c r="F340" s="707"/>
      <c r="G340" s="708"/>
      <c r="H340" s="708"/>
      <c r="I340" s="708"/>
      <c r="J340" s="708"/>
      <c r="K340" s="710"/>
      <c r="L340" s="270"/>
      <c r="M340" s="706" t="str">
        <f t="shared" si="5"/>
        <v/>
      </c>
    </row>
    <row r="341" spans="1:13" ht="14.45" customHeight="1" x14ac:dyDescent="0.2">
      <c r="A341" s="711"/>
      <c r="B341" s="707"/>
      <c r="C341" s="708"/>
      <c r="D341" s="708"/>
      <c r="E341" s="709"/>
      <c r="F341" s="707"/>
      <c r="G341" s="708"/>
      <c r="H341" s="708"/>
      <c r="I341" s="708"/>
      <c r="J341" s="708"/>
      <c r="K341" s="710"/>
      <c r="L341" s="270"/>
      <c r="M341" s="706" t="str">
        <f t="shared" si="5"/>
        <v/>
      </c>
    </row>
    <row r="342" spans="1:13" ht="14.45" customHeight="1" x14ac:dyDescent="0.2">
      <c r="A342" s="711"/>
      <c r="B342" s="707"/>
      <c r="C342" s="708"/>
      <c r="D342" s="708"/>
      <c r="E342" s="709"/>
      <c r="F342" s="707"/>
      <c r="G342" s="708"/>
      <c r="H342" s="708"/>
      <c r="I342" s="708"/>
      <c r="J342" s="708"/>
      <c r="K342" s="710"/>
      <c r="L342" s="270"/>
      <c r="M342" s="706" t="str">
        <f t="shared" si="5"/>
        <v/>
      </c>
    </row>
    <row r="343" spans="1:13" ht="14.45" customHeight="1" x14ac:dyDescent="0.2">
      <c r="A343" s="711"/>
      <c r="B343" s="707"/>
      <c r="C343" s="708"/>
      <c r="D343" s="708"/>
      <c r="E343" s="709"/>
      <c r="F343" s="707"/>
      <c r="G343" s="708"/>
      <c r="H343" s="708"/>
      <c r="I343" s="708"/>
      <c r="J343" s="708"/>
      <c r="K343" s="710"/>
      <c r="L343" s="270"/>
      <c r="M343" s="706" t="str">
        <f t="shared" si="5"/>
        <v/>
      </c>
    </row>
    <row r="344" spans="1:13" ht="14.45" customHeight="1" x14ac:dyDescent="0.2">
      <c r="A344" s="711"/>
      <c r="B344" s="707"/>
      <c r="C344" s="708"/>
      <c r="D344" s="708"/>
      <c r="E344" s="709"/>
      <c r="F344" s="707"/>
      <c r="G344" s="708"/>
      <c r="H344" s="708"/>
      <c r="I344" s="708"/>
      <c r="J344" s="708"/>
      <c r="K344" s="710"/>
      <c r="L344" s="270"/>
      <c r="M344" s="706" t="str">
        <f t="shared" si="5"/>
        <v/>
      </c>
    </row>
    <row r="345" spans="1:13" ht="14.45" customHeight="1" x14ac:dyDescent="0.2">
      <c r="A345" s="711"/>
      <c r="B345" s="707"/>
      <c r="C345" s="708"/>
      <c r="D345" s="708"/>
      <c r="E345" s="709"/>
      <c r="F345" s="707"/>
      <c r="G345" s="708"/>
      <c r="H345" s="708"/>
      <c r="I345" s="708"/>
      <c r="J345" s="708"/>
      <c r="K345" s="710"/>
      <c r="L345" s="270"/>
      <c r="M345" s="706" t="str">
        <f t="shared" si="5"/>
        <v/>
      </c>
    </row>
    <row r="346" spans="1:13" ht="14.45" customHeight="1" x14ac:dyDescent="0.2">
      <c r="A346" s="711"/>
      <c r="B346" s="707"/>
      <c r="C346" s="708"/>
      <c r="D346" s="708"/>
      <c r="E346" s="709"/>
      <c r="F346" s="707"/>
      <c r="G346" s="708"/>
      <c r="H346" s="708"/>
      <c r="I346" s="708"/>
      <c r="J346" s="708"/>
      <c r="K346" s="710"/>
      <c r="L346" s="270"/>
      <c r="M346" s="706" t="str">
        <f t="shared" si="5"/>
        <v/>
      </c>
    </row>
    <row r="347" spans="1:13" ht="14.45" customHeight="1" x14ac:dyDescent="0.2">
      <c r="A347" s="711"/>
      <c r="B347" s="707"/>
      <c r="C347" s="708"/>
      <c r="D347" s="708"/>
      <c r="E347" s="709"/>
      <c r="F347" s="707"/>
      <c r="G347" s="708"/>
      <c r="H347" s="708"/>
      <c r="I347" s="708"/>
      <c r="J347" s="708"/>
      <c r="K347" s="710"/>
      <c r="L347" s="270"/>
      <c r="M347" s="706" t="str">
        <f t="shared" si="5"/>
        <v/>
      </c>
    </row>
    <row r="348" spans="1:13" ht="14.45" customHeight="1" x14ac:dyDescent="0.2">
      <c r="A348" s="711"/>
      <c r="B348" s="707"/>
      <c r="C348" s="708"/>
      <c r="D348" s="708"/>
      <c r="E348" s="709"/>
      <c r="F348" s="707"/>
      <c r="G348" s="708"/>
      <c r="H348" s="708"/>
      <c r="I348" s="708"/>
      <c r="J348" s="708"/>
      <c r="K348" s="710"/>
      <c r="L348" s="270"/>
      <c r="M348" s="706" t="str">
        <f t="shared" si="5"/>
        <v/>
      </c>
    </row>
    <row r="349" spans="1:13" ht="14.45" customHeight="1" x14ac:dyDescent="0.2">
      <c r="A349" s="711"/>
      <c r="B349" s="707"/>
      <c r="C349" s="708"/>
      <c r="D349" s="708"/>
      <c r="E349" s="709"/>
      <c r="F349" s="707"/>
      <c r="G349" s="708"/>
      <c r="H349" s="708"/>
      <c r="I349" s="708"/>
      <c r="J349" s="708"/>
      <c r="K349" s="710"/>
      <c r="L349" s="270"/>
      <c r="M349" s="706" t="str">
        <f t="shared" si="5"/>
        <v/>
      </c>
    </row>
    <row r="350" spans="1:13" ht="14.45" customHeight="1" x14ac:dyDescent="0.2">
      <c r="A350" s="711"/>
      <c r="B350" s="707"/>
      <c r="C350" s="708"/>
      <c r="D350" s="708"/>
      <c r="E350" s="709"/>
      <c r="F350" s="707"/>
      <c r="G350" s="708"/>
      <c r="H350" s="708"/>
      <c r="I350" s="708"/>
      <c r="J350" s="708"/>
      <c r="K350" s="710"/>
      <c r="L350" s="270"/>
      <c r="M350" s="706" t="str">
        <f t="shared" si="5"/>
        <v/>
      </c>
    </row>
    <row r="351" spans="1:13" ht="14.45" customHeight="1" x14ac:dyDescent="0.2">
      <c r="A351" s="711"/>
      <c r="B351" s="707"/>
      <c r="C351" s="708"/>
      <c r="D351" s="708"/>
      <c r="E351" s="709"/>
      <c r="F351" s="707"/>
      <c r="G351" s="708"/>
      <c r="H351" s="708"/>
      <c r="I351" s="708"/>
      <c r="J351" s="708"/>
      <c r="K351" s="710"/>
      <c r="L351" s="270"/>
      <c r="M351" s="706" t="str">
        <f t="shared" si="5"/>
        <v/>
      </c>
    </row>
    <row r="352" spans="1:13" ht="14.45" customHeight="1" x14ac:dyDescent="0.2">
      <c r="A352" s="711"/>
      <c r="B352" s="707"/>
      <c r="C352" s="708"/>
      <c r="D352" s="708"/>
      <c r="E352" s="709"/>
      <c r="F352" s="707"/>
      <c r="G352" s="708"/>
      <c r="H352" s="708"/>
      <c r="I352" s="708"/>
      <c r="J352" s="708"/>
      <c r="K352" s="710"/>
      <c r="L352" s="270"/>
      <c r="M352" s="706" t="str">
        <f t="shared" si="5"/>
        <v/>
      </c>
    </row>
    <row r="353" spans="1:13" ht="14.45" customHeight="1" x14ac:dyDescent="0.2">
      <c r="A353" s="711"/>
      <c r="B353" s="707"/>
      <c r="C353" s="708"/>
      <c r="D353" s="708"/>
      <c r="E353" s="709"/>
      <c r="F353" s="707"/>
      <c r="G353" s="708"/>
      <c r="H353" s="708"/>
      <c r="I353" s="708"/>
      <c r="J353" s="708"/>
      <c r="K353" s="710"/>
      <c r="L353" s="270"/>
      <c r="M353" s="706" t="str">
        <f t="shared" si="5"/>
        <v/>
      </c>
    </row>
    <row r="354" spans="1:13" ht="14.45" customHeight="1" x14ac:dyDescent="0.2">
      <c r="A354" s="711"/>
      <c r="B354" s="707"/>
      <c r="C354" s="708"/>
      <c r="D354" s="708"/>
      <c r="E354" s="709"/>
      <c r="F354" s="707"/>
      <c r="G354" s="708"/>
      <c r="H354" s="708"/>
      <c r="I354" s="708"/>
      <c r="J354" s="708"/>
      <c r="K354" s="710"/>
      <c r="L354" s="270"/>
      <c r="M354" s="706" t="str">
        <f t="shared" si="5"/>
        <v/>
      </c>
    </row>
    <row r="355" spans="1:13" ht="14.45" customHeight="1" x14ac:dyDescent="0.2">
      <c r="A355" s="711"/>
      <c r="B355" s="707"/>
      <c r="C355" s="708"/>
      <c r="D355" s="708"/>
      <c r="E355" s="709"/>
      <c r="F355" s="707"/>
      <c r="G355" s="708"/>
      <c r="H355" s="708"/>
      <c r="I355" s="708"/>
      <c r="J355" s="708"/>
      <c r="K355" s="710"/>
      <c r="L355" s="270"/>
      <c r="M355" s="706" t="str">
        <f t="shared" si="5"/>
        <v/>
      </c>
    </row>
    <row r="356" spans="1:13" ht="14.45" customHeight="1" x14ac:dyDescent="0.2">
      <c r="A356" s="711"/>
      <c r="B356" s="707"/>
      <c r="C356" s="708"/>
      <c r="D356" s="708"/>
      <c r="E356" s="709"/>
      <c r="F356" s="707"/>
      <c r="G356" s="708"/>
      <c r="H356" s="708"/>
      <c r="I356" s="708"/>
      <c r="J356" s="708"/>
      <c r="K356" s="710"/>
      <c r="L356" s="270"/>
      <c r="M356" s="706" t="str">
        <f t="shared" si="5"/>
        <v/>
      </c>
    </row>
    <row r="357" spans="1:13" ht="14.45" customHeight="1" x14ac:dyDescent="0.2">
      <c r="A357" s="711"/>
      <c r="B357" s="707"/>
      <c r="C357" s="708"/>
      <c r="D357" s="708"/>
      <c r="E357" s="709"/>
      <c r="F357" s="707"/>
      <c r="G357" s="708"/>
      <c r="H357" s="708"/>
      <c r="I357" s="708"/>
      <c r="J357" s="708"/>
      <c r="K357" s="710"/>
      <c r="L357" s="270"/>
      <c r="M357" s="706" t="str">
        <f t="shared" si="5"/>
        <v/>
      </c>
    </row>
    <row r="358" spans="1:13" ht="14.45" customHeight="1" x14ac:dyDescent="0.2">
      <c r="A358" s="711"/>
      <c r="B358" s="707"/>
      <c r="C358" s="708"/>
      <c r="D358" s="708"/>
      <c r="E358" s="709"/>
      <c r="F358" s="707"/>
      <c r="G358" s="708"/>
      <c r="H358" s="708"/>
      <c r="I358" s="708"/>
      <c r="J358" s="708"/>
      <c r="K358" s="710"/>
      <c r="L358" s="270"/>
      <c r="M358" s="706" t="str">
        <f t="shared" si="5"/>
        <v/>
      </c>
    </row>
    <row r="359" spans="1:13" ht="14.45" customHeight="1" x14ac:dyDescent="0.2">
      <c r="A359" s="711"/>
      <c r="B359" s="707"/>
      <c r="C359" s="708"/>
      <c r="D359" s="708"/>
      <c r="E359" s="709"/>
      <c r="F359" s="707"/>
      <c r="G359" s="708"/>
      <c r="H359" s="708"/>
      <c r="I359" s="708"/>
      <c r="J359" s="708"/>
      <c r="K359" s="710"/>
      <c r="L359" s="270"/>
      <c r="M359" s="706" t="str">
        <f t="shared" si="5"/>
        <v/>
      </c>
    </row>
    <row r="360" spans="1:13" ht="14.45" customHeight="1" x14ac:dyDescent="0.2">
      <c r="A360" s="711"/>
      <c r="B360" s="707"/>
      <c r="C360" s="708"/>
      <c r="D360" s="708"/>
      <c r="E360" s="709"/>
      <c r="F360" s="707"/>
      <c r="G360" s="708"/>
      <c r="H360" s="708"/>
      <c r="I360" s="708"/>
      <c r="J360" s="708"/>
      <c r="K360" s="710"/>
      <c r="L360" s="270"/>
      <c r="M360" s="706" t="str">
        <f t="shared" si="5"/>
        <v/>
      </c>
    </row>
    <row r="361" spans="1:13" ht="14.45" customHeight="1" x14ac:dyDescent="0.2">
      <c r="A361" s="711"/>
      <c r="B361" s="707"/>
      <c r="C361" s="708"/>
      <c r="D361" s="708"/>
      <c r="E361" s="709"/>
      <c r="F361" s="707"/>
      <c r="G361" s="708"/>
      <c r="H361" s="708"/>
      <c r="I361" s="708"/>
      <c r="J361" s="708"/>
      <c r="K361" s="710"/>
      <c r="L361" s="270"/>
      <c r="M361" s="706" t="str">
        <f t="shared" si="5"/>
        <v/>
      </c>
    </row>
    <row r="362" spans="1:13" ht="14.45" customHeight="1" x14ac:dyDescent="0.2">
      <c r="A362" s="711"/>
      <c r="B362" s="707"/>
      <c r="C362" s="708"/>
      <c r="D362" s="708"/>
      <c r="E362" s="709"/>
      <c r="F362" s="707"/>
      <c r="G362" s="708"/>
      <c r="H362" s="708"/>
      <c r="I362" s="708"/>
      <c r="J362" s="708"/>
      <c r="K362" s="710"/>
      <c r="L362" s="270"/>
      <c r="M362" s="706" t="str">
        <f t="shared" si="5"/>
        <v/>
      </c>
    </row>
    <row r="363" spans="1:13" ht="14.45" customHeight="1" x14ac:dyDescent="0.2">
      <c r="A363" s="711"/>
      <c r="B363" s="707"/>
      <c r="C363" s="708"/>
      <c r="D363" s="708"/>
      <c r="E363" s="709"/>
      <c r="F363" s="707"/>
      <c r="G363" s="708"/>
      <c r="H363" s="708"/>
      <c r="I363" s="708"/>
      <c r="J363" s="708"/>
      <c r="K363" s="710"/>
      <c r="L363" s="270"/>
      <c r="M363" s="706" t="str">
        <f t="shared" si="5"/>
        <v/>
      </c>
    </row>
    <row r="364" spans="1:13" ht="14.45" customHeight="1" x14ac:dyDescent="0.2">
      <c r="A364" s="711"/>
      <c r="B364" s="707"/>
      <c r="C364" s="708"/>
      <c r="D364" s="708"/>
      <c r="E364" s="709"/>
      <c r="F364" s="707"/>
      <c r="G364" s="708"/>
      <c r="H364" s="708"/>
      <c r="I364" s="708"/>
      <c r="J364" s="708"/>
      <c r="K364" s="710"/>
      <c r="L364" s="270"/>
      <c r="M364" s="706" t="str">
        <f t="shared" si="5"/>
        <v/>
      </c>
    </row>
    <row r="365" spans="1:13" ht="14.45" customHeight="1" x14ac:dyDescent="0.2">
      <c r="A365" s="711"/>
      <c r="B365" s="707"/>
      <c r="C365" s="708"/>
      <c r="D365" s="708"/>
      <c r="E365" s="709"/>
      <c r="F365" s="707"/>
      <c r="G365" s="708"/>
      <c r="H365" s="708"/>
      <c r="I365" s="708"/>
      <c r="J365" s="708"/>
      <c r="K365" s="710"/>
      <c r="L365" s="270"/>
      <c r="M365" s="706" t="str">
        <f t="shared" si="5"/>
        <v/>
      </c>
    </row>
    <row r="366" spans="1:13" ht="14.45" customHeight="1" x14ac:dyDescent="0.2">
      <c r="A366" s="711"/>
      <c r="B366" s="707"/>
      <c r="C366" s="708"/>
      <c r="D366" s="708"/>
      <c r="E366" s="709"/>
      <c r="F366" s="707"/>
      <c r="G366" s="708"/>
      <c r="H366" s="708"/>
      <c r="I366" s="708"/>
      <c r="J366" s="708"/>
      <c r="K366" s="710"/>
      <c r="L366" s="270"/>
      <c r="M366" s="706" t="str">
        <f t="shared" si="5"/>
        <v/>
      </c>
    </row>
    <row r="367" spans="1:13" ht="14.45" customHeight="1" x14ac:dyDescent="0.2">
      <c r="A367" s="711"/>
      <c r="B367" s="707"/>
      <c r="C367" s="708"/>
      <c r="D367" s="708"/>
      <c r="E367" s="709"/>
      <c r="F367" s="707"/>
      <c r="G367" s="708"/>
      <c r="H367" s="708"/>
      <c r="I367" s="708"/>
      <c r="J367" s="708"/>
      <c r="K367" s="710"/>
      <c r="L367" s="270"/>
      <c r="M367" s="706" t="str">
        <f t="shared" si="5"/>
        <v/>
      </c>
    </row>
    <row r="368" spans="1:13" ht="14.45" customHeight="1" x14ac:dyDescent="0.2">
      <c r="A368" s="711"/>
      <c r="B368" s="707"/>
      <c r="C368" s="708"/>
      <c r="D368" s="708"/>
      <c r="E368" s="709"/>
      <c r="F368" s="707"/>
      <c r="G368" s="708"/>
      <c r="H368" s="708"/>
      <c r="I368" s="708"/>
      <c r="J368" s="708"/>
      <c r="K368" s="710"/>
      <c r="L368" s="270"/>
      <c r="M368" s="706" t="str">
        <f t="shared" si="5"/>
        <v/>
      </c>
    </row>
    <row r="369" spans="1:13" ht="14.45" customHeight="1" x14ac:dyDescent="0.2">
      <c r="A369" s="711"/>
      <c r="B369" s="707"/>
      <c r="C369" s="708"/>
      <c r="D369" s="708"/>
      <c r="E369" s="709"/>
      <c r="F369" s="707"/>
      <c r="G369" s="708"/>
      <c r="H369" s="708"/>
      <c r="I369" s="708"/>
      <c r="J369" s="708"/>
      <c r="K369" s="710"/>
      <c r="L369" s="270"/>
      <c r="M369" s="706" t="str">
        <f t="shared" si="5"/>
        <v/>
      </c>
    </row>
    <row r="370" spans="1:13" ht="14.45" customHeight="1" x14ac:dyDescent="0.2">
      <c r="A370" s="711"/>
      <c r="B370" s="707"/>
      <c r="C370" s="708"/>
      <c r="D370" s="708"/>
      <c r="E370" s="709"/>
      <c r="F370" s="707"/>
      <c r="G370" s="708"/>
      <c r="H370" s="708"/>
      <c r="I370" s="708"/>
      <c r="J370" s="708"/>
      <c r="K370" s="710"/>
      <c r="L370" s="270"/>
      <c r="M370" s="706" t="str">
        <f t="shared" si="5"/>
        <v/>
      </c>
    </row>
    <row r="371" spans="1:13" ht="14.45" customHeight="1" x14ac:dyDescent="0.2">
      <c r="A371" s="711"/>
      <c r="B371" s="707"/>
      <c r="C371" s="708"/>
      <c r="D371" s="708"/>
      <c r="E371" s="709"/>
      <c r="F371" s="707"/>
      <c r="G371" s="708"/>
      <c r="H371" s="708"/>
      <c r="I371" s="708"/>
      <c r="J371" s="708"/>
      <c r="K371" s="710"/>
      <c r="L371" s="270"/>
      <c r="M371" s="706" t="str">
        <f t="shared" si="5"/>
        <v/>
      </c>
    </row>
    <row r="372" spans="1:13" ht="14.45" customHeight="1" x14ac:dyDescent="0.2">
      <c r="A372" s="711"/>
      <c r="B372" s="707"/>
      <c r="C372" s="708"/>
      <c r="D372" s="708"/>
      <c r="E372" s="709"/>
      <c r="F372" s="707"/>
      <c r="G372" s="708"/>
      <c r="H372" s="708"/>
      <c r="I372" s="708"/>
      <c r="J372" s="708"/>
      <c r="K372" s="710"/>
      <c r="L372" s="270"/>
      <c r="M372" s="706" t="str">
        <f t="shared" si="5"/>
        <v/>
      </c>
    </row>
    <row r="373" spans="1:13" ht="14.45" customHeight="1" x14ac:dyDescent="0.2">
      <c r="A373" s="711"/>
      <c r="B373" s="707"/>
      <c r="C373" s="708"/>
      <c r="D373" s="708"/>
      <c r="E373" s="709"/>
      <c r="F373" s="707"/>
      <c r="G373" s="708"/>
      <c r="H373" s="708"/>
      <c r="I373" s="708"/>
      <c r="J373" s="708"/>
      <c r="K373" s="710"/>
      <c r="L373" s="270"/>
      <c r="M373" s="706" t="str">
        <f t="shared" si="5"/>
        <v/>
      </c>
    </row>
    <row r="374" spans="1:13" ht="14.45" customHeight="1" x14ac:dyDescent="0.2">
      <c r="A374" s="711"/>
      <c r="B374" s="707"/>
      <c r="C374" s="708"/>
      <c r="D374" s="708"/>
      <c r="E374" s="709"/>
      <c r="F374" s="707"/>
      <c r="G374" s="708"/>
      <c r="H374" s="708"/>
      <c r="I374" s="708"/>
      <c r="J374" s="708"/>
      <c r="K374" s="710"/>
      <c r="L374" s="270"/>
      <c r="M374" s="706" t="str">
        <f t="shared" si="5"/>
        <v/>
      </c>
    </row>
    <row r="375" spans="1:13" ht="14.45" customHeight="1" x14ac:dyDescent="0.2">
      <c r="A375" s="711"/>
      <c r="B375" s="707"/>
      <c r="C375" s="708"/>
      <c r="D375" s="708"/>
      <c r="E375" s="709"/>
      <c r="F375" s="707"/>
      <c r="G375" s="708"/>
      <c r="H375" s="708"/>
      <c r="I375" s="708"/>
      <c r="J375" s="708"/>
      <c r="K375" s="710"/>
      <c r="L375" s="270"/>
      <c r="M375" s="706" t="str">
        <f t="shared" si="5"/>
        <v/>
      </c>
    </row>
    <row r="376" spans="1:13" ht="14.45" customHeight="1" x14ac:dyDescent="0.2">
      <c r="A376" s="711"/>
      <c r="B376" s="707"/>
      <c r="C376" s="708"/>
      <c r="D376" s="708"/>
      <c r="E376" s="709"/>
      <c r="F376" s="707"/>
      <c r="G376" s="708"/>
      <c r="H376" s="708"/>
      <c r="I376" s="708"/>
      <c r="J376" s="708"/>
      <c r="K376" s="710"/>
      <c r="L376" s="270"/>
      <c r="M376" s="706" t="str">
        <f t="shared" si="5"/>
        <v/>
      </c>
    </row>
    <row r="377" spans="1:13" ht="14.45" customHeight="1" x14ac:dyDescent="0.2">
      <c r="A377" s="711"/>
      <c r="B377" s="707"/>
      <c r="C377" s="708"/>
      <c r="D377" s="708"/>
      <c r="E377" s="709"/>
      <c r="F377" s="707"/>
      <c r="G377" s="708"/>
      <c r="H377" s="708"/>
      <c r="I377" s="708"/>
      <c r="J377" s="708"/>
      <c r="K377" s="710"/>
      <c r="L377" s="270"/>
      <c r="M377" s="706" t="str">
        <f t="shared" si="5"/>
        <v/>
      </c>
    </row>
    <row r="378" spans="1:13" ht="14.45" customHeight="1" x14ac:dyDescent="0.2">
      <c r="A378" s="711"/>
      <c r="B378" s="707"/>
      <c r="C378" s="708"/>
      <c r="D378" s="708"/>
      <c r="E378" s="709"/>
      <c r="F378" s="707"/>
      <c r="G378" s="708"/>
      <c r="H378" s="708"/>
      <c r="I378" s="708"/>
      <c r="J378" s="708"/>
      <c r="K378" s="710"/>
      <c r="L378" s="270"/>
      <c r="M378" s="706" t="str">
        <f t="shared" si="5"/>
        <v/>
      </c>
    </row>
    <row r="379" spans="1:13" ht="14.45" customHeight="1" x14ac:dyDescent="0.2">
      <c r="A379" s="711"/>
      <c r="B379" s="707"/>
      <c r="C379" s="708"/>
      <c r="D379" s="708"/>
      <c r="E379" s="709"/>
      <c r="F379" s="707"/>
      <c r="G379" s="708"/>
      <c r="H379" s="708"/>
      <c r="I379" s="708"/>
      <c r="J379" s="708"/>
      <c r="K379" s="710"/>
      <c r="L379" s="270"/>
      <c r="M379" s="706" t="str">
        <f t="shared" si="5"/>
        <v/>
      </c>
    </row>
    <row r="380" spans="1:13" ht="14.45" customHeight="1" x14ac:dyDescent="0.2">
      <c r="A380" s="711"/>
      <c r="B380" s="707"/>
      <c r="C380" s="708"/>
      <c r="D380" s="708"/>
      <c r="E380" s="709"/>
      <c r="F380" s="707"/>
      <c r="G380" s="708"/>
      <c r="H380" s="708"/>
      <c r="I380" s="708"/>
      <c r="J380" s="708"/>
      <c r="K380" s="710"/>
      <c r="L380" s="270"/>
      <c r="M380" s="706" t="str">
        <f t="shared" si="5"/>
        <v/>
      </c>
    </row>
    <row r="381" spans="1:13" ht="14.45" customHeight="1" x14ac:dyDescent="0.2">
      <c r="A381" s="711"/>
      <c r="B381" s="707"/>
      <c r="C381" s="708"/>
      <c r="D381" s="708"/>
      <c r="E381" s="709"/>
      <c r="F381" s="707"/>
      <c r="G381" s="708"/>
      <c r="H381" s="708"/>
      <c r="I381" s="708"/>
      <c r="J381" s="708"/>
      <c r="K381" s="710"/>
      <c r="L381" s="270"/>
      <c r="M381" s="706" t="str">
        <f t="shared" si="5"/>
        <v/>
      </c>
    </row>
    <row r="382" spans="1:13" ht="14.45" customHeight="1" x14ac:dyDescent="0.2">
      <c r="A382" s="711"/>
      <c r="B382" s="707"/>
      <c r="C382" s="708"/>
      <c r="D382" s="708"/>
      <c r="E382" s="709"/>
      <c r="F382" s="707"/>
      <c r="G382" s="708"/>
      <c r="H382" s="708"/>
      <c r="I382" s="708"/>
      <c r="J382" s="708"/>
      <c r="K382" s="710"/>
      <c r="L382" s="270"/>
      <c r="M382" s="706" t="str">
        <f t="shared" si="5"/>
        <v/>
      </c>
    </row>
    <row r="383" spans="1:13" ht="14.45" customHeight="1" x14ac:dyDescent="0.2">
      <c r="A383" s="711"/>
      <c r="B383" s="707"/>
      <c r="C383" s="708"/>
      <c r="D383" s="708"/>
      <c r="E383" s="709"/>
      <c r="F383" s="707"/>
      <c r="G383" s="708"/>
      <c r="H383" s="708"/>
      <c r="I383" s="708"/>
      <c r="J383" s="708"/>
      <c r="K383" s="710"/>
      <c r="L383" s="270"/>
      <c r="M383" s="706" t="str">
        <f t="shared" si="5"/>
        <v/>
      </c>
    </row>
    <row r="384" spans="1:13" ht="14.45" customHeight="1" x14ac:dyDescent="0.2">
      <c r="A384" s="711"/>
      <c r="B384" s="707"/>
      <c r="C384" s="708"/>
      <c r="D384" s="708"/>
      <c r="E384" s="709"/>
      <c r="F384" s="707"/>
      <c r="G384" s="708"/>
      <c r="H384" s="708"/>
      <c r="I384" s="708"/>
      <c r="J384" s="708"/>
      <c r="K384" s="710"/>
      <c r="L384" s="270"/>
      <c r="M384" s="706" t="str">
        <f t="shared" si="5"/>
        <v/>
      </c>
    </row>
    <row r="385" spans="1:13" ht="14.45" customHeight="1" x14ac:dyDescent="0.2">
      <c r="A385" s="711"/>
      <c r="B385" s="707"/>
      <c r="C385" s="708"/>
      <c r="D385" s="708"/>
      <c r="E385" s="709"/>
      <c r="F385" s="707"/>
      <c r="G385" s="708"/>
      <c r="H385" s="708"/>
      <c r="I385" s="708"/>
      <c r="J385" s="708"/>
      <c r="K385" s="710"/>
      <c r="L385" s="270"/>
      <c r="M385" s="706" t="str">
        <f t="shared" si="5"/>
        <v/>
      </c>
    </row>
    <row r="386" spans="1:13" ht="14.45" customHeight="1" x14ac:dyDescent="0.2">
      <c r="A386" s="711"/>
      <c r="B386" s="707"/>
      <c r="C386" s="708"/>
      <c r="D386" s="708"/>
      <c r="E386" s="709"/>
      <c r="F386" s="707"/>
      <c r="G386" s="708"/>
      <c r="H386" s="708"/>
      <c r="I386" s="708"/>
      <c r="J386" s="708"/>
      <c r="K386" s="710"/>
      <c r="L386" s="270"/>
      <c r="M386" s="706" t="str">
        <f t="shared" si="5"/>
        <v/>
      </c>
    </row>
    <row r="387" spans="1:13" ht="14.45" customHeight="1" x14ac:dyDescent="0.2">
      <c r="A387" s="711"/>
      <c r="B387" s="707"/>
      <c r="C387" s="708"/>
      <c r="D387" s="708"/>
      <c r="E387" s="709"/>
      <c r="F387" s="707"/>
      <c r="G387" s="708"/>
      <c r="H387" s="708"/>
      <c r="I387" s="708"/>
      <c r="J387" s="708"/>
      <c r="K387" s="710"/>
      <c r="L387" s="270"/>
      <c r="M387" s="706" t="str">
        <f t="shared" si="5"/>
        <v/>
      </c>
    </row>
    <row r="388" spans="1:13" ht="14.45" customHeight="1" x14ac:dyDescent="0.2">
      <c r="A388" s="711"/>
      <c r="B388" s="707"/>
      <c r="C388" s="708"/>
      <c r="D388" s="708"/>
      <c r="E388" s="709"/>
      <c r="F388" s="707"/>
      <c r="G388" s="708"/>
      <c r="H388" s="708"/>
      <c r="I388" s="708"/>
      <c r="J388" s="708"/>
      <c r="K388" s="710"/>
      <c r="L388" s="270"/>
      <c r="M388" s="706" t="str">
        <f t="shared" si="5"/>
        <v/>
      </c>
    </row>
    <row r="389" spans="1:13" ht="14.45" customHeight="1" x14ac:dyDescent="0.2">
      <c r="A389" s="711"/>
      <c r="B389" s="707"/>
      <c r="C389" s="708"/>
      <c r="D389" s="708"/>
      <c r="E389" s="709"/>
      <c r="F389" s="707"/>
      <c r="G389" s="708"/>
      <c r="H389" s="708"/>
      <c r="I389" s="708"/>
      <c r="J389" s="708"/>
      <c r="K389" s="710"/>
      <c r="L389" s="270"/>
      <c r="M389" s="706" t="str">
        <f t="shared" si="5"/>
        <v/>
      </c>
    </row>
    <row r="390" spans="1:13" ht="14.45" customHeight="1" x14ac:dyDescent="0.2">
      <c r="A390" s="711"/>
      <c r="B390" s="707"/>
      <c r="C390" s="708"/>
      <c r="D390" s="708"/>
      <c r="E390" s="709"/>
      <c r="F390" s="707"/>
      <c r="G390" s="708"/>
      <c r="H390" s="708"/>
      <c r="I390" s="708"/>
      <c r="J390" s="708"/>
      <c r="K390" s="710"/>
      <c r="L390" s="270"/>
      <c r="M390" s="70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1"/>
      <c r="B391" s="707"/>
      <c r="C391" s="708"/>
      <c r="D391" s="708"/>
      <c r="E391" s="709"/>
      <c r="F391" s="707"/>
      <c r="G391" s="708"/>
      <c r="H391" s="708"/>
      <c r="I391" s="708"/>
      <c r="J391" s="708"/>
      <c r="K391" s="710"/>
      <c r="L391" s="270"/>
      <c r="M391" s="706" t="str">
        <f t="shared" si="6"/>
        <v/>
      </c>
    </row>
    <row r="392" spans="1:13" ht="14.45" customHeight="1" x14ac:dyDescent="0.2">
      <c r="A392" s="711"/>
      <c r="B392" s="707"/>
      <c r="C392" s="708"/>
      <c r="D392" s="708"/>
      <c r="E392" s="709"/>
      <c r="F392" s="707"/>
      <c r="G392" s="708"/>
      <c r="H392" s="708"/>
      <c r="I392" s="708"/>
      <c r="J392" s="708"/>
      <c r="K392" s="710"/>
      <c r="L392" s="270"/>
      <c r="M392" s="706" t="str">
        <f t="shared" si="6"/>
        <v/>
      </c>
    </row>
    <row r="393" spans="1:13" ht="14.45" customHeight="1" x14ac:dyDescent="0.2">
      <c r="A393" s="711"/>
      <c r="B393" s="707"/>
      <c r="C393" s="708"/>
      <c r="D393" s="708"/>
      <c r="E393" s="709"/>
      <c r="F393" s="707"/>
      <c r="G393" s="708"/>
      <c r="H393" s="708"/>
      <c r="I393" s="708"/>
      <c r="J393" s="708"/>
      <c r="K393" s="710"/>
      <c r="L393" s="270"/>
      <c r="M393" s="706" t="str">
        <f t="shared" si="6"/>
        <v/>
      </c>
    </row>
    <row r="394" spans="1:13" ht="14.45" customHeight="1" x14ac:dyDescent="0.2">
      <c r="A394" s="711"/>
      <c r="B394" s="707"/>
      <c r="C394" s="708"/>
      <c r="D394" s="708"/>
      <c r="E394" s="709"/>
      <c r="F394" s="707"/>
      <c r="G394" s="708"/>
      <c r="H394" s="708"/>
      <c r="I394" s="708"/>
      <c r="J394" s="708"/>
      <c r="K394" s="710"/>
      <c r="L394" s="270"/>
      <c r="M394" s="706" t="str">
        <f t="shared" si="6"/>
        <v/>
      </c>
    </row>
    <row r="395" spans="1:13" ht="14.45" customHeight="1" x14ac:dyDescent="0.2">
      <c r="A395" s="711"/>
      <c r="B395" s="707"/>
      <c r="C395" s="708"/>
      <c r="D395" s="708"/>
      <c r="E395" s="709"/>
      <c r="F395" s="707"/>
      <c r="G395" s="708"/>
      <c r="H395" s="708"/>
      <c r="I395" s="708"/>
      <c r="J395" s="708"/>
      <c r="K395" s="710"/>
      <c r="L395" s="270"/>
      <c r="M395" s="706" t="str">
        <f t="shared" si="6"/>
        <v/>
      </c>
    </row>
    <row r="396" spans="1:13" ht="14.45" customHeight="1" x14ac:dyDescent="0.2">
      <c r="A396" s="711"/>
      <c r="B396" s="707"/>
      <c r="C396" s="708"/>
      <c r="D396" s="708"/>
      <c r="E396" s="709"/>
      <c r="F396" s="707"/>
      <c r="G396" s="708"/>
      <c r="H396" s="708"/>
      <c r="I396" s="708"/>
      <c r="J396" s="708"/>
      <c r="K396" s="710"/>
      <c r="L396" s="270"/>
      <c r="M396" s="706" t="str">
        <f t="shared" si="6"/>
        <v/>
      </c>
    </row>
    <row r="397" spans="1:13" ht="14.45" customHeight="1" x14ac:dyDescent="0.2">
      <c r="A397" s="711"/>
      <c r="B397" s="707"/>
      <c r="C397" s="708"/>
      <c r="D397" s="708"/>
      <c r="E397" s="709"/>
      <c r="F397" s="707"/>
      <c r="G397" s="708"/>
      <c r="H397" s="708"/>
      <c r="I397" s="708"/>
      <c r="J397" s="708"/>
      <c r="K397" s="710"/>
      <c r="L397" s="270"/>
      <c r="M397" s="706" t="str">
        <f t="shared" si="6"/>
        <v/>
      </c>
    </row>
    <row r="398" spans="1:13" ht="14.45" customHeight="1" x14ac:dyDescent="0.2">
      <c r="A398" s="711"/>
      <c r="B398" s="707"/>
      <c r="C398" s="708"/>
      <c r="D398" s="708"/>
      <c r="E398" s="709"/>
      <c r="F398" s="707"/>
      <c r="G398" s="708"/>
      <c r="H398" s="708"/>
      <c r="I398" s="708"/>
      <c r="J398" s="708"/>
      <c r="K398" s="710"/>
      <c r="L398" s="270"/>
      <c r="M398" s="706" t="str">
        <f t="shared" si="6"/>
        <v/>
      </c>
    </row>
    <row r="399" spans="1:13" ht="14.45" customHeight="1" x14ac:dyDescent="0.2">
      <c r="A399" s="711"/>
      <c r="B399" s="707"/>
      <c r="C399" s="708"/>
      <c r="D399" s="708"/>
      <c r="E399" s="709"/>
      <c r="F399" s="707"/>
      <c r="G399" s="708"/>
      <c r="H399" s="708"/>
      <c r="I399" s="708"/>
      <c r="J399" s="708"/>
      <c r="K399" s="710"/>
      <c r="L399" s="270"/>
      <c r="M399" s="706" t="str">
        <f t="shared" si="6"/>
        <v/>
      </c>
    </row>
    <row r="400" spans="1:13" ht="14.45" customHeight="1" x14ac:dyDescent="0.2">
      <c r="A400" s="711"/>
      <c r="B400" s="707"/>
      <c r="C400" s="708"/>
      <c r="D400" s="708"/>
      <c r="E400" s="709"/>
      <c r="F400" s="707"/>
      <c r="G400" s="708"/>
      <c r="H400" s="708"/>
      <c r="I400" s="708"/>
      <c r="J400" s="708"/>
      <c r="K400" s="710"/>
      <c r="L400" s="270"/>
      <c r="M400" s="706" t="str">
        <f t="shared" si="6"/>
        <v/>
      </c>
    </row>
    <row r="401" spans="1:13" ht="14.45" customHeight="1" x14ac:dyDescent="0.2">
      <c r="A401" s="711"/>
      <c r="B401" s="707"/>
      <c r="C401" s="708"/>
      <c r="D401" s="708"/>
      <c r="E401" s="709"/>
      <c r="F401" s="707"/>
      <c r="G401" s="708"/>
      <c r="H401" s="708"/>
      <c r="I401" s="708"/>
      <c r="J401" s="708"/>
      <c r="K401" s="710"/>
      <c r="L401" s="270"/>
      <c r="M401" s="706" t="str">
        <f t="shared" si="6"/>
        <v/>
      </c>
    </row>
    <row r="402" spans="1:13" ht="14.45" customHeight="1" x14ac:dyDescent="0.2">
      <c r="A402" s="711"/>
      <c r="B402" s="707"/>
      <c r="C402" s="708"/>
      <c r="D402" s="708"/>
      <c r="E402" s="709"/>
      <c r="F402" s="707"/>
      <c r="G402" s="708"/>
      <c r="H402" s="708"/>
      <c r="I402" s="708"/>
      <c r="J402" s="708"/>
      <c r="K402" s="710"/>
      <c r="L402" s="270"/>
      <c r="M402" s="706" t="str">
        <f t="shared" si="6"/>
        <v/>
      </c>
    </row>
    <row r="403" spans="1:13" ht="14.45" customHeight="1" x14ac:dyDescent="0.2">
      <c r="A403" s="711"/>
      <c r="B403" s="707"/>
      <c r="C403" s="708"/>
      <c r="D403" s="708"/>
      <c r="E403" s="709"/>
      <c r="F403" s="707"/>
      <c r="G403" s="708"/>
      <c r="H403" s="708"/>
      <c r="I403" s="708"/>
      <c r="J403" s="708"/>
      <c r="K403" s="710"/>
      <c r="L403" s="270"/>
      <c r="M403" s="706" t="str">
        <f t="shared" si="6"/>
        <v/>
      </c>
    </row>
    <row r="404" spans="1:13" ht="14.45" customHeight="1" x14ac:dyDescent="0.2">
      <c r="A404" s="711"/>
      <c r="B404" s="707"/>
      <c r="C404" s="708"/>
      <c r="D404" s="708"/>
      <c r="E404" s="709"/>
      <c r="F404" s="707"/>
      <c r="G404" s="708"/>
      <c r="H404" s="708"/>
      <c r="I404" s="708"/>
      <c r="J404" s="708"/>
      <c r="K404" s="710"/>
      <c r="L404" s="270"/>
      <c r="M404" s="706" t="str">
        <f t="shared" si="6"/>
        <v/>
      </c>
    </row>
    <row r="405" spans="1:13" ht="14.45" customHeight="1" x14ac:dyDescent="0.2">
      <c r="A405" s="711"/>
      <c r="B405" s="707"/>
      <c r="C405" s="708"/>
      <c r="D405" s="708"/>
      <c r="E405" s="709"/>
      <c r="F405" s="707"/>
      <c r="G405" s="708"/>
      <c r="H405" s="708"/>
      <c r="I405" s="708"/>
      <c r="J405" s="708"/>
      <c r="K405" s="710"/>
      <c r="L405" s="270"/>
      <c r="M405" s="706" t="str">
        <f t="shared" si="6"/>
        <v/>
      </c>
    </row>
    <row r="406" spans="1:13" ht="14.45" customHeight="1" x14ac:dyDescent="0.2">
      <c r="A406" s="711"/>
      <c r="B406" s="707"/>
      <c r="C406" s="708"/>
      <c r="D406" s="708"/>
      <c r="E406" s="709"/>
      <c r="F406" s="707"/>
      <c r="G406" s="708"/>
      <c r="H406" s="708"/>
      <c r="I406" s="708"/>
      <c r="J406" s="708"/>
      <c r="K406" s="710"/>
      <c r="L406" s="270"/>
      <c r="M406" s="706" t="str">
        <f t="shared" si="6"/>
        <v/>
      </c>
    </row>
    <row r="407" spans="1:13" ht="14.45" customHeight="1" x14ac:dyDescent="0.2">
      <c r="A407" s="711"/>
      <c r="B407" s="707"/>
      <c r="C407" s="708"/>
      <c r="D407" s="708"/>
      <c r="E407" s="709"/>
      <c r="F407" s="707"/>
      <c r="G407" s="708"/>
      <c r="H407" s="708"/>
      <c r="I407" s="708"/>
      <c r="J407" s="708"/>
      <c r="K407" s="710"/>
      <c r="L407" s="270"/>
      <c r="M407" s="706" t="str">
        <f t="shared" si="6"/>
        <v/>
      </c>
    </row>
    <row r="408" spans="1:13" ht="14.45" customHeight="1" x14ac:dyDescent="0.2">
      <c r="A408" s="711"/>
      <c r="B408" s="707"/>
      <c r="C408" s="708"/>
      <c r="D408" s="708"/>
      <c r="E408" s="709"/>
      <c r="F408" s="707"/>
      <c r="G408" s="708"/>
      <c r="H408" s="708"/>
      <c r="I408" s="708"/>
      <c r="J408" s="708"/>
      <c r="K408" s="710"/>
      <c r="L408" s="270"/>
      <c r="M408" s="706" t="str">
        <f t="shared" si="6"/>
        <v/>
      </c>
    </row>
    <row r="409" spans="1:13" ht="14.45" customHeight="1" x14ac:dyDescent="0.2">
      <c r="A409" s="711"/>
      <c r="B409" s="707"/>
      <c r="C409" s="708"/>
      <c r="D409" s="708"/>
      <c r="E409" s="709"/>
      <c r="F409" s="707"/>
      <c r="G409" s="708"/>
      <c r="H409" s="708"/>
      <c r="I409" s="708"/>
      <c r="J409" s="708"/>
      <c r="K409" s="710"/>
      <c r="L409" s="270"/>
      <c r="M409" s="706" t="str">
        <f t="shared" si="6"/>
        <v/>
      </c>
    </row>
    <row r="410" spans="1:13" ht="14.45" customHeight="1" x14ac:dyDescent="0.2">
      <c r="A410" s="711"/>
      <c r="B410" s="707"/>
      <c r="C410" s="708"/>
      <c r="D410" s="708"/>
      <c r="E410" s="709"/>
      <c r="F410" s="707"/>
      <c r="G410" s="708"/>
      <c r="H410" s="708"/>
      <c r="I410" s="708"/>
      <c r="J410" s="708"/>
      <c r="K410" s="710"/>
      <c r="L410" s="270"/>
      <c r="M410" s="706" t="str">
        <f t="shared" si="6"/>
        <v/>
      </c>
    </row>
    <row r="411" spans="1:13" ht="14.45" customHeight="1" x14ac:dyDescent="0.2">
      <c r="A411" s="711"/>
      <c r="B411" s="707"/>
      <c r="C411" s="708"/>
      <c r="D411" s="708"/>
      <c r="E411" s="709"/>
      <c r="F411" s="707"/>
      <c r="G411" s="708"/>
      <c r="H411" s="708"/>
      <c r="I411" s="708"/>
      <c r="J411" s="708"/>
      <c r="K411" s="710"/>
      <c r="L411" s="270"/>
      <c r="M411" s="706" t="str">
        <f t="shared" si="6"/>
        <v/>
      </c>
    </row>
    <row r="412" spans="1:13" ht="14.45" customHeight="1" x14ac:dyDescent="0.2">
      <c r="A412" s="711"/>
      <c r="B412" s="707"/>
      <c r="C412" s="708"/>
      <c r="D412" s="708"/>
      <c r="E412" s="709"/>
      <c r="F412" s="707"/>
      <c r="G412" s="708"/>
      <c r="H412" s="708"/>
      <c r="I412" s="708"/>
      <c r="J412" s="708"/>
      <c r="K412" s="710"/>
      <c r="L412" s="270"/>
      <c r="M412" s="706" t="str">
        <f t="shared" si="6"/>
        <v/>
      </c>
    </row>
    <row r="413" spans="1:13" ht="14.45" customHeight="1" x14ac:dyDescent="0.2">
      <c r="A413" s="711"/>
      <c r="B413" s="707"/>
      <c r="C413" s="708"/>
      <c r="D413" s="708"/>
      <c r="E413" s="709"/>
      <c r="F413" s="707"/>
      <c r="G413" s="708"/>
      <c r="H413" s="708"/>
      <c r="I413" s="708"/>
      <c r="J413" s="708"/>
      <c r="K413" s="710"/>
      <c r="L413" s="270"/>
      <c r="M413" s="706" t="str">
        <f t="shared" si="6"/>
        <v/>
      </c>
    </row>
    <row r="414" spans="1:13" ht="14.45" customHeight="1" x14ac:dyDescent="0.2">
      <c r="A414" s="711"/>
      <c r="B414" s="707"/>
      <c r="C414" s="708"/>
      <c r="D414" s="708"/>
      <c r="E414" s="709"/>
      <c r="F414" s="707"/>
      <c r="G414" s="708"/>
      <c r="H414" s="708"/>
      <c r="I414" s="708"/>
      <c r="J414" s="708"/>
      <c r="K414" s="710"/>
      <c r="L414" s="270"/>
      <c r="M414" s="706" t="str">
        <f t="shared" si="6"/>
        <v/>
      </c>
    </row>
    <row r="415" spans="1:13" ht="14.45" customHeight="1" x14ac:dyDescent="0.2">
      <c r="A415" s="711"/>
      <c r="B415" s="707"/>
      <c r="C415" s="708"/>
      <c r="D415" s="708"/>
      <c r="E415" s="709"/>
      <c r="F415" s="707"/>
      <c r="G415" s="708"/>
      <c r="H415" s="708"/>
      <c r="I415" s="708"/>
      <c r="J415" s="708"/>
      <c r="K415" s="710"/>
      <c r="L415" s="270"/>
      <c r="M415" s="706" t="str">
        <f t="shared" si="6"/>
        <v/>
      </c>
    </row>
    <row r="416" spans="1:13" ht="14.45" customHeight="1" x14ac:dyDescent="0.2">
      <c r="A416" s="711"/>
      <c r="B416" s="707"/>
      <c r="C416" s="708"/>
      <c r="D416" s="708"/>
      <c r="E416" s="709"/>
      <c r="F416" s="707"/>
      <c r="G416" s="708"/>
      <c r="H416" s="708"/>
      <c r="I416" s="708"/>
      <c r="J416" s="708"/>
      <c r="K416" s="710"/>
      <c r="L416" s="270"/>
      <c r="M416" s="706" t="str">
        <f t="shared" si="6"/>
        <v/>
      </c>
    </row>
    <row r="417" spans="1:13" ht="14.45" customHeight="1" x14ac:dyDescent="0.2">
      <c r="A417" s="711"/>
      <c r="B417" s="707"/>
      <c r="C417" s="708"/>
      <c r="D417" s="708"/>
      <c r="E417" s="709"/>
      <c r="F417" s="707"/>
      <c r="G417" s="708"/>
      <c r="H417" s="708"/>
      <c r="I417" s="708"/>
      <c r="J417" s="708"/>
      <c r="K417" s="710"/>
      <c r="L417" s="270"/>
      <c r="M417" s="706" t="str">
        <f t="shared" si="6"/>
        <v/>
      </c>
    </row>
    <row r="418" spans="1:13" ht="14.45" customHeight="1" x14ac:dyDescent="0.2">
      <c r="A418" s="711"/>
      <c r="B418" s="707"/>
      <c r="C418" s="708"/>
      <c r="D418" s="708"/>
      <c r="E418" s="709"/>
      <c r="F418" s="707"/>
      <c r="G418" s="708"/>
      <c r="H418" s="708"/>
      <c r="I418" s="708"/>
      <c r="J418" s="708"/>
      <c r="K418" s="710"/>
      <c r="L418" s="270"/>
      <c r="M418" s="706" t="str">
        <f t="shared" si="6"/>
        <v/>
      </c>
    </row>
    <row r="419" spans="1:13" ht="14.45" customHeight="1" x14ac:dyDescent="0.2">
      <c r="A419" s="711"/>
      <c r="B419" s="707"/>
      <c r="C419" s="708"/>
      <c r="D419" s="708"/>
      <c r="E419" s="709"/>
      <c r="F419" s="707"/>
      <c r="G419" s="708"/>
      <c r="H419" s="708"/>
      <c r="I419" s="708"/>
      <c r="J419" s="708"/>
      <c r="K419" s="710"/>
      <c r="L419" s="270"/>
      <c r="M419" s="706" t="str">
        <f t="shared" si="6"/>
        <v/>
      </c>
    </row>
    <row r="420" spans="1:13" ht="14.45" customHeight="1" x14ac:dyDescent="0.2">
      <c r="A420" s="711"/>
      <c r="B420" s="707"/>
      <c r="C420" s="708"/>
      <c r="D420" s="708"/>
      <c r="E420" s="709"/>
      <c r="F420" s="707"/>
      <c r="G420" s="708"/>
      <c r="H420" s="708"/>
      <c r="I420" s="708"/>
      <c r="J420" s="708"/>
      <c r="K420" s="710"/>
      <c r="L420" s="270"/>
      <c r="M420" s="706" t="str">
        <f t="shared" si="6"/>
        <v/>
      </c>
    </row>
    <row r="421" spans="1:13" ht="14.45" customHeight="1" x14ac:dyDescent="0.2">
      <c r="A421" s="711"/>
      <c r="B421" s="707"/>
      <c r="C421" s="708"/>
      <c r="D421" s="708"/>
      <c r="E421" s="709"/>
      <c r="F421" s="707"/>
      <c r="G421" s="708"/>
      <c r="H421" s="708"/>
      <c r="I421" s="708"/>
      <c r="J421" s="708"/>
      <c r="K421" s="710"/>
      <c r="L421" s="270"/>
      <c r="M421" s="706" t="str">
        <f t="shared" si="6"/>
        <v/>
      </c>
    </row>
    <row r="422" spans="1:13" ht="14.45" customHeight="1" x14ac:dyDescent="0.2">
      <c r="A422" s="711"/>
      <c r="B422" s="707"/>
      <c r="C422" s="708"/>
      <c r="D422" s="708"/>
      <c r="E422" s="709"/>
      <c r="F422" s="707"/>
      <c r="G422" s="708"/>
      <c r="H422" s="708"/>
      <c r="I422" s="708"/>
      <c r="J422" s="708"/>
      <c r="K422" s="710"/>
      <c r="L422" s="270"/>
      <c r="M422" s="706" t="str">
        <f t="shared" si="6"/>
        <v/>
      </c>
    </row>
    <row r="423" spans="1:13" ht="14.45" customHeight="1" x14ac:dyDescent="0.2">
      <c r="A423" s="711"/>
      <c r="B423" s="707"/>
      <c r="C423" s="708"/>
      <c r="D423" s="708"/>
      <c r="E423" s="709"/>
      <c r="F423" s="707"/>
      <c r="G423" s="708"/>
      <c r="H423" s="708"/>
      <c r="I423" s="708"/>
      <c r="J423" s="708"/>
      <c r="K423" s="710"/>
      <c r="L423" s="270"/>
      <c r="M423" s="706" t="str">
        <f t="shared" si="6"/>
        <v/>
      </c>
    </row>
    <row r="424" spans="1:13" ht="14.45" customHeight="1" x14ac:dyDescent="0.2">
      <c r="A424" s="711"/>
      <c r="B424" s="707"/>
      <c r="C424" s="708"/>
      <c r="D424" s="708"/>
      <c r="E424" s="709"/>
      <c r="F424" s="707"/>
      <c r="G424" s="708"/>
      <c r="H424" s="708"/>
      <c r="I424" s="708"/>
      <c r="J424" s="708"/>
      <c r="K424" s="710"/>
      <c r="L424" s="270"/>
      <c r="M424" s="706" t="str">
        <f t="shared" si="6"/>
        <v/>
      </c>
    </row>
    <row r="425" spans="1:13" ht="14.45" customHeight="1" x14ac:dyDescent="0.2">
      <c r="A425" s="711"/>
      <c r="B425" s="707"/>
      <c r="C425" s="708"/>
      <c r="D425" s="708"/>
      <c r="E425" s="709"/>
      <c r="F425" s="707"/>
      <c r="G425" s="708"/>
      <c r="H425" s="708"/>
      <c r="I425" s="708"/>
      <c r="J425" s="708"/>
      <c r="K425" s="710"/>
      <c r="L425" s="270"/>
      <c r="M425" s="706" t="str">
        <f t="shared" si="6"/>
        <v/>
      </c>
    </row>
    <row r="426" spans="1:13" ht="14.45" customHeight="1" x14ac:dyDescent="0.2">
      <c r="A426" s="711"/>
      <c r="B426" s="707"/>
      <c r="C426" s="708"/>
      <c r="D426" s="708"/>
      <c r="E426" s="709"/>
      <c r="F426" s="707"/>
      <c r="G426" s="708"/>
      <c r="H426" s="708"/>
      <c r="I426" s="708"/>
      <c r="J426" s="708"/>
      <c r="K426" s="710"/>
      <c r="L426" s="270"/>
      <c r="M426" s="706" t="str">
        <f t="shared" si="6"/>
        <v/>
      </c>
    </row>
    <row r="427" spans="1:13" ht="14.45" customHeight="1" x14ac:dyDescent="0.2">
      <c r="A427" s="711"/>
      <c r="B427" s="707"/>
      <c r="C427" s="708"/>
      <c r="D427" s="708"/>
      <c r="E427" s="709"/>
      <c r="F427" s="707"/>
      <c r="G427" s="708"/>
      <c r="H427" s="708"/>
      <c r="I427" s="708"/>
      <c r="J427" s="708"/>
      <c r="K427" s="710"/>
      <c r="L427" s="270"/>
      <c r="M427" s="706" t="str">
        <f t="shared" si="6"/>
        <v/>
      </c>
    </row>
    <row r="428" spans="1:13" ht="14.45" customHeight="1" x14ac:dyDescent="0.2">
      <c r="A428" s="711"/>
      <c r="B428" s="707"/>
      <c r="C428" s="708"/>
      <c r="D428" s="708"/>
      <c r="E428" s="709"/>
      <c r="F428" s="707"/>
      <c r="G428" s="708"/>
      <c r="H428" s="708"/>
      <c r="I428" s="708"/>
      <c r="J428" s="708"/>
      <c r="K428" s="710"/>
      <c r="L428" s="270"/>
      <c r="M428" s="706" t="str">
        <f t="shared" si="6"/>
        <v/>
      </c>
    </row>
    <row r="429" spans="1:13" ht="14.45" customHeight="1" x14ac:dyDescent="0.2">
      <c r="A429" s="711"/>
      <c r="B429" s="707"/>
      <c r="C429" s="708"/>
      <c r="D429" s="708"/>
      <c r="E429" s="709"/>
      <c r="F429" s="707"/>
      <c r="G429" s="708"/>
      <c r="H429" s="708"/>
      <c r="I429" s="708"/>
      <c r="J429" s="708"/>
      <c r="K429" s="710"/>
      <c r="L429" s="270"/>
      <c r="M429" s="706" t="str">
        <f t="shared" si="6"/>
        <v/>
      </c>
    </row>
    <row r="430" spans="1:13" ht="14.45" customHeight="1" x14ac:dyDescent="0.2">
      <c r="A430" s="711"/>
      <c r="B430" s="707"/>
      <c r="C430" s="708"/>
      <c r="D430" s="708"/>
      <c r="E430" s="709"/>
      <c r="F430" s="707"/>
      <c r="G430" s="708"/>
      <c r="H430" s="708"/>
      <c r="I430" s="708"/>
      <c r="J430" s="708"/>
      <c r="K430" s="710"/>
      <c r="L430" s="270"/>
      <c r="M430" s="706" t="str">
        <f t="shared" si="6"/>
        <v/>
      </c>
    </row>
    <row r="431" spans="1:13" ht="14.45" customHeight="1" x14ac:dyDescent="0.2">
      <c r="A431" s="711"/>
      <c r="B431" s="707"/>
      <c r="C431" s="708"/>
      <c r="D431" s="708"/>
      <c r="E431" s="709"/>
      <c r="F431" s="707"/>
      <c r="G431" s="708"/>
      <c r="H431" s="708"/>
      <c r="I431" s="708"/>
      <c r="J431" s="708"/>
      <c r="K431" s="710"/>
      <c r="L431" s="270"/>
      <c r="M431" s="706" t="str">
        <f t="shared" si="6"/>
        <v/>
      </c>
    </row>
    <row r="432" spans="1:13" ht="14.45" customHeight="1" x14ac:dyDescent="0.2">
      <c r="A432" s="711"/>
      <c r="B432" s="707"/>
      <c r="C432" s="708"/>
      <c r="D432" s="708"/>
      <c r="E432" s="709"/>
      <c r="F432" s="707"/>
      <c r="G432" s="708"/>
      <c r="H432" s="708"/>
      <c r="I432" s="708"/>
      <c r="J432" s="708"/>
      <c r="K432" s="710"/>
      <c r="L432" s="270"/>
      <c r="M432" s="706" t="str">
        <f t="shared" si="6"/>
        <v/>
      </c>
    </row>
    <row r="433" spans="1:13" ht="14.45" customHeight="1" x14ac:dyDescent="0.2">
      <c r="A433" s="711"/>
      <c r="B433" s="707"/>
      <c r="C433" s="708"/>
      <c r="D433" s="708"/>
      <c r="E433" s="709"/>
      <c r="F433" s="707"/>
      <c r="G433" s="708"/>
      <c r="H433" s="708"/>
      <c r="I433" s="708"/>
      <c r="J433" s="708"/>
      <c r="K433" s="710"/>
      <c r="L433" s="270"/>
      <c r="M433" s="706" t="str">
        <f t="shared" si="6"/>
        <v/>
      </c>
    </row>
    <row r="434" spans="1:13" ht="14.45" customHeight="1" x14ac:dyDescent="0.2">
      <c r="A434" s="711"/>
      <c r="B434" s="707"/>
      <c r="C434" s="708"/>
      <c r="D434" s="708"/>
      <c r="E434" s="709"/>
      <c r="F434" s="707"/>
      <c r="G434" s="708"/>
      <c r="H434" s="708"/>
      <c r="I434" s="708"/>
      <c r="J434" s="708"/>
      <c r="K434" s="710"/>
      <c r="L434" s="270"/>
      <c r="M434" s="706" t="str">
        <f t="shared" si="6"/>
        <v/>
      </c>
    </row>
    <row r="435" spans="1:13" ht="14.45" customHeight="1" x14ac:dyDescent="0.2">
      <c r="A435" s="711"/>
      <c r="B435" s="707"/>
      <c r="C435" s="708"/>
      <c r="D435" s="708"/>
      <c r="E435" s="709"/>
      <c r="F435" s="707"/>
      <c r="G435" s="708"/>
      <c r="H435" s="708"/>
      <c r="I435" s="708"/>
      <c r="J435" s="708"/>
      <c r="K435" s="710"/>
      <c r="L435" s="270"/>
      <c r="M435" s="706" t="str">
        <f t="shared" si="6"/>
        <v/>
      </c>
    </row>
    <row r="436" spans="1:13" ht="14.45" customHeight="1" x14ac:dyDescent="0.2">
      <c r="A436" s="711"/>
      <c r="B436" s="707"/>
      <c r="C436" s="708"/>
      <c r="D436" s="708"/>
      <c r="E436" s="709"/>
      <c r="F436" s="707"/>
      <c r="G436" s="708"/>
      <c r="H436" s="708"/>
      <c r="I436" s="708"/>
      <c r="J436" s="708"/>
      <c r="K436" s="710"/>
      <c r="L436" s="270"/>
      <c r="M436" s="706" t="str">
        <f t="shared" si="6"/>
        <v/>
      </c>
    </row>
    <row r="437" spans="1:13" ht="14.45" customHeight="1" x14ac:dyDescent="0.2">
      <c r="A437" s="711"/>
      <c r="B437" s="707"/>
      <c r="C437" s="708"/>
      <c r="D437" s="708"/>
      <c r="E437" s="709"/>
      <c r="F437" s="707"/>
      <c r="G437" s="708"/>
      <c r="H437" s="708"/>
      <c r="I437" s="708"/>
      <c r="J437" s="708"/>
      <c r="K437" s="710"/>
      <c r="L437" s="270"/>
      <c r="M437" s="706" t="str">
        <f t="shared" si="6"/>
        <v/>
      </c>
    </row>
    <row r="438" spans="1:13" ht="14.45" customHeight="1" x14ac:dyDescent="0.2">
      <c r="A438" s="711"/>
      <c r="B438" s="707"/>
      <c r="C438" s="708"/>
      <c r="D438" s="708"/>
      <c r="E438" s="709"/>
      <c r="F438" s="707"/>
      <c r="G438" s="708"/>
      <c r="H438" s="708"/>
      <c r="I438" s="708"/>
      <c r="J438" s="708"/>
      <c r="K438" s="710"/>
      <c r="L438" s="270"/>
      <c r="M438" s="706" t="str">
        <f t="shared" si="6"/>
        <v/>
      </c>
    </row>
    <row r="439" spans="1:13" ht="14.45" customHeight="1" x14ac:dyDescent="0.2">
      <c r="A439" s="711"/>
      <c r="B439" s="707"/>
      <c r="C439" s="708"/>
      <c r="D439" s="708"/>
      <c r="E439" s="709"/>
      <c r="F439" s="707"/>
      <c r="G439" s="708"/>
      <c r="H439" s="708"/>
      <c r="I439" s="708"/>
      <c r="J439" s="708"/>
      <c r="K439" s="710"/>
      <c r="L439" s="270"/>
      <c r="M439" s="706" t="str">
        <f t="shared" si="6"/>
        <v/>
      </c>
    </row>
    <row r="440" spans="1:13" ht="14.45" customHeight="1" x14ac:dyDescent="0.2">
      <c r="A440" s="711"/>
      <c r="B440" s="707"/>
      <c r="C440" s="708"/>
      <c r="D440" s="708"/>
      <c r="E440" s="709"/>
      <c r="F440" s="707"/>
      <c r="G440" s="708"/>
      <c r="H440" s="708"/>
      <c r="I440" s="708"/>
      <c r="J440" s="708"/>
      <c r="K440" s="710"/>
      <c r="L440" s="270"/>
      <c r="M440" s="706" t="str">
        <f t="shared" si="6"/>
        <v/>
      </c>
    </row>
    <row r="441" spans="1:13" ht="14.45" customHeight="1" x14ac:dyDescent="0.2">
      <c r="A441" s="711"/>
      <c r="B441" s="707"/>
      <c r="C441" s="708"/>
      <c r="D441" s="708"/>
      <c r="E441" s="709"/>
      <c r="F441" s="707"/>
      <c r="G441" s="708"/>
      <c r="H441" s="708"/>
      <c r="I441" s="708"/>
      <c r="J441" s="708"/>
      <c r="K441" s="710"/>
      <c r="L441" s="270"/>
      <c r="M441" s="706" t="str">
        <f t="shared" si="6"/>
        <v/>
      </c>
    </row>
    <row r="442" spans="1:13" ht="14.45" customHeight="1" x14ac:dyDescent="0.2">
      <c r="A442" s="711"/>
      <c r="B442" s="707"/>
      <c r="C442" s="708"/>
      <c r="D442" s="708"/>
      <c r="E442" s="709"/>
      <c r="F442" s="707"/>
      <c r="G442" s="708"/>
      <c r="H442" s="708"/>
      <c r="I442" s="708"/>
      <c r="J442" s="708"/>
      <c r="K442" s="710"/>
      <c r="L442" s="270"/>
      <c r="M442" s="706" t="str">
        <f t="shared" si="6"/>
        <v/>
      </c>
    </row>
    <row r="443" spans="1:13" ht="14.45" customHeight="1" x14ac:dyDescent="0.2">
      <c r="A443" s="711"/>
      <c r="B443" s="707"/>
      <c r="C443" s="708"/>
      <c r="D443" s="708"/>
      <c r="E443" s="709"/>
      <c r="F443" s="707"/>
      <c r="G443" s="708"/>
      <c r="H443" s="708"/>
      <c r="I443" s="708"/>
      <c r="J443" s="708"/>
      <c r="K443" s="710"/>
      <c r="L443" s="270"/>
      <c r="M443" s="706" t="str">
        <f t="shared" si="6"/>
        <v/>
      </c>
    </row>
    <row r="444" spans="1:13" ht="14.45" customHeight="1" x14ac:dyDescent="0.2">
      <c r="A444" s="711"/>
      <c r="B444" s="707"/>
      <c r="C444" s="708"/>
      <c r="D444" s="708"/>
      <c r="E444" s="709"/>
      <c r="F444" s="707"/>
      <c r="G444" s="708"/>
      <c r="H444" s="708"/>
      <c r="I444" s="708"/>
      <c r="J444" s="708"/>
      <c r="K444" s="710"/>
      <c r="L444" s="270"/>
      <c r="M444" s="706" t="str">
        <f t="shared" si="6"/>
        <v/>
      </c>
    </row>
    <row r="445" spans="1:13" ht="14.45" customHeight="1" x14ac:dyDescent="0.2">
      <c r="A445" s="711"/>
      <c r="B445" s="707"/>
      <c r="C445" s="708"/>
      <c r="D445" s="708"/>
      <c r="E445" s="709"/>
      <c r="F445" s="707"/>
      <c r="G445" s="708"/>
      <c r="H445" s="708"/>
      <c r="I445" s="708"/>
      <c r="J445" s="708"/>
      <c r="K445" s="710"/>
      <c r="L445" s="270"/>
      <c r="M445" s="706" t="str">
        <f t="shared" si="6"/>
        <v/>
      </c>
    </row>
    <row r="446" spans="1:13" ht="14.45" customHeight="1" x14ac:dyDescent="0.2">
      <c r="A446" s="711"/>
      <c r="B446" s="707"/>
      <c r="C446" s="708"/>
      <c r="D446" s="708"/>
      <c r="E446" s="709"/>
      <c r="F446" s="707"/>
      <c r="G446" s="708"/>
      <c r="H446" s="708"/>
      <c r="I446" s="708"/>
      <c r="J446" s="708"/>
      <c r="K446" s="710"/>
      <c r="L446" s="270"/>
      <c r="M446" s="706" t="str">
        <f t="shared" si="6"/>
        <v/>
      </c>
    </row>
    <row r="447" spans="1:13" ht="14.45" customHeight="1" x14ac:dyDescent="0.2">
      <c r="A447" s="711"/>
      <c r="B447" s="707"/>
      <c r="C447" s="708"/>
      <c r="D447" s="708"/>
      <c r="E447" s="709"/>
      <c r="F447" s="707"/>
      <c r="G447" s="708"/>
      <c r="H447" s="708"/>
      <c r="I447" s="708"/>
      <c r="J447" s="708"/>
      <c r="K447" s="710"/>
      <c r="L447" s="270"/>
      <c r="M447" s="706" t="str">
        <f t="shared" si="6"/>
        <v/>
      </c>
    </row>
    <row r="448" spans="1:13" ht="14.45" customHeight="1" x14ac:dyDescent="0.2">
      <c r="A448" s="711"/>
      <c r="B448" s="707"/>
      <c r="C448" s="708"/>
      <c r="D448" s="708"/>
      <c r="E448" s="709"/>
      <c r="F448" s="707"/>
      <c r="G448" s="708"/>
      <c r="H448" s="708"/>
      <c r="I448" s="708"/>
      <c r="J448" s="708"/>
      <c r="K448" s="710"/>
      <c r="L448" s="270"/>
      <c r="M448" s="706" t="str">
        <f t="shared" si="6"/>
        <v/>
      </c>
    </row>
    <row r="449" spans="1:13" ht="14.45" customHeight="1" x14ac:dyDescent="0.2">
      <c r="A449" s="711"/>
      <c r="B449" s="707"/>
      <c r="C449" s="708"/>
      <c r="D449" s="708"/>
      <c r="E449" s="709"/>
      <c r="F449" s="707"/>
      <c r="G449" s="708"/>
      <c r="H449" s="708"/>
      <c r="I449" s="708"/>
      <c r="J449" s="708"/>
      <c r="K449" s="710"/>
      <c r="L449" s="270"/>
      <c r="M449" s="706" t="str">
        <f t="shared" si="6"/>
        <v/>
      </c>
    </row>
    <row r="450" spans="1:13" ht="14.45" customHeight="1" x14ac:dyDescent="0.2">
      <c r="A450" s="711"/>
      <c r="B450" s="707"/>
      <c r="C450" s="708"/>
      <c r="D450" s="708"/>
      <c r="E450" s="709"/>
      <c r="F450" s="707"/>
      <c r="G450" s="708"/>
      <c r="H450" s="708"/>
      <c r="I450" s="708"/>
      <c r="J450" s="708"/>
      <c r="K450" s="710"/>
      <c r="L450" s="270"/>
      <c r="M450" s="706" t="str">
        <f t="shared" si="6"/>
        <v/>
      </c>
    </row>
    <row r="451" spans="1:13" ht="14.45" customHeight="1" x14ac:dyDescent="0.2">
      <c r="A451" s="711"/>
      <c r="B451" s="707"/>
      <c r="C451" s="708"/>
      <c r="D451" s="708"/>
      <c r="E451" s="709"/>
      <c r="F451" s="707"/>
      <c r="G451" s="708"/>
      <c r="H451" s="708"/>
      <c r="I451" s="708"/>
      <c r="J451" s="708"/>
      <c r="K451" s="710"/>
      <c r="L451" s="270"/>
      <c r="M451" s="706" t="str">
        <f t="shared" si="6"/>
        <v/>
      </c>
    </row>
    <row r="452" spans="1:13" ht="14.45" customHeight="1" x14ac:dyDescent="0.2">
      <c r="A452" s="711"/>
      <c r="B452" s="707"/>
      <c r="C452" s="708"/>
      <c r="D452" s="708"/>
      <c r="E452" s="709"/>
      <c r="F452" s="707"/>
      <c r="G452" s="708"/>
      <c r="H452" s="708"/>
      <c r="I452" s="708"/>
      <c r="J452" s="708"/>
      <c r="K452" s="710"/>
      <c r="L452" s="270"/>
      <c r="M452" s="706" t="str">
        <f t="shared" si="6"/>
        <v/>
      </c>
    </row>
    <row r="453" spans="1:13" ht="14.45" customHeight="1" x14ac:dyDescent="0.2">
      <c r="A453" s="711"/>
      <c r="B453" s="707"/>
      <c r="C453" s="708"/>
      <c r="D453" s="708"/>
      <c r="E453" s="709"/>
      <c r="F453" s="707"/>
      <c r="G453" s="708"/>
      <c r="H453" s="708"/>
      <c r="I453" s="708"/>
      <c r="J453" s="708"/>
      <c r="K453" s="710"/>
      <c r="L453" s="270"/>
      <c r="M453" s="706" t="str">
        <f t="shared" si="6"/>
        <v/>
      </c>
    </row>
    <row r="454" spans="1:13" ht="14.45" customHeight="1" x14ac:dyDescent="0.2">
      <c r="A454" s="711"/>
      <c r="B454" s="707"/>
      <c r="C454" s="708"/>
      <c r="D454" s="708"/>
      <c r="E454" s="709"/>
      <c r="F454" s="707"/>
      <c r="G454" s="708"/>
      <c r="H454" s="708"/>
      <c r="I454" s="708"/>
      <c r="J454" s="708"/>
      <c r="K454" s="710"/>
      <c r="L454" s="270"/>
      <c r="M454" s="70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1"/>
      <c r="B455" s="707"/>
      <c r="C455" s="708"/>
      <c r="D455" s="708"/>
      <c r="E455" s="709"/>
      <c r="F455" s="707"/>
      <c r="G455" s="708"/>
      <c r="H455" s="708"/>
      <c r="I455" s="708"/>
      <c r="J455" s="708"/>
      <c r="K455" s="710"/>
      <c r="L455" s="270"/>
      <c r="M455" s="706" t="str">
        <f t="shared" si="7"/>
        <v/>
      </c>
    </row>
    <row r="456" spans="1:13" ht="14.45" customHeight="1" x14ac:dyDescent="0.2">
      <c r="A456" s="711"/>
      <c r="B456" s="707"/>
      <c r="C456" s="708"/>
      <c r="D456" s="708"/>
      <c r="E456" s="709"/>
      <c r="F456" s="707"/>
      <c r="G456" s="708"/>
      <c r="H456" s="708"/>
      <c r="I456" s="708"/>
      <c r="J456" s="708"/>
      <c r="K456" s="710"/>
      <c r="L456" s="270"/>
      <c r="M456" s="706" t="str">
        <f t="shared" si="7"/>
        <v/>
      </c>
    </row>
    <row r="457" spans="1:13" ht="14.45" customHeight="1" x14ac:dyDescent="0.2">
      <c r="A457" s="711"/>
      <c r="B457" s="707"/>
      <c r="C457" s="708"/>
      <c r="D457" s="708"/>
      <c r="E457" s="709"/>
      <c r="F457" s="707"/>
      <c r="G457" s="708"/>
      <c r="H457" s="708"/>
      <c r="I457" s="708"/>
      <c r="J457" s="708"/>
      <c r="K457" s="710"/>
      <c r="L457" s="270"/>
      <c r="M457" s="706" t="str">
        <f t="shared" si="7"/>
        <v/>
      </c>
    </row>
    <row r="458" spans="1:13" ht="14.45" customHeight="1" x14ac:dyDescent="0.2">
      <c r="A458" s="711"/>
      <c r="B458" s="707"/>
      <c r="C458" s="708"/>
      <c r="D458" s="708"/>
      <c r="E458" s="709"/>
      <c r="F458" s="707"/>
      <c r="G458" s="708"/>
      <c r="H458" s="708"/>
      <c r="I458" s="708"/>
      <c r="J458" s="708"/>
      <c r="K458" s="710"/>
      <c r="L458" s="270"/>
      <c r="M458" s="706" t="str">
        <f t="shared" si="7"/>
        <v/>
      </c>
    </row>
    <row r="459" spans="1:13" ht="14.45" customHeight="1" x14ac:dyDescent="0.2">
      <c r="A459" s="711"/>
      <c r="B459" s="707"/>
      <c r="C459" s="708"/>
      <c r="D459" s="708"/>
      <c r="E459" s="709"/>
      <c r="F459" s="707"/>
      <c r="G459" s="708"/>
      <c r="H459" s="708"/>
      <c r="I459" s="708"/>
      <c r="J459" s="708"/>
      <c r="K459" s="710"/>
      <c r="L459" s="270"/>
      <c r="M459" s="706" t="str">
        <f t="shared" si="7"/>
        <v/>
      </c>
    </row>
    <row r="460" spans="1:13" ht="14.45" customHeight="1" x14ac:dyDescent="0.2">
      <c r="A460" s="711"/>
      <c r="B460" s="707"/>
      <c r="C460" s="708"/>
      <c r="D460" s="708"/>
      <c r="E460" s="709"/>
      <c r="F460" s="707"/>
      <c r="G460" s="708"/>
      <c r="H460" s="708"/>
      <c r="I460" s="708"/>
      <c r="J460" s="708"/>
      <c r="K460" s="710"/>
      <c r="L460" s="270"/>
      <c r="M460" s="706" t="str">
        <f t="shared" si="7"/>
        <v/>
      </c>
    </row>
    <row r="461" spans="1:13" ht="14.45" customHeight="1" x14ac:dyDescent="0.2">
      <c r="A461" s="711"/>
      <c r="B461" s="707"/>
      <c r="C461" s="708"/>
      <c r="D461" s="708"/>
      <c r="E461" s="709"/>
      <c r="F461" s="707"/>
      <c r="G461" s="708"/>
      <c r="H461" s="708"/>
      <c r="I461" s="708"/>
      <c r="J461" s="708"/>
      <c r="K461" s="710"/>
      <c r="L461" s="270"/>
      <c r="M461" s="706" t="str">
        <f t="shared" si="7"/>
        <v/>
      </c>
    </row>
    <row r="462" spans="1:13" ht="14.45" customHeight="1" x14ac:dyDescent="0.2">
      <c r="A462" s="711"/>
      <c r="B462" s="707"/>
      <c r="C462" s="708"/>
      <c r="D462" s="708"/>
      <c r="E462" s="709"/>
      <c r="F462" s="707"/>
      <c r="G462" s="708"/>
      <c r="H462" s="708"/>
      <c r="I462" s="708"/>
      <c r="J462" s="708"/>
      <c r="K462" s="710"/>
      <c r="L462" s="270"/>
      <c r="M462" s="706" t="str">
        <f t="shared" si="7"/>
        <v/>
      </c>
    </row>
    <row r="463" spans="1:13" ht="14.45" customHeight="1" x14ac:dyDescent="0.2">
      <c r="A463" s="711"/>
      <c r="B463" s="707"/>
      <c r="C463" s="708"/>
      <c r="D463" s="708"/>
      <c r="E463" s="709"/>
      <c r="F463" s="707"/>
      <c r="G463" s="708"/>
      <c r="H463" s="708"/>
      <c r="I463" s="708"/>
      <c r="J463" s="708"/>
      <c r="K463" s="710"/>
      <c r="L463" s="270"/>
      <c r="M463" s="706" t="str">
        <f t="shared" si="7"/>
        <v/>
      </c>
    </row>
    <row r="464" spans="1:13" ht="14.45" customHeight="1" x14ac:dyDescent="0.2">
      <c r="A464" s="711"/>
      <c r="B464" s="707"/>
      <c r="C464" s="708"/>
      <c r="D464" s="708"/>
      <c r="E464" s="709"/>
      <c r="F464" s="707"/>
      <c r="G464" s="708"/>
      <c r="H464" s="708"/>
      <c r="I464" s="708"/>
      <c r="J464" s="708"/>
      <c r="K464" s="710"/>
      <c r="L464" s="270"/>
      <c r="M464" s="706" t="str">
        <f t="shared" si="7"/>
        <v/>
      </c>
    </row>
    <row r="465" spans="1:13" ht="14.45" customHeight="1" x14ac:dyDescent="0.2">
      <c r="A465" s="711"/>
      <c r="B465" s="707"/>
      <c r="C465" s="708"/>
      <c r="D465" s="708"/>
      <c r="E465" s="709"/>
      <c r="F465" s="707"/>
      <c r="G465" s="708"/>
      <c r="H465" s="708"/>
      <c r="I465" s="708"/>
      <c r="J465" s="708"/>
      <c r="K465" s="710"/>
      <c r="L465" s="270"/>
      <c r="M465" s="706" t="str">
        <f t="shared" si="7"/>
        <v/>
      </c>
    </row>
    <row r="466" spans="1:13" ht="14.45" customHeight="1" x14ac:dyDescent="0.2">
      <c r="A466" s="711"/>
      <c r="B466" s="707"/>
      <c r="C466" s="708"/>
      <c r="D466" s="708"/>
      <c r="E466" s="709"/>
      <c r="F466" s="707"/>
      <c r="G466" s="708"/>
      <c r="H466" s="708"/>
      <c r="I466" s="708"/>
      <c r="J466" s="708"/>
      <c r="K466" s="710"/>
      <c r="L466" s="270"/>
      <c r="M466" s="706" t="str">
        <f t="shared" si="7"/>
        <v/>
      </c>
    </row>
    <row r="467" spans="1:13" ht="14.45" customHeight="1" x14ac:dyDescent="0.2">
      <c r="A467" s="711"/>
      <c r="B467" s="707"/>
      <c r="C467" s="708"/>
      <c r="D467" s="708"/>
      <c r="E467" s="709"/>
      <c r="F467" s="707"/>
      <c r="G467" s="708"/>
      <c r="H467" s="708"/>
      <c r="I467" s="708"/>
      <c r="J467" s="708"/>
      <c r="K467" s="710"/>
      <c r="L467" s="270"/>
      <c r="M467" s="706" t="str">
        <f t="shared" si="7"/>
        <v/>
      </c>
    </row>
    <row r="468" spans="1:13" ht="14.45" customHeight="1" x14ac:dyDescent="0.2">
      <c r="A468" s="711"/>
      <c r="B468" s="707"/>
      <c r="C468" s="708"/>
      <c r="D468" s="708"/>
      <c r="E468" s="709"/>
      <c r="F468" s="707"/>
      <c r="G468" s="708"/>
      <c r="H468" s="708"/>
      <c r="I468" s="708"/>
      <c r="J468" s="708"/>
      <c r="K468" s="710"/>
      <c r="L468" s="270"/>
      <c r="M468" s="706" t="str">
        <f t="shared" si="7"/>
        <v/>
      </c>
    </row>
    <row r="469" spans="1:13" ht="14.45" customHeight="1" x14ac:dyDescent="0.2">
      <c r="A469" s="711"/>
      <c r="B469" s="707"/>
      <c r="C469" s="708"/>
      <c r="D469" s="708"/>
      <c r="E469" s="709"/>
      <c r="F469" s="707"/>
      <c r="G469" s="708"/>
      <c r="H469" s="708"/>
      <c r="I469" s="708"/>
      <c r="J469" s="708"/>
      <c r="K469" s="710"/>
      <c r="L469" s="270"/>
      <c r="M469" s="706" t="str">
        <f t="shared" si="7"/>
        <v/>
      </c>
    </row>
    <row r="470" spans="1:13" ht="14.45" customHeight="1" x14ac:dyDescent="0.2">
      <c r="A470" s="711"/>
      <c r="B470" s="707"/>
      <c r="C470" s="708"/>
      <c r="D470" s="708"/>
      <c r="E470" s="709"/>
      <c r="F470" s="707"/>
      <c r="G470" s="708"/>
      <c r="H470" s="708"/>
      <c r="I470" s="708"/>
      <c r="J470" s="708"/>
      <c r="K470" s="710"/>
      <c r="L470" s="270"/>
      <c r="M470" s="706" t="str">
        <f t="shared" si="7"/>
        <v/>
      </c>
    </row>
    <row r="471" spans="1:13" ht="14.45" customHeight="1" x14ac:dyDescent="0.2">
      <c r="A471" s="711"/>
      <c r="B471" s="707"/>
      <c r="C471" s="708"/>
      <c r="D471" s="708"/>
      <c r="E471" s="709"/>
      <c r="F471" s="707"/>
      <c r="G471" s="708"/>
      <c r="H471" s="708"/>
      <c r="I471" s="708"/>
      <c r="J471" s="708"/>
      <c r="K471" s="710"/>
      <c r="L471" s="270"/>
      <c r="M471" s="706" t="str">
        <f t="shared" si="7"/>
        <v/>
      </c>
    </row>
    <row r="472" spans="1:13" ht="14.45" customHeight="1" x14ac:dyDescent="0.2">
      <c r="A472" s="711"/>
      <c r="B472" s="707"/>
      <c r="C472" s="708"/>
      <c r="D472" s="708"/>
      <c r="E472" s="709"/>
      <c r="F472" s="707"/>
      <c r="G472" s="708"/>
      <c r="H472" s="708"/>
      <c r="I472" s="708"/>
      <c r="J472" s="708"/>
      <c r="K472" s="710"/>
      <c r="L472" s="270"/>
      <c r="M472" s="706" t="str">
        <f t="shared" si="7"/>
        <v/>
      </c>
    </row>
    <row r="473" spans="1:13" ht="14.45" customHeight="1" x14ac:dyDescent="0.2">
      <c r="A473" s="711"/>
      <c r="B473" s="707"/>
      <c r="C473" s="708"/>
      <c r="D473" s="708"/>
      <c r="E473" s="709"/>
      <c r="F473" s="707"/>
      <c r="G473" s="708"/>
      <c r="H473" s="708"/>
      <c r="I473" s="708"/>
      <c r="J473" s="708"/>
      <c r="K473" s="710"/>
      <c r="L473" s="270"/>
      <c r="M473" s="706" t="str">
        <f t="shared" si="7"/>
        <v/>
      </c>
    </row>
    <row r="474" spans="1:13" ht="14.45" customHeight="1" x14ac:dyDescent="0.2">
      <c r="A474" s="711"/>
      <c r="B474" s="707"/>
      <c r="C474" s="708"/>
      <c r="D474" s="708"/>
      <c r="E474" s="709"/>
      <c r="F474" s="707"/>
      <c r="G474" s="708"/>
      <c r="H474" s="708"/>
      <c r="I474" s="708"/>
      <c r="J474" s="708"/>
      <c r="K474" s="710"/>
      <c r="L474" s="270"/>
      <c r="M474" s="706" t="str">
        <f t="shared" si="7"/>
        <v/>
      </c>
    </row>
    <row r="475" spans="1:13" ht="14.45" customHeight="1" x14ac:dyDescent="0.2">
      <c r="A475" s="711"/>
      <c r="B475" s="707"/>
      <c r="C475" s="708"/>
      <c r="D475" s="708"/>
      <c r="E475" s="709"/>
      <c r="F475" s="707"/>
      <c r="G475" s="708"/>
      <c r="H475" s="708"/>
      <c r="I475" s="708"/>
      <c r="J475" s="708"/>
      <c r="K475" s="710"/>
      <c r="L475" s="270"/>
      <c r="M475" s="706" t="str">
        <f t="shared" si="7"/>
        <v/>
      </c>
    </row>
    <row r="476" spans="1:13" ht="14.45" customHeight="1" x14ac:dyDescent="0.2">
      <c r="A476" s="711"/>
      <c r="B476" s="707"/>
      <c r="C476" s="708"/>
      <c r="D476" s="708"/>
      <c r="E476" s="709"/>
      <c r="F476" s="707"/>
      <c r="G476" s="708"/>
      <c r="H476" s="708"/>
      <c r="I476" s="708"/>
      <c r="J476" s="708"/>
      <c r="K476" s="710"/>
      <c r="L476" s="270"/>
      <c r="M476" s="706" t="str">
        <f t="shared" si="7"/>
        <v/>
      </c>
    </row>
    <row r="477" spans="1:13" ht="14.45" customHeight="1" x14ac:dyDescent="0.2">
      <c r="A477" s="711"/>
      <c r="B477" s="707"/>
      <c r="C477" s="708"/>
      <c r="D477" s="708"/>
      <c r="E477" s="709"/>
      <c r="F477" s="707"/>
      <c r="G477" s="708"/>
      <c r="H477" s="708"/>
      <c r="I477" s="708"/>
      <c r="J477" s="708"/>
      <c r="K477" s="710"/>
      <c r="L477" s="270"/>
      <c r="M477" s="706" t="str">
        <f t="shared" si="7"/>
        <v/>
      </c>
    </row>
    <row r="478" spans="1:13" ht="14.45" customHeight="1" x14ac:dyDescent="0.2">
      <c r="A478" s="711"/>
      <c r="B478" s="707"/>
      <c r="C478" s="708"/>
      <c r="D478" s="708"/>
      <c r="E478" s="709"/>
      <c r="F478" s="707"/>
      <c r="G478" s="708"/>
      <c r="H478" s="708"/>
      <c r="I478" s="708"/>
      <c r="J478" s="708"/>
      <c r="K478" s="710"/>
      <c r="L478" s="270"/>
      <c r="M478" s="706" t="str">
        <f t="shared" si="7"/>
        <v/>
      </c>
    </row>
    <row r="479" spans="1:13" ht="14.45" customHeight="1" x14ac:dyDescent="0.2">
      <c r="A479" s="711"/>
      <c r="B479" s="707"/>
      <c r="C479" s="708"/>
      <c r="D479" s="708"/>
      <c r="E479" s="709"/>
      <c r="F479" s="707"/>
      <c r="G479" s="708"/>
      <c r="H479" s="708"/>
      <c r="I479" s="708"/>
      <c r="J479" s="708"/>
      <c r="K479" s="710"/>
      <c r="L479" s="270"/>
      <c r="M479" s="706" t="str">
        <f t="shared" si="7"/>
        <v/>
      </c>
    </row>
    <row r="480" spans="1:13" ht="14.45" customHeight="1" x14ac:dyDescent="0.2">
      <c r="A480" s="711"/>
      <c r="B480" s="707"/>
      <c r="C480" s="708"/>
      <c r="D480" s="708"/>
      <c r="E480" s="709"/>
      <c r="F480" s="707"/>
      <c r="G480" s="708"/>
      <c r="H480" s="708"/>
      <c r="I480" s="708"/>
      <c r="J480" s="708"/>
      <c r="K480" s="710"/>
      <c r="L480" s="270"/>
      <c r="M480" s="706" t="str">
        <f t="shared" si="7"/>
        <v/>
      </c>
    </row>
    <row r="481" spans="1:13" ht="14.45" customHeight="1" x14ac:dyDescent="0.2">
      <c r="A481" s="711"/>
      <c r="B481" s="707"/>
      <c r="C481" s="708"/>
      <c r="D481" s="708"/>
      <c r="E481" s="709"/>
      <c r="F481" s="707"/>
      <c r="G481" s="708"/>
      <c r="H481" s="708"/>
      <c r="I481" s="708"/>
      <c r="J481" s="708"/>
      <c r="K481" s="710"/>
      <c r="L481" s="270"/>
      <c r="M481" s="706" t="str">
        <f t="shared" si="7"/>
        <v/>
      </c>
    </row>
    <row r="482" spans="1:13" ht="14.45" customHeight="1" x14ac:dyDescent="0.2">
      <c r="A482" s="711"/>
      <c r="B482" s="707"/>
      <c r="C482" s="708"/>
      <c r="D482" s="708"/>
      <c r="E482" s="709"/>
      <c r="F482" s="707"/>
      <c r="G482" s="708"/>
      <c r="H482" s="708"/>
      <c r="I482" s="708"/>
      <c r="J482" s="708"/>
      <c r="K482" s="710"/>
      <c r="L482" s="270"/>
      <c r="M482" s="706" t="str">
        <f t="shared" si="7"/>
        <v/>
      </c>
    </row>
    <row r="483" spans="1:13" ht="14.45" customHeight="1" x14ac:dyDescent="0.2">
      <c r="A483" s="711"/>
      <c r="B483" s="707"/>
      <c r="C483" s="708"/>
      <c r="D483" s="708"/>
      <c r="E483" s="709"/>
      <c r="F483" s="707"/>
      <c r="G483" s="708"/>
      <c r="H483" s="708"/>
      <c r="I483" s="708"/>
      <c r="J483" s="708"/>
      <c r="K483" s="710"/>
      <c r="L483" s="270"/>
      <c r="M483" s="706" t="str">
        <f t="shared" si="7"/>
        <v/>
      </c>
    </row>
    <row r="484" spans="1:13" ht="14.45" customHeight="1" x14ac:dyDescent="0.2">
      <c r="A484" s="711"/>
      <c r="B484" s="707"/>
      <c r="C484" s="708"/>
      <c r="D484" s="708"/>
      <c r="E484" s="709"/>
      <c r="F484" s="707"/>
      <c r="G484" s="708"/>
      <c r="H484" s="708"/>
      <c r="I484" s="708"/>
      <c r="J484" s="708"/>
      <c r="K484" s="710"/>
      <c r="L484" s="270"/>
      <c r="M484" s="706" t="str">
        <f t="shared" si="7"/>
        <v/>
      </c>
    </row>
    <row r="485" spans="1:13" ht="14.45" customHeight="1" x14ac:dyDescent="0.2">
      <c r="A485" s="711"/>
      <c r="B485" s="707"/>
      <c r="C485" s="708"/>
      <c r="D485" s="708"/>
      <c r="E485" s="709"/>
      <c r="F485" s="707"/>
      <c r="G485" s="708"/>
      <c r="H485" s="708"/>
      <c r="I485" s="708"/>
      <c r="J485" s="708"/>
      <c r="K485" s="710"/>
      <c r="L485" s="270"/>
      <c r="M485" s="706" t="str">
        <f t="shared" si="7"/>
        <v/>
      </c>
    </row>
    <row r="486" spans="1:13" ht="14.45" customHeight="1" x14ac:dyDescent="0.2">
      <c r="A486" s="711"/>
      <c r="B486" s="707"/>
      <c r="C486" s="708"/>
      <c r="D486" s="708"/>
      <c r="E486" s="709"/>
      <c r="F486" s="707"/>
      <c r="G486" s="708"/>
      <c r="H486" s="708"/>
      <c r="I486" s="708"/>
      <c r="J486" s="708"/>
      <c r="K486" s="710"/>
      <c r="L486" s="270"/>
      <c r="M486" s="706" t="str">
        <f t="shared" si="7"/>
        <v/>
      </c>
    </row>
    <row r="487" spans="1:13" ht="14.45" customHeight="1" x14ac:dyDescent="0.2">
      <c r="A487" s="711"/>
      <c r="B487" s="707"/>
      <c r="C487" s="708"/>
      <c r="D487" s="708"/>
      <c r="E487" s="709"/>
      <c r="F487" s="707"/>
      <c r="G487" s="708"/>
      <c r="H487" s="708"/>
      <c r="I487" s="708"/>
      <c r="J487" s="708"/>
      <c r="K487" s="710"/>
      <c r="L487" s="270"/>
      <c r="M487" s="706" t="str">
        <f t="shared" si="7"/>
        <v/>
      </c>
    </row>
    <row r="488" spans="1:13" ht="14.45" customHeight="1" x14ac:dyDescent="0.2">
      <c r="A488" s="711"/>
      <c r="B488" s="707"/>
      <c r="C488" s="708"/>
      <c r="D488" s="708"/>
      <c r="E488" s="709"/>
      <c r="F488" s="707"/>
      <c r="G488" s="708"/>
      <c r="H488" s="708"/>
      <c r="I488" s="708"/>
      <c r="J488" s="708"/>
      <c r="K488" s="710"/>
      <c r="L488" s="270"/>
      <c r="M488" s="706" t="str">
        <f t="shared" si="7"/>
        <v/>
      </c>
    </row>
    <row r="489" spans="1:13" ht="14.45" customHeight="1" x14ac:dyDescent="0.2">
      <c r="A489" s="711"/>
      <c r="B489" s="707"/>
      <c r="C489" s="708"/>
      <c r="D489" s="708"/>
      <c r="E489" s="709"/>
      <c r="F489" s="707"/>
      <c r="G489" s="708"/>
      <c r="H489" s="708"/>
      <c r="I489" s="708"/>
      <c r="J489" s="708"/>
      <c r="K489" s="710"/>
      <c r="L489" s="270"/>
      <c r="M489" s="706" t="str">
        <f t="shared" si="7"/>
        <v/>
      </c>
    </row>
    <row r="490" spans="1:13" ht="14.45" customHeight="1" x14ac:dyDescent="0.2">
      <c r="A490" s="711"/>
      <c r="B490" s="707"/>
      <c r="C490" s="708"/>
      <c r="D490" s="708"/>
      <c r="E490" s="709"/>
      <c r="F490" s="707"/>
      <c r="G490" s="708"/>
      <c r="H490" s="708"/>
      <c r="I490" s="708"/>
      <c r="J490" s="708"/>
      <c r="K490" s="710"/>
      <c r="L490" s="270"/>
      <c r="M490" s="706" t="str">
        <f t="shared" si="7"/>
        <v/>
      </c>
    </row>
    <row r="491" spans="1:13" ht="14.45" customHeight="1" x14ac:dyDescent="0.2">
      <c r="A491" s="711"/>
      <c r="B491" s="707"/>
      <c r="C491" s="708"/>
      <c r="D491" s="708"/>
      <c r="E491" s="709"/>
      <c r="F491" s="707"/>
      <c r="G491" s="708"/>
      <c r="H491" s="708"/>
      <c r="I491" s="708"/>
      <c r="J491" s="708"/>
      <c r="K491" s="710"/>
      <c r="L491" s="270"/>
      <c r="M491" s="706" t="str">
        <f t="shared" si="7"/>
        <v/>
      </c>
    </row>
    <row r="492" spans="1:13" ht="14.45" customHeight="1" x14ac:dyDescent="0.2">
      <c r="A492" s="711"/>
      <c r="B492" s="707"/>
      <c r="C492" s="708"/>
      <c r="D492" s="708"/>
      <c r="E492" s="709"/>
      <c r="F492" s="707"/>
      <c r="G492" s="708"/>
      <c r="H492" s="708"/>
      <c r="I492" s="708"/>
      <c r="J492" s="708"/>
      <c r="K492" s="710"/>
      <c r="L492" s="270"/>
      <c r="M492" s="706" t="str">
        <f t="shared" si="7"/>
        <v/>
      </c>
    </row>
    <row r="493" spans="1:13" ht="14.45" customHeight="1" x14ac:dyDescent="0.2">
      <c r="A493" s="711"/>
      <c r="B493" s="707"/>
      <c r="C493" s="708"/>
      <c r="D493" s="708"/>
      <c r="E493" s="709"/>
      <c r="F493" s="707"/>
      <c r="G493" s="708"/>
      <c r="H493" s="708"/>
      <c r="I493" s="708"/>
      <c r="J493" s="708"/>
      <c r="K493" s="710"/>
      <c r="L493" s="270"/>
      <c r="M493" s="706" t="str">
        <f t="shared" si="7"/>
        <v/>
      </c>
    </row>
    <row r="494" spans="1:13" ht="14.45" customHeight="1" x14ac:dyDescent="0.2">
      <c r="A494" s="711"/>
      <c r="B494" s="707"/>
      <c r="C494" s="708"/>
      <c r="D494" s="708"/>
      <c r="E494" s="709"/>
      <c r="F494" s="707"/>
      <c r="G494" s="708"/>
      <c r="H494" s="708"/>
      <c r="I494" s="708"/>
      <c r="J494" s="708"/>
      <c r="K494" s="710"/>
      <c r="L494" s="270"/>
      <c r="M494" s="706" t="str">
        <f t="shared" si="7"/>
        <v/>
      </c>
    </row>
    <row r="495" spans="1:13" ht="14.45" customHeight="1" x14ac:dyDescent="0.2">
      <c r="A495" s="711"/>
      <c r="B495" s="707"/>
      <c r="C495" s="708"/>
      <c r="D495" s="708"/>
      <c r="E495" s="709"/>
      <c r="F495" s="707"/>
      <c r="G495" s="708"/>
      <c r="H495" s="708"/>
      <c r="I495" s="708"/>
      <c r="J495" s="708"/>
      <c r="K495" s="710"/>
      <c r="L495" s="270"/>
      <c r="M495" s="706" t="str">
        <f t="shared" si="7"/>
        <v/>
      </c>
    </row>
    <row r="496" spans="1:13" ht="14.45" customHeight="1" x14ac:dyDescent="0.2">
      <c r="A496" s="711"/>
      <c r="B496" s="707"/>
      <c r="C496" s="708"/>
      <c r="D496" s="708"/>
      <c r="E496" s="709"/>
      <c r="F496" s="707"/>
      <c r="G496" s="708"/>
      <c r="H496" s="708"/>
      <c r="I496" s="708"/>
      <c r="J496" s="708"/>
      <c r="K496" s="710"/>
      <c r="L496" s="270"/>
      <c r="M496" s="706" t="str">
        <f t="shared" si="7"/>
        <v/>
      </c>
    </row>
    <row r="497" spans="1:13" ht="14.45" customHeight="1" x14ac:dyDescent="0.2">
      <c r="A497" s="711"/>
      <c r="B497" s="707"/>
      <c r="C497" s="708"/>
      <c r="D497" s="708"/>
      <c r="E497" s="709"/>
      <c r="F497" s="707"/>
      <c r="G497" s="708"/>
      <c r="H497" s="708"/>
      <c r="I497" s="708"/>
      <c r="J497" s="708"/>
      <c r="K497" s="710"/>
      <c r="L497" s="270"/>
      <c r="M497" s="706" t="str">
        <f t="shared" si="7"/>
        <v/>
      </c>
    </row>
    <row r="498" spans="1:13" ht="14.45" customHeight="1" x14ac:dyDescent="0.2">
      <c r="A498" s="711"/>
      <c r="B498" s="707"/>
      <c r="C498" s="708"/>
      <c r="D498" s="708"/>
      <c r="E498" s="709"/>
      <c r="F498" s="707"/>
      <c r="G498" s="708"/>
      <c r="H498" s="708"/>
      <c r="I498" s="708"/>
      <c r="J498" s="708"/>
      <c r="K498" s="710"/>
      <c r="L498" s="270"/>
      <c r="M498" s="706" t="str">
        <f t="shared" si="7"/>
        <v/>
      </c>
    </row>
    <row r="499" spans="1:13" ht="14.45" customHeight="1" x14ac:dyDescent="0.2">
      <c r="A499" s="711"/>
      <c r="B499" s="707"/>
      <c r="C499" s="708"/>
      <c r="D499" s="708"/>
      <c r="E499" s="709"/>
      <c r="F499" s="707"/>
      <c r="G499" s="708"/>
      <c r="H499" s="708"/>
      <c r="I499" s="708"/>
      <c r="J499" s="708"/>
      <c r="K499" s="710"/>
      <c r="L499" s="270"/>
      <c r="M499" s="706" t="str">
        <f t="shared" si="7"/>
        <v/>
      </c>
    </row>
    <row r="500" spans="1:13" ht="14.45" customHeight="1" x14ac:dyDescent="0.2">
      <c r="A500" s="711"/>
      <c r="B500" s="707"/>
      <c r="C500" s="708"/>
      <c r="D500" s="708"/>
      <c r="E500" s="709"/>
      <c r="F500" s="707"/>
      <c r="G500" s="708"/>
      <c r="H500" s="708"/>
      <c r="I500" s="708"/>
      <c r="J500" s="708"/>
      <c r="K500" s="710"/>
      <c r="L500" s="270"/>
      <c r="M500" s="706" t="str">
        <f t="shared" si="7"/>
        <v/>
      </c>
    </row>
    <row r="501" spans="1:13" ht="14.45" customHeight="1" x14ac:dyDescent="0.2">
      <c r="A501" s="711"/>
      <c r="B501" s="707"/>
      <c r="C501" s="708"/>
      <c r="D501" s="708"/>
      <c r="E501" s="709"/>
      <c r="F501" s="707"/>
      <c r="G501" s="708"/>
      <c r="H501" s="708"/>
      <c r="I501" s="708"/>
      <c r="J501" s="708"/>
      <c r="K501" s="710"/>
      <c r="L501" s="270"/>
      <c r="M501" s="706" t="str">
        <f t="shared" si="7"/>
        <v/>
      </c>
    </row>
    <row r="502" spans="1:13" ht="14.45" customHeight="1" x14ac:dyDescent="0.2">
      <c r="A502" s="711"/>
      <c r="B502" s="707"/>
      <c r="C502" s="708"/>
      <c r="D502" s="708"/>
      <c r="E502" s="709"/>
      <c r="F502" s="707"/>
      <c r="G502" s="708"/>
      <c r="H502" s="708"/>
      <c r="I502" s="708"/>
      <c r="J502" s="708"/>
      <c r="K502" s="710"/>
      <c r="L502" s="270"/>
      <c r="M502" s="706" t="str">
        <f t="shared" si="7"/>
        <v/>
      </c>
    </row>
    <row r="503" spans="1:13" ht="14.45" customHeight="1" x14ac:dyDescent="0.2">
      <c r="A503" s="711"/>
      <c r="B503" s="707"/>
      <c r="C503" s="708"/>
      <c r="D503" s="708"/>
      <c r="E503" s="709"/>
      <c r="F503" s="707"/>
      <c r="G503" s="708"/>
      <c r="H503" s="708"/>
      <c r="I503" s="708"/>
      <c r="J503" s="708"/>
      <c r="K503" s="710"/>
      <c r="L503" s="270"/>
      <c r="M503" s="706" t="str">
        <f t="shared" si="7"/>
        <v/>
      </c>
    </row>
    <row r="504" spans="1:13" ht="14.45" customHeight="1" x14ac:dyDescent="0.2">
      <c r="A504" s="711"/>
      <c r="B504" s="707"/>
      <c r="C504" s="708"/>
      <c r="D504" s="708"/>
      <c r="E504" s="709"/>
      <c r="F504" s="707"/>
      <c r="G504" s="708"/>
      <c r="H504" s="708"/>
      <c r="I504" s="708"/>
      <c r="J504" s="708"/>
      <c r="K504" s="710"/>
      <c r="L504" s="270"/>
      <c r="M504" s="706" t="str">
        <f t="shared" si="7"/>
        <v/>
      </c>
    </row>
    <row r="505" spans="1:13" ht="14.45" customHeight="1" x14ac:dyDescent="0.2">
      <c r="A505" s="711"/>
      <c r="B505" s="707"/>
      <c r="C505" s="708"/>
      <c r="D505" s="708"/>
      <c r="E505" s="709"/>
      <c r="F505" s="707"/>
      <c r="G505" s="708"/>
      <c r="H505" s="708"/>
      <c r="I505" s="708"/>
      <c r="J505" s="708"/>
      <c r="K505" s="710"/>
      <c r="L505" s="270"/>
      <c r="M505" s="706" t="str">
        <f t="shared" si="7"/>
        <v/>
      </c>
    </row>
    <row r="506" spans="1:13" ht="14.45" customHeight="1" x14ac:dyDescent="0.2">
      <c r="A506" s="711"/>
      <c r="B506" s="707"/>
      <c r="C506" s="708"/>
      <c r="D506" s="708"/>
      <c r="E506" s="709"/>
      <c r="F506" s="707"/>
      <c r="G506" s="708"/>
      <c r="H506" s="708"/>
      <c r="I506" s="708"/>
      <c r="J506" s="708"/>
      <c r="K506" s="710"/>
      <c r="L506" s="270"/>
      <c r="M506" s="706" t="str">
        <f t="shared" si="7"/>
        <v/>
      </c>
    </row>
    <row r="507" spans="1:13" ht="14.45" customHeight="1" x14ac:dyDescent="0.2">
      <c r="A507" s="711"/>
      <c r="B507" s="707"/>
      <c r="C507" s="708"/>
      <c r="D507" s="708"/>
      <c r="E507" s="709"/>
      <c r="F507" s="707"/>
      <c r="G507" s="708"/>
      <c r="H507" s="708"/>
      <c r="I507" s="708"/>
      <c r="J507" s="708"/>
      <c r="K507" s="710"/>
      <c r="L507" s="270"/>
      <c r="M507" s="706" t="str">
        <f t="shared" si="7"/>
        <v/>
      </c>
    </row>
    <row r="508" spans="1:13" ht="14.45" customHeight="1" x14ac:dyDescent="0.2">
      <c r="A508" s="711"/>
      <c r="B508" s="707"/>
      <c r="C508" s="708"/>
      <c r="D508" s="708"/>
      <c r="E508" s="709"/>
      <c r="F508" s="707"/>
      <c r="G508" s="708"/>
      <c r="H508" s="708"/>
      <c r="I508" s="708"/>
      <c r="J508" s="708"/>
      <c r="K508" s="710"/>
      <c r="L508" s="270"/>
      <c r="M508" s="706" t="str">
        <f t="shared" si="7"/>
        <v/>
      </c>
    </row>
    <row r="509" spans="1:13" ht="14.45" customHeight="1" x14ac:dyDescent="0.2">
      <c r="A509" s="711"/>
      <c r="B509" s="707"/>
      <c r="C509" s="708"/>
      <c r="D509" s="708"/>
      <c r="E509" s="709"/>
      <c r="F509" s="707"/>
      <c r="G509" s="708"/>
      <c r="H509" s="708"/>
      <c r="I509" s="708"/>
      <c r="J509" s="708"/>
      <c r="K509" s="710"/>
      <c r="L509" s="270"/>
      <c r="M509" s="706" t="str">
        <f t="shared" si="7"/>
        <v/>
      </c>
    </row>
    <row r="510" spans="1:13" ht="14.45" customHeight="1" x14ac:dyDescent="0.2">
      <c r="A510" s="711"/>
      <c r="B510" s="707"/>
      <c r="C510" s="708"/>
      <c r="D510" s="708"/>
      <c r="E510" s="709"/>
      <c r="F510" s="707"/>
      <c r="G510" s="708"/>
      <c r="H510" s="708"/>
      <c r="I510" s="708"/>
      <c r="J510" s="708"/>
      <c r="K510" s="710"/>
      <c r="L510" s="270"/>
      <c r="M510" s="706" t="str">
        <f t="shared" si="7"/>
        <v/>
      </c>
    </row>
    <row r="511" spans="1:13" ht="14.45" customHeight="1" x14ac:dyDescent="0.2">
      <c r="A511" s="711"/>
      <c r="B511" s="707"/>
      <c r="C511" s="708"/>
      <c r="D511" s="708"/>
      <c r="E511" s="709"/>
      <c r="F511" s="707"/>
      <c r="G511" s="708"/>
      <c r="H511" s="708"/>
      <c r="I511" s="708"/>
      <c r="J511" s="708"/>
      <c r="K511" s="710"/>
      <c r="L511" s="270"/>
      <c r="M511" s="706" t="str">
        <f t="shared" si="7"/>
        <v/>
      </c>
    </row>
    <row r="512" spans="1:13" ht="14.45" customHeight="1" x14ac:dyDescent="0.2">
      <c r="A512" s="711"/>
      <c r="B512" s="707"/>
      <c r="C512" s="708"/>
      <c r="D512" s="708"/>
      <c r="E512" s="709"/>
      <c r="F512" s="707"/>
      <c r="G512" s="708"/>
      <c r="H512" s="708"/>
      <c r="I512" s="708"/>
      <c r="J512" s="708"/>
      <c r="K512" s="710"/>
      <c r="L512" s="270"/>
      <c r="M512" s="706" t="str">
        <f t="shared" si="7"/>
        <v/>
      </c>
    </row>
    <row r="513" spans="1:13" ht="14.45" customHeight="1" x14ac:dyDescent="0.2">
      <c r="A513" s="711"/>
      <c r="B513" s="707"/>
      <c r="C513" s="708"/>
      <c r="D513" s="708"/>
      <c r="E513" s="709"/>
      <c r="F513" s="707"/>
      <c r="G513" s="708"/>
      <c r="H513" s="708"/>
      <c r="I513" s="708"/>
      <c r="J513" s="708"/>
      <c r="K513" s="710"/>
      <c r="L513" s="270"/>
      <c r="M513" s="706" t="str">
        <f t="shared" si="7"/>
        <v/>
      </c>
    </row>
    <row r="514" spans="1:13" ht="14.45" customHeight="1" x14ac:dyDescent="0.2">
      <c r="A514" s="711"/>
      <c r="B514" s="707"/>
      <c r="C514" s="708"/>
      <c r="D514" s="708"/>
      <c r="E514" s="709"/>
      <c r="F514" s="707"/>
      <c r="G514" s="708"/>
      <c r="H514" s="708"/>
      <c r="I514" s="708"/>
      <c r="J514" s="708"/>
      <c r="K514" s="710"/>
      <c r="L514" s="270"/>
      <c r="M514" s="706" t="str">
        <f t="shared" si="7"/>
        <v/>
      </c>
    </row>
    <row r="515" spans="1:13" ht="14.45" customHeight="1" x14ac:dyDescent="0.2">
      <c r="A515" s="711"/>
      <c r="B515" s="707"/>
      <c r="C515" s="708"/>
      <c r="D515" s="708"/>
      <c r="E515" s="709"/>
      <c r="F515" s="707"/>
      <c r="G515" s="708"/>
      <c r="H515" s="708"/>
      <c r="I515" s="708"/>
      <c r="J515" s="708"/>
      <c r="K515" s="710"/>
      <c r="L515" s="270"/>
      <c r="M515" s="706" t="str">
        <f t="shared" si="7"/>
        <v/>
      </c>
    </row>
    <row r="516" spans="1:13" ht="14.45" customHeight="1" x14ac:dyDescent="0.2">
      <c r="A516" s="711"/>
      <c r="B516" s="707"/>
      <c r="C516" s="708"/>
      <c r="D516" s="708"/>
      <c r="E516" s="709"/>
      <c r="F516" s="707"/>
      <c r="G516" s="708"/>
      <c r="H516" s="708"/>
      <c r="I516" s="708"/>
      <c r="J516" s="708"/>
      <c r="K516" s="710"/>
      <c r="L516" s="270"/>
      <c r="M516" s="706" t="str">
        <f t="shared" si="7"/>
        <v/>
      </c>
    </row>
    <row r="517" spans="1:13" ht="14.45" customHeight="1" x14ac:dyDescent="0.2">
      <c r="A517" s="711"/>
      <c r="B517" s="707"/>
      <c r="C517" s="708"/>
      <c r="D517" s="708"/>
      <c r="E517" s="709"/>
      <c r="F517" s="707"/>
      <c r="G517" s="708"/>
      <c r="H517" s="708"/>
      <c r="I517" s="708"/>
      <c r="J517" s="708"/>
      <c r="K517" s="710"/>
      <c r="L517" s="270"/>
      <c r="M517" s="706" t="str">
        <f t="shared" si="7"/>
        <v/>
      </c>
    </row>
    <row r="518" spans="1:13" ht="14.45" customHeight="1" x14ac:dyDescent="0.2">
      <c r="A518" s="711"/>
      <c r="B518" s="707"/>
      <c r="C518" s="708"/>
      <c r="D518" s="708"/>
      <c r="E518" s="709"/>
      <c r="F518" s="707"/>
      <c r="G518" s="708"/>
      <c r="H518" s="708"/>
      <c r="I518" s="708"/>
      <c r="J518" s="708"/>
      <c r="K518" s="710"/>
      <c r="L518" s="270"/>
      <c r="M518" s="70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1"/>
      <c r="B519" s="707"/>
      <c r="C519" s="708"/>
      <c r="D519" s="708"/>
      <c r="E519" s="709"/>
      <c r="F519" s="707"/>
      <c r="G519" s="708"/>
      <c r="H519" s="708"/>
      <c r="I519" s="708"/>
      <c r="J519" s="708"/>
      <c r="K519" s="710"/>
      <c r="L519" s="270"/>
      <c r="M519" s="706" t="str">
        <f t="shared" si="8"/>
        <v/>
      </c>
    </row>
    <row r="520" spans="1:13" ht="14.45" customHeight="1" x14ac:dyDescent="0.2">
      <c r="A520" s="711"/>
      <c r="B520" s="707"/>
      <c r="C520" s="708"/>
      <c r="D520" s="708"/>
      <c r="E520" s="709"/>
      <c r="F520" s="707"/>
      <c r="G520" s="708"/>
      <c r="H520" s="708"/>
      <c r="I520" s="708"/>
      <c r="J520" s="708"/>
      <c r="K520" s="710"/>
      <c r="L520" s="270"/>
      <c r="M520" s="706" t="str">
        <f t="shared" si="8"/>
        <v/>
      </c>
    </row>
    <row r="521" spans="1:13" ht="14.45" customHeight="1" x14ac:dyDescent="0.2">
      <c r="A521" s="711"/>
      <c r="B521" s="707"/>
      <c r="C521" s="708"/>
      <c r="D521" s="708"/>
      <c r="E521" s="709"/>
      <c r="F521" s="707"/>
      <c r="G521" s="708"/>
      <c r="H521" s="708"/>
      <c r="I521" s="708"/>
      <c r="J521" s="708"/>
      <c r="K521" s="710"/>
      <c r="L521" s="270"/>
      <c r="M521" s="706" t="str">
        <f t="shared" si="8"/>
        <v/>
      </c>
    </row>
    <row r="522" spans="1:13" ht="14.45" customHeight="1" x14ac:dyDescent="0.2">
      <c r="A522" s="711"/>
      <c r="B522" s="707"/>
      <c r="C522" s="708"/>
      <c r="D522" s="708"/>
      <c r="E522" s="709"/>
      <c r="F522" s="707"/>
      <c r="G522" s="708"/>
      <c r="H522" s="708"/>
      <c r="I522" s="708"/>
      <c r="J522" s="708"/>
      <c r="K522" s="710"/>
      <c r="L522" s="270"/>
      <c r="M522" s="706" t="str">
        <f t="shared" si="8"/>
        <v/>
      </c>
    </row>
    <row r="523" spans="1:13" ht="14.45" customHeight="1" x14ac:dyDescent="0.2">
      <c r="A523" s="711"/>
      <c r="B523" s="707"/>
      <c r="C523" s="708"/>
      <c r="D523" s="708"/>
      <c r="E523" s="709"/>
      <c r="F523" s="707"/>
      <c r="G523" s="708"/>
      <c r="H523" s="708"/>
      <c r="I523" s="708"/>
      <c r="J523" s="708"/>
      <c r="K523" s="710"/>
      <c r="L523" s="270"/>
      <c r="M523" s="706" t="str">
        <f t="shared" si="8"/>
        <v/>
      </c>
    </row>
    <row r="524" spans="1:13" ht="14.45" customHeight="1" x14ac:dyDescent="0.2">
      <c r="A524" s="711"/>
      <c r="B524" s="707"/>
      <c r="C524" s="708"/>
      <c r="D524" s="708"/>
      <c r="E524" s="709"/>
      <c r="F524" s="707"/>
      <c r="G524" s="708"/>
      <c r="H524" s="708"/>
      <c r="I524" s="708"/>
      <c r="J524" s="708"/>
      <c r="K524" s="710"/>
      <c r="L524" s="270"/>
      <c r="M524" s="706" t="str">
        <f t="shared" si="8"/>
        <v/>
      </c>
    </row>
    <row r="525" spans="1:13" ht="14.45" customHeight="1" x14ac:dyDescent="0.2">
      <c r="A525" s="711"/>
      <c r="B525" s="707"/>
      <c r="C525" s="708"/>
      <c r="D525" s="708"/>
      <c r="E525" s="709"/>
      <c r="F525" s="707"/>
      <c r="G525" s="708"/>
      <c r="H525" s="708"/>
      <c r="I525" s="708"/>
      <c r="J525" s="708"/>
      <c r="K525" s="710"/>
      <c r="L525" s="270"/>
      <c r="M525" s="706" t="str">
        <f t="shared" si="8"/>
        <v/>
      </c>
    </row>
    <row r="526" spans="1:13" ht="14.45" customHeight="1" x14ac:dyDescent="0.2">
      <c r="A526" s="711"/>
      <c r="B526" s="707"/>
      <c r="C526" s="708"/>
      <c r="D526" s="708"/>
      <c r="E526" s="709"/>
      <c r="F526" s="707"/>
      <c r="G526" s="708"/>
      <c r="H526" s="708"/>
      <c r="I526" s="708"/>
      <c r="J526" s="708"/>
      <c r="K526" s="710"/>
      <c r="L526" s="270"/>
      <c r="M526" s="706" t="str">
        <f t="shared" si="8"/>
        <v/>
      </c>
    </row>
    <row r="527" spans="1:13" ht="14.45" customHeight="1" x14ac:dyDescent="0.2">
      <c r="A527" s="711"/>
      <c r="B527" s="707"/>
      <c r="C527" s="708"/>
      <c r="D527" s="708"/>
      <c r="E527" s="709"/>
      <c r="F527" s="707"/>
      <c r="G527" s="708"/>
      <c r="H527" s="708"/>
      <c r="I527" s="708"/>
      <c r="J527" s="708"/>
      <c r="K527" s="710"/>
      <c r="L527" s="270"/>
      <c r="M527" s="706" t="str">
        <f t="shared" si="8"/>
        <v/>
      </c>
    </row>
    <row r="528" spans="1:13" ht="14.45" customHeight="1" x14ac:dyDescent="0.2">
      <c r="A528" s="711"/>
      <c r="B528" s="707"/>
      <c r="C528" s="708"/>
      <c r="D528" s="708"/>
      <c r="E528" s="709"/>
      <c r="F528" s="707"/>
      <c r="G528" s="708"/>
      <c r="H528" s="708"/>
      <c r="I528" s="708"/>
      <c r="J528" s="708"/>
      <c r="K528" s="710"/>
      <c r="L528" s="270"/>
      <c r="M528" s="706" t="str">
        <f t="shared" si="8"/>
        <v/>
      </c>
    </row>
    <row r="529" spans="1:13" ht="14.45" customHeight="1" x14ac:dyDescent="0.2">
      <c r="A529" s="711"/>
      <c r="B529" s="707"/>
      <c r="C529" s="708"/>
      <c r="D529" s="708"/>
      <c r="E529" s="709"/>
      <c r="F529" s="707"/>
      <c r="G529" s="708"/>
      <c r="H529" s="708"/>
      <c r="I529" s="708"/>
      <c r="J529" s="708"/>
      <c r="K529" s="710"/>
      <c r="L529" s="270"/>
      <c r="M529" s="706" t="str">
        <f t="shared" si="8"/>
        <v/>
      </c>
    </row>
    <row r="530" spans="1:13" ht="14.45" customHeight="1" x14ac:dyDescent="0.2">
      <c r="A530" s="711"/>
      <c r="B530" s="707"/>
      <c r="C530" s="708"/>
      <c r="D530" s="708"/>
      <c r="E530" s="709"/>
      <c r="F530" s="707"/>
      <c r="G530" s="708"/>
      <c r="H530" s="708"/>
      <c r="I530" s="708"/>
      <c r="J530" s="708"/>
      <c r="K530" s="710"/>
      <c r="L530" s="270"/>
      <c r="M530" s="706" t="str">
        <f t="shared" si="8"/>
        <v/>
      </c>
    </row>
    <row r="531" spans="1:13" ht="14.45" customHeight="1" x14ac:dyDescent="0.2">
      <c r="A531" s="711"/>
      <c r="B531" s="707"/>
      <c r="C531" s="708"/>
      <c r="D531" s="708"/>
      <c r="E531" s="709"/>
      <c r="F531" s="707"/>
      <c r="G531" s="708"/>
      <c r="H531" s="708"/>
      <c r="I531" s="708"/>
      <c r="J531" s="708"/>
      <c r="K531" s="710"/>
      <c r="L531" s="270"/>
      <c r="M531" s="706" t="str">
        <f t="shared" si="8"/>
        <v/>
      </c>
    </row>
    <row r="532" spans="1:13" ht="14.45" customHeight="1" x14ac:dyDescent="0.2">
      <c r="A532" s="711"/>
      <c r="B532" s="707"/>
      <c r="C532" s="708"/>
      <c r="D532" s="708"/>
      <c r="E532" s="709"/>
      <c r="F532" s="707"/>
      <c r="G532" s="708"/>
      <c r="H532" s="708"/>
      <c r="I532" s="708"/>
      <c r="J532" s="708"/>
      <c r="K532" s="710"/>
      <c r="L532" s="270"/>
      <c r="M532" s="706" t="str">
        <f t="shared" si="8"/>
        <v/>
      </c>
    </row>
    <row r="533" spans="1:13" ht="14.45" customHeight="1" x14ac:dyDescent="0.2">
      <c r="A533" s="711"/>
      <c r="B533" s="707"/>
      <c r="C533" s="708"/>
      <c r="D533" s="708"/>
      <c r="E533" s="709"/>
      <c r="F533" s="707"/>
      <c r="G533" s="708"/>
      <c r="H533" s="708"/>
      <c r="I533" s="708"/>
      <c r="J533" s="708"/>
      <c r="K533" s="710"/>
      <c r="L533" s="270"/>
      <c r="M533" s="706" t="str">
        <f t="shared" si="8"/>
        <v/>
      </c>
    </row>
    <row r="534" spans="1:13" ht="14.45" customHeight="1" x14ac:dyDescent="0.2">
      <c r="A534" s="711"/>
      <c r="B534" s="707"/>
      <c r="C534" s="708"/>
      <c r="D534" s="708"/>
      <c r="E534" s="709"/>
      <c r="F534" s="707"/>
      <c r="G534" s="708"/>
      <c r="H534" s="708"/>
      <c r="I534" s="708"/>
      <c r="J534" s="708"/>
      <c r="K534" s="710"/>
      <c r="L534" s="270"/>
      <c r="M534" s="706" t="str">
        <f t="shared" si="8"/>
        <v/>
      </c>
    </row>
    <row r="535" spans="1:13" ht="14.45" customHeight="1" x14ac:dyDescent="0.2">
      <c r="A535" s="711"/>
      <c r="B535" s="707"/>
      <c r="C535" s="708"/>
      <c r="D535" s="708"/>
      <c r="E535" s="709"/>
      <c r="F535" s="707"/>
      <c r="G535" s="708"/>
      <c r="H535" s="708"/>
      <c r="I535" s="708"/>
      <c r="J535" s="708"/>
      <c r="K535" s="710"/>
      <c r="L535" s="270"/>
      <c r="M535" s="706" t="str">
        <f t="shared" si="8"/>
        <v/>
      </c>
    </row>
    <row r="536" spans="1:13" ht="14.45" customHeight="1" x14ac:dyDescent="0.2">
      <c r="A536" s="711"/>
      <c r="B536" s="707"/>
      <c r="C536" s="708"/>
      <c r="D536" s="708"/>
      <c r="E536" s="709"/>
      <c r="F536" s="707"/>
      <c r="G536" s="708"/>
      <c r="H536" s="708"/>
      <c r="I536" s="708"/>
      <c r="J536" s="708"/>
      <c r="K536" s="710"/>
      <c r="L536" s="270"/>
      <c r="M536" s="706" t="str">
        <f t="shared" si="8"/>
        <v/>
      </c>
    </row>
    <row r="537" spans="1:13" ht="14.45" customHeight="1" x14ac:dyDescent="0.2">
      <c r="A537" s="711"/>
      <c r="B537" s="707"/>
      <c r="C537" s="708"/>
      <c r="D537" s="708"/>
      <c r="E537" s="709"/>
      <c r="F537" s="707"/>
      <c r="G537" s="708"/>
      <c r="H537" s="708"/>
      <c r="I537" s="708"/>
      <c r="J537" s="708"/>
      <c r="K537" s="710"/>
      <c r="L537" s="270"/>
      <c r="M537" s="706" t="str">
        <f t="shared" si="8"/>
        <v/>
      </c>
    </row>
    <row r="538" spans="1:13" ht="14.45" customHeight="1" x14ac:dyDescent="0.2">
      <c r="A538" s="711"/>
      <c r="B538" s="707"/>
      <c r="C538" s="708"/>
      <c r="D538" s="708"/>
      <c r="E538" s="709"/>
      <c r="F538" s="707"/>
      <c r="G538" s="708"/>
      <c r="H538" s="708"/>
      <c r="I538" s="708"/>
      <c r="J538" s="708"/>
      <c r="K538" s="710"/>
      <c r="L538" s="270"/>
      <c r="M538" s="706" t="str">
        <f t="shared" si="8"/>
        <v/>
      </c>
    </row>
    <row r="539" spans="1:13" ht="14.45" customHeight="1" x14ac:dyDescent="0.2">
      <c r="A539" s="711"/>
      <c r="B539" s="707"/>
      <c r="C539" s="708"/>
      <c r="D539" s="708"/>
      <c r="E539" s="709"/>
      <c r="F539" s="707"/>
      <c r="G539" s="708"/>
      <c r="H539" s="708"/>
      <c r="I539" s="708"/>
      <c r="J539" s="708"/>
      <c r="K539" s="710"/>
      <c r="L539" s="270"/>
      <c r="M539" s="706" t="str">
        <f t="shared" si="8"/>
        <v/>
      </c>
    </row>
    <row r="540" spans="1:13" ht="14.45" customHeight="1" x14ac:dyDescent="0.2">
      <c r="A540" s="711"/>
      <c r="B540" s="707"/>
      <c r="C540" s="708"/>
      <c r="D540" s="708"/>
      <c r="E540" s="709"/>
      <c r="F540" s="707"/>
      <c r="G540" s="708"/>
      <c r="H540" s="708"/>
      <c r="I540" s="708"/>
      <c r="J540" s="708"/>
      <c r="K540" s="710"/>
      <c r="L540" s="270"/>
      <c r="M540" s="706" t="str">
        <f t="shared" si="8"/>
        <v/>
      </c>
    </row>
    <row r="541" spans="1:13" ht="14.45" customHeight="1" x14ac:dyDescent="0.2">
      <c r="A541" s="711"/>
      <c r="B541" s="707"/>
      <c r="C541" s="708"/>
      <c r="D541" s="708"/>
      <c r="E541" s="709"/>
      <c r="F541" s="707"/>
      <c r="G541" s="708"/>
      <c r="H541" s="708"/>
      <c r="I541" s="708"/>
      <c r="J541" s="708"/>
      <c r="K541" s="710"/>
      <c r="L541" s="270"/>
      <c r="M541" s="706" t="str">
        <f t="shared" si="8"/>
        <v/>
      </c>
    </row>
    <row r="542" spans="1:13" ht="14.45" customHeight="1" x14ac:dyDescent="0.2">
      <c r="A542" s="711"/>
      <c r="B542" s="707"/>
      <c r="C542" s="708"/>
      <c r="D542" s="708"/>
      <c r="E542" s="709"/>
      <c r="F542" s="707"/>
      <c r="G542" s="708"/>
      <c r="H542" s="708"/>
      <c r="I542" s="708"/>
      <c r="J542" s="708"/>
      <c r="K542" s="710"/>
      <c r="L542" s="270"/>
      <c r="M542" s="706" t="str">
        <f t="shared" si="8"/>
        <v/>
      </c>
    </row>
    <row r="543" spans="1:13" ht="14.45" customHeight="1" x14ac:dyDescent="0.2">
      <c r="A543" s="711"/>
      <c r="B543" s="707"/>
      <c r="C543" s="708"/>
      <c r="D543" s="708"/>
      <c r="E543" s="709"/>
      <c r="F543" s="707"/>
      <c r="G543" s="708"/>
      <c r="H543" s="708"/>
      <c r="I543" s="708"/>
      <c r="J543" s="708"/>
      <c r="K543" s="710"/>
      <c r="L543" s="270"/>
      <c r="M543" s="706" t="str">
        <f t="shared" si="8"/>
        <v/>
      </c>
    </row>
    <row r="544" spans="1:13" ht="14.45" customHeight="1" x14ac:dyDescent="0.2">
      <c r="A544" s="711"/>
      <c r="B544" s="707"/>
      <c r="C544" s="708"/>
      <c r="D544" s="708"/>
      <c r="E544" s="709"/>
      <c r="F544" s="707"/>
      <c r="G544" s="708"/>
      <c r="H544" s="708"/>
      <c r="I544" s="708"/>
      <c r="J544" s="708"/>
      <c r="K544" s="710"/>
      <c r="L544" s="270"/>
      <c r="M544" s="706" t="str">
        <f t="shared" si="8"/>
        <v/>
      </c>
    </row>
    <row r="545" spans="1:13" ht="14.45" customHeight="1" x14ac:dyDescent="0.2">
      <c r="A545" s="711"/>
      <c r="B545" s="707"/>
      <c r="C545" s="708"/>
      <c r="D545" s="708"/>
      <c r="E545" s="709"/>
      <c r="F545" s="707"/>
      <c r="G545" s="708"/>
      <c r="H545" s="708"/>
      <c r="I545" s="708"/>
      <c r="J545" s="708"/>
      <c r="K545" s="710"/>
      <c r="L545" s="270"/>
      <c r="M545" s="706" t="str">
        <f t="shared" si="8"/>
        <v/>
      </c>
    </row>
    <row r="546" spans="1:13" ht="14.45" customHeight="1" x14ac:dyDescent="0.2">
      <c r="A546" s="711"/>
      <c r="B546" s="707"/>
      <c r="C546" s="708"/>
      <c r="D546" s="708"/>
      <c r="E546" s="709"/>
      <c r="F546" s="707"/>
      <c r="G546" s="708"/>
      <c r="H546" s="708"/>
      <c r="I546" s="708"/>
      <c r="J546" s="708"/>
      <c r="K546" s="710"/>
      <c r="L546" s="270"/>
      <c r="M546" s="706" t="str">
        <f t="shared" si="8"/>
        <v/>
      </c>
    </row>
    <row r="547" spans="1:13" ht="14.45" customHeight="1" x14ac:dyDescent="0.2">
      <c r="A547" s="711"/>
      <c r="B547" s="707"/>
      <c r="C547" s="708"/>
      <c r="D547" s="708"/>
      <c r="E547" s="709"/>
      <c r="F547" s="707"/>
      <c r="G547" s="708"/>
      <c r="H547" s="708"/>
      <c r="I547" s="708"/>
      <c r="J547" s="708"/>
      <c r="K547" s="710"/>
      <c r="L547" s="270"/>
      <c r="M547" s="706" t="str">
        <f t="shared" si="8"/>
        <v/>
      </c>
    </row>
    <row r="548" spans="1:13" ht="14.45" customHeight="1" x14ac:dyDescent="0.2">
      <c r="A548" s="711"/>
      <c r="B548" s="707"/>
      <c r="C548" s="708"/>
      <c r="D548" s="708"/>
      <c r="E548" s="709"/>
      <c r="F548" s="707"/>
      <c r="G548" s="708"/>
      <c r="H548" s="708"/>
      <c r="I548" s="708"/>
      <c r="J548" s="708"/>
      <c r="K548" s="710"/>
      <c r="L548" s="270"/>
      <c r="M548" s="706" t="str">
        <f t="shared" si="8"/>
        <v/>
      </c>
    </row>
    <row r="549" spans="1:13" ht="14.45" customHeight="1" x14ac:dyDescent="0.2">
      <c r="A549" s="711"/>
      <c r="B549" s="707"/>
      <c r="C549" s="708"/>
      <c r="D549" s="708"/>
      <c r="E549" s="709"/>
      <c r="F549" s="707"/>
      <c r="G549" s="708"/>
      <c r="H549" s="708"/>
      <c r="I549" s="708"/>
      <c r="J549" s="708"/>
      <c r="K549" s="710"/>
      <c r="L549" s="270"/>
      <c r="M549" s="706" t="str">
        <f t="shared" si="8"/>
        <v/>
      </c>
    </row>
    <row r="550" spans="1:13" ht="14.45" customHeight="1" x14ac:dyDescent="0.2">
      <c r="A550" s="711"/>
      <c r="B550" s="707"/>
      <c r="C550" s="708"/>
      <c r="D550" s="708"/>
      <c r="E550" s="709"/>
      <c r="F550" s="707"/>
      <c r="G550" s="708"/>
      <c r="H550" s="708"/>
      <c r="I550" s="708"/>
      <c r="J550" s="708"/>
      <c r="K550" s="710"/>
      <c r="L550" s="270"/>
      <c r="M550" s="706" t="str">
        <f t="shared" si="8"/>
        <v/>
      </c>
    </row>
    <row r="551" spans="1:13" ht="14.45" customHeight="1" x14ac:dyDescent="0.2">
      <c r="A551" s="711"/>
      <c r="B551" s="707"/>
      <c r="C551" s="708"/>
      <c r="D551" s="708"/>
      <c r="E551" s="709"/>
      <c r="F551" s="707"/>
      <c r="G551" s="708"/>
      <c r="H551" s="708"/>
      <c r="I551" s="708"/>
      <c r="J551" s="708"/>
      <c r="K551" s="710"/>
      <c r="L551" s="270"/>
      <c r="M551" s="706" t="str">
        <f t="shared" si="8"/>
        <v/>
      </c>
    </row>
    <row r="552" spans="1:13" ht="14.45" customHeight="1" x14ac:dyDescent="0.2">
      <c r="A552" s="711"/>
      <c r="B552" s="707"/>
      <c r="C552" s="708"/>
      <c r="D552" s="708"/>
      <c r="E552" s="709"/>
      <c r="F552" s="707"/>
      <c r="G552" s="708"/>
      <c r="H552" s="708"/>
      <c r="I552" s="708"/>
      <c r="J552" s="708"/>
      <c r="K552" s="710"/>
      <c r="L552" s="270"/>
      <c r="M552" s="706" t="str">
        <f t="shared" si="8"/>
        <v/>
      </c>
    </row>
    <row r="553" spans="1:13" ht="14.45" customHeight="1" x14ac:dyDescent="0.2">
      <c r="A553" s="711"/>
      <c r="B553" s="707"/>
      <c r="C553" s="708"/>
      <c r="D553" s="708"/>
      <c r="E553" s="709"/>
      <c r="F553" s="707"/>
      <c r="G553" s="708"/>
      <c r="H553" s="708"/>
      <c r="I553" s="708"/>
      <c r="J553" s="708"/>
      <c r="K553" s="710"/>
      <c r="L553" s="270"/>
      <c r="M553" s="706" t="str">
        <f t="shared" si="8"/>
        <v/>
      </c>
    </row>
    <row r="554" spans="1:13" ht="14.45" customHeight="1" x14ac:dyDescent="0.2">
      <c r="A554" s="711"/>
      <c r="B554" s="707"/>
      <c r="C554" s="708"/>
      <c r="D554" s="708"/>
      <c r="E554" s="709"/>
      <c r="F554" s="707"/>
      <c r="G554" s="708"/>
      <c r="H554" s="708"/>
      <c r="I554" s="708"/>
      <c r="J554" s="708"/>
      <c r="K554" s="710"/>
      <c r="L554" s="270"/>
      <c r="M554" s="706" t="str">
        <f t="shared" si="8"/>
        <v/>
      </c>
    </row>
    <row r="555" spans="1:13" ht="14.45" customHeight="1" x14ac:dyDescent="0.2">
      <c r="A555" s="711"/>
      <c r="B555" s="707"/>
      <c r="C555" s="708"/>
      <c r="D555" s="708"/>
      <c r="E555" s="709"/>
      <c r="F555" s="707"/>
      <c r="G555" s="708"/>
      <c r="H555" s="708"/>
      <c r="I555" s="708"/>
      <c r="J555" s="708"/>
      <c r="K555" s="710"/>
      <c r="L555" s="270"/>
      <c r="M555" s="706" t="str">
        <f t="shared" si="8"/>
        <v/>
      </c>
    </row>
    <row r="556" spans="1:13" ht="14.45" customHeight="1" x14ac:dyDescent="0.2">
      <c r="A556" s="711"/>
      <c r="B556" s="707"/>
      <c r="C556" s="708"/>
      <c r="D556" s="708"/>
      <c r="E556" s="709"/>
      <c r="F556" s="707"/>
      <c r="G556" s="708"/>
      <c r="H556" s="708"/>
      <c r="I556" s="708"/>
      <c r="J556" s="708"/>
      <c r="K556" s="710"/>
      <c r="L556" s="270"/>
      <c r="M556" s="706" t="str">
        <f t="shared" si="8"/>
        <v/>
      </c>
    </row>
    <row r="557" spans="1:13" ht="14.45" customHeight="1" x14ac:dyDescent="0.2">
      <c r="A557" s="711"/>
      <c r="B557" s="707"/>
      <c r="C557" s="708"/>
      <c r="D557" s="708"/>
      <c r="E557" s="709"/>
      <c r="F557" s="707"/>
      <c r="G557" s="708"/>
      <c r="H557" s="708"/>
      <c r="I557" s="708"/>
      <c r="J557" s="708"/>
      <c r="K557" s="710"/>
      <c r="L557" s="270"/>
      <c r="M557" s="706" t="str">
        <f t="shared" si="8"/>
        <v/>
      </c>
    </row>
    <row r="558" spans="1:13" ht="14.45" customHeight="1" x14ac:dyDescent="0.2">
      <c r="A558" s="711"/>
      <c r="B558" s="707"/>
      <c r="C558" s="708"/>
      <c r="D558" s="708"/>
      <c r="E558" s="709"/>
      <c r="F558" s="707"/>
      <c r="G558" s="708"/>
      <c r="H558" s="708"/>
      <c r="I558" s="708"/>
      <c r="J558" s="708"/>
      <c r="K558" s="710"/>
      <c r="L558" s="270"/>
      <c r="M558" s="706" t="str">
        <f t="shared" si="8"/>
        <v/>
      </c>
    </row>
    <row r="559" spans="1:13" ht="14.45" customHeight="1" x14ac:dyDescent="0.2">
      <c r="A559" s="711"/>
      <c r="B559" s="707"/>
      <c r="C559" s="708"/>
      <c r="D559" s="708"/>
      <c r="E559" s="709"/>
      <c r="F559" s="707"/>
      <c r="G559" s="708"/>
      <c r="H559" s="708"/>
      <c r="I559" s="708"/>
      <c r="J559" s="708"/>
      <c r="K559" s="710"/>
      <c r="L559" s="270"/>
      <c r="M559" s="706" t="str">
        <f t="shared" si="8"/>
        <v/>
      </c>
    </row>
    <row r="560" spans="1:13" ht="14.45" customHeight="1" x14ac:dyDescent="0.2">
      <c r="A560" s="711"/>
      <c r="B560" s="707"/>
      <c r="C560" s="708"/>
      <c r="D560" s="708"/>
      <c r="E560" s="709"/>
      <c r="F560" s="707"/>
      <c r="G560" s="708"/>
      <c r="H560" s="708"/>
      <c r="I560" s="708"/>
      <c r="J560" s="708"/>
      <c r="K560" s="710"/>
      <c r="L560" s="270"/>
      <c r="M560" s="706" t="str">
        <f t="shared" si="8"/>
        <v/>
      </c>
    </row>
    <row r="561" spans="1:13" ht="14.45" customHeight="1" x14ac:dyDescent="0.2">
      <c r="A561" s="711"/>
      <c r="B561" s="707"/>
      <c r="C561" s="708"/>
      <c r="D561" s="708"/>
      <c r="E561" s="709"/>
      <c r="F561" s="707"/>
      <c r="G561" s="708"/>
      <c r="H561" s="708"/>
      <c r="I561" s="708"/>
      <c r="J561" s="708"/>
      <c r="K561" s="710"/>
      <c r="L561" s="270"/>
      <c r="M561" s="706" t="str">
        <f t="shared" si="8"/>
        <v/>
      </c>
    </row>
    <row r="562" spans="1:13" ht="14.45" customHeight="1" x14ac:dyDescent="0.2">
      <c r="A562" s="711"/>
      <c r="B562" s="707"/>
      <c r="C562" s="708"/>
      <c r="D562" s="708"/>
      <c r="E562" s="709"/>
      <c r="F562" s="707"/>
      <c r="G562" s="708"/>
      <c r="H562" s="708"/>
      <c r="I562" s="708"/>
      <c r="J562" s="708"/>
      <c r="K562" s="710"/>
      <c r="L562" s="270"/>
      <c r="M562" s="706" t="str">
        <f t="shared" si="8"/>
        <v/>
      </c>
    </row>
    <row r="563" spans="1:13" ht="14.45" customHeight="1" x14ac:dyDescent="0.2">
      <c r="A563" s="711"/>
      <c r="B563" s="707"/>
      <c r="C563" s="708"/>
      <c r="D563" s="708"/>
      <c r="E563" s="709"/>
      <c r="F563" s="707"/>
      <c r="G563" s="708"/>
      <c r="H563" s="708"/>
      <c r="I563" s="708"/>
      <c r="J563" s="708"/>
      <c r="K563" s="710"/>
      <c r="L563" s="270"/>
      <c r="M563" s="706" t="str">
        <f t="shared" si="8"/>
        <v/>
      </c>
    </row>
    <row r="564" spans="1:13" ht="14.45" customHeight="1" x14ac:dyDescent="0.2">
      <c r="A564" s="711"/>
      <c r="B564" s="707"/>
      <c r="C564" s="708"/>
      <c r="D564" s="708"/>
      <c r="E564" s="709"/>
      <c r="F564" s="707"/>
      <c r="G564" s="708"/>
      <c r="H564" s="708"/>
      <c r="I564" s="708"/>
      <c r="J564" s="708"/>
      <c r="K564" s="710"/>
      <c r="L564" s="270"/>
      <c r="M564" s="706" t="str">
        <f t="shared" si="8"/>
        <v/>
      </c>
    </row>
    <row r="565" spans="1:13" ht="14.45" customHeight="1" x14ac:dyDescent="0.2">
      <c r="A565" s="711"/>
      <c r="B565" s="707"/>
      <c r="C565" s="708"/>
      <c r="D565" s="708"/>
      <c r="E565" s="709"/>
      <c r="F565" s="707"/>
      <c r="G565" s="708"/>
      <c r="H565" s="708"/>
      <c r="I565" s="708"/>
      <c r="J565" s="708"/>
      <c r="K565" s="710"/>
      <c r="L565" s="270"/>
      <c r="M565" s="706" t="str">
        <f t="shared" si="8"/>
        <v/>
      </c>
    </row>
    <row r="566" spans="1:13" ht="14.45" customHeight="1" x14ac:dyDescent="0.2">
      <c r="A566" s="711"/>
      <c r="B566" s="707"/>
      <c r="C566" s="708"/>
      <c r="D566" s="708"/>
      <c r="E566" s="709"/>
      <c r="F566" s="707"/>
      <c r="G566" s="708"/>
      <c r="H566" s="708"/>
      <c r="I566" s="708"/>
      <c r="J566" s="708"/>
      <c r="K566" s="710"/>
      <c r="L566" s="270"/>
      <c r="M566" s="706" t="str">
        <f t="shared" si="8"/>
        <v/>
      </c>
    </row>
    <row r="567" spans="1:13" ht="14.45" customHeight="1" x14ac:dyDescent="0.2">
      <c r="A567" s="711"/>
      <c r="B567" s="707"/>
      <c r="C567" s="708"/>
      <c r="D567" s="708"/>
      <c r="E567" s="709"/>
      <c r="F567" s="707"/>
      <c r="G567" s="708"/>
      <c r="H567" s="708"/>
      <c r="I567" s="708"/>
      <c r="J567" s="708"/>
      <c r="K567" s="710"/>
      <c r="L567" s="270"/>
      <c r="M567" s="706" t="str">
        <f t="shared" si="8"/>
        <v/>
      </c>
    </row>
    <row r="568" spans="1:13" ht="14.45" customHeight="1" x14ac:dyDescent="0.2">
      <c r="A568" s="711"/>
      <c r="B568" s="707"/>
      <c r="C568" s="708"/>
      <c r="D568" s="708"/>
      <c r="E568" s="709"/>
      <c r="F568" s="707"/>
      <c r="G568" s="708"/>
      <c r="H568" s="708"/>
      <c r="I568" s="708"/>
      <c r="J568" s="708"/>
      <c r="K568" s="710"/>
      <c r="L568" s="270"/>
      <c r="M568" s="706" t="str">
        <f t="shared" si="8"/>
        <v/>
      </c>
    </row>
    <row r="569" spans="1:13" ht="14.45" customHeight="1" x14ac:dyDescent="0.2">
      <c r="A569" s="711"/>
      <c r="B569" s="707"/>
      <c r="C569" s="708"/>
      <c r="D569" s="708"/>
      <c r="E569" s="709"/>
      <c r="F569" s="707"/>
      <c r="G569" s="708"/>
      <c r="H569" s="708"/>
      <c r="I569" s="708"/>
      <c r="J569" s="708"/>
      <c r="K569" s="710"/>
      <c r="L569" s="270"/>
      <c r="M569" s="706" t="str">
        <f t="shared" si="8"/>
        <v/>
      </c>
    </row>
    <row r="570" spans="1:13" ht="14.45" customHeight="1" x14ac:dyDescent="0.2">
      <c r="A570" s="711"/>
      <c r="B570" s="707"/>
      <c r="C570" s="708"/>
      <c r="D570" s="708"/>
      <c r="E570" s="709"/>
      <c r="F570" s="707"/>
      <c r="G570" s="708"/>
      <c r="H570" s="708"/>
      <c r="I570" s="708"/>
      <c r="J570" s="708"/>
      <c r="K570" s="710"/>
      <c r="L570" s="270"/>
      <c r="M570" s="706" t="str">
        <f t="shared" si="8"/>
        <v/>
      </c>
    </row>
    <row r="571" spans="1:13" ht="14.45" customHeight="1" x14ac:dyDescent="0.2">
      <c r="A571" s="711"/>
      <c r="B571" s="707"/>
      <c r="C571" s="708"/>
      <c r="D571" s="708"/>
      <c r="E571" s="709"/>
      <c r="F571" s="707"/>
      <c r="G571" s="708"/>
      <c r="H571" s="708"/>
      <c r="I571" s="708"/>
      <c r="J571" s="708"/>
      <c r="K571" s="710"/>
      <c r="L571" s="270"/>
      <c r="M571" s="706" t="str">
        <f t="shared" si="8"/>
        <v/>
      </c>
    </row>
    <row r="572" spans="1:13" ht="14.45" customHeight="1" x14ac:dyDescent="0.2">
      <c r="A572" s="711"/>
      <c r="B572" s="707"/>
      <c r="C572" s="708"/>
      <c r="D572" s="708"/>
      <c r="E572" s="709"/>
      <c r="F572" s="707"/>
      <c r="G572" s="708"/>
      <c r="H572" s="708"/>
      <c r="I572" s="708"/>
      <c r="J572" s="708"/>
      <c r="K572" s="710"/>
      <c r="L572" s="270"/>
      <c r="M572" s="706" t="str">
        <f t="shared" si="8"/>
        <v/>
      </c>
    </row>
    <row r="573" spans="1:13" ht="14.45" customHeight="1" x14ac:dyDescent="0.2">
      <c r="A573" s="711"/>
      <c r="B573" s="707"/>
      <c r="C573" s="708"/>
      <c r="D573" s="708"/>
      <c r="E573" s="709"/>
      <c r="F573" s="707"/>
      <c r="G573" s="708"/>
      <c r="H573" s="708"/>
      <c r="I573" s="708"/>
      <c r="J573" s="708"/>
      <c r="K573" s="710"/>
      <c r="L573" s="270"/>
      <c r="M573" s="706" t="str">
        <f t="shared" si="8"/>
        <v/>
      </c>
    </row>
    <row r="574" spans="1:13" ht="14.45" customHeight="1" x14ac:dyDescent="0.2">
      <c r="A574" s="711"/>
      <c r="B574" s="707"/>
      <c r="C574" s="708"/>
      <c r="D574" s="708"/>
      <c r="E574" s="709"/>
      <c r="F574" s="707"/>
      <c r="G574" s="708"/>
      <c r="H574" s="708"/>
      <c r="I574" s="708"/>
      <c r="J574" s="708"/>
      <c r="K574" s="710"/>
      <c r="L574" s="270"/>
      <c r="M574" s="706" t="str">
        <f t="shared" si="8"/>
        <v/>
      </c>
    </row>
    <row r="575" spans="1:13" ht="14.45" customHeight="1" x14ac:dyDescent="0.2">
      <c r="A575" s="711"/>
      <c r="B575" s="707"/>
      <c r="C575" s="708"/>
      <c r="D575" s="708"/>
      <c r="E575" s="709"/>
      <c r="F575" s="707"/>
      <c r="G575" s="708"/>
      <c r="H575" s="708"/>
      <c r="I575" s="708"/>
      <c r="J575" s="708"/>
      <c r="K575" s="710"/>
      <c r="L575" s="270"/>
      <c r="M575" s="706" t="str">
        <f t="shared" si="8"/>
        <v/>
      </c>
    </row>
    <row r="576" spans="1:13" ht="14.45" customHeight="1" x14ac:dyDescent="0.2">
      <c r="A576" s="711"/>
      <c r="B576" s="707"/>
      <c r="C576" s="708"/>
      <c r="D576" s="708"/>
      <c r="E576" s="709"/>
      <c r="F576" s="707"/>
      <c r="G576" s="708"/>
      <c r="H576" s="708"/>
      <c r="I576" s="708"/>
      <c r="J576" s="708"/>
      <c r="K576" s="710"/>
      <c r="L576" s="270"/>
      <c r="M576" s="706" t="str">
        <f t="shared" si="8"/>
        <v/>
      </c>
    </row>
    <row r="577" spans="1:13" ht="14.45" customHeight="1" x14ac:dyDescent="0.2">
      <c r="A577" s="711"/>
      <c r="B577" s="707"/>
      <c r="C577" s="708"/>
      <c r="D577" s="708"/>
      <c r="E577" s="709"/>
      <c r="F577" s="707"/>
      <c r="G577" s="708"/>
      <c r="H577" s="708"/>
      <c r="I577" s="708"/>
      <c r="J577" s="708"/>
      <c r="K577" s="710"/>
      <c r="L577" s="270"/>
      <c r="M577" s="706" t="str">
        <f t="shared" si="8"/>
        <v/>
      </c>
    </row>
    <row r="578" spans="1:13" ht="14.45" customHeight="1" x14ac:dyDescent="0.2">
      <c r="A578" s="711"/>
      <c r="B578" s="707"/>
      <c r="C578" s="708"/>
      <c r="D578" s="708"/>
      <c r="E578" s="709"/>
      <c r="F578" s="707"/>
      <c r="G578" s="708"/>
      <c r="H578" s="708"/>
      <c r="I578" s="708"/>
      <c r="J578" s="708"/>
      <c r="K578" s="710"/>
      <c r="L578" s="270"/>
      <c r="M578" s="706" t="str">
        <f t="shared" si="8"/>
        <v/>
      </c>
    </row>
    <row r="579" spans="1:13" ht="14.45" customHeight="1" x14ac:dyDescent="0.2">
      <c r="A579" s="711"/>
      <c r="B579" s="707"/>
      <c r="C579" s="708"/>
      <c r="D579" s="708"/>
      <c r="E579" s="709"/>
      <c r="F579" s="707"/>
      <c r="G579" s="708"/>
      <c r="H579" s="708"/>
      <c r="I579" s="708"/>
      <c r="J579" s="708"/>
      <c r="K579" s="710"/>
      <c r="L579" s="270"/>
      <c r="M579" s="706" t="str">
        <f t="shared" si="8"/>
        <v/>
      </c>
    </row>
    <row r="580" spans="1:13" ht="14.45" customHeight="1" x14ac:dyDescent="0.2">
      <c r="A580" s="711"/>
      <c r="B580" s="707"/>
      <c r="C580" s="708"/>
      <c r="D580" s="708"/>
      <c r="E580" s="709"/>
      <c r="F580" s="707"/>
      <c r="G580" s="708"/>
      <c r="H580" s="708"/>
      <c r="I580" s="708"/>
      <c r="J580" s="708"/>
      <c r="K580" s="710"/>
      <c r="L580" s="270"/>
      <c r="M580" s="706" t="str">
        <f t="shared" si="8"/>
        <v/>
      </c>
    </row>
    <row r="581" spans="1:13" ht="14.45" customHeight="1" x14ac:dyDescent="0.2">
      <c r="A581" s="711"/>
      <c r="B581" s="707"/>
      <c r="C581" s="708"/>
      <c r="D581" s="708"/>
      <c r="E581" s="709"/>
      <c r="F581" s="707"/>
      <c r="G581" s="708"/>
      <c r="H581" s="708"/>
      <c r="I581" s="708"/>
      <c r="J581" s="708"/>
      <c r="K581" s="710"/>
      <c r="L581" s="270"/>
      <c r="M581" s="706" t="str">
        <f t="shared" si="8"/>
        <v/>
      </c>
    </row>
    <row r="582" spans="1:13" ht="14.45" customHeight="1" x14ac:dyDescent="0.2">
      <c r="A582" s="711"/>
      <c r="B582" s="707"/>
      <c r="C582" s="708"/>
      <c r="D582" s="708"/>
      <c r="E582" s="709"/>
      <c r="F582" s="707"/>
      <c r="G582" s="708"/>
      <c r="H582" s="708"/>
      <c r="I582" s="708"/>
      <c r="J582" s="708"/>
      <c r="K582" s="710"/>
      <c r="L582" s="270"/>
      <c r="M582" s="70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1"/>
      <c r="B583" s="707"/>
      <c r="C583" s="708"/>
      <c r="D583" s="708"/>
      <c r="E583" s="709"/>
      <c r="F583" s="707"/>
      <c r="G583" s="708"/>
      <c r="H583" s="708"/>
      <c r="I583" s="708"/>
      <c r="J583" s="708"/>
      <c r="K583" s="710"/>
      <c r="L583" s="270"/>
      <c r="M583" s="706" t="str">
        <f t="shared" si="9"/>
        <v/>
      </c>
    </row>
    <row r="584" spans="1:13" ht="14.45" customHeight="1" x14ac:dyDescent="0.2">
      <c r="A584" s="711"/>
      <c r="B584" s="707"/>
      <c r="C584" s="708"/>
      <c r="D584" s="708"/>
      <c r="E584" s="709"/>
      <c r="F584" s="707"/>
      <c r="G584" s="708"/>
      <c r="H584" s="708"/>
      <c r="I584" s="708"/>
      <c r="J584" s="708"/>
      <c r="K584" s="710"/>
      <c r="L584" s="270"/>
      <c r="M584" s="706" t="str">
        <f t="shared" si="9"/>
        <v/>
      </c>
    </row>
    <row r="585" spans="1:13" ht="14.45" customHeight="1" x14ac:dyDescent="0.2">
      <c r="A585" s="711"/>
      <c r="B585" s="707"/>
      <c r="C585" s="708"/>
      <c r="D585" s="708"/>
      <c r="E585" s="709"/>
      <c r="F585" s="707"/>
      <c r="G585" s="708"/>
      <c r="H585" s="708"/>
      <c r="I585" s="708"/>
      <c r="J585" s="708"/>
      <c r="K585" s="710"/>
      <c r="L585" s="270"/>
      <c r="M585" s="706" t="str">
        <f t="shared" si="9"/>
        <v/>
      </c>
    </row>
    <row r="586" spans="1:13" ht="14.45" customHeight="1" x14ac:dyDescent="0.2">
      <c r="A586" s="711"/>
      <c r="B586" s="707"/>
      <c r="C586" s="708"/>
      <c r="D586" s="708"/>
      <c r="E586" s="709"/>
      <c r="F586" s="707"/>
      <c r="G586" s="708"/>
      <c r="H586" s="708"/>
      <c r="I586" s="708"/>
      <c r="J586" s="708"/>
      <c r="K586" s="710"/>
      <c r="L586" s="270"/>
      <c r="M586" s="706" t="str">
        <f t="shared" si="9"/>
        <v/>
      </c>
    </row>
    <row r="587" spans="1:13" ht="14.45" customHeight="1" x14ac:dyDescent="0.2">
      <c r="A587" s="711"/>
      <c r="B587" s="707"/>
      <c r="C587" s="708"/>
      <c r="D587" s="708"/>
      <c r="E587" s="709"/>
      <c r="F587" s="707"/>
      <c r="G587" s="708"/>
      <c r="H587" s="708"/>
      <c r="I587" s="708"/>
      <c r="J587" s="708"/>
      <c r="K587" s="710"/>
      <c r="L587" s="270"/>
      <c r="M587" s="706" t="str">
        <f t="shared" si="9"/>
        <v/>
      </c>
    </row>
    <row r="588" spans="1:13" ht="14.45" customHeight="1" x14ac:dyDescent="0.2">
      <c r="A588" s="711"/>
      <c r="B588" s="707"/>
      <c r="C588" s="708"/>
      <c r="D588" s="708"/>
      <c r="E588" s="709"/>
      <c r="F588" s="707"/>
      <c r="G588" s="708"/>
      <c r="H588" s="708"/>
      <c r="I588" s="708"/>
      <c r="J588" s="708"/>
      <c r="K588" s="710"/>
      <c r="L588" s="270"/>
      <c r="M588" s="706" t="str">
        <f t="shared" si="9"/>
        <v/>
      </c>
    </row>
    <row r="589" spans="1:13" ht="14.45" customHeight="1" x14ac:dyDescent="0.2">
      <c r="A589" s="711"/>
      <c r="B589" s="707"/>
      <c r="C589" s="708"/>
      <c r="D589" s="708"/>
      <c r="E589" s="709"/>
      <c r="F589" s="707"/>
      <c r="G589" s="708"/>
      <c r="H589" s="708"/>
      <c r="I589" s="708"/>
      <c r="J589" s="708"/>
      <c r="K589" s="710"/>
      <c r="L589" s="270"/>
      <c r="M589" s="706" t="str">
        <f t="shared" si="9"/>
        <v/>
      </c>
    </row>
    <row r="590" spans="1:13" ht="14.45" customHeight="1" x14ac:dyDescent="0.2">
      <c r="A590" s="711"/>
      <c r="B590" s="707"/>
      <c r="C590" s="708"/>
      <c r="D590" s="708"/>
      <c r="E590" s="709"/>
      <c r="F590" s="707"/>
      <c r="G590" s="708"/>
      <c r="H590" s="708"/>
      <c r="I590" s="708"/>
      <c r="J590" s="708"/>
      <c r="K590" s="710"/>
      <c r="L590" s="270"/>
      <c r="M590" s="706" t="str">
        <f t="shared" si="9"/>
        <v/>
      </c>
    </row>
    <row r="591" spans="1:13" ht="14.45" customHeight="1" x14ac:dyDescent="0.2">
      <c r="A591" s="711"/>
      <c r="B591" s="707"/>
      <c r="C591" s="708"/>
      <c r="D591" s="708"/>
      <c r="E591" s="709"/>
      <c r="F591" s="707"/>
      <c r="G591" s="708"/>
      <c r="H591" s="708"/>
      <c r="I591" s="708"/>
      <c r="J591" s="708"/>
      <c r="K591" s="710"/>
      <c r="L591" s="270"/>
      <c r="M591" s="706" t="str">
        <f t="shared" si="9"/>
        <v/>
      </c>
    </row>
    <row r="592" spans="1:13" ht="14.45" customHeight="1" x14ac:dyDescent="0.2">
      <c r="A592" s="711"/>
      <c r="B592" s="707"/>
      <c r="C592" s="708"/>
      <c r="D592" s="708"/>
      <c r="E592" s="709"/>
      <c r="F592" s="707"/>
      <c r="G592" s="708"/>
      <c r="H592" s="708"/>
      <c r="I592" s="708"/>
      <c r="J592" s="708"/>
      <c r="K592" s="710"/>
      <c r="L592" s="270"/>
      <c r="M592" s="706" t="str">
        <f t="shared" si="9"/>
        <v/>
      </c>
    </row>
    <row r="593" spans="1:13" ht="14.45" customHeight="1" x14ac:dyDescent="0.2">
      <c r="A593" s="711"/>
      <c r="B593" s="707"/>
      <c r="C593" s="708"/>
      <c r="D593" s="708"/>
      <c r="E593" s="709"/>
      <c r="F593" s="707"/>
      <c r="G593" s="708"/>
      <c r="H593" s="708"/>
      <c r="I593" s="708"/>
      <c r="J593" s="708"/>
      <c r="K593" s="710"/>
      <c r="L593" s="270"/>
      <c r="M593" s="706" t="str">
        <f t="shared" si="9"/>
        <v/>
      </c>
    </row>
    <row r="594" spans="1:13" ht="14.45" customHeight="1" x14ac:dyDescent="0.2">
      <c r="A594" s="711"/>
      <c r="B594" s="707"/>
      <c r="C594" s="708"/>
      <c r="D594" s="708"/>
      <c r="E594" s="709"/>
      <c r="F594" s="707"/>
      <c r="G594" s="708"/>
      <c r="H594" s="708"/>
      <c r="I594" s="708"/>
      <c r="J594" s="708"/>
      <c r="K594" s="710"/>
      <c r="L594" s="270"/>
      <c r="M594" s="706" t="str">
        <f t="shared" si="9"/>
        <v/>
      </c>
    </row>
    <row r="595" spans="1:13" ht="14.45" customHeight="1" x14ac:dyDescent="0.2">
      <c r="A595" s="711"/>
      <c r="B595" s="707"/>
      <c r="C595" s="708"/>
      <c r="D595" s="708"/>
      <c r="E595" s="709"/>
      <c r="F595" s="707"/>
      <c r="G595" s="708"/>
      <c r="H595" s="708"/>
      <c r="I595" s="708"/>
      <c r="J595" s="708"/>
      <c r="K595" s="710"/>
      <c r="L595" s="270"/>
      <c r="M595" s="706" t="str">
        <f t="shared" si="9"/>
        <v/>
      </c>
    </row>
    <row r="596" spans="1:13" ht="14.45" customHeight="1" x14ac:dyDescent="0.2">
      <c r="A596" s="711"/>
      <c r="B596" s="707"/>
      <c r="C596" s="708"/>
      <c r="D596" s="708"/>
      <c r="E596" s="709"/>
      <c r="F596" s="707"/>
      <c r="G596" s="708"/>
      <c r="H596" s="708"/>
      <c r="I596" s="708"/>
      <c r="J596" s="708"/>
      <c r="K596" s="710"/>
      <c r="L596" s="270"/>
      <c r="M596" s="706" t="str">
        <f t="shared" si="9"/>
        <v/>
      </c>
    </row>
    <row r="597" spans="1:13" ht="14.45" customHeight="1" x14ac:dyDescent="0.2">
      <c r="A597" s="711"/>
      <c r="B597" s="707"/>
      <c r="C597" s="708"/>
      <c r="D597" s="708"/>
      <c r="E597" s="709"/>
      <c r="F597" s="707"/>
      <c r="G597" s="708"/>
      <c r="H597" s="708"/>
      <c r="I597" s="708"/>
      <c r="J597" s="708"/>
      <c r="K597" s="710"/>
      <c r="L597" s="270"/>
      <c r="M597" s="706" t="str">
        <f t="shared" si="9"/>
        <v/>
      </c>
    </row>
    <row r="598" spans="1:13" ht="14.45" customHeight="1" x14ac:dyDescent="0.2">
      <c r="A598" s="711"/>
      <c r="B598" s="707"/>
      <c r="C598" s="708"/>
      <c r="D598" s="708"/>
      <c r="E598" s="709"/>
      <c r="F598" s="707"/>
      <c r="G598" s="708"/>
      <c r="H598" s="708"/>
      <c r="I598" s="708"/>
      <c r="J598" s="708"/>
      <c r="K598" s="710"/>
      <c r="L598" s="270"/>
      <c r="M598" s="706" t="str">
        <f t="shared" si="9"/>
        <v/>
      </c>
    </row>
    <row r="599" spans="1:13" ht="14.45" customHeight="1" x14ac:dyDescent="0.2">
      <c r="A599" s="711"/>
      <c r="B599" s="707"/>
      <c r="C599" s="708"/>
      <c r="D599" s="708"/>
      <c r="E599" s="709"/>
      <c r="F599" s="707"/>
      <c r="G599" s="708"/>
      <c r="H599" s="708"/>
      <c r="I599" s="708"/>
      <c r="J599" s="708"/>
      <c r="K599" s="710"/>
      <c r="L599" s="270"/>
      <c r="M599" s="706" t="str">
        <f t="shared" si="9"/>
        <v/>
      </c>
    </row>
    <row r="600" spans="1:13" ht="14.45" customHeight="1" x14ac:dyDescent="0.2">
      <c r="A600" s="711"/>
      <c r="B600" s="707"/>
      <c r="C600" s="708"/>
      <c r="D600" s="708"/>
      <c r="E600" s="709"/>
      <c r="F600" s="707"/>
      <c r="G600" s="708"/>
      <c r="H600" s="708"/>
      <c r="I600" s="708"/>
      <c r="J600" s="708"/>
      <c r="K600" s="710"/>
      <c r="L600" s="270"/>
      <c r="M600" s="706" t="str">
        <f t="shared" si="9"/>
        <v/>
      </c>
    </row>
    <row r="601" spans="1:13" ht="14.45" customHeight="1" x14ac:dyDescent="0.2">
      <c r="A601" s="711"/>
      <c r="B601" s="707"/>
      <c r="C601" s="708"/>
      <c r="D601" s="708"/>
      <c r="E601" s="709"/>
      <c r="F601" s="707"/>
      <c r="G601" s="708"/>
      <c r="H601" s="708"/>
      <c r="I601" s="708"/>
      <c r="J601" s="708"/>
      <c r="K601" s="710"/>
      <c r="L601" s="270"/>
      <c r="M601" s="706" t="str">
        <f t="shared" si="9"/>
        <v/>
      </c>
    </row>
    <row r="602" spans="1:13" ht="14.45" customHeight="1" x14ac:dyDescent="0.2">
      <c r="A602" s="711"/>
      <c r="B602" s="707"/>
      <c r="C602" s="708"/>
      <c r="D602" s="708"/>
      <c r="E602" s="709"/>
      <c r="F602" s="707"/>
      <c r="G602" s="708"/>
      <c r="H602" s="708"/>
      <c r="I602" s="708"/>
      <c r="J602" s="708"/>
      <c r="K602" s="710"/>
      <c r="L602" s="270"/>
      <c r="M602" s="706" t="str">
        <f t="shared" si="9"/>
        <v/>
      </c>
    </row>
    <row r="603" spans="1:13" ht="14.45" customHeight="1" x14ac:dyDescent="0.2">
      <c r="A603" s="711"/>
      <c r="B603" s="707"/>
      <c r="C603" s="708"/>
      <c r="D603" s="708"/>
      <c r="E603" s="709"/>
      <c r="F603" s="707"/>
      <c r="G603" s="708"/>
      <c r="H603" s="708"/>
      <c r="I603" s="708"/>
      <c r="J603" s="708"/>
      <c r="K603" s="710"/>
      <c r="L603" s="270"/>
      <c r="M603" s="706" t="str">
        <f t="shared" si="9"/>
        <v/>
      </c>
    </row>
    <row r="604" spans="1:13" ht="14.45" customHeight="1" x14ac:dyDescent="0.2">
      <c r="A604" s="711"/>
      <c r="B604" s="707"/>
      <c r="C604" s="708"/>
      <c r="D604" s="708"/>
      <c r="E604" s="709"/>
      <c r="F604" s="707"/>
      <c r="G604" s="708"/>
      <c r="H604" s="708"/>
      <c r="I604" s="708"/>
      <c r="J604" s="708"/>
      <c r="K604" s="710"/>
      <c r="L604" s="270"/>
      <c r="M604" s="706" t="str">
        <f t="shared" si="9"/>
        <v/>
      </c>
    </row>
    <row r="605" spans="1:13" ht="14.45" customHeight="1" x14ac:dyDescent="0.2">
      <c r="A605" s="711"/>
      <c r="B605" s="707"/>
      <c r="C605" s="708"/>
      <c r="D605" s="708"/>
      <c r="E605" s="709"/>
      <c r="F605" s="707"/>
      <c r="G605" s="708"/>
      <c r="H605" s="708"/>
      <c r="I605" s="708"/>
      <c r="J605" s="708"/>
      <c r="K605" s="710"/>
      <c r="L605" s="270"/>
      <c r="M605" s="706" t="str">
        <f t="shared" si="9"/>
        <v/>
      </c>
    </row>
    <row r="606" spans="1:13" ht="14.45" customHeight="1" x14ac:dyDescent="0.2">
      <c r="A606" s="711"/>
      <c r="B606" s="707"/>
      <c r="C606" s="708"/>
      <c r="D606" s="708"/>
      <c r="E606" s="709"/>
      <c r="F606" s="707"/>
      <c r="G606" s="708"/>
      <c r="H606" s="708"/>
      <c r="I606" s="708"/>
      <c r="J606" s="708"/>
      <c r="K606" s="710"/>
      <c r="L606" s="270"/>
      <c r="M606" s="706" t="str">
        <f t="shared" si="9"/>
        <v/>
      </c>
    </row>
    <row r="607" spans="1:13" ht="14.45" customHeight="1" x14ac:dyDescent="0.2">
      <c r="A607" s="711"/>
      <c r="B607" s="707"/>
      <c r="C607" s="708"/>
      <c r="D607" s="708"/>
      <c r="E607" s="709"/>
      <c r="F607" s="707"/>
      <c r="G607" s="708"/>
      <c r="H607" s="708"/>
      <c r="I607" s="708"/>
      <c r="J607" s="708"/>
      <c r="K607" s="710"/>
      <c r="L607" s="270"/>
      <c r="M607" s="706" t="str">
        <f t="shared" si="9"/>
        <v/>
      </c>
    </row>
    <row r="608" spans="1:13" ht="14.45" customHeight="1" x14ac:dyDescent="0.2">
      <c r="A608" s="711"/>
      <c r="B608" s="707"/>
      <c r="C608" s="708"/>
      <c r="D608" s="708"/>
      <c r="E608" s="709"/>
      <c r="F608" s="707"/>
      <c r="G608" s="708"/>
      <c r="H608" s="708"/>
      <c r="I608" s="708"/>
      <c r="J608" s="708"/>
      <c r="K608" s="710"/>
      <c r="L608" s="270"/>
      <c r="M608" s="706" t="str">
        <f t="shared" si="9"/>
        <v/>
      </c>
    </row>
    <row r="609" spans="1:13" ht="14.45" customHeight="1" x14ac:dyDescent="0.2">
      <c r="A609" s="711"/>
      <c r="B609" s="707"/>
      <c r="C609" s="708"/>
      <c r="D609" s="708"/>
      <c r="E609" s="709"/>
      <c r="F609" s="707"/>
      <c r="G609" s="708"/>
      <c r="H609" s="708"/>
      <c r="I609" s="708"/>
      <c r="J609" s="708"/>
      <c r="K609" s="710"/>
      <c r="L609" s="270"/>
      <c r="M609" s="706" t="str">
        <f t="shared" si="9"/>
        <v/>
      </c>
    </row>
    <row r="610" spans="1:13" ht="14.45" customHeight="1" x14ac:dyDescent="0.2">
      <c r="A610" s="711"/>
      <c r="B610" s="707"/>
      <c r="C610" s="708"/>
      <c r="D610" s="708"/>
      <c r="E610" s="709"/>
      <c r="F610" s="707"/>
      <c r="G610" s="708"/>
      <c r="H610" s="708"/>
      <c r="I610" s="708"/>
      <c r="J610" s="708"/>
      <c r="K610" s="710"/>
      <c r="L610" s="270"/>
      <c r="M610" s="706" t="str">
        <f t="shared" si="9"/>
        <v/>
      </c>
    </row>
    <row r="611" spans="1:13" ht="14.45" customHeight="1" x14ac:dyDescent="0.2">
      <c r="A611" s="711"/>
      <c r="B611" s="707"/>
      <c r="C611" s="708"/>
      <c r="D611" s="708"/>
      <c r="E611" s="709"/>
      <c r="F611" s="707"/>
      <c r="G611" s="708"/>
      <c r="H611" s="708"/>
      <c r="I611" s="708"/>
      <c r="J611" s="708"/>
      <c r="K611" s="710"/>
      <c r="L611" s="270"/>
      <c r="M611" s="706" t="str">
        <f t="shared" si="9"/>
        <v/>
      </c>
    </row>
    <row r="612" spans="1:13" ht="14.45" customHeight="1" x14ac:dyDescent="0.2">
      <c r="A612" s="711"/>
      <c r="B612" s="707"/>
      <c r="C612" s="708"/>
      <c r="D612" s="708"/>
      <c r="E612" s="709"/>
      <c r="F612" s="707"/>
      <c r="G612" s="708"/>
      <c r="H612" s="708"/>
      <c r="I612" s="708"/>
      <c r="J612" s="708"/>
      <c r="K612" s="710"/>
      <c r="L612" s="270"/>
      <c r="M612" s="706" t="str">
        <f t="shared" si="9"/>
        <v/>
      </c>
    </row>
    <row r="613" spans="1:13" ht="14.45" customHeight="1" x14ac:dyDescent="0.2">
      <c r="A613" s="711"/>
      <c r="B613" s="707"/>
      <c r="C613" s="708"/>
      <c r="D613" s="708"/>
      <c r="E613" s="709"/>
      <c r="F613" s="707"/>
      <c r="G613" s="708"/>
      <c r="H613" s="708"/>
      <c r="I613" s="708"/>
      <c r="J613" s="708"/>
      <c r="K613" s="710"/>
      <c r="L613" s="270"/>
      <c r="M613" s="706" t="str">
        <f t="shared" si="9"/>
        <v/>
      </c>
    </row>
    <row r="614" spans="1:13" ht="14.45" customHeight="1" x14ac:dyDescent="0.2">
      <c r="A614" s="711"/>
      <c r="B614" s="707"/>
      <c r="C614" s="708"/>
      <c r="D614" s="708"/>
      <c r="E614" s="709"/>
      <c r="F614" s="707"/>
      <c r="G614" s="708"/>
      <c r="H614" s="708"/>
      <c r="I614" s="708"/>
      <c r="J614" s="708"/>
      <c r="K614" s="710"/>
      <c r="L614" s="270"/>
      <c r="M614" s="706" t="str">
        <f t="shared" si="9"/>
        <v/>
      </c>
    </row>
    <row r="615" spans="1:13" ht="14.45" customHeight="1" x14ac:dyDescent="0.2">
      <c r="A615" s="711"/>
      <c r="B615" s="707"/>
      <c r="C615" s="708"/>
      <c r="D615" s="708"/>
      <c r="E615" s="709"/>
      <c r="F615" s="707"/>
      <c r="G615" s="708"/>
      <c r="H615" s="708"/>
      <c r="I615" s="708"/>
      <c r="J615" s="708"/>
      <c r="K615" s="710"/>
      <c r="L615" s="270"/>
      <c r="M615" s="706" t="str">
        <f t="shared" si="9"/>
        <v/>
      </c>
    </row>
    <row r="616" spans="1:13" ht="14.45" customHeight="1" x14ac:dyDescent="0.2">
      <c r="A616" s="711"/>
      <c r="B616" s="707"/>
      <c r="C616" s="708"/>
      <c r="D616" s="708"/>
      <c r="E616" s="709"/>
      <c r="F616" s="707"/>
      <c r="G616" s="708"/>
      <c r="H616" s="708"/>
      <c r="I616" s="708"/>
      <c r="J616" s="708"/>
      <c r="K616" s="710"/>
      <c r="L616" s="270"/>
      <c r="M616" s="706" t="str">
        <f t="shared" si="9"/>
        <v/>
      </c>
    </row>
    <row r="617" spans="1:13" ht="14.45" customHeight="1" x14ac:dyDescent="0.2">
      <c r="A617" s="711"/>
      <c r="B617" s="707"/>
      <c r="C617" s="708"/>
      <c r="D617" s="708"/>
      <c r="E617" s="709"/>
      <c r="F617" s="707"/>
      <c r="G617" s="708"/>
      <c r="H617" s="708"/>
      <c r="I617" s="708"/>
      <c r="J617" s="708"/>
      <c r="K617" s="710"/>
      <c r="L617" s="270"/>
      <c r="M617" s="706" t="str">
        <f t="shared" si="9"/>
        <v/>
      </c>
    </row>
    <row r="618" spans="1:13" ht="14.45" customHeight="1" x14ac:dyDescent="0.2">
      <c r="A618" s="711"/>
      <c r="B618" s="707"/>
      <c r="C618" s="708"/>
      <c r="D618" s="708"/>
      <c r="E618" s="709"/>
      <c r="F618" s="707"/>
      <c r="G618" s="708"/>
      <c r="H618" s="708"/>
      <c r="I618" s="708"/>
      <c r="J618" s="708"/>
      <c r="K618" s="710"/>
      <c r="L618" s="270"/>
      <c r="M618" s="706" t="str">
        <f t="shared" si="9"/>
        <v/>
      </c>
    </row>
    <row r="619" spans="1:13" ht="14.45" customHeight="1" x14ac:dyDescent="0.2">
      <c r="A619" s="711"/>
      <c r="B619" s="707"/>
      <c r="C619" s="708"/>
      <c r="D619" s="708"/>
      <c r="E619" s="709"/>
      <c r="F619" s="707"/>
      <c r="G619" s="708"/>
      <c r="H619" s="708"/>
      <c r="I619" s="708"/>
      <c r="J619" s="708"/>
      <c r="K619" s="710"/>
      <c r="L619" s="270"/>
      <c r="M619" s="706" t="str">
        <f t="shared" si="9"/>
        <v/>
      </c>
    </row>
    <row r="620" spans="1:13" ht="14.45" customHeight="1" x14ac:dyDescent="0.2">
      <c r="A620" s="711"/>
      <c r="B620" s="707"/>
      <c r="C620" s="708"/>
      <c r="D620" s="708"/>
      <c r="E620" s="709"/>
      <c r="F620" s="707"/>
      <c r="G620" s="708"/>
      <c r="H620" s="708"/>
      <c r="I620" s="708"/>
      <c r="J620" s="708"/>
      <c r="K620" s="710"/>
      <c r="L620" s="270"/>
      <c r="M620" s="706" t="str">
        <f t="shared" si="9"/>
        <v/>
      </c>
    </row>
    <row r="621" spans="1:13" ht="14.45" customHeight="1" x14ac:dyDescent="0.2">
      <c r="A621" s="711"/>
      <c r="B621" s="707"/>
      <c r="C621" s="708"/>
      <c r="D621" s="708"/>
      <c r="E621" s="709"/>
      <c r="F621" s="707"/>
      <c r="G621" s="708"/>
      <c r="H621" s="708"/>
      <c r="I621" s="708"/>
      <c r="J621" s="708"/>
      <c r="K621" s="710"/>
      <c r="L621" s="270"/>
      <c r="M621" s="706" t="str">
        <f t="shared" si="9"/>
        <v/>
      </c>
    </row>
    <row r="622" spans="1:13" ht="14.45" customHeight="1" x14ac:dyDescent="0.2">
      <c r="A622" s="711"/>
      <c r="B622" s="707"/>
      <c r="C622" s="708"/>
      <c r="D622" s="708"/>
      <c r="E622" s="709"/>
      <c r="F622" s="707"/>
      <c r="G622" s="708"/>
      <c r="H622" s="708"/>
      <c r="I622" s="708"/>
      <c r="J622" s="708"/>
      <c r="K622" s="710"/>
      <c r="L622" s="270"/>
      <c r="M622" s="706" t="str">
        <f t="shared" si="9"/>
        <v/>
      </c>
    </row>
    <row r="623" spans="1:13" ht="14.45" customHeight="1" x14ac:dyDescent="0.2">
      <c r="A623" s="711"/>
      <c r="B623" s="707"/>
      <c r="C623" s="708"/>
      <c r="D623" s="708"/>
      <c r="E623" s="709"/>
      <c r="F623" s="707"/>
      <c r="G623" s="708"/>
      <c r="H623" s="708"/>
      <c r="I623" s="708"/>
      <c r="J623" s="708"/>
      <c r="K623" s="710"/>
      <c r="L623" s="270"/>
      <c r="M623" s="706" t="str">
        <f t="shared" si="9"/>
        <v/>
      </c>
    </row>
    <row r="624" spans="1:13" ht="14.45" customHeight="1" x14ac:dyDescent="0.2">
      <c r="A624" s="711"/>
      <c r="B624" s="707"/>
      <c r="C624" s="708"/>
      <c r="D624" s="708"/>
      <c r="E624" s="709"/>
      <c r="F624" s="707"/>
      <c r="G624" s="708"/>
      <c r="H624" s="708"/>
      <c r="I624" s="708"/>
      <c r="J624" s="708"/>
      <c r="K624" s="710"/>
      <c r="L624" s="270"/>
      <c r="M624" s="706" t="str">
        <f t="shared" si="9"/>
        <v/>
      </c>
    </row>
    <row r="625" spans="1:13" ht="14.45" customHeight="1" x14ac:dyDescent="0.2">
      <c r="A625" s="711"/>
      <c r="B625" s="707"/>
      <c r="C625" s="708"/>
      <c r="D625" s="708"/>
      <c r="E625" s="709"/>
      <c r="F625" s="707"/>
      <c r="G625" s="708"/>
      <c r="H625" s="708"/>
      <c r="I625" s="708"/>
      <c r="J625" s="708"/>
      <c r="K625" s="710"/>
      <c r="L625" s="270"/>
      <c r="M625" s="706" t="str">
        <f t="shared" si="9"/>
        <v/>
      </c>
    </row>
    <row r="626" spans="1:13" ht="14.45" customHeight="1" x14ac:dyDescent="0.2">
      <c r="A626" s="711"/>
      <c r="B626" s="707"/>
      <c r="C626" s="708"/>
      <c r="D626" s="708"/>
      <c r="E626" s="709"/>
      <c r="F626" s="707"/>
      <c r="G626" s="708"/>
      <c r="H626" s="708"/>
      <c r="I626" s="708"/>
      <c r="J626" s="708"/>
      <c r="K626" s="710"/>
      <c r="L626" s="270"/>
      <c r="M626" s="706" t="str">
        <f t="shared" si="9"/>
        <v/>
      </c>
    </row>
    <row r="627" spans="1:13" ht="14.45" customHeight="1" x14ac:dyDescent="0.2">
      <c r="A627" s="711"/>
      <c r="B627" s="707"/>
      <c r="C627" s="708"/>
      <c r="D627" s="708"/>
      <c r="E627" s="709"/>
      <c r="F627" s="707"/>
      <c r="G627" s="708"/>
      <c r="H627" s="708"/>
      <c r="I627" s="708"/>
      <c r="J627" s="708"/>
      <c r="K627" s="710"/>
      <c r="L627" s="270"/>
      <c r="M627" s="706" t="str">
        <f t="shared" si="9"/>
        <v/>
      </c>
    </row>
    <row r="628" spans="1:13" ht="14.45" customHeight="1" x14ac:dyDescent="0.2">
      <c r="A628" s="711"/>
      <c r="B628" s="707"/>
      <c r="C628" s="708"/>
      <c r="D628" s="708"/>
      <c r="E628" s="709"/>
      <c r="F628" s="707"/>
      <c r="G628" s="708"/>
      <c r="H628" s="708"/>
      <c r="I628" s="708"/>
      <c r="J628" s="708"/>
      <c r="K628" s="710"/>
      <c r="L628" s="270"/>
      <c r="M628" s="706" t="str">
        <f t="shared" si="9"/>
        <v/>
      </c>
    </row>
    <row r="629" spans="1:13" ht="14.45" customHeight="1" x14ac:dyDescent="0.2">
      <c r="A629" s="711"/>
      <c r="B629" s="707"/>
      <c r="C629" s="708"/>
      <c r="D629" s="708"/>
      <c r="E629" s="709"/>
      <c r="F629" s="707"/>
      <c r="G629" s="708"/>
      <c r="H629" s="708"/>
      <c r="I629" s="708"/>
      <c r="J629" s="708"/>
      <c r="K629" s="710"/>
      <c r="L629" s="270"/>
      <c r="M629" s="706" t="str">
        <f t="shared" si="9"/>
        <v/>
      </c>
    </row>
    <row r="630" spans="1:13" ht="14.45" customHeight="1" x14ac:dyDescent="0.2">
      <c r="A630" s="711"/>
      <c r="B630" s="707"/>
      <c r="C630" s="708"/>
      <c r="D630" s="708"/>
      <c r="E630" s="709"/>
      <c r="F630" s="707"/>
      <c r="G630" s="708"/>
      <c r="H630" s="708"/>
      <c r="I630" s="708"/>
      <c r="J630" s="708"/>
      <c r="K630" s="710"/>
      <c r="L630" s="270"/>
      <c r="M630" s="706" t="str">
        <f t="shared" si="9"/>
        <v/>
      </c>
    </row>
    <row r="631" spans="1:13" ht="14.45" customHeight="1" x14ac:dyDescent="0.2">
      <c r="A631" s="711"/>
      <c r="B631" s="707"/>
      <c r="C631" s="708"/>
      <c r="D631" s="708"/>
      <c r="E631" s="709"/>
      <c r="F631" s="707"/>
      <c r="G631" s="708"/>
      <c r="H631" s="708"/>
      <c r="I631" s="708"/>
      <c r="J631" s="708"/>
      <c r="K631" s="710"/>
      <c r="L631" s="270"/>
      <c r="M631" s="706" t="str">
        <f t="shared" si="9"/>
        <v/>
      </c>
    </row>
    <row r="632" spans="1:13" ht="14.45" customHeight="1" x14ac:dyDescent="0.2">
      <c r="A632" s="711"/>
      <c r="B632" s="707"/>
      <c r="C632" s="708"/>
      <c r="D632" s="708"/>
      <c r="E632" s="709"/>
      <c r="F632" s="707"/>
      <c r="G632" s="708"/>
      <c r="H632" s="708"/>
      <c r="I632" s="708"/>
      <c r="J632" s="708"/>
      <c r="K632" s="710"/>
      <c r="L632" s="270"/>
      <c r="M632" s="706" t="str">
        <f t="shared" si="9"/>
        <v/>
      </c>
    </row>
    <row r="633" spans="1:13" ht="14.45" customHeight="1" x14ac:dyDescent="0.2">
      <c r="A633" s="711"/>
      <c r="B633" s="707"/>
      <c r="C633" s="708"/>
      <c r="D633" s="708"/>
      <c r="E633" s="709"/>
      <c r="F633" s="707"/>
      <c r="G633" s="708"/>
      <c r="H633" s="708"/>
      <c r="I633" s="708"/>
      <c r="J633" s="708"/>
      <c r="K633" s="710"/>
      <c r="L633" s="270"/>
      <c r="M633" s="706" t="str">
        <f t="shared" si="9"/>
        <v/>
      </c>
    </row>
    <row r="634" spans="1:13" ht="14.45" customHeight="1" x14ac:dyDescent="0.2">
      <c r="A634" s="711"/>
      <c r="B634" s="707"/>
      <c r="C634" s="708"/>
      <c r="D634" s="708"/>
      <c r="E634" s="709"/>
      <c r="F634" s="707"/>
      <c r="G634" s="708"/>
      <c r="H634" s="708"/>
      <c r="I634" s="708"/>
      <c r="J634" s="708"/>
      <c r="K634" s="710"/>
      <c r="L634" s="270"/>
      <c r="M634" s="706" t="str">
        <f t="shared" si="9"/>
        <v/>
      </c>
    </row>
    <row r="635" spans="1:13" ht="14.45" customHeight="1" x14ac:dyDescent="0.2">
      <c r="A635" s="711"/>
      <c r="B635" s="707"/>
      <c r="C635" s="708"/>
      <c r="D635" s="708"/>
      <c r="E635" s="709"/>
      <c r="F635" s="707"/>
      <c r="G635" s="708"/>
      <c r="H635" s="708"/>
      <c r="I635" s="708"/>
      <c r="J635" s="708"/>
      <c r="K635" s="710"/>
      <c r="L635" s="270"/>
      <c r="M635" s="706" t="str">
        <f t="shared" si="9"/>
        <v/>
      </c>
    </row>
    <row r="636" spans="1:13" ht="14.45" customHeight="1" x14ac:dyDescent="0.2">
      <c r="A636" s="711"/>
      <c r="B636" s="707"/>
      <c r="C636" s="708"/>
      <c r="D636" s="708"/>
      <c r="E636" s="709"/>
      <c r="F636" s="707"/>
      <c r="G636" s="708"/>
      <c r="H636" s="708"/>
      <c r="I636" s="708"/>
      <c r="J636" s="708"/>
      <c r="K636" s="710"/>
      <c r="L636" s="270"/>
      <c r="M636" s="706" t="str">
        <f t="shared" si="9"/>
        <v/>
      </c>
    </row>
    <row r="637" spans="1:13" ht="14.45" customHeight="1" x14ac:dyDescent="0.2">
      <c r="A637" s="711"/>
      <c r="B637" s="707"/>
      <c r="C637" s="708"/>
      <c r="D637" s="708"/>
      <c r="E637" s="709"/>
      <c r="F637" s="707"/>
      <c r="G637" s="708"/>
      <c r="H637" s="708"/>
      <c r="I637" s="708"/>
      <c r="J637" s="708"/>
      <c r="K637" s="710"/>
      <c r="L637" s="270"/>
      <c r="M637" s="706" t="str">
        <f t="shared" si="9"/>
        <v/>
      </c>
    </row>
    <row r="638" spans="1:13" ht="14.45" customHeight="1" x14ac:dyDescent="0.2">
      <c r="A638" s="711"/>
      <c r="B638" s="707"/>
      <c r="C638" s="708"/>
      <c r="D638" s="708"/>
      <c r="E638" s="709"/>
      <c r="F638" s="707"/>
      <c r="G638" s="708"/>
      <c r="H638" s="708"/>
      <c r="I638" s="708"/>
      <c r="J638" s="708"/>
      <c r="K638" s="710"/>
      <c r="L638" s="270"/>
      <c r="M638" s="706" t="str">
        <f t="shared" si="9"/>
        <v/>
      </c>
    </row>
    <row r="639" spans="1:13" ht="14.45" customHeight="1" x14ac:dyDescent="0.2">
      <c r="A639" s="711"/>
      <c r="B639" s="707"/>
      <c r="C639" s="708"/>
      <c r="D639" s="708"/>
      <c r="E639" s="709"/>
      <c r="F639" s="707"/>
      <c r="G639" s="708"/>
      <c r="H639" s="708"/>
      <c r="I639" s="708"/>
      <c r="J639" s="708"/>
      <c r="K639" s="710"/>
      <c r="L639" s="270"/>
      <c r="M639" s="706" t="str">
        <f t="shared" si="9"/>
        <v/>
      </c>
    </row>
    <row r="640" spans="1:13" ht="14.45" customHeight="1" x14ac:dyDescent="0.2">
      <c r="A640" s="711"/>
      <c r="B640" s="707"/>
      <c r="C640" s="708"/>
      <c r="D640" s="708"/>
      <c r="E640" s="709"/>
      <c r="F640" s="707"/>
      <c r="G640" s="708"/>
      <c r="H640" s="708"/>
      <c r="I640" s="708"/>
      <c r="J640" s="708"/>
      <c r="K640" s="710"/>
      <c r="L640" s="270"/>
      <c r="M640" s="706" t="str">
        <f t="shared" si="9"/>
        <v/>
      </c>
    </row>
    <row r="641" spans="1:13" ht="14.45" customHeight="1" x14ac:dyDescent="0.2">
      <c r="A641" s="711"/>
      <c r="B641" s="707"/>
      <c r="C641" s="708"/>
      <c r="D641" s="708"/>
      <c r="E641" s="709"/>
      <c r="F641" s="707"/>
      <c r="G641" s="708"/>
      <c r="H641" s="708"/>
      <c r="I641" s="708"/>
      <c r="J641" s="708"/>
      <c r="K641" s="710"/>
      <c r="L641" s="270"/>
      <c r="M641" s="706" t="str">
        <f t="shared" si="9"/>
        <v/>
      </c>
    </row>
    <row r="642" spans="1:13" ht="14.45" customHeight="1" x14ac:dyDescent="0.2">
      <c r="A642" s="711"/>
      <c r="B642" s="707"/>
      <c r="C642" s="708"/>
      <c r="D642" s="708"/>
      <c r="E642" s="709"/>
      <c r="F642" s="707"/>
      <c r="G642" s="708"/>
      <c r="H642" s="708"/>
      <c r="I642" s="708"/>
      <c r="J642" s="708"/>
      <c r="K642" s="710"/>
      <c r="L642" s="270"/>
      <c r="M642" s="706" t="str">
        <f t="shared" si="9"/>
        <v/>
      </c>
    </row>
    <row r="643" spans="1:13" ht="14.45" customHeight="1" x14ac:dyDescent="0.2">
      <c r="A643" s="711"/>
      <c r="B643" s="707"/>
      <c r="C643" s="708"/>
      <c r="D643" s="708"/>
      <c r="E643" s="709"/>
      <c r="F643" s="707"/>
      <c r="G643" s="708"/>
      <c r="H643" s="708"/>
      <c r="I643" s="708"/>
      <c r="J643" s="708"/>
      <c r="K643" s="710"/>
      <c r="L643" s="270"/>
      <c r="M643" s="706" t="str">
        <f t="shared" si="9"/>
        <v/>
      </c>
    </row>
    <row r="644" spans="1:13" ht="14.45" customHeight="1" x14ac:dyDescent="0.2">
      <c r="A644" s="711"/>
      <c r="B644" s="707"/>
      <c r="C644" s="708"/>
      <c r="D644" s="708"/>
      <c r="E644" s="709"/>
      <c r="F644" s="707"/>
      <c r="G644" s="708"/>
      <c r="H644" s="708"/>
      <c r="I644" s="708"/>
      <c r="J644" s="708"/>
      <c r="K644" s="710"/>
      <c r="L644" s="270"/>
      <c r="M644" s="706" t="str">
        <f t="shared" si="9"/>
        <v/>
      </c>
    </row>
    <row r="645" spans="1:13" ht="14.45" customHeight="1" x14ac:dyDescent="0.2">
      <c r="A645" s="711"/>
      <c r="B645" s="707"/>
      <c r="C645" s="708"/>
      <c r="D645" s="708"/>
      <c r="E645" s="709"/>
      <c r="F645" s="707"/>
      <c r="G645" s="708"/>
      <c r="H645" s="708"/>
      <c r="I645" s="708"/>
      <c r="J645" s="708"/>
      <c r="K645" s="710"/>
      <c r="L645" s="270"/>
      <c r="M645" s="706" t="str">
        <f t="shared" si="9"/>
        <v/>
      </c>
    </row>
    <row r="646" spans="1:13" ht="14.45" customHeight="1" x14ac:dyDescent="0.2">
      <c r="A646" s="711"/>
      <c r="B646" s="707"/>
      <c r="C646" s="708"/>
      <c r="D646" s="708"/>
      <c r="E646" s="709"/>
      <c r="F646" s="707"/>
      <c r="G646" s="708"/>
      <c r="H646" s="708"/>
      <c r="I646" s="708"/>
      <c r="J646" s="708"/>
      <c r="K646" s="710"/>
      <c r="L646" s="270"/>
      <c r="M646" s="70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1"/>
      <c r="B647" s="707"/>
      <c r="C647" s="708"/>
      <c r="D647" s="708"/>
      <c r="E647" s="709"/>
      <c r="F647" s="707"/>
      <c r="G647" s="708"/>
      <c r="H647" s="708"/>
      <c r="I647" s="708"/>
      <c r="J647" s="708"/>
      <c r="K647" s="710"/>
      <c r="L647" s="270"/>
      <c r="M647" s="706" t="str">
        <f t="shared" si="10"/>
        <v/>
      </c>
    </row>
    <row r="648" spans="1:13" ht="14.45" customHeight="1" x14ac:dyDescent="0.2">
      <c r="A648" s="711"/>
      <c r="B648" s="707"/>
      <c r="C648" s="708"/>
      <c r="D648" s="708"/>
      <c r="E648" s="709"/>
      <c r="F648" s="707"/>
      <c r="G648" s="708"/>
      <c r="H648" s="708"/>
      <c r="I648" s="708"/>
      <c r="J648" s="708"/>
      <c r="K648" s="710"/>
      <c r="L648" s="270"/>
      <c r="M648" s="706" t="str">
        <f t="shared" si="10"/>
        <v/>
      </c>
    </row>
    <row r="649" spans="1:13" ht="14.45" customHeight="1" x14ac:dyDescent="0.2">
      <c r="A649" s="711"/>
      <c r="B649" s="707"/>
      <c r="C649" s="708"/>
      <c r="D649" s="708"/>
      <c r="E649" s="709"/>
      <c r="F649" s="707"/>
      <c r="G649" s="708"/>
      <c r="H649" s="708"/>
      <c r="I649" s="708"/>
      <c r="J649" s="708"/>
      <c r="K649" s="710"/>
      <c r="L649" s="270"/>
      <c r="M649" s="706" t="str">
        <f t="shared" si="10"/>
        <v/>
      </c>
    </row>
    <row r="650" spans="1:13" ht="14.45" customHeight="1" x14ac:dyDescent="0.2">
      <c r="A650" s="711"/>
      <c r="B650" s="707"/>
      <c r="C650" s="708"/>
      <c r="D650" s="708"/>
      <c r="E650" s="709"/>
      <c r="F650" s="707"/>
      <c r="G650" s="708"/>
      <c r="H650" s="708"/>
      <c r="I650" s="708"/>
      <c r="J650" s="708"/>
      <c r="K650" s="710"/>
      <c r="L650" s="270"/>
      <c r="M650" s="706" t="str">
        <f t="shared" si="10"/>
        <v/>
      </c>
    </row>
    <row r="651" spans="1:13" ht="14.45" customHeight="1" x14ac:dyDescent="0.2">
      <c r="A651" s="711"/>
      <c r="B651" s="707"/>
      <c r="C651" s="708"/>
      <c r="D651" s="708"/>
      <c r="E651" s="709"/>
      <c r="F651" s="707"/>
      <c r="G651" s="708"/>
      <c r="H651" s="708"/>
      <c r="I651" s="708"/>
      <c r="J651" s="708"/>
      <c r="K651" s="710"/>
      <c r="L651" s="270"/>
      <c r="M651" s="706" t="str">
        <f t="shared" si="10"/>
        <v/>
      </c>
    </row>
    <row r="652" spans="1:13" ht="14.45" customHeight="1" x14ac:dyDescent="0.2">
      <c r="A652" s="711"/>
      <c r="B652" s="707"/>
      <c r="C652" s="708"/>
      <c r="D652" s="708"/>
      <c r="E652" s="709"/>
      <c r="F652" s="707"/>
      <c r="G652" s="708"/>
      <c r="H652" s="708"/>
      <c r="I652" s="708"/>
      <c r="J652" s="708"/>
      <c r="K652" s="710"/>
      <c r="L652" s="270"/>
      <c r="M652" s="706" t="str">
        <f t="shared" si="10"/>
        <v/>
      </c>
    </row>
    <row r="653" spans="1:13" ht="14.45" customHeight="1" x14ac:dyDescent="0.2">
      <c r="A653" s="711"/>
      <c r="B653" s="707"/>
      <c r="C653" s="708"/>
      <c r="D653" s="708"/>
      <c r="E653" s="709"/>
      <c r="F653" s="707"/>
      <c r="G653" s="708"/>
      <c r="H653" s="708"/>
      <c r="I653" s="708"/>
      <c r="J653" s="708"/>
      <c r="K653" s="710"/>
      <c r="L653" s="270"/>
      <c r="M653" s="706" t="str">
        <f t="shared" si="10"/>
        <v/>
      </c>
    </row>
    <row r="654" spans="1:13" ht="14.45" customHeight="1" x14ac:dyDescent="0.2">
      <c r="A654" s="711"/>
      <c r="B654" s="707"/>
      <c r="C654" s="708"/>
      <c r="D654" s="708"/>
      <c r="E654" s="709"/>
      <c r="F654" s="707"/>
      <c r="G654" s="708"/>
      <c r="H654" s="708"/>
      <c r="I654" s="708"/>
      <c r="J654" s="708"/>
      <c r="K654" s="710"/>
      <c r="L654" s="270"/>
      <c r="M654" s="706" t="str">
        <f t="shared" si="10"/>
        <v/>
      </c>
    </row>
    <row r="655" spans="1:13" ht="14.45" customHeight="1" x14ac:dyDescent="0.2">
      <c r="A655" s="711"/>
      <c r="B655" s="707"/>
      <c r="C655" s="708"/>
      <c r="D655" s="708"/>
      <c r="E655" s="709"/>
      <c r="F655" s="707"/>
      <c r="G655" s="708"/>
      <c r="H655" s="708"/>
      <c r="I655" s="708"/>
      <c r="J655" s="708"/>
      <c r="K655" s="710"/>
      <c r="L655" s="270"/>
      <c r="M655" s="706" t="str">
        <f t="shared" si="10"/>
        <v/>
      </c>
    </row>
    <row r="656" spans="1:13" ht="14.45" customHeight="1" x14ac:dyDescent="0.2">
      <c r="A656" s="711"/>
      <c r="B656" s="707"/>
      <c r="C656" s="708"/>
      <c r="D656" s="708"/>
      <c r="E656" s="709"/>
      <c r="F656" s="707"/>
      <c r="G656" s="708"/>
      <c r="H656" s="708"/>
      <c r="I656" s="708"/>
      <c r="J656" s="708"/>
      <c r="K656" s="710"/>
      <c r="L656" s="270"/>
      <c r="M656" s="706" t="str">
        <f t="shared" si="10"/>
        <v/>
      </c>
    </row>
    <row r="657" spans="1:13" ht="14.45" customHeight="1" x14ac:dyDescent="0.2">
      <c r="A657" s="711"/>
      <c r="B657" s="707"/>
      <c r="C657" s="708"/>
      <c r="D657" s="708"/>
      <c r="E657" s="709"/>
      <c r="F657" s="707"/>
      <c r="G657" s="708"/>
      <c r="H657" s="708"/>
      <c r="I657" s="708"/>
      <c r="J657" s="708"/>
      <c r="K657" s="710"/>
      <c r="L657" s="270"/>
      <c r="M657" s="706" t="str">
        <f t="shared" si="10"/>
        <v/>
      </c>
    </row>
    <row r="658" spans="1:13" ht="14.45" customHeight="1" x14ac:dyDescent="0.2">
      <c r="A658" s="711"/>
      <c r="B658" s="707"/>
      <c r="C658" s="708"/>
      <c r="D658" s="708"/>
      <c r="E658" s="709"/>
      <c r="F658" s="707"/>
      <c r="G658" s="708"/>
      <c r="H658" s="708"/>
      <c r="I658" s="708"/>
      <c r="J658" s="708"/>
      <c r="K658" s="710"/>
      <c r="L658" s="270"/>
      <c r="M658" s="706" t="str">
        <f t="shared" si="10"/>
        <v/>
      </c>
    </row>
    <row r="659" spans="1:13" ht="14.45" customHeight="1" x14ac:dyDescent="0.2">
      <c r="A659" s="711"/>
      <c r="B659" s="707"/>
      <c r="C659" s="708"/>
      <c r="D659" s="708"/>
      <c r="E659" s="709"/>
      <c r="F659" s="707"/>
      <c r="G659" s="708"/>
      <c r="H659" s="708"/>
      <c r="I659" s="708"/>
      <c r="J659" s="708"/>
      <c r="K659" s="710"/>
      <c r="L659" s="270"/>
      <c r="M659" s="706" t="str">
        <f t="shared" si="10"/>
        <v/>
      </c>
    </row>
    <row r="660" spans="1:13" ht="14.45" customHeight="1" x14ac:dyDescent="0.2">
      <c r="A660" s="711"/>
      <c r="B660" s="707"/>
      <c r="C660" s="708"/>
      <c r="D660" s="708"/>
      <c r="E660" s="709"/>
      <c r="F660" s="707"/>
      <c r="G660" s="708"/>
      <c r="H660" s="708"/>
      <c r="I660" s="708"/>
      <c r="J660" s="708"/>
      <c r="K660" s="710"/>
      <c r="L660" s="270"/>
      <c r="M660" s="706" t="str">
        <f t="shared" si="10"/>
        <v/>
      </c>
    </row>
    <row r="661" spans="1:13" ht="14.45" customHeight="1" x14ac:dyDescent="0.2">
      <c r="A661" s="711"/>
      <c r="B661" s="707"/>
      <c r="C661" s="708"/>
      <c r="D661" s="708"/>
      <c r="E661" s="709"/>
      <c r="F661" s="707"/>
      <c r="G661" s="708"/>
      <c r="H661" s="708"/>
      <c r="I661" s="708"/>
      <c r="J661" s="708"/>
      <c r="K661" s="710"/>
      <c r="L661" s="270"/>
      <c r="M661" s="706" t="str">
        <f t="shared" si="10"/>
        <v/>
      </c>
    </row>
    <row r="662" spans="1:13" ht="14.45" customHeight="1" x14ac:dyDescent="0.2">
      <c r="A662" s="711"/>
      <c r="B662" s="707"/>
      <c r="C662" s="708"/>
      <c r="D662" s="708"/>
      <c r="E662" s="709"/>
      <c r="F662" s="707"/>
      <c r="G662" s="708"/>
      <c r="H662" s="708"/>
      <c r="I662" s="708"/>
      <c r="J662" s="708"/>
      <c r="K662" s="710"/>
      <c r="L662" s="270"/>
      <c r="M662" s="706" t="str">
        <f t="shared" si="10"/>
        <v/>
      </c>
    </row>
    <row r="663" spans="1:13" ht="14.45" customHeight="1" x14ac:dyDescent="0.2">
      <c r="A663" s="711"/>
      <c r="B663" s="707"/>
      <c r="C663" s="708"/>
      <c r="D663" s="708"/>
      <c r="E663" s="709"/>
      <c r="F663" s="707"/>
      <c r="G663" s="708"/>
      <c r="H663" s="708"/>
      <c r="I663" s="708"/>
      <c r="J663" s="708"/>
      <c r="K663" s="710"/>
      <c r="L663" s="270"/>
      <c r="M663" s="706" t="str">
        <f t="shared" si="10"/>
        <v/>
      </c>
    </row>
    <row r="664" spans="1:13" ht="14.45" customHeight="1" x14ac:dyDescent="0.2">
      <c r="A664" s="711"/>
      <c r="B664" s="707"/>
      <c r="C664" s="708"/>
      <c r="D664" s="708"/>
      <c r="E664" s="709"/>
      <c r="F664" s="707"/>
      <c r="G664" s="708"/>
      <c r="H664" s="708"/>
      <c r="I664" s="708"/>
      <c r="J664" s="708"/>
      <c r="K664" s="710"/>
      <c r="L664" s="270"/>
      <c r="M664" s="706" t="str">
        <f t="shared" si="10"/>
        <v/>
      </c>
    </row>
    <row r="665" spans="1:13" ht="14.45" customHeight="1" x14ac:dyDescent="0.2">
      <c r="A665" s="711"/>
      <c r="B665" s="707"/>
      <c r="C665" s="708"/>
      <c r="D665" s="708"/>
      <c r="E665" s="709"/>
      <c r="F665" s="707"/>
      <c r="G665" s="708"/>
      <c r="H665" s="708"/>
      <c r="I665" s="708"/>
      <c r="J665" s="708"/>
      <c r="K665" s="710"/>
      <c r="L665" s="270"/>
      <c r="M665" s="706" t="str">
        <f t="shared" si="10"/>
        <v/>
      </c>
    </row>
    <row r="666" spans="1:13" ht="14.45" customHeight="1" x14ac:dyDescent="0.2">
      <c r="A666" s="711"/>
      <c r="B666" s="707"/>
      <c r="C666" s="708"/>
      <c r="D666" s="708"/>
      <c r="E666" s="709"/>
      <c r="F666" s="707"/>
      <c r="G666" s="708"/>
      <c r="H666" s="708"/>
      <c r="I666" s="708"/>
      <c r="J666" s="708"/>
      <c r="K666" s="710"/>
      <c r="L666" s="270"/>
      <c r="M666" s="706" t="str">
        <f t="shared" si="10"/>
        <v/>
      </c>
    </row>
    <row r="667" spans="1:13" ht="14.45" customHeight="1" x14ac:dyDescent="0.2">
      <c r="A667" s="711"/>
      <c r="B667" s="707"/>
      <c r="C667" s="708"/>
      <c r="D667" s="708"/>
      <c r="E667" s="709"/>
      <c r="F667" s="707"/>
      <c r="G667" s="708"/>
      <c r="H667" s="708"/>
      <c r="I667" s="708"/>
      <c r="J667" s="708"/>
      <c r="K667" s="710"/>
      <c r="L667" s="270"/>
      <c r="M667" s="706" t="str">
        <f t="shared" si="10"/>
        <v/>
      </c>
    </row>
    <row r="668" spans="1:13" ht="14.45" customHeight="1" x14ac:dyDescent="0.2">
      <c r="A668" s="711"/>
      <c r="B668" s="707"/>
      <c r="C668" s="708"/>
      <c r="D668" s="708"/>
      <c r="E668" s="709"/>
      <c r="F668" s="707"/>
      <c r="G668" s="708"/>
      <c r="H668" s="708"/>
      <c r="I668" s="708"/>
      <c r="J668" s="708"/>
      <c r="K668" s="710"/>
      <c r="L668" s="270"/>
      <c r="M668" s="706" t="str">
        <f t="shared" si="10"/>
        <v/>
      </c>
    </row>
    <row r="669" spans="1:13" ht="14.45" customHeight="1" x14ac:dyDescent="0.2">
      <c r="A669" s="711"/>
      <c r="B669" s="707"/>
      <c r="C669" s="708"/>
      <c r="D669" s="708"/>
      <c r="E669" s="709"/>
      <c r="F669" s="707"/>
      <c r="G669" s="708"/>
      <c r="H669" s="708"/>
      <c r="I669" s="708"/>
      <c r="J669" s="708"/>
      <c r="K669" s="710"/>
      <c r="L669" s="270"/>
      <c r="M669" s="706" t="str">
        <f t="shared" si="10"/>
        <v/>
      </c>
    </row>
    <row r="670" spans="1:13" ht="14.45" customHeight="1" x14ac:dyDescent="0.2">
      <c r="A670" s="711"/>
      <c r="B670" s="707"/>
      <c r="C670" s="708"/>
      <c r="D670" s="708"/>
      <c r="E670" s="709"/>
      <c r="F670" s="707"/>
      <c r="G670" s="708"/>
      <c r="H670" s="708"/>
      <c r="I670" s="708"/>
      <c r="J670" s="708"/>
      <c r="K670" s="710"/>
      <c r="L670" s="270"/>
      <c r="M670" s="706" t="str">
        <f t="shared" si="10"/>
        <v/>
      </c>
    </row>
    <row r="671" spans="1:13" ht="14.45" customHeight="1" x14ac:dyDescent="0.2">
      <c r="A671" s="711"/>
      <c r="B671" s="707"/>
      <c r="C671" s="708"/>
      <c r="D671" s="708"/>
      <c r="E671" s="709"/>
      <c r="F671" s="707"/>
      <c r="G671" s="708"/>
      <c r="H671" s="708"/>
      <c r="I671" s="708"/>
      <c r="J671" s="708"/>
      <c r="K671" s="710"/>
      <c r="L671" s="270"/>
      <c r="M671" s="706" t="str">
        <f t="shared" si="10"/>
        <v/>
      </c>
    </row>
    <row r="672" spans="1:13" ht="14.45" customHeight="1" x14ac:dyDescent="0.2">
      <c r="A672" s="711"/>
      <c r="B672" s="707"/>
      <c r="C672" s="708"/>
      <c r="D672" s="708"/>
      <c r="E672" s="709"/>
      <c r="F672" s="707"/>
      <c r="G672" s="708"/>
      <c r="H672" s="708"/>
      <c r="I672" s="708"/>
      <c r="J672" s="708"/>
      <c r="K672" s="710"/>
      <c r="L672" s="270"/>
      <c r="M672" s="706" t="str">
        <f t="shared" si="10"/>
        <v/>
      </c>
    </row>
    <row r="673" spans="1:13" ht="14.45" customHeight="1" x14ac:dyDescent="0.2">
      <c r="A673" s="711"/>
      <c r="B673" s="707"/>
      <c r="C673" s="708"/>
      <c r="D673" s="708"/>
      <c r="E673" s="709"/>
      <c r="F673" s="707"/>
      <c r="G673" s="708"/>
      <c r="H673" s="708"/>
      <c r="I673" s="708"/>
      <c r="J673" s="708"/>
      <c r="K673" s="710"/>
      <c r="L673" s="270"/>
      <c r="M673" s="706" t="str">
        <f t="shared" si="10"/>
        <v/>
      </c>
    </row>
    <row r="674" spans="1:13" ht="14.45" customHeight="1" x14ac:dyDescent="0.2">
      <c r="A674" s="711"/>
      <c r="B674" s="707"/>
      <c r="C674" s="708"/>
      <c r="D674" s="708"/>
      <c r="E674" s="709"/>
      <c r="F674" s="707"/>
      <c r="G674" s="708"/>
      <c r="H674" s="708"/>
      <c r="I674" s="708"/>
      <c r="J674" s="708"/>
      <c r="K674" s="710"/>
      <c r="L674" s="270"/>
      <c r="M674" s="706" t="str">
        <f t="shared" si="10"/>
        <v/>
      </c>
    </row>
    <row r="675" spans="1:13" ht="14.45" customHeight="1" x14ac:dyDescent="0.2">
      <c r="A675" s="711"/>
      <c r="B675" s="707"/>
      <c r="C675" s="708"/>
      <c r="D675" s="708"/>
      <c r="E675" s="709"/>
      <c r="F675" s="707"/>
      <c r="G675" s="708"/>
      <c r="H675" s="708"/>
      <c r="I675" s="708"/>
      <c r="J675" s="708"/>
      <c r="K675" s="710"/>
      <c r="L675" s="270"/>
      <c r="M675" s="706" t="str">
        <f t="shared" si="10"/>
        <v/>
      </c>
    </row>
    <row r="676" spans="1:13" ht="14.45" customHeight="1" x14ac:dyDescent="0.2">
      <c r="A676" s="711"/>
      <c r="B676" s="707"/>
      <c r="C676" s="708"/>
      <c r="D676" s="708"/>
      <c r="E676" s="709"/>
      <c r="F676" s="707"/>
      <c r="G676" s="708"/>
      <c r="H676" s="708"/>
      <c r="I676" s="708"/>
      <c r="J676" s="708"/>
      <c r="K676" s="710"/>
      <c r="L676" s="270"/>
      <c r="M676" s="706" t="str">
        <f t="shared" si="10"/>
        <v/>
      </c>
    </row>
    <row r="677" spans="1:13" ht="14.45" customHeight="1" x14ac:dyDescent="0.2">
      <c r="A677" s="711"/>
      <c r="B677" s="707"/>
      <c r="C677" s="708"/>
      <c r="D677" s="708"/>
      <c r="E677" s="709"/>
      <c r="F677" s="707"/>
      <c r="G677" s="708"/>
      <c r="H677" s="708"/>
      <c r="I677" s="708"/>
      <c r="J677" s="708"/>
      <c r="K677" s="710"/>
      <c r="L677" s="270"/>
      <c r="M677" s="706" t="str">
        <f t="shared" si="10"/>
        <v/>
      </c>
    </row>
    <row r="678" spans="1:13" ht="14.45" customHeight="1" x14ac:dyDescent="0.2">
      <c r="A678" s="711"/>
      <c r="B678" s="707"/>
      <c r="C678" s="708"/>
      <c r="D678" s="708"/>
      <c r="E678" s="709"/>
      <c r="F678" s="707"/>
      <c r="G678" s="708"/>
      <c r="H678" s="708"/>
      <c r="I678" s="708"/>
      <c r="J678" s="708"/>
      <c r="K678" s="710"/>
      <c r="L678" s="270"/>
      <c r="M678" s="706" t="str">
        <f t="shared" si="10"/>
        <v/>
      </c>
    </row>
    <row r="679" spans="1:13" ht="14.45" customHeight="1" x14ac:dyDescent="0.2">
      <c r="A679" s="711"/>
      <c r="B679" s="707"/>
      <c r="C679" s="708"/>
      <c r="D679" s="708"/>
      <c r="E679" s="709"/>
      <c r="F679" s="707"/>
      <c r="G679" s="708"/>
      <c r="H679" s="708"/>
      <c r="I679" s="708"/>
      <c r="J679" s="708"/>
      <c r="K679" s="710"/>
      <c r="L679" s="270"/>
      <c r="M679" s="706" t="str">
        <f t="shared" si="10"/>
        <v/>
      </c>
    </row>
    <row r="680" spans="1:13" ht="14.45" customHeight="1" x14ac:dyDescent="0.2">
      <c r="A680" s="711"/>
      <c r="B680" s="707"/>
      <c r="C680" s="708"/>
      <c r="D680" s="708"/>
      <c r="E680" s="709"/>
      <c r="F680" s="707"/>
      <c r="G680" s="708"/>
      <c r="H680" s="708"/>
      <c r="I680" s="708"/>
      <c r="J680" s="708"/>
      <c r="K680" s="710"/>
      <c r="L680" s="270"/>
      <c r="M680" s="706" t="str">
        <f t="shared" si="10"/>
        <v/>
      </c>
    </row>
    <row r="681" spans="1:13" ht="14.45" customHeight="1" x14ac:dyDescent="0.2">
      <c r="A681" s="711"/>
      <c r="B681" s="707"/>
      <c r="C681" s="708"/>
      <c r="D681" s="708"/>
      <c r="E681" s="709"/>
      <c r="F681" s="707"/>
      <c r="G681" s="708"/>
      <c r="H681" s="708"/>
      <c r="I681" s="708"/>
      <c r="J681" s="708"/>
      <c r="K681" s="710"/>
      <c r="L681" s="270"/>
      <c r="M681" s="706" t="str">
        <f t="shared" si="10"/>
        <v/>
      </c>
    </row>
    <row r="682" spans="1:13" ht="14.45" customHeight="1" x14ac:dyDescent="0.2">
      <c r="A682" s="711"/>
      <c r="B682" s="707"/>
      <c r="C682" s="708"/>
      <c r="D682" s="708"/>
      <c r="E682" s="709"/>
      <c r="F682" s="707"/>
      <c r="G682" s="708"/>
      <c r="H682" s="708"/>
      <c r="I682" s="708"/>
      <c r="J682" s="708"/>
      <c r="K682" s="710"/>
      <c r="L682" s="270"/>
      <c r="M682" s="706" t="str">
        <f t="shared" si="10"/>
        <v/>
      </c>
    </row>
    <row r="683" spans="1:13" ht="14.45" customHeight="1" x14ac:dyDescent="0.2">
      <c r="A683" s="711"/>
      <c r="B683" s="707"/>
      <c r="C683" s="708"/>
      <c r="D683" s="708"/>
      <c r="E683" s="709"/>
      <c r="F683" s="707"/>
      <c r="G683" s="708"/>
      <c r="H683" s="708"/>
      <c r="I683" s="708"/>
      <c r="J683" s="708"/>
      <c r="K683" s="710"/>
      <c r="L683" s="270"/>
      <c r="M683" s="706" t="str">
        <f t="shared" si="10"/>
        <v/>
      </c>
    </row>
    <row r="684" spans="1:13" ht="14.45" customHeight="1" x14ac:dyDescent="0.2">
      <c r="A684" s="711"/>
      <c r="B684" s="707"/>
      <c r="C684" s="708"/>
      <c r="D684" s="708"/>
      <c r="E684" s="709"/>
      <c r="F684" s="707"/>
      <c r="G684" s="708"/>
      <c r="H684" s="708"/>
      <c r="I684" s="708"/>
      <c r="J684" s="708"/>
      <c r="K684" s="710"/>
      <c r="L684" s="270"/>
      <c r="M684" s="706" t="str">
        <f t="shared" si="10"/>
        <v/>
      </c>
    </row>
    <row r="685" spans="1:13" ht="14.45" customHeight="1" x14ac:dyDescent="0.2">
      <c r="A685" s="711"/>
      <c r="B685" s="707"/>
      <c r="C685" s="708"/>
      <c r="D685" s="708"/>
      <c r="E685" s="709"/>
      <c r="F685" s="707"/>
      <c r="G685" s="708"/>
      <c r="H685" s="708"/>
      <c r="I685" s="708"/>
      <c r="J685" s="708"/>
      <c r="K685" s="710"/>
      <c r="L685" s="270"/>
      <c r="M685" s="706" t="str">
        <f t="shared" si="10"/>
        <v/>
      </c>
    </row>
    <row r="686" spans="1:13" ht="14.45" customHeight="1" x14ac:dyDescent="0.2">
      <c r="A686" s="711"/>
      <c r="B686" s="707"/>
      <c r="C686" s="708"/>
      <c r="D686" s="708"/>
      <c r="E686" s="709"/>
      <c r="F686" s="707"/>
      <c r="G686" s="708"/>
      <c r="H686" s="708"/>
      <c r="I686" s="708"/>
      <c r="J686" s="708"/>
      <c r="K686" s="710"/>
      <c r="L686" s="270"/>
      <c r="M686" s="706" t="str">
        <f t="shared" si="10"/>
        <v/>
      </c>
    </row>
    <row r="687" spans="1:13" ht="14.45" customHeight="1" x14ac:dyDescent="0.2">
      <c r="A687" s="711"/>
      <c r="B687" s="707"/>
      <c r="C687" s="708"/>
      <c r="D687" s="708"/>
      <c r="E687" s="709"/>
      <c r="F687" s="707"/>
      <c r="G687" s="708"/>
      <c r="H687" s="708"/>
      <c r="I687" s="708"/>
      <c r="J687" s="708"/>
      <c r="K687" s="710"/>
      <c r="L687" s="270"/>
      <c r="M687" s="706" t="str">
        <f t="shared" si="10"/>
        <v/>
      </c>
    </row>
    <row r="688" spans="1:13" ht="14.45" customHeight="1" x14ac:dyDescent="0.2">
      <c r="A688" s="711"/>
      <c r="B688" s="707"/>
      <c r="C688" s="708"/>
      <c r="D688" s="708"/>
      <c r="E688" s="709"/>
      <c r="F688" s="707"/>
      <c r="G688" s="708"/>
      <c r="H688" s="708"/>
      <c r="I688" s="708"/>
      <c r="J688" s="708"/>
      <c r="K688" s="710"/>
      <c r="L688" s="270"/>
      <c r="M688" s="706" t="str">
        <f t="shared" si="10"/>
        <v/>
      </c>
    </row>
    <row r="689" spans="1:13" ht="14.45" customHeight="1" x14ac:dyDescent="0.2">
      <c r="A689" s="711"/>
      <c r="B689" s="707"/>
      <c r="C689" s="708"/>
      <c r="D689" s="708"/>
      <c r="E689" s="709"/>
      <c r="F689" s="707"/>
      <c r="G689" s="708"/>
      <c r="H689" s="708"/>
      <c r="I689" s="708"/>
      <c r="J689" s="708"/>
      <c r="K689" s="710"/>
      <c r="L689" s="270"/>
      <c r="M689" s="706" t="str">
        <f t="shared" si="10"/>
        <v/>
      </c>
    </row>
    <row r="690" spans="1:13" ht="14.45" customHeight="1" x14ac:dyDescent="0.2">
      <c r="A690" s="711"/>
      <c r="B690" s="707"/>
      <c r="C690" s="708"/>
      <c r="D690" s="708"/>
      <c r="E690" s="709"/>
      <c r="F690" s="707"/>
      <c r="G690" s="708"/>
      <c r="H690" s="708"/>
      <c r="I690" s="708"/>
      <c r="J690" s="708"/>
      <c r="K690" s="710"/>
      <c r="L690" s="270"/>
      <c r="M690" s="706" t="str">
        <f t="shared" si="10"/>
        <v/>
      </c>
    </row>
    <row r="691" spans="1:13" ht="14.45" customHeight="1" x14ac:dyDescent="0.2">
      <c r="A691" s="711"/>
      <c r="B691" s="707"/>
      <c r="C691" s="708"/>
      <c r="D691" s="708"/>
      <c r="E691" s="709"/>
      <c r="F691" s="707"/>
      <c r="G691" s="708"/>
      <c r="H691" s="708"/>
      <c r="I691" s="708"/>
      <c r="J691" s="708"/>
      <c r="K691" s="710"/>
      <c r="L691" s="270"/>
      <c r="M691" s="706" t="str">
        <f t="shared" si="10"/>
        <v/>
      </c>
    </row>
    <row r="692" spans="1:13" ht="14.45" customHeight="1" x14ac:dyDescent="0.2">
      <c r="A692" s="711"/>
      <c r="B692" s="707"/>
      <c r="C692" s="708"/>
      <c r="D692" s="708"/>
      <c r="E692" s="709"/>
      <c r="F692" s="707"/>
      <c r="G692" s="708"/>
      <c r="H692" s="708"/>
      <c r="I692" s="708"/>
      <c r="J692" s="708"/>
      <c r="K692" s="710"/>
      <c r="L692" s="270"/>
      <c r="M692" s="706" t="str">
        <f t="shared" si="10"/>
        <v/>
      </c>
    </row>
    <row r="693" spans="1:13" ht="14.45" customHeight="1" x14ac:dyDescent="0.2">
      <c r="A693" s="711"/>
      <c r="B693" s="707"/>
      <c r="C693" s="708"/>
      <c r="D693" s="708"/>
      <c r="E693" s="709"/>
      <c r="F693" s="707"/>
      <c r="G693" s="708"/>
      <c r="H693" s="708"/>
      <c r="I693" s="708"/>
      <c r="J693" s="708"/>
      <c r="K693" s="710"/>
      <c r="L693" s="270"/>
      <c r="M693" s="706" t="str">
        <f t="shared" si="10"/>
        <v/>
      </c>
    </row>
    <row r="694" spans="1:13" ht="14.45" customHeight="1" x14ac:dyDescent="0.2">
      <c r="A694" s="711"/>
      <c r="B694" s="707"/>
      <c r="C694" s="708"/>
      <c r="D694" s="708"/>
      <c r="E694" s="709"/>
      <c r="F694" s="707"/>
      <c r="G694" s="708"/>
      <c r="H694" s="708"/>
      <c r="I694" s="708"/>
      <c r="J694" s="708"/>
      <c r="K694" s="710"/>
      <c r="L694" s="270"/>
      <c r="M694" s="706" t="str">
        <f t="shared" si="10"/>
        <v/>
      </c>
    </row>
    <row r="695" spans="1:13" ht="14.45" customHeight="1" x14ac:dyDescent="0.2">
      <c r="A695" s="711"/>
      <c r="B695" s="707"/>
      <c r="C695" s="708"/>
      <c r="D695" s="708"/>
      <c r="E695" s="709"/>
      <c r="F695" s="707"/>
      <c r="G695" s="708"/>
      <c r="H695" s="708"/>
      <c r="I695" s="708"/>
      <c r="J695" s="708"/>
      <c r="K695" s="710"/>
      <c r="L695" s="270"/>
      <c r="M695" s="706" t="str">
        <f t="shared" si="10"/>
        <v/>
      </c>
    </row>
    <row r="696" spans="1:13" ht="14.45" customHeight="1" x14ac:dyDescent="0.2">
      <c r="A696" s="711"/>
      <c r="B696" s="707"/>
      <c r="C696" s="708"/>
      <c r="D696" s="708"/>
      <c r="E696" s="709"/>
      <c r="F696" s="707"/>
      <c r="G696" s="708"/>
      <c r="H696" s="708"/>
      <c r="I696" s="708"/>
      <c r="J696" s="708"/>
      <c r="K696" s="710"/>
      <c r="L696" s="270"/>
      <c r="M696" s="706" t="str">
        <f t="shared" si="10"/>
        <v/>
      </c>
    </row>
    <row r="697" spans="1:13" ht="14.45" customHeight="1" x14ac:dyDescent="0.2">
      <c r="A697" s="711"/>
      <c r="B697" s="707"/>
      <c r="C697" s="708"/>
      <c r="D697" s="708"/>
      <c r="E697" s="709"/>
      <c r="F697" s="707"/>
      <c r="G697" s="708"/>
      <c r="H697" s="708"/>
      <c r="I697" s="708"/>
      <c r="J697" s="708"/>
      <c r="K697" s="710"/>
      <c r="L697" s="270"/>
      <c r="M697" s="706" t="str">
        <f t="shared" si="10"/>
        <v/>
      </c>
    </row>
    <row r="698" spans="1:13" ht="14.45" customHeight="1" x14ac:dyDescent="0.2">
      <c r="A698" s="711"/>
      <c r="B698" s="707"/>
      <c r="C698" s="708"/>
      <c r="D698" s="708"/>
      <c r="E698" s="709"/>
      <c r="F698" s="707"/>
      <c r="G698" s="708"/>
      <c r="H698" s="708"/>
      <c r="I698" s="708"/>
      <c r="J698" s="708"/>
      <c r="K698" s="710"/>
      <c r="L698" s="270"/>
      <c r="M698" s="706" t="str">
        <f t="shared" si="10"/>
        <v/>
      </c>
    </row>
    <row r="699" spans="1:13" ht="14.45" customHeight="1" x14ac:dyDescent="0.2">
      <c r="A699" s="711"/>
      <c r="B699" s="707"/>
      <c r="C699" s="708"/>
      <c r="D699" s="708"/>
      <c r="E699" s="709"/>
      <c r="F699" s="707"/>
      <c r="G699" s="708"/>
      <c r="H699" s="708"/>
      <c r="I699" s="708"/>
      <c r="J699" s="708"/>
      <c r="K699" s="710"/>
      <c r="L699" s="270"/>
      <c r="M699" s="706" t="str">
        <f t="shared" si="10"/>
        <v/>
      </c>
    </row>
    <row r="700" spans="1:13" ht="14.45" customHeight="1" x14ac:dyDescent="0.2">
      <c r="A700" s="711"/>
      <c r="B700" s="707"/>
      <c r="C700" s="708"/>
      <c r="D700" s="708"/>
      <c r="E700" s="709"/>
      <c r="F700" s="707"/>
      <c r="G700" s="708"/>
      <c r="H700" s="708"/>
      <c r="I700" s="708"/>
      <c r="J700" s="708"/>
      <c r="K700" s="710"/>
      <c r="L700" s="270"/>
      <c r="M700" s="706" t="str">
        <f t="shared" si="10"/>
        <v/>
      </c>
    </row>
    <row r="701" spans="1:13" ht="14.45" customHeight="1" x14ac:dyDescent="0.2">
      <c r="A701" s="711"/>
      <c r="B701" s="707"/>
      <c r="C701" s="708"/>
      <c r="D701" s="708"/>
      <c r="E701" s="709"/>
      <c r="F701" s="707"/>
      <c r="G701" s="708"/>
      <c r="H701" s="708"/>
      <c r="I701" s="708"/>
      <c r="J701" s="708"/>
      <c r="K701" s="710"/>
      <c r="L701" s="270"/>
      <c r="M701" s="706" t="str">
        <f t="shared" si="10"/>
        <v/>
      </c>
    </row>
    <row r="702" spans="1:13" ht="14.45" customHeight="1" x14ac:dyDescent="0.2">
      <c r="A702" s="711"/>
      <c r="B702" s="707"/>
      <c r="C702" s="708"/>
      <c r="D702" s="708"/>
      <c r="E702" s="709"/>
      <c r="F702" s="707"/>
      <c r="G702" s="708"/>
      <c r="H702" s="708"/>
      <c r="I702" s="708"/>
      <c r="J702" s="708"/>
      <c r="K702" s="710"/>
      <c r="L702" s="270"/>
      <c r="M702" s="706" t="str">
        <f t="shared" si="10"/>
        <v/>
      </c>
    </row>
    <row r="703" spans="1:13" ht="14.45" customHeight="1" x14ac:dyDescent="0.2">
      <c r="A703" s="711"/>
      <c r="B703" s="707"/>
      <c r="C703" s="708"/>
      <c r="D703" s="708"/>
      <c r="E703" s="709"/>
      <c r="F703" s="707"/>
      <c r="G703" s="708"/>
      <c r="H703" s="708"/>
      <c r="I703" s="708"/>
      <c r="J703" s="708"/>
      <c r="K703" s="710"/>
      <c r="L703" s="270"/>
      <c r="M703" s="706" t="str">
        <f t="shared" si="10"/>
        <v/>
      </c>
    </row>
    <row r="704" spans="1:13" ht="14.45" customHeight="1" x14ac:dyDescent="0.2">
      <c r="A704" s="711"/>
      <c r="B704" s="707"/>
      <c r="C704" s="708"/>
      <c r="D704" s="708"/>
      <c r="E704" s="709"/>
      <c r="F704" s="707"/>
      <c r="G704" s="708"/>
      <c r="H704" s="708"/>
      <c r="I704" s="708"/>
      <c r="J704" s="708"/>
      <c r="K704" s="710"/>
      <c r="L704" s="270"/>
      <c r="M704" s="706" t="str">
        <f t="shared" si="10"/>
        <v/>
      </c>
    </row>
    <row r="705" spans="1:13" ht="14.45" customHeight="1" x14ac:dyDescent="0.2">
      <c r="A705" s="711"/>
      <c r="B705" s="707"/>
      <c r="C705" s="708"/>
      <c r="D705" s="708"/>
      <c r="E705" s="709"/>
      <c r="F705" s="707"/>
      <c r="G705" s="708"/>
      <c r="H705" s="708"/>
      <c r="I705" s="708"/>
      <c r="J705" s="708"/>
      <c r="K705" s="710"/>
      <c r="L705" s="270"/>
      <c r="M705" s="706" t="str">
        <f t="shared" si="10"/>
        <v/>
      </c>
    </row>
    <row r="706" spans="1:13" ht="14.45" customHeight="1" x14ac:dyDescent="0.2">
      <c r="A706" s="711"/>
      <c r="B706" s="707"/>
      <c r="C706" s="708"/>
      <c r="D706" s="708"/>
      <c r="E706" s="709"/>
      <c r="F706" s="707"/>
      <c r="G706" s="708"/>
      <c r="H706" s="708"/>
      <c r="I706" s="708"/>
      <c r="J706" s="708"/>
      <c r="K706" s="710"/>
      <c r="L706" s="270"/>
      <c r="M706" s="706" t="str">
        <f t="shared" si="10"/>
        <v/>
      </c>
    </row>
    <row r="707" spans="1:13" ht="14.45" customHeight="1" x14ac:dyDescent="0.2">
      <c r="A707" s="711"/>
      <c r="B707" s="707"/>
      <c r="C707" s="708"/>
      <c r="D707" s="708"/>
      <c r="E707" s="709"/>
      <c r="F707" s="707"/>
      <c r="G707" s="708"/>
      <c r="H707" s="708"/>
      <c r="I707" s="708"/>
      <c r="J707" s="708"/>
      <c r="K707" s="710"/>
      <c r="L707" s="270"/>
      <c r="M707" s="706" t="str">
        <f t="shared" si="10"/>
        <v/>
      </c>
    </row>
    <row r="708" spans="1:13" ht="14.45" customHeight="1" x14ac:dyDescent="0.2">
      <c r="A708" s="711"/>
      <c r="B708" s="707"/>
      <c r="C708" s="708"/>
      <c r="D708" s="708"/>
      <c r="E708" s="709"/>
      <c r="F708" s="707"/>
      <c r="G708" s="708"/>
      <c r="H708" s="708"/>
      <c r="I708" s="708"/>
      <c r="J708" s="708"/>
      <c r="K708" s="710"/>
      <c r="L708" s="270"/>
      <c r="M708" s="706" t="str">
        <f t="shared" si="10"/>
        <v/>
      </c>
    </row>
    <row r="709" spans="1:13" ht="14.45" customHeight="1" x14ac:dyDescent="0.2">
      <c r="A709" s="711"/>
      <c r="B709" s="707"/>
      <c r="C709" s="708"/>
      <c r="D709" s="708"/>
      <c r="E709" s="709"/>
      <c r="F709" s="707"/>
      <c r="G709" s="708"/>
      <c r="H709" s="708"/>
      <c r="I709" s="708"/>
      <c r="J709" s="708"/>
      <c r="K709" s="710"/>
      <c r="L709" s="270"/>
      <c r="M709" s="706" t="str">
        <f t="shared" si="10"/>
        <v/>
      </c>
    </row>
    <row r="710" spans="1:13" ht="14.45" customHeight="1" x14ac:dyDescent="0.2">
      <c r="A710" s="711"/>
      <c r="B710" s="707"/>
      <c r="C710" s="708"/>
      <c r="D710" s="708"/>
      <c r="E710" s="709"/>
      <c r="F710" s="707"/>
      <c r="G710" s="708"/>
      <c r="H710" s="708"/>
      <c r="I710" s="708"/>
      <c r="J710" s="708"/>
      <c r="K710" s="710"/>
      <c r="L710" s="270"/>
      <c r="M710" s="70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1"/>
      <c r="B711" s="707"/>
      <c r="C711" s="708"/>
      <c r="D711" s="708"/>
      <c r="E711" s="709"/>
      <c r="F711" s="707"/>
      <c r="G711" s="708"/>
      <c r="H711" s="708"/>
      <c r="I711" s="708"/>
      <c r="J711" s="708"/>
      <c r="K711" s="710"/>
      <c r="L711" s="270"/>
      <c r="M711" s="706" t="str">
        <f t="shared" si="11"/>
        <v/>
      </c>
    </row>
    <row r="712" spans="1:13" ht="14.45" customHeight="1" x14ac:dyDescent="0.2">
      <c r="A712" s="711"/>
      <c r="B712" s="707"/>
      <c r="C712" s="708"/>
      <c r="D712" s="708"/>
      <c r="E712" s="709"/>
      <c r="F712" s="707"/>
      <c r="G712" s="708"/>
      <c r="H712" s="708"/>
      <c r="I712" s="708"/>
      <c r="J712" s="708"/>
      <c r="K712" s="710"/>
      <c r="L712" s="270"/>
      <c r="M712" s="706" t="str">
        <f t="shared" si="11"/>
        <v/>
      </c>
    </row>
    <row r="713" spans="1:13" ht="14.45" customHeight="1" x14ac:dyDescent="0.2">
      <c r="A713" s="711"/>
      <c r="B713" s="707"/>
      <c r="C713" s="708"/>
      <c r="D713" s="708"/>
      <c r="E713" s="709"/>
      <c r="F713" s="707"/>
      <c r="G713" s="708"/>
      <c r="H713" s="708"/>
      <c r="I713" s="708"/>
      <c r="J713" s="708"/>
      <c r="K713" s="710"/>
      <c r="L713" s="270"/>
      <c r="M713" s="706" t="str">
        <f t="shared" si="11"/>
        <v/>
      </c>
    </row>
    <row r="714" spans="1:13" ht="14.45" customHeight="1" x14ac:dyDescent="0.2">
      <c r="A714" s="711"/>
      <c r="B714" s="707"/>
      <c r="C714" s="708"/>
      <c r="D714" s="708"/>
      <c r="E714" s="709"/>
      <c r="F714" s="707"/>
      <c r="G714" s="708"/>
      <c r="H714" s="708"/>
      <c r="I714" s="708"/>
      <c r="J714" s="708"/>
      <c r="K714" s="710"/>
      <c r="L714" s="270"/>
      <c r="M714" s="706" t="str">
        <f t="shared" si="11"/>
        <v/>
      </c>
    </row>
    <row r="715" spans="1:13" ht="14.45" customHeight="1" x14ac:dyDescent="0.2">
      <c r="A715" s="711"/>
      <c r="B715" s="707"/>
      <c r="C715" s="708"/>
      <c r="D715" s="708"/>
      <c r="E715" s="709"/>
      <c r="F715" s="707"/>
      <c r="G715" s="708"/>
      <c r="H715" s="708"/>
      <c r="I715" s="708"/>
      <c r="J715" s="708"/>
      <c r="K715" s="710"/>
      <c r="L715" s="270"/>
      <c r="M715" s="706" t="str">
        <f t="shared" si="11"/>
        <v/>
      </c>
    </row>
    <row r="716" spans="1:13" ht="14.45" customHeight="1" x14ac:dyDescent="0.2">
      <c r="A716" s="711"/>
      <c r="B716" s="707"/>
      <c r="C716" s="708"/>
      <c r="D716" s="708"/>
      <c r="E716" s="709"/>
      <c r="F716" s="707"/>
      <c r="G716" s="708"/>
      <c r="H716" s="708"/>
      <c r="I716" s="708"/>
      <c r="J716" s="708"/>
      <c r="K716" s="710"/>
      <c r="L716" s="270"/>
      <c r="M716" s="706" t="str">
        <f t="shared" si="11"/>
        <v/>
      </c>
    </row>
    <row r="717" spans="1:13" ht="14.45" customHeight="1" x14ac:dyDescent="0.2">
      <c r="A717" s="711"/>
      <c r="B717" s="707"/>
      <c r="C717" s="708"/>
      <c r="D717" s="708"/>
      <c r="E717" s="709"/>
      <c r="F717" s="707"/>
      <c r="G717" s="708"/>
      <c r="H717" s="708"/>
      <c r="I717" s="708"/>
      <c r="J717" s="708"/>
      <c r="K717" s="710"/>
      <c r="L717" s="270"/>
      <c r="M717" s="706" t="str">
        <f t="shared" si="11"/>
        <v/>
      </c>
    </row>
    <row r="718" spans="1:13" ht="14.45" customHeight="1" x14ac:dyDescent="0.2">
      <c r="A718" s="711"/>
      <c r="B718" s="707"/>
      <c r="C718" s="708"/>
      <c r="D718" s="708"/>
      <c r="E718" s="709"/>
      <c r="F718" s="707"/>
      <c r="G718" s="708"/>
      <c r="H718" s="708"/>
      <c r="I718" s="708"/>
      <c r="J718" s="708"/>
      <c r="K718" s="710"/>
      <c r="L718" s="270"/>
      <c r="M718" s="706" t="str">
        <f t="shared" si="11"/>
        <v/>
      </c>
    </row>
    <row r="719" spans="1:13" ht="14.45" customHeight="1" x14ac:dyDescent="0.2">
      <c r="A719" s="711"/>
      <c r="B719" s="707"/>
      <c r="C719" s="708"/>
      <c r="D719" s="708"/>
      <c r="E719" s="709"/>
      <c r="F719" s="707"/>
      <c r="G719" s="708"/>
      <c r="H719" s="708"/>
      <c r="I719" s="708"/>
      <c r="J719" s="708"/>
      <c r="K719" s="710"/>
      <c r="L719" s="270"/>
      <c r="M719" s="706" t="str">
        <f t="shared" si="11"/>
        <v/>
      </c>
    </row>
    <row r="720" spans="1:13" ht="14.45" customHeight="1" x14ac:dyDescent="0.2">
      <c r="A720" s="711"/>
      <c r="B720" s="707"/>
      <c r="C720" s="708"/>
      <c r="D720" s="708"/>
      <c r="E720" s="709"/>
      <c r="F720" s="707"/>
      <c r="G720" s="708"/>
      <c r="H720" s="708"/>
      <c r="I720" s="708"/>
      <c r="J720" s="708"/>
      <c r="K720" s="710"/>
      <c r="L720" s="270"/>
      <c r="M720" s="706" t="str">
        <f t="shared" si="11"/>
        <v/>
      </c>
    </row>
    <row r="721" spans="1:13" ht="14.45" customHeight="1" x14ac:dyDescent="0.2">
      <c r="A721" s="711"/>
      <c r="B721" s="707"/>
      <c r="C721" s="708"/>
      <c r="D721" s="708"/>
      <c r="E721" s="709"/>
      <c r="F721" s="707"/>
      <c r="G721" s="708"/>
      <c r="H721" s="708"/>
      <c r="I721" s="708"/>
      <c r="J721" s="708"/>
      <c r="K721" s="710"/>
      <c r="L721" s="270"/>
      <c r="M721" s="706" t="str">
        <f t="shared" si="11"/>
        <v/>
      </c>
    </row>
    <row r="722" spans="1:13" ht="14.45" customHeight="1" x14ac:dyDescent="0.2">
      <c r="A722" s="711"/>
      <c r="B722" s="707"/>
      <c r="C722" s="708"/>
      <c r="D722" s="708"/>
      <c r="E722" s="709"/>
      <c r="F722" s="707"/>
      <c r="G722" s="708"/>
      <c r="H722" s="708"/>
      <c r="I722" s="708"/>
      <c r="J722" s="708"/>
      <c r="K722" s="710"/>
      <c r="L722" s="270"/>
      <c r="M722" s="706" t="str">
        <f t="shared" si="11"/>
        <v/>
      </c>
    </row>
    <row r="723" spans="1:13" ht="14.45" customHeight="1" x14ac:dyDescent="0.2">
      <c r="A723" s="711"/>
      <c r="B723" s="707"/>
      <c r="C723" s="708"/>
      <c r="D723" s="708"/>
      <c r="E723" s="709"/>
      <c r="F723" s="707"/>
      <c r="G723" s="708"/>
      <c r="H723" s="708"/>
      <c r="I723" s="708"/>
      <c r="J723" s="708"/>
      <c r="K723" s="710"/>
      <c r="L723" s="270"/>
      <c r="M723" s="706" t="str">
        <f t="shared" si="11"/>
        <v/>
      </c>
    </row>
    <row r="724" spans="1:13" ht="14.45" customHeight="1" x14ac:dyDescent="0.2">
      <c r="A724" s="711"/>
      <c r="B724" s="707"/>
      <c r="C724" s="708"/>
      <c r="D724" s="708"/>
      <c r="E724" s="709"/>
      <c r="F724" s="707"/>
      <c r="G724" s="708"/>
      <c r="H724" s="708"/>
      <c r="I724" s="708"/>
      <c r="J724" s="708"/>
      <c r="K724" s="710"/>
      <c r="L724" s="270"/>
      <c r="M724" s="706" t="str">
        <f t="shared" si="11"/>
        <v/>
      </c>
    </row>
    <row r="725" spans="1:13" ht="14.45" customHeight="1" x14ac:dyDescent="0.2">
      <c r="A725" s="711"/>
      <c r="B725" s="707"/>
      <c r="C725" s="708"/>
      <c r="D725" s="708"/>
      <c r="E725" s="709"/>
      <c r="F725" s="707"/>
      <c r="G725" s="708"/>
      <c r="H725" s="708"/>
      <c r="I725" s="708"/>
      <c r="J725" s="708"/>
      <c r="K725" s="710"/>
      <c r="L725" s="270"/>
      <c r="M725" s="706" t="str">
        <f t="shared" si="11"/>
        <v/>
      </c>
    </row>
    <row r="726" spans="1:13" ht="14.45" customHeight="1" x14ac:dyDescent="0.2">
      <c r="A726" s="711"/>
      <c r="B726" s="707"/>
      <c r="C726" s="708"/>
      <c r="D726" s="708"/>
      <c r="E726" s="709"/>
      <c r="F726" s="707"/>
      <c r="G726" s="708"/>
      <c r="H726" s="708"/>
      <c r="I726" s="708"/>
      <c r="J726" s="708"/>
      <c r="K726" s="710"/>
      <c r="L726" s="270"/>
      <c r="M726" s="706" t="str">
        <f t="shared" si="11"/>
        <v/>
      </c>
    </row>
    <row r="727" spans="1:13" ht="14.45" customHeight="1" x14ac:dyDescent="0.2">
      <c r="A727" s="711"/>
      <c r="B727" s="707"/>
      <c r="C727" s="708"/>
      <c r="D727" s="708"/>
      <c r="E727" s="709"/>
      <c r="F727" s="707"/>
      <c r="G727" s="708"/>
      <c r="H727" s="708"/>
      <c r="I727" s="708"/>
      <c r="J727" s="708"/>
      <c r="K727" s="710"/>
      <c r="L727" s="270"/>
      <c r="M727" s="706" t="str">
        <f t="shared" si="11"/>
        <v/>
      </c>
    </row>
    <row r="728" spans="1:13" ht="14.45" customHeight="1" x14ac:dyDescent="0.2">
      <c r="A728" s="711"/>
      <c r="B728" s="707"/>
      <c r="C728" s="708"/>
      <c r="D728" s="708"/>
      <c r="E728" s="709"/>
      <c r="F728" s="707"/>
      <c r="G728" s="708"/>
      <c r="H728" s="708"/>
      <c r="I728" s="708"/>
      <c r="J728" s="708"/>
      <c r="K728" s="710"/>
      <c r="L728" s="270"/>
      <c r="M728" s="706" t="str">
        <f t="shared" si="11"/>
        <v/>
      </c>
    </row>
    <row r="729" spans="1:13" ht="14.45" customHeight="1" x14ac:dyDescent="0.2">
      <c r="A729" s="711"/>
      <c r="B729" s="707"/>
      <c r="C729" s="708"/>
      <c r="D729" s="708"/>
      <c r="E729" s="709"/>
      <c r="F729" s="707"/>
      <c r="G729" s="708"/>
      <c r="H729" s="708"/>
      <c r="I729" s="708"/>
      <c r="J729" s="708"/>
      <c r="K729" s="710"/>
      <c r="L729" s="270"/>
      <c r="M729" s="706" t="str">
        <f t="shared" si="11"/>
        <v/>
      </c>
    </row>
    <row r="730" spans="1:13" ht="14.45" customHeight="1" x14ac:dyDescent="0.2">
      <c r="A730" s="711"/>
      <c r="B730" s="707"/>
      <c r="C730" s="708"/>
      <c r="D730" s="708"/>
      <c r="E730" s="709"/>
      <c r="F730" s="707"/>
      <c r="G730" s="708"/>
      <c r="H730" s="708"/>
      <c r="I730" s="708"/>
      <c r="J730" s="708"/>
      <c r="K730" s="710"/>
      <c r="L730" s="270"/>
      <c r="M730" s="706" t="str">
        <f t="shared" si="11"/>
        <v/>
      </c>
    </row>
    <row r="731" spans="1:13" ht="14.45" customHeight="1" x14ac:dyDescent="0.2">
      <c r="A731" s="711"/>
      <c r="B731" s="707"/>
      <c r="C731" s="708"/>
      <c r="D731" s="708"/>
      <c r="E731" s="709"/>
      <c r="F731" s="707"/>
      <c r="G731" s="708"/>
      <c r="H731" s="708"/>
      <c r="I731" s="708"/>
      <c r="J731" s="708"/>
      <c r="K731" s="710"/>
      <c r="L731" s="270"/>
      <c r="M731" s="706" t="str">
        <f t="shared" si="11"/>
        <v/>
      </c>
    </row>
    <row r="732" spans="1:13" ht="14.45" customHeight="1" x14ac:dyDescent="0.2">
      <c r="A732" s="711"/>
      <c r="B732" s="707"/>
      <c r="C732" s="708"/>
      <c r="D732" s="708"/>
      <c r="E732" s="709"/>
      <c r="F732" s="707"/>
      <c r="G732" s="708"/>
      <c r="H732" s="708"/>
      <c r="I732" s="708"/>
      <c r="J732" s="708"/>
      <c r="K732" s="710"/>
      <c r="L732" s="270"/>
      <c r="M732" s="706" t="str">
        <f t="shared" si="11"/>
        <v/>
      </c>
    </row>
    <row r="733" spans="1:13" ht="14.45" customHeight="1" x14ac:dyDescent="0.2">
      <c r="A733" s="711"/>
      <c r="B733" s="707"/>
      <c r="C733" s="708"/>
      <c r="D733" s="708"/>
      <c r="E733" s="709"/>
      <c r="F733" s="707"/>
      <c r="G733" s="708"/>
      <c r="H733" s="708"/>
      <c r="I733" s="708"/>
      <c r="J733" s="708"/>
      <c r="K733" s="710"/>
      <c r="L733" s="270"/>
      <c r="M733" s="706" t="str">
        <f t="shared" si="11"/>
        <v/>
      </c>
    </row>
    <row r="734" spans="1:13" ht="14.45" customHeight="1" x14ac:dyDescent="0.2">
      <c r="A734" s="711"/>
      <c r="B734" s="707"/>
      <c r="C734" s="708"/>
      <c r="D734" s="708"/>
      <c r="E734" s="709"/>
      <c r="F734" s="707"/>
      <c r="G734" s="708"/>
      <c r="H734" s="708"/>
      <c r="I734" s="708"/>
      <c r="J734" s="708"/>
      <c r="K734" s="710"/>
      <c r="L734" s="270"/>
      <c r="M734" s="706" t="str">
        <f t="shared" si="11"/>
        <v/>
      </c>
    </row>
    <row r="735" spans="1:13" ht="14.45" customHeight="1" x14ac:dyDescent="0.2">
      <c r="A735" s="711"/>
      <c r="B735" s="707"/>
      <c r="C735" s="708"/>
      <c r="D735" s="708"/>
      <c r="E735" s="709"/>
      <c r="F735" s="707"/>
      <c r="G735" s="708"/>
      <c r="H735" s="708"/>
      <c r="I735" s="708"/>
      <c r="J735" s="708"/>
      <c r="K735" s="710"/>
      <c r="L735" s="270"/>
      <c r="M735" s="706" t="str">
        <f t="shared" si="11"/>
        <v/>
      </c>
    </row>
    <row r="736" spans="1:13" ht="14.45" customHeight="1" x14ac:dyDescent="0.2">
      <c r="A736" s="711"/>
      <c r="B736" s="707"/>
      <c r="C736" s="708"/>
      <c r="D736" s="708"/>
      <c r="E736" s="709"/>
      <c r="F736" s="707"/>
      <c r="G736" s="708"/>
      <c r="H736" s="708"/>
      <c r="I736" s="708"/>
      <c r="J736" s="708"/>
      <c r="K736" s="710"/>
      <c r="L736" s="270"/>
      <c r="M736" s="706" t="str">
        <f t="shared" si="11"/>
        <v/>
      </c>
    </row>
    <row r="737" spans="1:13" ht="14.45" customHeight="1" x14ac:dyDescent="0.2">
      <c r="A737" s="711"/>
      <c r="B737" s="707"/>
      <c r="C737" s="708"/>
      <c r="D737" s="708"/>
      <c r="E737" s="709"/>
      <c r="F737" s="707"/>
      <c r="G737" s="708"/>
      <c r="H737" s="708"/>
      <c r="I737" s="708"/>
      <c r="J737" s="708"/>
      <c r="K737" s="710"/>
      <c r="L737" s="270"/>
      <c r="M737" s="706" t="str">
        <f t="shared" si="11"/>
        <v/>
      </c>
    </row>
    <row r="738" spans="1:13" ht="14.45" customHeight="1" x14ac:dyDescent="0.2">
      <c r="A738" s="711"/>
      <c r="B738" s="707"/>
      <c r="C738" s="708"/>
      <c r="D738" s="708"/>
      <c r="E738" s="709"/>
      <c r="F738" s="707"/>
      <c r="G738" s="708"/>
      <c r="H738" s="708"/>
      <c r="I738" s="708"/>
      <c r="J738" s="708"/>
      <c r="K738" s="710"/>
      <c r="L738" s="270"/>
      <c r="M738" s="706" t="str">
        <f t="shared" si="11"/>
        <v/>
      </c>
    </row>
    <row r="739" spans="1:13" ht="14.45" customHeight="1" x14ac:dyDescent="0.2">
      <c r="A739" s="711"/>
      <c r="B739" s="707"/>
      <c r="C739" s="708"/>
      <c r="D739" s="708"/>
      <c r="E739" s="709"/>
      <c r="F739" s="707"/>
      <c r="G739" s="708"/>
      <c r="H739" s="708"/>
      <c r="I739" s="708"/>
      <c r="J739" s="708"/>
      <c r="K739" s="710"/>
      <c r="L739" s="270"/>
      <c r="M739" s="706" t="str">
        <f t="shared" si="11"/>
        <v/>
      </c>
    </row>
    <row r="740" spans="1:13" ht="14.45" customHeight="1" x14ac:dyDescent="0.2">
      <c r="A740" s="711"/>
      <c r="B740" s="707"/>
      <c r="C740" s="708"/>
      <c r="D740" s="708"/>
      <c r="E740" s="709"/>
      <c r="F740" s="707"/>
      <c r="G740" s="708"/>
      <c r="H740" s="708"/>
      <c r="I740" s="708"/>
      <c r="J740" s="708"/>
      <c r="K740" s="710"/>
      <c r="L740" s="270"/>
      <c r="M740" s="706" t="str">
        <f t="shared" si="11"/>
        <v/>
      </c>
    </row>
    <row r="741" spans="1:13" ht="14.45" customHeight="1" x14ac:dyDescent="0.2">
      <c r="A741" s="711"/>
      <c r="B741" s="707"/>
      <c r="C741" s="708"/>
      <c r="D741" s="708"/>
      <c r="E741" s="709"/>
      <c r="F741" s="707"/>
      <c r="G741" s="708"/>
      <c r="H741" s="708"/>
      <c r="I741" s="708"/>
      <c r="J741" s="708"/>
      <c r="K741" s="710"/>
      <c r="L741" s="270"/>
      <c r="M741" s="706" t="str">
        <f t="shared" si="11"/>
        <v/>
      </c>
    </row>
    <row r="742" spans="1:13" ht="14.45" customHeight="1" x14ac:dyDescent="0.2">
      <c r="A742" s="711"/>
      <c r="B742" s="707"/>
      <c r="C742" s="708"/>
      <c r="D742" s="708"/>
      <c r="E742" s="709"/>
      <c r="F742" s="707"/>
      <c r="G742" s="708"/>
      <c r="H742" s="708"/>
      <c r="I742" s="708"/>
      <c r="J742" s="708"/>
      <c r="K742" s="710"/>
      <c r="L742" s="270"/>
      <c r="M742" s="706" t="str">
        <f t="shared" si="11"/>
        <v/>
      </c>
    </row>
    <row r="743" spans="1:13" ht="14.45" customHeight="1" x14ac:dyDescent="0.2">
      <c r="A743" s="711"/>
      <c r="B743" s="707"/>
      <c r="C743" s="708"/>
      <c r="D743" s="708"/>
      <c r="E743" s="709"/>
      <c r="F743" s="707"/>
      <c r="G743" s="708"/>
      <c r="H743" s="708"/>
      <c r="I743" s="708"/>
      <c r="J743" s="708"/>
      <c r="K743" s="710"/>
      <c r="L743" s="270"/>
      <c r="M743" s="706" t="str">
        <f t="shared" si="11"/>
        <v/>
      </c>
    </row>
    <row r="744" spans="1:13" ht="14.45" customHeight="1" x14ac:dyDescent="0.2">
      <c r="A744" s="711"/>
      <c r="B744" s="707"/>
      <c r="C744" s="708"/>
      <c r="D744" s="708"/>
      <c r="E744" s="709"/>
      <c r="F744" s="707"/>
      <c r="G744" s="708"/>
      <c r="H744" s="708"/>
      <c r="I744" s="708"/>
      <c r="J744" s="708"/>
      <c r="K744" s="710"/>
      <c r="L744" s="270"/>
      <c r="M744" s="706" t="str">
        <f t="shared" si="11"/>
        <v/>
      </c>
    </row>
    <row r="745" spans="1:13" ht="14.45" customHeight="1" x14ac:dyDescent="0.2">
      <c r="A745" s="711"/>
      <c r="B745" s="707"/>
      <c r="C745" s="708"/>
      <c r="D745" s="708"/>
      <c r="E745" s="709"/>
      <c r="F745" s="707"/>
      <c r="G745" s="708"/>
      <c r="H745" s="708"/>
      <c r="I745" s="708"/>
      <c r="J745" s="708"/>
      <c r="K745" s="710"/>
      <c r="L745" s="270"/>
      <c r="M745" s="706" t="str">
        <f t="shared" si="11"/>
        <v/>
      </c>
    </row>
    <row r="746" spans="1:13" ht="14.45" customHeight="1" x14ac:dyDescent="0.2">
      <c r="A746" s="711"/>
      <c r="B746" s="707"/>
      <c r="C746" s="708"/>
      <c r="D746" s="708"/>
      <c r="E746" s="709"/>
      <c r="F746" s="707"/>
      <c r="G746" s="708"/>
      <c r="H746" s="708"/>
      <c r="I746" s="708"/>
      <c r="J746" s="708"/>
      <c r="K746" s="710"/>
      <c r="L746" s="270"/>
      <c r="M746" s="706" t="str">
        <f t="shared" si="11"/>
        <v/>
      </c>
    </row>
    <row r="747" spans="1:13" ht="14.45" customHeight="1" x14ac:dyDescent="0.2">
      <c r="A747" s="711"/>
      <c r="B747" s="707"/>
      <c r="C747" s="708"/>
      <c r="D747" s="708"/>
      <c r="E747" s="709"/>
      <c r="F747" s="707"/>
      <c r="G747" s="708"/>
      <c r="H747" s="708"/>
      <c r="I747" s="708"/>
      <c r="J747" s="708"/>
      <c r="K747" s="710"/>
      <c r="L747" s="270"/>
      <c r="M747" s="706" t="str">
        <f t="shared" si="11"/>
        <v/>
      </c>
    </row>
    <row r="748" spans="1:13" ht="14.45" customHeight="1" x14ac:dyDescent="0.2">
      <c r="A748" s="711"/>
      <c r="B748" s="707"/>
      <c r="C748" s="708"/>
      <c r="D748" s="708"/>
      <c r="E748" s="709"/>
      <c r="F748" s="707"/>
      <c r="G748" s="708"/>
      <c r="H748" s="708"/>
      <c r="I748" s="708"/>
      <c r="J748" s="708"/>
      <c r="K748" s="710"/>
      <c r="L748" s="270"/>
      <c r="M748" s="706" t="str">
        <f t="shared" si="11"/>
        <v/>
      </c>
    </row>
    <row r="749" spans="1:13" ht="14.45" customHeight="1" x14ac:dyDescent="0.2">
      <c r="A749" s="711"/>
      <c r="B749" s="707"/>
      <c r="C749" s="708"/>
      <c r="D749" s="708"/>
      <c r="E749" s="709"/>
      <c r="F749" s="707"/>
      <c r="G749" s="708"/>
      <c r="H749" s="708"/>
      <c r="I749" s="708"/>
      <c r="J749" s="708"/>
      <c r="K749" s="710"/>
      <c r="L749" s="270"/>
      <c r="M749" s="706" t="str">
        <f t="shared" si="11"/>
        <v/>
      </c>
    </row>
    <row r="750" spans="1:13" ht="14.45" customHeight="1" x14ac:dyDescent="0.2">
      <c r="A750" s="711"/>
      <c r="B750" s="707"/>
      <c r="C750" s="708"/>
      <c r="D750" s="708"/>
      <c r="E750" s="709"/>
      <c r="F750" s="707"/>
      <c r="G750" s="708"/>
      <c r="H750" s="708"/>
      <c r="I750" s="708"/>
      <c r="J750" s="708"/>
      <c r="K750" s="710"/>
      <c r="L750" s="270"/>
      <c r="M750" s="706" t="str">
        <f t="shared" si="11"/>
        <v/>
      </c>
    </row>
    <row r="751" spans="1:13" ht="14.45" customHeight="1" x14ac:dyDescent="0.2">
      <c r="A751" s="711"/>
      <c r="B751" s="707"/>
      <c r="C751" s="708"/>
      <c r="D751" s="708"/>
      <c r="E751" s="709"/>
      <c r="F751" s="707"/>
      <c r="G751" s="708"/>
      <c r="H751" s="708"/>
      <c r="I751" s="708"/>
      <c r="J751" s="708"/>
      <c r="K751" s="710"/>
      <c r="L751" s="270"/>
      <c r="M751" s="706" t="str">
        <f t="shared" si="11"/>
        <v/>
      </c>
    </row>
    <row r="752" spans="1:13" ht="14.45" customHeight="1" x14ac:dyDescent="0.2">
      <c r="A752" s="711"/>
      <c r="B752" s="707"/>
      <c r="C752" s="708"/>
      <c r="D752" s="708"/>
      <c r="E752" s="709"/>
      <c r="F752" s="707"/>
      <c r="G752" s="708"/>
      <c r="H752" s="708"/>
      <c r="I752" s="708"/>
      <c r="J752" s="708"/>
      <c r="K752" s="710"/>
      <c r="L752" s="270"/>
      <c r="M752" s="706" t="str">
        <f t="shared" si="11"/>
        <v/>
      </c>
    </row>
    <row r="753" spans="1:13" ht="14.45" customHeight="1" x14ac:dyDescent="0.2">
      <c r="A753" s="711"/>
      <c r="B753" s="707"/>
      <c r="C753" s="708"/>
      <c r="D753" s="708"/>
      <c r="E753" s="709"/>
      <c r="F753" s="707"/>
      <c r="G753" s="708"/>
      <c r="H753" s="708"/>
      <c r="I753" s="708"/>
      <c r="J753" s="708"/>
      <c r="K753" s="710"/>
      <c r="L753" s="270"/>
      <c r="M753" s="706" t="str">
        <f t="shared" si="11"/>
        <v/>
      </c>
    </row>
    <row r="754" spans="1:13" ht="14.45" customHeight="1" x14ac:dyDescent="0.2">
      <c r="A754" s="711"/>
      <c r="B754" s="707"/>
      <c r="C754" s="708"/>
      <c r="D754" s="708"/>
      <c r="E754" s="709"/>
      <c r="F754" s="707"/>
      <c r="G754" s="708"/>
      <c r="H754" s="708"/>
      <c r="I754" s="708"/>
      <c r="J754" s="708"/>
      <c r="K754" s="710"/>
      <c r="L754" s="270"/>
      <c r="M754" s="706" t="str">
        <f t="shared" si="11"/>
        <v/>
      </c>
    </row>
    <row r="755" spans="1:13" ht="14.45" customHeight="1" x14ac:dyDescent="0.2">
      <c r="A755" s="711"/>
      <c r="B755" s="707"/>
      <c r="C755" s="708"/>
      <c r="D755" s="708"/>
      <c r="E755" s="709"/>
      <c r="F755" s="707"/>
      <c r="G755" s="708"/>
      <c r="H755" s="708"/>
      <c r="I755" s="708"/>
      <c r="J755" s="708"/>
      <c r="K755" s="710"/>
      <c r="L755" s="270"/>
      <c r="M755" s="706" t="str">
        <f t="shared" si="11"/>
        <v/>
      </c>
    </row>
    <row r="756" spans="1:13" ht="14.45" customHeight="1" x14ac:dyDescent="0.2">
      <c r="A756" s="711"/>
      <c r="B756" s="707"/>
      <c r="C756" s="708"/>
      <c r="D756" s="708"/>
      <c r="E756" s="709"/>
      <c r="F756" s="707"/>
      <c r="G756" s="708"/>
      <c r="H756" s="708"/>
      <c r="I756" s="708"/>
      <c r="J756" s="708"/>
      <c r="K756" s="710"/>
      <c r="L756" s="270"/>
      <c r="M756" s="706" t="str">
        <f t="shared" si="11"/>
        <v/>
      </c>
    </row>
    <row r="757" spans="1:13" ht="14.45" customHeight="1" x14ac:dyDescent="0.2">
      <c r="A757" s="711"/>
      <c r="B757" s="707"/>
      <c r="C757" s="708"/>
      <c r="D757" s="708"/>
      <c r="E757" s="709"/>
      <c r="F757" s="707"/>
      <c r="G757" s="708"/>
      <c r="H757" s="708"/>
      <c r="I757" s="708"/>
      <c r="J757" s="708"/>
      <c r="K757" s="710"/>
      <c r="L757" s="270"/>
      <c r="M757" s="706" t="str">
        <f t="shared" si="11"/>
        <v/>
      </c>
    </row>
    <row r="758" spans="1:13" ht="14.45" customHeight="1" x14ac:dyDescent="0.2">
      <c r="A758" s="711"/>
      <c r="B758" s="707"/>
      <c r="C758" s="708"/>
      <c r="D758" s="708"/>
      <c r="E758" s="709"/>
      <c r="F758" s="707"/>
      <c r="G758" s="708"/>
      <c r="H758" s="708"/>
      <c r="I758" s="708"/>
      <c r="J758" s="708"/>
      <c r="K758" s="710"/>
      <c r="L758" s="270"/>
      <c r="M758" s="706" t="str">
        <f t="shared" si="11"/>
        <v/>
      </c>
    </row>
    <row r="759" spans="1:13" ht="14.45" customHeight="1" x14ac:dyDescent="0.2">
      <c r="A759" s="711"/>
      <c r="B759" s="707"/>
      <c r="C759" s="708"/>
      <c r="D759" s="708"/>
      <c r="E759" s="709"/>
      <c r="F759" s="707"/>
      <c r="G759" s="708"/>
      <c r="H759" s="708"/>
      <c r="I759" s="708"/>
      <c r="J759" s="708"/>
      <c r="K759" s="710"/>
      <c r="L759" s="270"/>
      <c r="M759" s="706" t="str">
        <f t="shared" si="11"/>
        <v/>
      </c>
    </row>
    <row r="760" spans="1:13" ht="14.45" customHeight="1" x14ac:dyDescent="0.2">
      <c r="A760" s="711"/>
      <c r="B760" s="707"/>
      <c r="C760" s="708"/>
      <c r="D760" s="708"/>
      <c r="E760" s="709"/>
      <c r="F760" s="707"/>
      <c r="G760" s="708"/>
      <c r="H760" s="708"/>
      <c r="I760" s="708"/>
      <c r="J760" s="708"/>
      <c r="K760" s="710"/>
      <c r="L760" s="270"/>
      <c r="M760" s="706" t="str">
        <f t="shared" si="11"/>
        <v/>
      </c>
    </row>
    <row r="761" spans="1:13" ht="14.45" customHeight="1" x14ac:dyDescent="0.2">
      <c r="A761" s="711"/>
      <c r="B761" s="707"/>
      <c r="C761" s="708"/>
      <c r="D761" s="708"/>
      <c r="E761" s="709"/>
      <c r="F761" s="707"/>
      <c r="G761" s="708"/>
      <c r="H761" s="708"/>
      <c r="I761" s="708"/>
      <c r="J761" s="708"/>
      <c r="K761" s="710"/>
      <c r="L761" s="270"/>
      <c r="M761" s="706" t="str">
        <f t="shared" si="11"/>
        <v/>
      </c>
    </row>
    <row r="762" spans="1:13" ht="14.45" customHeight="1" x14ac:dyDescent="0.2">
      <c r="A762" s="711"/>
      <c r="B762" s="707"/>
      <c r="C762" s="708"/>
      <c r="D762" s="708"/>
      <c r="E762" s="709"/>
      <c r="F762" s="707"/>
      <c r="G762" s="708"/>
      <c r="H762" s="708"/>
      <c r="I762" s="708"/>
      <c r="J762" s="708"/>
      <c r="K762" s="710"/>
      <c r="L762" s="270"/>
      <c r="M762" s="706" t="str">
        <f t="shared" si="11"/>
        <v/>
      </c>
    </row>
    <row r="763" spans="1:13" ht="14.45" customHeight="1" x14ac:dyDescent="0.2">
      <c r="A763" s="711"/>
      <c r="B763" s="707"/>
      <c r="C763" s="708"/>
      <c r="D763" s="708"/>
      <c r="E763" s="709"/>
      <c r="F763" s="707"/>
      <c r="G763" s="708"/>
      <c r="H763" s="708"/>
      <c r="I763" s="708"/>
      <c r="J763" s="708"/>
      <c r="K763" s="710"/>
      <c r="L763" s="270"/>
      <c r="M763" s="706" t="str">
        <f t="shared" si="11"/>
        <v/>
      </c>
    </row>
    <row r="764" spans="1:13" ht="14.45" customHeight="1" x14ac:dyDescent="0.2">
      <c r="A764" s="711"/>
      <c r="B764" s="707"/>
      <c r="C764" s="708"/>
      <c r="D764" s="708"/>
      <c r="E764" s="709"/>
      <c r="F764" s="707"/>
      <c r="G764" s="708"/>
      <c r="H764" s="708"/>
      <c r="I764" s="708"/>
      <c r="J764" s="708"/>
      <c r="K764" s="710"/>
      <c r="L764" s="270"/>
      <c r="M764" s="706" t="str">
        <f t="shared" si="11"/>
        <v/>
      </c>
    </row>
    <row r="765" spans="1:13" ht="14.45" customHeight="1" x14ac:dyDescent="0.2">
      <c r="A765" s="711"/>
      <c r="B765" s="707"/>
      <c r="C765" s="708"/>
      <c r="D765" s="708"/>
      <c r="E765" s="709"/>
      <c r="F765" s="707"/>
      <c r="G765" s="708"/>
      <c r="H765" s="708"/>
      <c r="I765" s="708"/>
      <c r="J765" s="708"/>
      <c r="K765" s="710"/>
      <c r="L765" s="270"/>
      <c r="M765" s="706" t="str">
        <f t="shared" si="11"/>
        <v/>
      </c>
    </row>
    <row r="766" spans="1:13" ht="14.45" customHeight="1" x14ac:dyDescent="0.2">
      <c r="A766" s="711"/>
      <c r="B766" s="707"/>
      <c r="C766" s="708"/>
      <c r="D766" s="708"/>
      <c r="E766" s="709"/>
      <c r="F766" s="707"/>
      <c r="G766" s="708"/>
      <c r="H766" s="708"/>
      <c r="I766" s="708"/>
      <c r="J766" s="708"/>
      <c r="K766" s="710"/>
      <c r="L766" s="270"/>
      <c r="M766" s="706" t="str">
        <f t="shared" si="11"/>
        <v/>
      </c>
    </row>
    <row r="767" spans="1:13" ht="14.45" customHeight="1" x14ac:dyDescent="0.2">
      <c r="A767" s="711"/>
      <c r="B767" s="707"/>
      <c r="C767" s="708"/>
      <c r="D767" s="708"/>
      <c r="E767" s="709"/>
      <c r="F767" s="707"/>
      <c r="G767" s="708"/>
      <c r="H767" s="708"/>
      <c r="I767" s="708"/>
      <c r="J767" s="708"/>
      <c r="K767" s="710"/>
      <c r="L767" s="270"/>
      <c r="M767" s="706" t="str">
        <f t="shared" si="11"/>
        <v/>
      </c>
    </row>
    <row r="768" spans="1:13" ht="14.45" customHeight="1" x14ac:dyDescent="0.2">
      <c r="A768" s="711"/>
      <c r="B768" s="707"/>
      <c r="C768" s="708"/>
      <c r="D768" s="708"/>
      <c r="E768" s="709"/>
      <c r="F768" s="707"/>
      <c r="G768" s="708"/>
      <c r="H768" s="708"/>
      <c r="I768" s="708"/>
      <c r="J768" s="708"/>
      <c r="K768" s="710"/>
      <c r="L768" s="270"/>
      <c r="M768" s="706" t="str">
        <f t="shared" si="11"/>
        <v/>
      </c>
    </row>
    <row r="769" spans="1:13" ht="14.45" customHeight="1" x14ac:dyDescent="0.2">
      <c r="A769" s="711"/>
      <c r="B769" s="707"/>
      <c r="C769" s="708"/>
      <c r="D769" s="708"/>
      <c r="E769" s="709"/>
      <c r="F769" s="707"/>
      <c r="G769" s="708"/>
      <c r="H769" s="708"/>
      <c r="I769" s="708"/>
      <c r="J769" s="708"/>
      <c r="K769" s="710"/>
      <c r="L769" s="270"/>
      <c r="M769" s="706" t="str">
        <f t="shared" si="11"/>
        <v/>
      </c>
    </row>
    <row r="770" spans="1:13" ht="14.45" customHeight="1" x14ac:dyDescent="0.2">
      <c r="A770" s="711"/>
      <c r="B770" s="707"/>
      <c r="C770" s="708"/>
      <c r="D770" s="708"/>
      <c r="E770" s="709"/>
      <c r="F770" s="707"/>
      <c r="G770" s="708"/>
      <c r="H770" s="708"/>
      <c r="I770" s="708"/>
      <c r="J770" s="708"/>
      <c r="K770" s="710"/>
      <c r="L770" s="270"/>
      <c r="M770" s="706" t="str">
        <f t="shared" si="11"/>
        <v/>
      </c>
    </row>
    <row r="771" spans="1:13" ht="14.45" customHeight="1" x14ac:dyDescent="0.2">
      <c r="A771" s="711"/>
      <c r="B771" s="707"/>
      <c r="C771" s="708"/>
      <c r="D771" s="708"/>
      <c r="E771" s="709"/>
      <c r="F771" s="707"/>
      <c r="G771" s="708"/>
      <c r="H771" s="708"/>
      <c r="I771" s="708"/>
      <c r="J771" s="708"/>
      <c r="K771" s="710"/>
      <c r="L771" s="270"/>
      <c r="M771" s="706" t="str">
        <f t="shared" si="11"/>
        <v/>
      </c>
    </row>
    <row r="772" spans="1:13" ht="14.45" customHeight="1" x14ac:dyDescent="0.2">
      <c r="A772" s="711"/>
      <c r="B772" s="707"/>
      <c r="C772" s="708"/>
      <c r="D772" s="708"/>
      <c r="E772" s="709"/>
      <c r="F772" s="707"/>
      <c r="G772" s="708"/>
      <c r="H772" s="708"/>
      <c r="I772" s="708"/>
      <c r="J772" s="708"/>
      <c r="K772" s="710"/>
      <c r="L772" s="270"/>
      <c r="M772" s="706" t="str">
        <f t="shared" si="11"/>
        <v/>
      </c>
    </row>
    <row r="773" spans="1:13" ht="14.45" customHeight="1" x14ac:dyDescent="0.2">
      <c r="A773" s="711"/>
      <c r="B773" s="707"/>
      <c r="C773" s="708"/>
      <c r="D773" s="708"/>
      <c r="E773" s="709"/>
      <c r="F773" s="707"/>
      <c r="G773" s="708"/>
      <c r="H773" s="708"/>
      <c r="I773" s="708"/>
      <c r="J773" s="708"/>
      <c r="K773" s="710"/>
      <c r="L773" s="270"/>
      <c r="M773" s="706" t="str">
        <f t="shared" si="11"/>
        <v/>
      </c>
    </row>
    <row r="774" spans="1:13" ht="14.45" customHeight="1" x14ac:dyDescent="0.2">
      <c r="A774" s="711"/>
      <c r="B774" s="707"/>
      <c r="C774" s="708"/>
      <c r="D774" s="708"/>
      <c r="E774" s="709"/>
      <c r="F774" s="707"/>
      <c r="G774" s="708"/>
      <c r="H774" s="708"/>
      <c r="I774" s="708"/>
      <c r="J774" s="708"/>
      <c r="K774" s="710"/>
      <c r="L774" s="270"/>
      <c r="M774" s="70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1"/>
      <c r="B775" s="707"/>
      <c r="C775" s="708"/>
      <c r="D775" s="708"/>
      <c r="E775" s="709"/>
      <c r="F775" s="707"/>
      <c r="G775" s="708"/>
      <c r="H775" s="708"/>
      <c r="I775" s="708"/>
      <c r="J775" s="708"/>
      <c r="K775" s="710"/>
      <c r="L775" s="270"/>
      <c r="M775" s="706" t="str">
        <f t="shared" si="12"/>
        <v/>
      </c>
    </row>
    <row r="776" spans="1:13" ht="14.45" customHeight="1" x14ac:dyDescent="0.2">
      <c r="A776" s="711"/>
      <c r="B776" s="707"/>
      <c r="C776" s="708"/>
      <c r="D776" s="708"/>
      <c r="E776" s="709"/>
      <c r="F776" s="707"/>
      <c r="G776" s="708"/>
      <c r="H776" s="708"/>
      <c r="I776" s="708"/>
      <c r="J776" s="708"/>
      <c r="K776" s="710"/>
      <c r="L776" s="270"/>
      <c r="M776" s="706" t="str">
        <f t="shared" si="12"/>
        <v/>
      </c>
    </row>
    <row r="777" spans="1:13" ht="14.45" customHeight="1" x14ac:dyDescent="0.2">
      <c r="A777" s="711"/>
      <c r="B777" s="707"/>
      <c r="C777" s="708"/>
      <c r="D777" s="708"/>
      <c r="E777" s="709"/>
      <c r="F777" s="707"/>
      <c r="G777" s="708"/>
      <c r="H777" s="708"/>
      <c r="I777" s="708"/>
      <c r="J777" s="708"/>
      <c r="K777" s="710"/>
      <c r="L777" s="270"/>
      <c r="M777" s="706" t="str">
        <f t="shared" si="12"/>
        <v/>
      </c>
    </row>
    <row r="778" spans="1:13" ht="14.45" customHeight="1" x14ac:dyDescent="0.2">
      <c r="A778" s="711"/>
      <c r="B778" s="707"/>
      <c r="C778" s="708"/>
      <c r="D778" s="708"/>
      <c r="E778" s="709"/>
      <c r="F778" s="707"/>
      <c r="G778" s="708"/>
      <c r="H778" s="708"/>
      <c r="I778" s="708"/>
      <c r="J778" s="708"/>
      <c r="K778" s="710"/>
      <c r="L778" s="270"/>
      <c r="M778" s="706" t="str">
        <f t="shared" si="12"/>
        <v/>
      </c>
    </row>
    <row r="779" spans="1:13" ht="14.45" customHeight="1" x14ac:dyDescent="0.2">
      <c r="A779" s="711"/>
      <c r="B779" s="707"/>
      <c r="C779" s="708"/>
      <c r="D779" s="708"/>
      <c r="E779" s="709"/>
      <c r="F779" s="707"/>
      <c r="G779" s="708"/>
      <c r="H779" s="708"/>
      <c r="I779" s="708"/>
      <c r="J779" s="708"/>
      <c r="K779" s="710"/>
      <c r="L779" s="270"/>
      <c r="M779" s="706" t="str">
        <f t="shared" si="12"/>
        <v/>
      </c>
    </row>
    <row r="780" spans="1:13" ht="14.45" customHeight="1" x14ac:dyDescent="0.2">
      <c r="A780" s="711"/>
      <c r="B780" s="707"/>
      <c r="C780" s="708"/>
      <c r="D780" s="708"/>
      <c r="E780" s="709"/>
      <c r="F780" s="707"/>
      <c r="G780" s="708"/>
      <c r="H780" s="708"/>
      <c r="I780" s="708"/>
      <c r="J780" s="708"/>
      <c r="K780" s="710"/>
      <c r="L780" s="270"/>
      <c r="M780" s="706" t="str">
        <f t="shared" si="12"/>
        <v/>
      </c>
    </row>
    <row r="781" spans="1:13" ht="14.45" customHeight="1" x14ac:dyDescent="0.2">
      <c r="A781" s="711"/>
      <c r="B781" s="707"/>
      <c r="C781" s="708"/>
      <c r="D781" s="708"/>
      <c r="E781" s="709"/>
      <c r="F781" s="707"/>
      <c r="G781" s="708"/>
      <c r="H781" s="708"/>
      <c r="I781" s="708"/>
      <c r="J781" s="708"/>
      <c r="K781" s="710"/>
      <c r="L781" s="270"/>
      <c r="M781" s="706" t="str">
        <f t="shared" si="12"/>
        <v/>
      </c>
    </row>
    <row r="782" spans="1:13" ht="14.45" customHeight="1" x14ac:dyDescent="0.2">
      <c r="A782" s="711"/>
      <c r="B782" s="707"/>
      <c r="C782" s="708"/>
      <c r="D782" s="708"/>
      <c r="E782" s="709"/>
      <c r="F782" s="707"/>
      <c r="G782" s="708"/>
      <c r="H782" s="708"/>
      <c r="I782" s="708"/>
      <c r="J782" s="708"/>
      <c r="K782" s="710"/>
      <c r="L782" s="270"/>
      <c r="M782" s="706" t="str">
        <f t="shared" si="12"/>
        <v/>
      </c>
    </row>
    <row r="783" spans="1:13" ht="14.45" customHeight="1" x14ac:dyDescent="0.2">
      <c r="A783" s="711"/>
      <c r="B783" s="707"/>
      <c r="C783" s="708"/>
      <c r="D783" s="708"/>
      <c r="E783" s="709"/>
      <c r="F783" s="707"/>
      <c r="G783" s="708"/>
      <c r="H783" s="708"/>
      <c r="I783" s="708"/>
      <c r="J783" s="708"/>
      <c r="K783" s="710"/>
      <c r="L783" s="270"/>
      <c r="M783" s="706" t="str">
        <f t="shared" si="12"/>
        <v/>
      </c>
    </row>
    <row r="784" spans="1:13" ht="14.45" customHeight="1" x14ac:dyDescent="0.2">
      <c r="A784" s="711"/>
      <c r="B784" s="707"/>
      <c r="C784" s="708"/>
      <c r="D784" s="708"/>
      <c r="E784" s="709"/>
      <c r="F784" s="707"/>
      <c r="G784" s="708"/>
      <c r="H784" s="708"/>
      <c r="I784" s="708"/>
      <c r="J784" s="708"/>
      <c r="K784" s="710"/>
      <c r="L784" s="270"/>
      <c r="M784" s="706" t="str">
        <f t="shared" si="12"/>
        <v/>
      </c>
    </row>
    <row r="785" spans="1:13" ht="14.45" customHeight="1" x14ac:dyDescent="0.2">
      <c r="A785" s="711"/>
      <c r="B785" s="707"/>
      <c r="C785" s="708"/>
      <c r="D785" s="708"/>
      <c r="E785" s="709"/>
      <c r="F785" s="707"/>
      <c r="G785" s="708"/>
      <c r="H785" s="708"/>
      <c r="I785" s="708"/>
      <c r="J785" s="708"/>
      <c r="K785" s="710"/>
      <c r="L785" s="270"/>
      <c r="M785" s="706" t="str">
        <f t="shared" si="12"/>
        <v/>
      </c>
    </row>
    <row r="786" spans="1:13" ht="14.45" customHeight="1" x14ac:dyDescent="0.2">
      <c r="A786" s="711"/>
      <c r="B786" s="707"/>
      <c r="C786" s="708"/>
      <c r="D786" s="708"/>
      <c r="E786" s="709"/>
      <c r="F786" s="707"/>
      <c r="G786" s="708"/>
      <c r="H786" s="708"/>
      <c r="I786" s="708"/>
      <c r="J786" s="708"/>
      <c r="K786" s="710"/>
      <c r="L786" s="270"/>
      <c r="M786" s="706" t="str">
        <f t="shared" si="12"/>
        <v/>
      </c>
    </row>
    <row r="787" spans="1:13" ht="14.45" customHeight="1" x14ac:dyDescent="0.2">
      <c r="A787" s="711"/>
      <c r="B787" s="707"/>
      <c r="C787" s="708"/>
      <c r="D787" s="708"/>
      <c r="E787" s="709"/>
      <c r="F787" s="707"/>
      <c r="G787" s="708"/>
      <c r="H787" s="708"/>
      <c r="I787" s="708"/>
      <c r="J787" s="708"/>
      <c r="K787" s="710"/>
      <c r="L787" s="270"/>
      <c r="M787" s="706" t="str">
        <f t="shared" si="12"/>
        <v/>
      </c>
    </row>
    <row r="788" spans="1:13" ht="14.45" customHeight="1" x14ac:dyDescent="0.2">
      <c r="A788" s="711"/>
      <c r="B788" s="707"/>
      <c r="C788" s="708"/>
      <c r="D788" s="708"/>
      <c r="E788" s="709"/>
      <c r="F788" s="707"/>
      <c r="G788" s="708"/>
      <c r="H788" s="708"/>
      <c r="I788" s="708"/>
      <c r="J788" s="708"/>
      <c r="K788" s="710"/>
      <c r="L788" s="270"/>
      <c r="M788" s="706" t="str">
        <f t="shared" si="12"/>
        <v/>
      </c>
    </row>
    <row r="789" spans="1:13" ht="14.45" customHeight="1" x14ac:dyDescent="0.2">
      <c r="A789" s="711"/>
      <c r="B789" s="707"/>
      <c r="C789" s="708"/>
      <c r="D789" s="708"/>
      <c r="E789" s="709"/>
      <c r="F789" s="707"/>
      <c r="G789" s="708"/>
      <c r="H789" s="708"/>
      <c r="I789" s="708"/>
      <c r="J789" s="708"/>
      <c r="K789" s="710"/>
      <c r="L789" s="270"/>
      <c r="M789" s="706" t="str">
        <f t="shared" si="12"/>
        <v/>
      </c>
    </row>
    <row r="790" spans="1:13" ht="14.45" customHeight="1" x14ac:dyDescent="0.2">
      <c r="A790" s="711"/>
      <c r="B790" s="707"/>
      <c r="C790" s="708"/>
      <c r="D790" s="708"/>
      <c r="E790" s="709"/>
      <c r="F790" s="707"/>
      <c r="G790" s="708"/>
      <c r="H790" s="708"/>
      <c r="I790" s="708"/>
      <c r="J790" s="708"/>
      <c r="K790" s="710"/>
      <c r="L790" s="270"/>
      <c r="M790" s="706" t="str">
        <f t="shared" si="12"/>
        <v/>
      </c>
    </row>
    <row r="791" spans="1:13" ht="14.45" customHeight="1" x14ac:dyDescent="0.2">
      <c r="A791" s="711"/>
      <c r="B791" s="707"/>
      <c r="C791" s="708"/>
      <c r="D791" s="708"/>
      <c r="E791" s="709"/>
      <c r="F791" s="707"/>
      <c r="G791" s="708"/>
      <c r="H791" s="708"/>
      <c r="I791" s="708"/>
      <c r="J791" s="708"/>
      <c r="K791" s="710"/>
      <c r="L791" s="270"/>
      <c r="M791" s="706" t="str">
        <f t="shared" si="12"/>
        <v/>
      </c>
    </row>
    <row r="792" spans="1:13" ht="14.45" customHeight="1" x14ac:dyDescent="0.2">
      <c r="A792" s="711"/>
      <c r="B792" s="707"/>
      <c r="C792" s="708"/>
      <c r="D792" s="708"/>
      <c r="E792" s="709"/>
      <c r="F792" s="707"/>
      <c r="G792" s="708"/>
      <c r="H792" s="708"/>
      <c r="I792" s="708"/>
      <c r="J792" s="708"/>
      <c r="K792" s="710"/>
      <c r="L792" s="270"/>
      <c r="M792" s="706" t="str">
        <f t="shared" si="12"/>
        <v/>
      </c>
    </row>
    <row r="793" spans="1:13" ht="14.45" customHeight="1" x14ac:dyDescent="0.2">
      <c r="A793" s="711"/>
      <c r="B793" s="707"/>
      <c r="C793" s="708"/>
      <c r="D793" s="708"/>
      <c r="E793" s="709"/>
      <c r="F793" s="707"/>
      <c r="G793" s="708"/>
      <c r="H793" s="708"/>
      <c r="I793" s="708"/>
      <c r="J793" s="708"/>
      <c r="K793" s="710"/>
      <c r="L793" s="270"/>
      <c r="M793" s="706" t="str">
        <f t="shared" si="12"/>
        <v/>
      </c>
    </row>
    <row r="794" spans="1:13" ht="14.45" customHeight="1" x14ac:dyDescent="0.2">
      <c r="A794" s="711"/>
      <c r="B794" s="707"/>
      <c r="C794" s="708"/>
      <c r="D794" s="708"/>
      <c r="E794" s="709"/>
      <c r="F794" s="707"/>
      <c r="G794" s="708"/>
      <c r="H794" s="708"/>
      <c r="I794" s="708"/>
      <c r="J794" s="708"/>
      <c r="K794" s="710"/>
      <c r="L794" s="270"/>
      <c r="M794" s="706" t="str">
        <f t="shared" si="12"/>
        <v/>
      </c>
    </row>
    <row r="795" spans="1:13" ht="14.45" customHeight="1" x14ac:dyDescent="0.2">
      <c r="A795" s="711"/>
      <c r="B795" s="707"/>
      <c r="C795" s="708"/>
      <c r="D795" s="708"/>
      <c r="E795" s="709"/>
      <c r="F795" s="707"/>
      <c r="G795" s="708"/>
      <c r="H795" s="708"/>
      <c r="I795" s="708"/>
      <c r="J795" s="708"/>
      <c r="K795" s="710"/>
      <c r="L795" s="270"/>
      <c r="M795" s="706" t="str">
        <f t="shared" si="12"/>
        <v/>
      </c>
    </row>
    <row r="796" spans="1:13" ht="14.45" customHeight="1" x14ac:dyDescent="0.2">
      <c r="A796" s="711"/>
      <c r="B796" s="707"/>
      <c r="C796" s="708"/>
      <c r="D796" s="708"/>
      <c r="E796" s="709"/>
      <c r="F796" s="707"/>
      <c r="G796" s="708"/>
      <c r="H796" s="708"/>
      <c r="I796" s="708"/>
      <c r="J796" s="708"/>
      <c r="K796" s="710"/>
      <c r="L796" s="270"/>
      <c r="M796" s="706" t="str">
        <f t="shared" si="12"/>
        <v/>
      </c>
    </row>
    <row r="797" spans="1:13" ht="14.45" customHeight="1" x14ac:dyDescent="0.2">
      <c r="A797" s="711"/>
      <c r="B797" s="707"/>
      <c r="C797" s="708"/>
      <c r="D797" s="708"/>
      <c r="E797" s="709"/>
      <c r="F797" s="707"/>
      <c r="G797" s="708"/>
      <c r="H797" s="708"/>
      <c r="I797" s="708"/>
      <c r="J797" s="708"/>
      <c r="K797" s="710"/>
      <c r="L797" s="270"/>
      <c r="M797" s="706" t="str">
        <f t="shared" si="12"/>
        <v/>
      </c>
    </row>
    <row r="798" spans="1:13" ht="14.45" customHeight="1" x14ac:dyDescent="0.2">
      <c r="A798" s="711"/>
      <c r="B798" s="707"/>
      <c r="C798" s="708"/>
      <c r="D798" s="708"/>
      <c r="E798" s="709"/>
      <c r="F798" s="707"/>
      <c r="G798" s="708"/>
      <c r="H798" s="708"/>
      <c r="I798" s="708"/>
      <c r="J798" s="708"/>
      <c r="K798" s="710"/>
      <c r="L798" s="270"/>
      <c r="M798" s="706" t="str">
        <f t="shared" si="12"/>
        <v/>
      </c>
    </row>
    <row r="799" spans="1:13" ht="14.45" customHeight="1" x14ac:dyDescent="0.2">
      <c r="A799" s="711"/>
      <c r="B799" s="707"/>
      <c r="C799" s="708"/>
      <c r="D799" s="708"/>
      <c r="E799" s="709"/>
      <c r="F799" s="707"/>
      <c r="G799" s="708"/>
      <c r="H799" s="708"/>
      <c r="I799" s="708"/>
      <c r="J799" s="708"/>
      <c r="K799" s="710"/>
      <c r="L799" s="270"/>
      <c r="M799" s="706" t="str">
        <f t="shared" si="12"/>
        <v/>
      </c>
    </row>
    <row r="800" spans="1:13" ht="14.45" customHeight="1" x14ac:dyDescent="0.2">
      <c r="A800" s="711"/>
      <c r="B800" s="707"/>
      <c r="C800" s="708"/>
      <c r="D800" s="708"/>
      <c r="E800" s="709"/>
      <c r="F800" s="707"/>
      <c r="G800" s="708"/>
      <c r="H800" s="708"/>
      <c r="I800" s="708"/>
      <c r="J800" s="708"/>
      <c r="K800" s="710"/>
      <c r="L800" s="270"/>
      <c r="M800" s="706" t="str">
        <f t="shared" si="12"/>
        <v/>
      </c>
    </row>
    <row r="801" spans="1:13" ht="14.45" customHeight="1" x14ac:dyDescent="0.2">
      <c r="A801" s="711"/>
      <c r="B801" s="707"/>
      <c r="C801" s="708"/>
      <c r="D801" s="708"/>
      <c r="E801" s="709"/>
      <c r="F801" s="707"/>
      <c r="G801" s="708"/>
      <c r="H801" s="708"/>
      <c r="I801" s="708"/>
      <c r="J801" s="708"/>
      <c r="K801" s="710"/>
      <c r="L801" s="270"/>
      <c r="M801" s="706" t="str">
        <f t="shared" si="12"/>
        <v/>
      </c>
    </row>
    <row r="802" spans="1:13" ht="14.45" customHeight="1" x14ac:dyDescent="0.2">
      <c r="A802" s="711"/>
      <c r="B802" s="707"/>
      <c r="C802" s="708"/>
      <c r="D802" s="708"/>
      <c r="E802" s="709"/>
      <c r="F802" s="707"/>
      <c r="G802" s="708"/>
      <c r="H802" s="708"/>
      <c r="I802" s="708"/>
      <c r="J802" s="708"/>
      <c r="K802" s="710"/>
      <c r="L802" s="270"/>
      <c r="M802" s="706" t="str">
        <f t="shared" si="12"/>
        <v/>
      </c>
    </row>
    <row r="803" spans="1:13" ht="14.45" customHeight="1" x14ac:dyDescent="0.2">
      <c r="A803" s="711"/>
      <c r="B803" s="707"/>
      <c r="C803" s="708"/>
      <c r="D803" s="708"/>
      <c r="E803" s="709"/>
      <c r="F803" s="707"/>
      <c r="G803" s="708"/>
      <c r="H803" s="708"/>
      <c r="I803" s="708"/>
      <c r="J803" s="708"/>
      <c r="K803" s="710"/>
      <c r="L803" s="270"/>
      <c r="M803" s="706" t="str">
        <f t="shared" si="12"/>
        <v/>
      </c>
    </row>
    <row r="804" spans="1:13" ht="14.45" customHeight="1" x14ac:dyDescent="0.2">
      <c r="A804" s="711"/>
      <c r="B804" s="707"/>
      <c r="C804" s="708"/>
      <c r="D804" s="708"/>
      <c r="E804" s="709"/>
      <c r="F804" s="707"/>
      <c r="G804" s="708"/>
      <c r="H804" s="708"/>
      <c r="I804" s="708"/>
      <c r="J804" s="708"/>
      <c r="K804" s="710"/>
      <c r="L804" s="270"/>
      <c r="M804" s="706" t="str">
        <f t="shared" si="12"/>
        <v/>
      </c>
    </row>
    <row r="805" spans="1:13" ht="14.45" customHeight="1" x14ac:dyDescent="0.2">
      <c r="A805" s="711"/>
      <c r="B805" s="707"/>
      <c r="C805" s="708"/>
      <c r="D805" s="708"/>
      <c r="E805" s="709"/>
      <c r="F805" s="707"/>
      <c r="G805" s="708"/>
      <c r="H805" s="708"/>
      <c r="I805" s="708"/>
      <c r="J805" s="708"/>
      <c r="K805" s="710"/>
      <c r="L805" s="270"/>
      <c r="M805" s="706" t="str">
        <f t="shared" si="12"/>
        <v/>
      </c>
    </row>
    <row r="806" spans="1:13" ht="14.45" customHeight="1" x14ac:dyDescent="0.2">
      <c r="A806" s="711"/>
      <c r="B806" s="707"/>
      <c r="C806" s="708"/>
      <c r="D806" s="708"/>
      <c r="E806" s="709"/>
      <c r="F806" s="707"/>
      <c r="G806" s="708"/>
      <c r="H806" s="708"/>
      <c r="I806" s="708"/>
      <c r="J806" s="708"/>
      <c r="K806" s="710"/>
      <c r="L806" s="270"/>
      <c r="M806" s="706" t="str">
        <f t="shared" si="12"/>
        <v/>
      </c>
    </row>
    <row r="807" spans="1:13" ht="14.45" customHeight="1" x14ac:dyDescent="0.2">
      <c r="A807" s="711"/>
      <c r="B807" s="707"/>
      <c r="C807" s="708"/>
      <c r="D807" s="708"/>
      <c r="E807" s="709"/>
      <c r="F807" s="707"/>
      <c r="G807" s="708"/>
      <c r="H807" s="708"/>
      <c r="I807" s="708"/>
      <c r="J807" s="708"/>
      <c r="K807" s="710"/>
      <c r="L807" s="270"/>
      <c r="M807" s="706" t="str">
        <f t="shared" si="12"/>
        <v/>
      </c>
    </row>
    <row r="808" spans="1:13" ht="14.45" customHeight="1" x14ac:dyDescent="0.2">
      <c r="A808" s="711"/>
      <c r="B808" s="707"/>
      <c r="C808" s="708"/>
      <c r="D808" s="708"/>
      <c r="E808" s="709"/>
      <c r="F808" s="707"/>
      <c r="G808" s="708"/>
      <c r="H808" s="708"/>
      <c r="I808" s="708"/>
      <c r="J808" s="708"/>
      <c r="K808" s="710"/>
      <c r="L808" s="270"/>
      <c r="M808" s="706" t="str">
        <f t="shared" si="12"/>
        <v/>
      </c>
    </row>
    <row r="809" spans="1:13" ht="14.45" customHeight="1" x14ac:dyDescent="0.2">
      <c r="A809" s="711"/>
      <c r="B809" s="707"/>
      <c r="C809" s="708"/>
      <c r="D809" s="708"/>
      <c r="E809" s="709"/>
      <c r="F809" s="707"/>
      <c r="G809" s="708"/>
      <c r="H809" s="708"/>
      <c r="I809" s="708"/>
      <c r="J809" s="708"/>
      <c r="K809" s="710"/>
      <c r="L809" s="270"/>
      <c r="M809" s="706" t="str">
        <f t="shared" si="12"/>
        <v/>
      </c>
    </row>
    <row r="810" spans="1:13" ht="14.45" customHeight="1" x14ac:dyDescent="0.2">
      <c r="A810" s="711"/>
      <c r="B810" s="707"/>
      <c r="C810" s="708"/>
      <c r="D810" s="708"/>
      <c r="E810" s="709"/>
      <c r="F810" s="707"/>
      <c r="G810" s="708"/>
      <c r="H810" s="708"/>
      <c r="I810" s="708"/>
      <c r="J810" s="708"/>
      <c r="K810" s="710"/>
      <c r="L810" s="270"/>
      <c r="M810" s="706" t="str">
        <f t="shared" si="12"/>
        <v/>
      </c>
    </row>
    <row r="811" spans="1:13" ht="14.45" customHeight="1" x14ac:dyDescent="0.2">
      <c r="A811" s="711"/>
      <c r="B811" s="707"/>
      <c r="C811" s="708"/>
      <c r="D811" s="708"/>
      <c r="E811" s="709"/>
      <c r="F811" s="707"/>
      <c r="G811" s="708"/>
      <c r="H811" s="708"/>
      <c r="I811" s="708"/>
      <c r="J811" s="708"/>
      <c r="K811" s="710"/>
      <c r="L811" s="270"/>
      <c r="M811" s="706" t="str">
        <f t="shared" si="12"/>
        <v/>
      </c>
    </row>
    <row r="812" spans="1:13" ht="14.45" customHeight="1" x14ac:dyDescent="0.2">
      <c r="A812" s="711"/>
      <c r="B812" s="707"/>
      <c r="C812" s="708"/>
      <c r="D812" s="708"/>
      <c r="E812" s="709"/>
      <c r="F812" s="707"/>
      <c r="G812" s="708"/>
      <c r="H812" s="708"/>
      <c r="I812" s="708"/>
      <c r="J812" s="708"/>
      <c r="K812" s="710"/>
      <c r="L812" s="270"/>
      <c r="M812" s="706" t="str">
        <f t="shared" si="12"/>
        <v/>
      </c>
    </row>
    <row r="813" spans="1:13" ht="14.45" customHeight="1" x14ac:dyDescent="0.2">
      <c r="A813" s="711"/>
      <c r="B813" s="707"/>
      <c r="C813" s="708"/>
      <c r="D813" s="708"/>
      <c r="E813" s="709"/>
      <c r="F813" s="707"/>
      <c r="G813" s="708"/>
      <c r="H813" s="708"/>
      <c r="I813" s="708"/>
      <c r="J813" s="708"/>
      <c r="K813" s="710"/>
      <c r="L813" s="270"/>
      <c r="M813" s="706" t="str">
        <f t="shared" si="12"/>
        <v/>
      </c>
    </row>
    <row r="814" spans="1:13" ht="14.45" customHeight="1" x14ac:dyDescent="0.2">
      <c r="A814" s="711"/>
      <c r="B814" s="707"/>
      <c r="C814" s="708"/>
      <c r="D814" s="708"/>
      <c r="E814" s="709"/>
      <c r="F814" s="707"/>
      <c r="G814" s="708"/>
      <c r="H814" s="708"/>
      <c r="I814" s="708"/>
      <c r="J814" s="708"/>
      <c r="K814" s="710"/>
      <c r="L814" s="270"/>
      <c r="M814" s="706" t="str">
        <f t="shared" si="12"/>
        <v/>
      </c>
    </row>
    <row r="815" spans="1:13" ht="14.45" customHeight="1" x14ac:dyDescent="0.2">
      <c r="A815" s="711"/>
      <c r="B815" s="707"/>
      <c r="C815" s="708"/>
      <c r="D815" s="708"/>
      <c r="E815" s="709"/>
      <c r="F815" s="707"/>
      <c r="G815" s="708"/>
      <c r="H815" s="708"/>
      <c r="I815" s="708"/>
      <c r="J815" s="708"/>
      <c r="K815" s="710"/>
      <c r="L815" s="270"/>
      <c r="M815" s="706" t="str">
        <f t="shared" si="12"/>
        <v/>
      </c>
    </row>
    <row r="816" spans="1:13" ht="14.45" customHeight="1" x14ac:dyDescent="0.2">
      <c r="A816" s="711"/>
      <c r="B816" s="707"/>
      <c r="C816" s="708"/>
      <c r="D816" s="708"/>
      <c r="E816" s="709"/>
      <c r="F816" s="707"/>
      <c r="G816" s="708"/>
      <c r="H816" s="708"/>
      <c r="I816" s="708"/>
      <c r="J816" s="708"/>
      <c r="K816" s="710"/>
      <c r="L816" s="270"/>
      <c r="M816" s="706" t="str">
        <f t="shared" si="12"/>
        <v/>
      </c>
    </row>
    <row r="817" spans="1:13" ht="14.45" customHeight="1" x14ac:dyDescent="0.2">
      <c r="A817" s="711"/>
      <c r="B817" s="707"/>
      <c r="C817" s="708"/>
      <c r="D817" s="708"/>
      <c r="E817" s="709"/>
      <c r="F817" s="707"/>
      <c r="G817" s="708"/>
      <c r="H817" s="708"/>
      <c r="I817" s="708"/>
      <c r="J817" s="708"/>
      <c r="K817" s="710"/>
      <c r="L817" s="270"/>
      <c r="M817" s="706" t="str">
        <f t="shared" si="12"/>
        <v/>
      </c>
    </row>
    <row r="818" spans="1:13" ht="14.45" customHeight="1" x14ac:dyDescent="0.2">
      <c r="A818" s="711"/>
      <c r="B818" s="707"/>
      <c r="C818" s="708"/>
      <c r="D818" s="708"/>
      <c r="E818" s="709"/>
      <c r="F818" s="707"/>
      <c r="G818" s="708"/>
      <c r="H818" s="708"/>
      <c r="I818" s="708"/>
      <c r="J818" s="708"/>
      <c r="K818" s="710"/>
      <c r="L818" s="270"/>
      <c r="M818" s="70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AFE4FA7F-0E93-4E8E-9237-0F651FC08AB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705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2" t="s">
        <v>570</v>
      </c>
      <c r="B5" s="713" t="s">
        <v>571</v>
      </c>
      <c r="C5" s="714" t="s">
        <v>329</v>
      </c>
      <c r="D5" s="714" t="s">
        <v>329</v>
      </c>
      <c r="E5" s="714"/>
      <c r="F5" s="714" t="s">
        <v>329</v>
      </c>
      <c r="G5" s="714" t="s">
        <v>329</v>
      </c>
      <c r="H5" s="714" t="s">
        <v>329</v>
      </c>
      <c r="I5" s="715" t="s">
        <v>329</v>
      </c>
      <c r="J5" s="716" t="s">
        <v>73</v>
      </c>
    </row>
    <row r="6" spans="1:10" ht="14.45" customHeight="1" x14ac:dyDescent="0.2">
      <c r="A6" s="712" t="s">
        <v>570</v>
      </c>
      <c r="B6" s="713" t="s">
        <v>572</v>
      </c>
      <c r="C6" s="714">
        <v>779.07428999999979</v>
      </c>
      <c r="D6" s="714">
        <v>760.65521000000012</v>
      </c>
      <c r="E6" s="714"/>
      <c r="F6" s="714">
        <v>903.29211000000021</v>
      </c>
      <c r="G6" s="714">
        <v>0</v>
      </c>
      <c r="H6" s="714">
        <v>903.29211000000021</v>
      </c>
      <c r="I6" s="715" t="s">
        <v>329</v>
      </c>
      <c r="J6" s="716" t="s">
        <v>1</v>
      </c>
    </row>
    <row r="7" spans="1:10" ht="14.45" customHeight="1" x14ac:dyDescent="0.2">
      <c r="A7" s="712" t="s">
        <v>570</v>
      </c>
      <c r="B7" s="713" t="s">
        <v>573</v>
      </c>
      <c r="C7" s="714">
        <v>14.531000000000001</v>
      </c>
      <c r="D7" s="714">
        <v>3.4133599999999999</v>
      </c>
      <c r="E7" s="714"/>
      <c r="F7" s="714">
        <v>1.70668</v>
      </c>
      <c r="G7" s="714">
        <v>0</v>
      </c>
      <c r="H7" s="714">
        <v>1.70668</v>
      </c>
      <c r="I7" s="715" t="s">
        <v>329</v>
      </c>
      <c r="J7" s="716" t="s">
        <v>1</v>
      </c>
    </row>
    <row r="8" spans="1:10" ht="14.45" customHeight="1" x14ac:dyDescent="0.2">
      <c r="A8" s="712" t="s">
        <v>570</v>
      </c>
      <c r="B8" s="713" t="s">
        <v>574</v>
      </c>
      <c r="C8" s="714">
        <v>141.76276000000001</v>
      </c>
      <c r="D8" s="714">
        <v>79.906619999999975</v>
      </c>
      <c r="E8" s="714"/>
      <c r="F8" s="714">
        <v>81.865589999999983</v>
      </c>
      <c r="G8" s="714">
        <v>0</v>
      </c>
      <c r="H8" s="714">
        <v>81.865589999999983</v>
      </c>
      <c r="I8" s="715" t="s">
        <v>329</v>
      </c>
      <c r="J8" s="716" t="s">
        <v>1</v>
      </c>
    </row>
    <row r="9" spans="1:10" ht="14.45" customHeight="1" x14ac:dyDescent="0.2">
      <c r="A9" s="712" t="s">
        <v>570</v>
      </c>
      <c r="B9" s="713" t="s">
        <v>575</v>
      </c>
      <c r="C9" s="714">
        <v>3.9530500000000011</v>
      </c>
      <c r="D9" s="714">
        <v>15.318620000000005</v>
      </c>
      <c r="E9" s="714"/>
      <c r="F9" s="714">
        <v>26.497430000000012</v>
      </c>
      <c r="G9" s="714">
        <v>0</v>
      </c>
      <c r="H9" s="714">
        <v>26.497430000000012</v>
      </c>
      <c r="I9" s="715" t="s">
        <v>329</v>
      </c>
      <c r="J9" s="716" t="s">
        <v>1</v>
      </c>
    </row>
    <row r="10" spans="1:10" ht="14.45" customHeight="1" x14ac:dyDescent="0.2">
      <c r="A10" s="712" t="s">
        <v>570</v>
      </c>
      <c r="B10" s="713" t="s">
        <v>576</v>
      </c>
      <c r="C10" s="714">
        <v>3.0225800000000005</v>
      </c>
      <c r="D10" s="714">
        <v>14.385259999999999</v>
      </c>
      <c r="E10" s="714"/>
      <c r="F10" s="714">
        <v>13.29358</v>
      </c>
      <c r="G10" s="714">
        <v>0</v>
      </c>
      <c r="H10" s="714">
        <v>13.29358</v>
      </c>
      <c r="I10" s="715" t="s">
        <v>329</v>
      </c>
      <c r="J10" s="716" t="s">
        <v>1</v>
      </c>
    </row>
    <row r="11" spans="1:10" ht="14.45" customHeight="1" x14ac:dyDescent="0.2">
      <c r="A11" s="712" t="s">
        <v>570</v>
      </c>
      <c r="B11" s="713" t="s">
        <v>577</v>
      </c>
      <c r="C11" s="714">
        <v>39.799130000000012</v>
      </c>
      <c r="D11" s="714">
        <v>38.825980000000001</v>
      </c>
      <c r="E11" s="714"/>
      <c r="F11" s="714">
        <v>37.859389999999998</v>
      </c>
      <c r="G11" s="714">
        <v>0</v>
      </c>
      <c r="H11" s="714">
        <v>37.859389999999998</v>
      </c>
      <c r="I11" s="715" t="s">
        <v>329</v>
      </c>
      <c r="J11" s="716" t="s">
        <v>1</v>
      </c>
    </row>
    <row r="12" spans="1:10" ht="14.45" customHeight="1" x14ac:dyDescent="0.2">
      <c r="A12" s="712" t="s">
        <v>570</v>
      </c>
      <c r="B12" s="713" t="s">
        <v>578</v>
      </c>
      <c r="C12" s="714">
        <v>2.6487100000000003</v>
      </c>
      <c r="D12" s="714">
        <v>0.65792000000000006</v>
      </c>
      <c r="E12" s="714"/>
      <c r="F12" s="714">
        <v>1.23428</v>
      </c>
      <c r="G12" s="714">
        <v>0</v>
      </c>
      <c r="H12" s="714">
        <v>1.23428</v>
      </c>
      <c r="I12" s="715" t="s">
        <v>329</v>
      </c>
      <c r="J12" s="716" t="s">
        <v>1</v>
      </c>
    </row>
    <row r="13" spans="1:10" ht="14.45" customHeight="1" x14ac:dyDescent="0.2">
      <c r="A13" s="712" t="s">
        <v>570</v>
      </c>
      <c r="B13" s="713" t="s">
        <v>579</v>
      </c>
      <c r="C13" s="714">
        <v>1966.9010000000001</v>
      </c>
      <c r="D13" s="714">
        <v>689.39430000000004</v>
      </c>
      <c r="E13" s="714"/>
      <c r="F13" s="714">
        <v>1326.76596</v>
      </c>
      <c r="G13" s="714">
        <v>0</v>
      </c>
      <c r="H13" s="714">
        <v>1326.76596</v>
      </c>
      <c r="I13" s="715" t="s">
        <v>329</v>
      </c>
      <c r="J13" s="716" t="s">
        <v>1</v>
      </c>
    </row>
    <row r="14" spans="1:10" ht="14.45" customHeight="1" x14ac:dyDescent="0.2">
      <c r="A14" s="712" t="s">
        <v>570</v>
      </c>
      <c r="B14" s="713" t="s">
        <v>580</v>
      </c>
      <c r="C14" s="714">
        <v>109.18352999999999</v>
      </c>
      <c r="D14" s="714">
        <v>240.95541</v>
      </c>
      <c r="E14" s="714"/>
      <c r="F14" s="714">
        <v>82.384339999999995</v>
      </c>
      <c r="G14" s="714">
        <v>0</v>
      </c>
      <c r="H14" s="714">
        <v>82.384339999999995</v>
      </c>
      <c r="I14" s="715" t="s">
        <v>329</v>
      </c>
      <c r="J14" s="716" t="s">
        <v>1</v>
      </c>
    </row>
    <row r="15" spans="1:10" ht="14.45" customHeight="1" x14ac:dyDescent="0.2">
      <c r="A15" s="712" t="s">
        <v>570</v>
      </c>
      <c r="B15" s="713" t="s">
        <v>581</v>
      </c>
      <c r="C15" s="714">
        <v>3060.8760499999994</v>
      </c>
      <c r="D15" s="714">
        <v>1843.5126800000003</v>
      </c>
      <c r="E15" s="714"/>
      <c r="F15" s="714">
        <v>2474.8993599999999</v>
      </c>
      <c r="G15" s="714">
        <v>0</v>
      </c>
      <c r="H15" s="714">
        <v>2474.8993599999999</v>
      </c>
      <c r="I15" s="715" t="s">
        <v>329</v>
      </c>
      <c r="J15" s="716" t="s">
        <v>582</v>
      </c>
    </row>
    <row r="17" spans="1:10" ht="14.45" customHeight="1" x14ac:dyDescent="0.2">
      <c r="A17" s="712" t="s">
        <v>570</v>
      </c>
      <c r="B17" s="713" t="s">
        <v>571</v>
      </c>
      <c r="C17" s="714" t="s">
        <v>329</v>
      </c>
      <c r="D17" s="714" t="s">
        <v>329</v>
      </c>
      <c r="E17" s="714"/>
      <c r="F17" s="714" t="s">
        <v>329</v>
      </c>
      <c r="G17" s="714" t="s">
        <v>329</v>
      </c>
      <c r="H17" s="714" t="s">
        <v>329</v>
      </c>
      <c r="I17" s="715" t="s">
        <v>329</v>
      </c>
      <c r="J17" s="716" t="s">
        <v>73</v>
      </c>
    </row>
    <row r="18" spans="1:10" ht="14.45" customHeight="1" x14ac:dyDescent="0.2">
      <c r="A18" s="712" t="s">
        <v>583</v>
      </c>
      <c r="B18" s="713" t="s">
        <v>584</v>
      </c>
      <c r="C18" s="714" t="s">
        <v>329</v>
      </c>
      <c r="D18" s="714" t="s">
        <v>329</v>
      </c>
      <c r="E18" s="714"/>
      <c r="F18" s="714" t="s">
        <v>329</v>
      </c>
      <c r="G18" s="714" t="s">
        <v>329</v>
      </c>
      <c r="H18" s="714" t="s">
        <v>329</v>
      </c>
      <c r="I18" s="715" t="s">
        <v>329</v>
      </c>
      <c r="J18" s="716" t="s">
        <v>0</v>
      </c>
    </row>
    <row r="19" spans="1:10" ht="14.45" customHeight="1" x14ac:dyDescent="0.2">
      <c r="A19" s="712" t="s">
        <v>583</v>
      </c>
      <c r="B19" s="713" t="s">
        <v>572</v>
      </c>
      <c r="C19" s="714">
        <v>98.840180000000032</v>
      </c>
      <c r="D19" s="714">
        <v>122.29946999999997</v>
      </c>
      <c r="E19" s="714"/>
      <c r="F19" s="714">
        <v>144.60616000000005</v>
      </c>
      <c r="G19" s="714">
        <v>0</v>
      </c>
      <c r="H19" s="714">
        <v>144.60616000000005</v>
      </c>
      <c r="I19" s="715" t="s">
        <v>329</v>
      </c>
      <c r="J19" s="716" t="s">
        <v>1</v>
      </c>
    </row>
    <row r="20" spans="1:10" ht="14.45" customHeight="1" x14ac:dyDescent="0.2">
      <c r="A20" s="712" t="s">
        <v>583</v>
      </c>
      <c r="B20" s="713" t="s">
        <v>575</v>
      </c>
      <c r="C20" s="714">
        <v>2.8884100000000008</v>
      </c>
      <c r="D20" s="714">
        <v>0</v>
      </c>
      <c r="E20" s="714"/>
      <c r="F20" s="714">
        <v>0</v>
      </c>
      <c r="G20" s="714">
        <v>0</v>
      </c>
      <c r="H20" s="714">
        <v>0</v>
      </c>
      <c r="I20" s="715" t="s">
        <v>329</v>
      </c>
      <c r="J20" s="716" t="s">
        <v>1</v>
      </c>
    </row>
    <row r="21" spans="1:10" ht="14.45" customHeight="1" x14ac:dyDescent="0.2">
      <c r="A21" s="712" t="s">
        <v>583</v>
      </c>
      <c r="B21" s="713" t="s">
        <v>576</v>
      </c>
      <c r="C21" s="714">
        <v>0</v>
      </c>
      <c r="D21" s="714">
        <v>0</v>
      </c>
      <c r="E21" s="714"/>
      <c r="F21" s="714">
        <v>3.7949999999999999</v>
      </c>
      <c r="G21" s="714">
        <v>0</v>
      </c>
      <c r="H21" s="714">
        <v>3.7949999999999999</v>
      </c>
      <c r="I21" s="715" t="s">
        <v>329</v>
      </c>
      <c r="J21" s="716" t="s">
        <v>1</v>
      </c>
    </row>
    <row r="22" spans="1:10" ht="14.45" customHeight="1" x14ac:dyDescent="0.2">
      <c r="A22" s="712" t="s">
        <v>583</v>
      </c>
      <c r="B22" s="713" t="s">
        <v>577</v>
      </c>
      <c r="C22" s="714">
        <v>5.8040599999999998</v>
      </c>
      <c r="D22" s="714">
        <v>6.656950000000001</v>
      </c>
      <c r="E22" s="714"/>
      <c r="F22" s="714">
        <v>6.5283499999999997</v>
      </c>
      <c r="G22" s="714">
        <v>0</v>
      </c>
      <c r="H22" s="714">
        <v>6.5283499999999997</v>
      </c>
      <c r="I22" s="715" t="s">
        <v>329</v>
      </c>
      <c r="J22" s="716" t="s">
        <v>1</v>
      </c>
    </row>
    <row r="23" spans="1:10" ht="14.45" customHeight="1" x14ac:dyDescent="0.2">
      <c r="A23" s="712" t="s">
        <v>583</v>
      </c>
      <c r="B23" s="713" t="s">
        <v>578</v>
      </c>
      <c r="C23" s="714">
        <v>1.7147000000000001</v>
      </c>
      <c r="D23" s="714">
        <v>0.44174000000000002</v>
      </c>
      <c r="E23" s="714"/>
      <c r="F23" s="714">
        <v>0.34107999999999999</v>
      </c>
      <c r="G23" s="714">
        <v>0</v>
      </c>
      <c r="H23" s="714">
        <v>0.34107999999999999</v>
      </c>
      <c r="I23" s="715" t="s">
        <v>329</v>
      </c>
      <c r="J23" s="716" t="s">
        <v>1</v>
      </c>
    </row>
    <row r="24" spans="1:10" ht="14.45" customHeight="1" x14ac:dyDescent="0.2">
      <c r="A24" s="712" t="s">
        <v>583</v>
      </c>
      <c r="B24" s="713" t="s">
        <v>580</v>
      </c>
      <c r="C24" s="714">
        <v>45.216389999999997</v>
      </c>
      <c r="D24" s="714">
        <v>42.165579999999999</v>
      </c>
      <c r="E24" s="714"/>
      <c r="F24" s="714">
        <v>12.494339999999998</v>
      </c>
      <c r="G24" s="714">
        <v>0</v>
      </c>
      <c r="H24" s="714">
        <v>12.494339999999998</v>
      </c>
      <c r="I24" s="715" t="s">
        <v>329</v>
      </c>
      <c r="J24" s="716" t="s">
        <v>1</v>
      </c>
    </row>
    <row r="25" spans="1:10" ht="14.45" customHeight="1" x14ac:dyDescent="0.2">
      <c r="A25" s="712" t="s">
        <v>583</v>
      </c>
      <c r="B25" s="713" t="s">
        <v>585</v>
      </c>
      <c r="C25" s="714">
        <v>154.46374000000003</v>
      </c>
      <c r="D25" s="714">
        <v>171.56374</v>
      </c>
      <c r="E25" s="714"/>
      <c r="F25" s="714">
        <v>167.76493000000002</v>
      </c>
      <c r="G25" s="714">
        <v>0</v>
      </c>
      <c r="H25" s="714">
        <v>167.76493000000002</v>
      </c>
      <c r="I25" s="715" t="s">
        <v>329</v>
      </c>
      <c r="J25" s="716" t="s">
        <v>586</v>
      </c>
    </row>
    <row r="26" spans="1:10" ht="14.45" customHeight="1" x14ac:dyDescent="0.2">
      <c r="A26" s="712" t="s">
        <v>329</v>
      </c>
      <c r="B26" s="713" t="s">
        <v>329</v>
      </c>
      <c r="C26" s="714" t="s">
        <v>329</v>
      </c>
      <c r="D26" s="714" t="s">
        <v>329</v>
      </c>
      <c r="E26" s="714"/>
      <c r="F26" s="714" t="s">
        <v>329</v>
      </c>
      <c r="G26" s="714" t="s">
        <v>329</v>
      </c>
      <c r="H26" s="714" t="s">
        <v>329</v>
      </c>
      <c r="I26" s="715" t="s">
        <v>329</v>
      </c>
      <c r="J26" s="716" t="s">
        <v>587</v>
      </c>
    </row>
    <row r="27" spans="1:10" ht="14.45" customHeight="1" x14ac:dyDescent="0.2">
      <c r="A27" s="712" t="s">
        <v>588</v>
      </c>
      <c r="B27" s="713" t="s">
        <v>589</v>
      </c>
      <c r="C27" s="714" t="s">
        <v>329</v>
      </c>
      <c r="D27" s="714" t="s">
        <v>329</v>
      </c>
      <c r="E27" s="714"/>
      <c r="F27" s="714" t="s">
        <v>329</v>
      </c>
      <c r="G27" s="714" t="s">
        <v>329</v>
      </c>
      <c r="H27" s="714" t="s">
        <v>329</v>
      </c>
      <c r="I27" s="715" t="s">
        <v>329</v>
      </c>
      <c r="J27" s="716" t="s">
        <v>0</v>
      </c>
    </row>
    <row r="28" spans="1:10" ht="14.45" customHeight="1" x14ac:dyDescent="0.2">
      <c r="A28" s="712" t="s">
        <v>588</v>
      </c>
      <c r="B28" s="713" t="s">
        <v>577</v>
      </c>
      <c r="C28" s="714">
        <v>0.36330000000000001</v>
      </c>
      <c r="D28" s="714">
        <v>0</v>
      </c>
      <c r="E28" s="714"/>
      <c r="F28" s="714">
        <v>1.51936</v>
      </c>
      <c r="G28" s="714">
        <v>0</v>
      </c>
      <c r="H28" s="714">
        <v>1.51936</v>
      </c>
      <c r="I28" s="715" t="s">
        <v>329</v>
      </c>
      <c r="J28" s="716" t="s">
        <v>1</v>
      </c>
    </row>
    <row r="29" spans="1:10" ht="14.45" customHeight="1" x14ac:dyDescent="0.2">
      <c r="A29" s="712" t="s">
        <v>588</v>
      </c>
      <c r="B29" s="713" t="s">
        <v>590</v>
      </c>
      <c r="C29" s="714">
        <v>0.36330000000000001</v>
      </c>
      <c r="D29" s="714">
        <v>0</v>
      </c>
      <c r="E29" s="714"/>
      <c r="F29" s="714">
        <v>1.51936</v>
      </c>
      <c r="G29" s="714">
        <v>0</v>
      </c>
      <c r="H29" s="714">
        <v>1.51936</v>
      </c>
      <c r="I29" s="715" t="s">
        <v>329</v>
      </c>
      <c r="J29" s="716" t="s">
        <v>586</v>
      </c>
    </row>
    <row r="30" spans="1:10" ht="14.45" customHeight="1" x14ac:dyDescent="0.2">
      <c r="A30" s="712" t="s">
        <v>329</v>
      </c>
      <c r="B30" s="713" t="s">
        <v>329</v>
      </c>
      <c r="C30" s="714" t="s">
        <v>329</v>
      </c>
      <c r="D30" s="714" t="s">
        <v>329</v>
      </c>
      <c r="E30" s="714"/>
      <c r="F30" s="714" t="s">
        <v>329</v>
      </c>
      <c r="G30" s="714" t="s">
        <v>329</v>
      </c>
      <c r="H30" s="714" t="s">
        <v>329</v>
      </c>
      <c r="I30" s="715" t="s">
        <v>329</v>
      </c>
      <c r="J30" s="716" t="s">
        <v>587</v>
      </c>
    </row>
    <row r="31" spans="1:10" ht="14.45" customHeight="1" x14ac:dyDescent="0.2">
      <c r="A31" s="712" t="s">
        <v>591</v>
      </c>
      <c r="B31" s="713" t="s">
        <v>592</v>
      </c>
      <c r="C31" s="714" t="s">
        <v>329</v>
      </c>
      <c r="D31" s="714" t="s">
        <v>329</v>
      </c>
      <c r="E31" s="714"/>
      <c r="F31" s="714" t="s">
        <v>329</v>
      </c>
      <c r="G31" s="714" t="s">
        <v>329</v>
      </c>
      <c r="H31" s="714" t="s">
        <v>329</v>
      </c>
      <c r="I31" s="715" t="s">
        <v>329</v>
      </c>
      <c r="J31" s="716" t="s">
        <v>0</v>
      </c>
    </row>
    <row r="32" spans="1:10" ht="14.45" customHeight="1" x14ac:dyDescent="0.2">
      <c r="A32" s="712" t="s">
        <v>591</v>
      </c>
      <c r="B32" s="713" t="s">
        <v>572</v>
      </c>
      <c r="C32" s="714">
        <v>0</v>
      </c>
      <c r="D32" s="714">
        <v>0</v>
      </c>
      <c r="E32" s="714"/>
      <c r="F32" s="714">
        <v>0</v>
      </c>
      <c r="G32" s="714">
        <v>0</v>
      </c>
      <c r="H32" s="714">
        <v>0</v>
      </c>
      <c r="I32" s="715" t="s">
        <v>329</v>
      </c>
      <c r="J32" s="716" t="s">
        <v>1</v>
      </c>
    </row>
    <row r="33" spans="1:10" ht="14.45" customHeight="1" x14ac:dyDescent="0.2">
      <c r="A33" s="712" t="s">
        <v>591</v>
      </c>
      <c r="B33" s="713" t="s">
        <v>593</v>
      </c>
      <c r="C33" s="714">
        <v>0</v>
      </c>
      <c r="D33" s="714">
        <v>0</v>
      </c>
      <c r="E33" s="714"/>
      <c r="F33" s="714">
        <v>0</v>
      </c>
      <c r="G33" s="714">
        <v>0</v>
      </c>
      <c r="H33" s="714">
        <v>0</v>
      </c>
      <c r="I33" s="715" t="s">
        <v>329</v>
      </c>
      <c r="J33" s="716" t="s">
        <v>586</v>
      </c>
    </row>
    <row r="34" spans="1:10" ht="14.45" customHeight="1" x14ac:dyDescent="0.2">
      <c r="A34" s="712" t="s">
        <v>329</v>
      </c>
      <c r="B34" s="713" t="s">
        <v>329</v>
      </c>
      <c r="C34" s="714" t="s">
        <v>329</v>
      </c>
      <c r="D34" s="714" t="s">
        <v>329</v>
      </c>
      <c r="E34" s="714"/>
      <c r="F34" s="714" t="s">
        <v>329</v>
      </c>
      <c r="G34" s="714" t="s">
        <v>329</v>
      </c>
      <c r="H34" s="714" t="s">
        <v>329</v>
      </c>
      <c r="I34" s="715" t="s">
        <v>329</v>
      </c>
      <c r="J34" s="716" t="s">
        <v>587</v>
      </c>
    </row>
    <row r="35" spans="1:10" ht="14.45" customHeight="1" x14ac:dyDescent="0.2">
      <c r="A35" s="712" t="s">
        <v>594</v>
      </c>
      <c r="B35" s="713" t="s">
        <v>595</v>
      </c>
      <c r="C35" s="714" t="s">
        <v>329</v>
      </c>
      <c r="D35" s="714" t="s">
        <v>329</v>
      </c>
      <c r="E35" s="714"/>
      <c r="F35" s="714" t="s">
        <v>329</v>
      </c>
      <c r="G35" s="714" t="s">
        <v>329</v>
      </c>
      <c r="H35" s="714" t="s">
        <v>329</v>
      </c>
      <c r="I35" s="715" t="s">
        <v>329</v>
      </c>
      <c r="J35" s="716" t="s">
        <v>0</v>
      </c>
    </row>
    <row r="36" spans="1:10" ht="14.45" customHeight="1" x14ac:dyDescent="0.2">
      <c r="A36" s="712" t="s">
        <v>594</v>
      </c>
      <c r="B36" s="713" t="s">
        <v>572</v>
      </c>
      <c r="C36" s="714">
        <v>680.23410999999976</v>
      </c>
      <c r="D36" s="714">
        <v>638.3557400000002</v>
      </c>
      <c r="E36" s="714"/>
      <c r="F36" s="714">
        <v>758.68595000000016</v>
      </c>
      <c r="G36" s="714">
        <v>0</v>
      </c>
      <c r="H36" s="714">
        <v>758.68595000000016</v>
      </c>
      <c r="I36" s="715" t="s">
        <v>329</v>
      </c>
      <c r="J36" s="716" t="s">
        <v>1</v>
      </c>
    </row>
    <row r="37" spans="1:10" ht="14.45" customHeight="1" x14ac:dyDescent="0.2">
      <c r="A37" s="712" t="s">
        <v>594</v>
      </c>
      <c r="B37" s="713" t="s">
        <v>573</v>
      </c>
      <c r="C37" s="714">
        <v>14.531000000000001</v>
      </c>
      <c r="D37" s="714">
        <v>3.4133599999999999</v>
      </c>
      <c r="E37" s="714"/>
      <c r="F37" s="714">
        <v>1.70668</v>
      </c>
      <c r="G37" s="714">
        <v>0</v>
      </c>
      <c r="H37" s="714">
        <v>1.70668</v>
      </c>
      <c r="I37" s="715" t="s">
        <v>329</v>
      </c>
      <c r="J37" s="716" t="s">
        <v>1</v>
      </c>
    </row>
    <row r="38" spans="1:10" ht="14.45" customHeight="1" x14ac:dyDescent="0.2">
      <c r="A38" s="712" t="s">
        <v>594</v>
      </c>
      <c r="B38" s="713" t="s">
        <v>574</v>
      </c>
      <c r="C38" s="714">
        <v>141.76276000000001</v>
      </c>
      <c r="D38" s="714">
        <v>79.906619999999975</v>
      </c>
      <c r="E38" s="714"/>
      <c r="F38" s="714">
        <v>81.865589999999983</v>
      </c>
      <c r="G38" s="714">
        <v>0</v>
      </c>
      <c r="H38" s="714">
        <v>81.865589999999983</v>
      </c>
      <c r="I38" s="715" t="s">
        <v>329</v>
      </c>
      <c r="J38" s="716" t="s">
        <v>1</v>
      </c>
    </row>
    <row r="39" spans="1:10" ht="14.45" customHeight="1" x14ac:dyDescent="0.2">
      <c r="A39" s="712" t="s">
        <v>594</v>
      </c>
      <c r="B39" s="713" t="s">
        <v>575</v>
      </c>
      <c r="C39" s="714">
        <v>1.0646400000000003</v>
      </c>
      <c r="D39" s="714">
        <v>15.318620000000005</v>
      </c>
      <c r="E39" s="714"/>
      <c r="F39" s="714">
        <v>26.497430000000012</v>
      </c>
      <c r="G39" s="714">
        <v>0</v>
      </c>
      <c r="H39" s="714">
        <v>26.497430000000012</v>
      </c>
      <c r="I39" s="715" t="s">
        <v>329</v>
      </c>
      <c r="J39" s="716" t="s">
        <v>1</v>
      </c>
    </row>
    <row r="40" spans="1:10" ht="14.45" customHeight="1" x14ac:dyDescent="0.2">
      <c r="A40" s="712" t="s">
        <v>594</v>
      </c>
      <c r="B40" s="713" t="s">
        <v>576</v>
      </c>
      <c r="C40" s="714">
        <v>3.0225800000000005</v>
      </c>
      <c r="D40" s="714">
        <v>14.385259999999999</v>
      </c>
      <c r="E40" s="714"/>
      <c r="F40" s="714">
        <v>9.4985800000000005</v>
      </c>
      <c r="G40" s="714">
        <v>0</v>
      </c>
      <c r="H40" s="714">
        <v>9.4985800000000005</v>
      </c>
      <c r="I40" s="715" t="s">
        <v>329</v>
      </c>
      <c r="J40" s="716" t="s">
        <v>1</v>
      </c>
    </row>
    <row r="41" spans="1:10" ht="14.45" customHeight="1" x14ac:dyDescent="0.2">
      <c r="A41" s="712" t="s">
        <v>594</v>
      </c>
      <c r="B41" s="713" t="s">
        <v>577</v>
      </c>
      <c r="C41" s="714">
        <v>33.63177000000001</v>
      </c>
      <c r="D41" s="714">
        <v>32.169029999999999</v>
      </c>
      <c r="E41" s="714"/>
      <c r="F41" s="714">
        <v>29.811679999999999</v>
      </c>
      <c r="G41" s="714">
        <v>0</v>
      </c>
      <c r="H41" s="714">
        <v>29.811679999999999</v>
      </c>
      <c r="I41" s="715" t="s">
        <v>329</v>
      </c>
      <c r="J41" s="716" t="s">
        <v>1</v>
      </c>
    </row>
    <row r="42" spans="1:10" ht="14.45" customHeight="1" x14ac:dyDescent="0.2">
      <c r="A42" s="712" t="s">
        <v>594</v>
      </c>
      <c r="B42" s="713" t="s">
        <v>578</v>
      </c>
      <c r="C42" s="714">
        <v>0.93401000000000001</v>
      </c>
      <c r="D42" s="714">
        <v>0.21618000000000001</v>
      </c>
      <c r="E42" s="714"/>
      <c r="F42" s="714">
        <v>0.89319999999999999</v>
      </c>
      <c r="G42" s="714">
        <v>0</v>
      </c>
      <c r="H42" s="714">
        <v>0.89319999999999999</v>
      </c>
      <c r="I42" s="715" t="s">
        <v>329</v>
      </c>
      <c r="J42" s="716" t="s">
        <v>1</v>
      </c>
    </row>
    <row r="43" spans="1:10" ht="14.45" customHeight="1" x14ac:dyDescent="0.2">
      <c r="A43" s="712" t="s">
        <v>594</v>
      </c>
      <c r="B43" s="713" t="s">
        <v>580</v>
      </c>
      <c r="C43" s="714">
        <v>63.967140000000001</v>
      </c>
      <c r="D43" s="714">
        <v>198.78982999999999</v>
      </c>
      <c r="E43" s="714"/>
      <c r="F43" s="714">
        <v>69.89</v>
      </c>
      <c r="G43" s="714">
        <v>0</v>
      </c>
      <c r="H43" s="714">
        <v>69.89</v>
      </c>
      <c r="I43" s="715" t="s">
        <v>329</v>
      </c>
      <c r="J43" s="716" t="s">
        <v>1</v>
      </c>
    </row>
    <row r="44" spans="1:10" ht="14.45" customHeight="1" x14ac:dyDescent="0.2">
      <c r="A44" s="712" t="s">
        <v>594</v>
      </c>
      <c r="B44" s="713" t="s">
        <v>596</v>
      </c>
      <c r="C44" s="714">
        <v>939.14800999999954</v>
      </c>
      <c r="D44" s="714">
        <v>982.55464000000029</v>
      </c>
      <c r="E44" s="714"/>
      <c r="F44" s="714">
        <v>978.84911000000011</v>
      </c>
      <c r="G44" s="714">
        <v>0</v>
      </c>
      <c r="H44" s="714">
        <v>978.84911000000011</v>
      </c>
      <c r="I44" s="715" t="s">
        <v>329</v>
      </c>
      <c r="J44" s="716" t="s">
        <v>586</v>
      </c>
    </row>
    <row r="45" spans="1:10" ht="14.45" customHeight="1" x14ac:dyDescent="0.2">
      <c r="A45" s="712" t="s">
        <v>329</v>
      </c>
      <c r="B45" s="713" t="s">
        <v>329</v>
      </c>
      <c r="C45" s="714" t="s">
        <v>329</v>
      </c>
      <c r="D45" s="714" t="s">
        <v>329</v>
      </c>
      <c r="E45" s="714"/>
      <c r="F45" s="714" t="s">
        <v>329</v>
      </c>
      <c r="G45" s="714" t="s">
        <v>329</v>
      </c>
      <c r="H45" s="714" t="s">
        <v>329</v>
      </c>
      <c r="I45" s="715" t="s">
        <v>329</v>
      </c>
      <c r="J45" s="716" t="s">
        <v>587</v>
      </c>
    </row>
    <row r="46" spans="1:10" ht="14.45" customHeight="1" x14ac:dyDescent="0.2">
      <c r="A46" s="712" t="s">
        <v>597</v>
      </c>
      <c r="B46" s="713" t="s">
        <v>598</v>
      </c>
      <c r="C46" s="714" t="s">
        <v>329</v>
      </c>
      <c r="D46" s="714" t="s">
        <v>329</v>
      </c>
      <c r="E46" s="714"/>
      <c r="F46" s="714" t="s">
        <v>329</v>
      </c>
      <c r="G46" s="714" t="s">
        <v>329</v>
      </c>
      <c r="H46" s="714" t="s">
        <v>329</v>
      </c>
      <c r="I46" s="715" t="s">
        <v>329</v>
      </c>
      <c r="J46" s="716" t="s">
        <v>0</v>
      </c>
    </row>
    <row r="47" spans="1:10" ht="14.45" customHeight="1" x14ac:dyDescent="0.2">
      <c r="A47" s="712" t="s">
        <v>597</v>
      </c>
      <c r="B47" s="713" t="s">
        <v>579</v>
      </c>
      <c r="C47" s="714">
        <v>1966.9010000000001</v>
      </c>
      <c r="D47" s="714">
        <v>689.39430000000004</v>
      </c>
      <c r="E47" s="714"/>
      <c r="F47" s="714">
        <v>1326.76596</v>
      </c>
      <c r="G47" s="714">
        <v>0</v>
      </c>
      <c r="H47" s="714">
        <v>1326.76596</v>
      </c>
      <c r="I47" s="715" t="s">
        <v>329</v>
      </c>
      <c r="J47" s="716" t="s">
        <v>1</v>
      </c>
    </row>
    <row r="48" spans="1:10" ht="14.45" customHeight="1" x14ac:dyDescent="0.2">
      <c r="A48" s="712" t="s">
        <v>597</v>
      </c>
      <c r="B48" s="713" t="s">
        <v>599</v>
      </c>
      <c r="C48" s="714">
        <v>1966.9010000000001</v>
      </c>
      <c r="D48" s="714">
        <v>689.39430000000004</v>
      </c>
      <c r="E48" s="714"/>
      <c r="F48" s="714">
        <v>1326.76596</v>
      </c>
      <c r="G48" s="714">
        <v>0</v>
      </c>
      <c r="H48" s="714">
        <v>1326.76596</v>
      </c>
      <c r="I48" s="715" t="s">
        <v>329</v>
      </c>
      <c r="J48" s="716" t="s">
        <v>586</v>
      </c>
    </row>
    <row r="49" spans="1:10" ht="14.45" customHeight="1" x14ac:dyDescent="0.2">
      <c r="A49" s="712" t="s">
        <v>329</v>
      </c>
      <c r="B49" s="713" t="s">
        <v>329</v>
      </c>
      <c r="C49" s="714" t="s">
        <v>329</v>
      </c>
      <c r="D49" s="714" t="s">
        <v>329</v>
      </c>
      <c r="E49" s="714"/>
      <c r="F49" s="714" t="s">
        <v>329</v>
      </c>
      <c r="G49" s="714" t="s">
        <v>329</v>
      </c>
      <c r="H49" s="714" t="s">
        <v>329</v>
      </c>
      <c r="I49" s="715" t="s">
        <v>329</v>
      </c>
      <c r="J49" s="716" t="s">
        <v>587</v>
      </c>
    </row>
    <row r="50" spans="1:10" ht="14.45" customHeight="1" x14ac:dyDescent="0.2">
      <c r="A50" s="712" t="s">
        <v>570</v>
      </c>
      <c r="B50" s="713" t="s">
        <v>581</v>
      </c>
      <c r="C50" s="714">
        <v>3060.8760499999999</v>
      </c>
      <c r="D50" s="714">
        <v>1843.5126800000003</v>
      </c>
      <c r="E50" s="714"/>
      <c r="F50" s="714">
        <v>2474.8993600000003</v>
      </c>
      <c r="G50" s="714">
        <v>0</v>
      </c>
      <c r="H50" s="714">
        <v>2474.8993600000003</v>
      </c>
      <c r="I50" s="715" t="s">
        <v>329</v>
      </c>
      <c r="J50" s="716" t="s">
        <v>582</v>
      </c>
    </row>
  </sheetData>
  <mergeCells count="3">
    <mergeCell ref="F3:I3"/>
    <mergeCell ref="C4:D4"/>
    <mergeCell ref="A1:I1"/>
  </mergeCells>
  <conditionalFormatting sqref="F16 F51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0">
    <cfRule type="expression" dxfId="66" priority="5">
      <formula>$H17&gt;0</formula>
    </cfRule>
  </conditionalFormatting>
  <conditionalFormatting sqref="A17:A50">
    <cfRule type="expression" dxfId="65" priority="2">
      <formula>AND($J17&lt;&gt;"mezeraKL",$J17&lt;&gt;"")</formula>
    </cfRule>
  </conditionalFormatting>
  <conditionalFormatting sqref="I17:I50">
    <cfRule type="expression" dxfId="64" priority="6">
      <formula>$I17&gt;1</formula>
    </cfRule>
  </conditionalFormatting>
  <conditionalFormatting sqref="B17:B50">
    <cfRule type="expression" dxfId="63" priority="1">
      <formula>OR($J17="NS",$J17="SumaNS",$J17="Účet")</formula>
    </cfRule>
  </conditionalFormatting>
  <conditionalFormatting sqref="A17:D50 F17:I50">
    <cfRule type="expression" dxfId="62" priority="8">
      <formula>AND($J17&lt;&gt;"",$J17&lt;&gt;"mezeraKL")</formula>
    </cfRule>
  </conditionalFormatting>
  <conditionalFormatting sqref="B17:D50 F17:I50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0 F17:I50">
    <cfRule type="expression" dxfId="60" priority="4">
      <formula>OR($J17="SumaNS",$J17="NS")</formula>
    </cfRule>
  </conditionalFormatting>
  <hyperlinks>
    <hyperlink ref="A2" location="Obsah!A1" display="Zpět na Obsah  KL 01  1.-4.měsíc" xr:uid="{0701B886-6B2F-4879-9D3B-7496672ACC5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0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705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431.50668471255182</v>
      </c>
      <c r="M3" s="203">
        <f>SUBTOTAL(9,M5:M1048576)</f>
        <v>5634.5300000000007</v>
      </c>
      <c r="N3" s="204">
        <f>SUBTOTAL(9,N5:N1048576)</f>
        <v>2431337.3602134148</v>
      </c>
    </row>
    <row r="4" spans="1:14" s="330" customFormat="1" ht="14.45" customHeight="1" thickBot="1" x14ac:dyDescent="0.25">
      <c r="A4" s="717" t="s">
        <v>4</v>
      </c>
      <c r="B4" s="718" t="s">
        <v>5</v>
      </c>
      <c r="C4" s="718" t="s">
        <v>0</v>
      </c>
      <c r="D4" s="718" t="s">
        <v>6</v>
      </c>
      <c r="E4" s="719" t="s">
        <v>7</v>
      </c>
      <c r="F4" s="718" t="s">
        <v>1</v>
      </c>
      <c r="G4" s="718" t="s">
        <v>8</v>
      </c>
      <c r="H4" s="718" t="s">
        <v>9</v>
      </c>
      <c r="I4" s="718" t="s">
        <v>10</v>
      </c>
      <c r="J4" s="720" t="s">
        <v>11</v>
      </c>
      <c r="K4" s="720" t="s">
        <v>12</v>
      </c>
      <c r="L4" s="721" t="s">
        <v>183</v>
      </c>
      <c r="M4" s="721" t="s">
        <v>13</v>
      </c>
      <c r="N4" s="722" t="s">
        <v>200</v>
      </c>
    </row>
    <row r="5" spans="1:14" ht="14.45" customHeight="1" x14ac:dyDescent="0.2">
      <c r="A5" s="723" t="s">
        <v>570</v>
      </c>
      <c r="B5" s="724" t="s">
        <v>571</v>
      </c>
      <c r="C5" s="725" t="s">
        <v>583</v>
      </c>
      <c r="D5" s="726" t="s">
        <v>584</v>
      </c>
      <c r="E5" s="727">
        <v>50113001</v>
      </c>
      <c r="F5" s="726" t="s">
        <v>600</v>
      </c>
      <c r="G5" s="725" t="s">
        <v>601</v>
      </c>
      <c r="H5" s="725">
        <v>196886</v>
      </c>
      <c r="I5" s="725">
        <v>96886</v>
      </c>
      <c r="J5" s="725" t="s">
        <v>602</v>
      </c>
      <c r="K5" s="725" t="s">
        <v>603</v>
      </c>
      <c r="L5" s="728">
        <v>50.16</v>
      </c>
      <c r="M5" s="728">
        <v>1</v>
      </c>
      <c r="N5" s="729">
        <v>50.16</v>
      </c>
    </row>
    <row r="6" spans="1:14" ht="14.45" customHeight="1" x14ac:dyDescent="0.2">
      <c r="A6" s="730" t="s">
        <v>570</v>
      </c>
      <c r="B6" s="731" t="s">
        <v>571</v>
      </c>
      <c r="C6" s="732" t="s">
        <v>583</v>
      </c>
      <c r="D6" s="733" t="s">
        <v>584</v>
      </c>
      <c r="E6" s="734">
        <v>50113001</v>
      </c>
      <c r="F6" s="733" t="s">
        <v>600</v>
      </c>
      <c r="G6" s="732" t="s">
        <v>601</v>
      </c>
      <c r="H6" s="732">
        <v>100362</v>
      </c>
      <c r="I6" s="732">
        <v>362</v>
      </c>
      <c r="J6" s="732" t="s">
        <v>604</v>
      </c>
      <c r="K6" s="732" t="s">
        <v>605</v>
      </c>
      <c r="L6" s="735">
        <v>72.569999999999993</v>
      </c>
      <c r="M6" s="735">
        <v>8</v>
      </c>
      <c r="N6" s="736">
        <v>580.55999999999995</v>
      </c>
    </row>
    <row r="7" spans="1:14" ht="14.45" customHeight="1" x14ac:dyDescent="0.2">
      <c r="A7" s="730" t="s">
        <v>570</v>
      </c>
      <c r="B7" s="731" t="s">
        <v>571</v>
      </c>
      <c r="C7" s="732" t="s">
        <v>583</v>
      </c>
      <c r="D7" s="733" t="s">
        <v>584</v>
      </c>
      <c r="E7" s="734">
        <v>50113001</v>
      </c>
      <c r="F7" s="733" t="s">
        <v>600</v>
      </c>
      <c r="G7" s="732" t="s">
        <v>601</v>
      </c>
      <c r="H7" s="732">
        <v>156926</v>
      </c>
      <c r="I7" s="732">
        <v>56926</v>
      </c>
      <c r="J7" s="732" t="s">
        <v>606</v>
      </c>
      <c r="K7" s="732" t="s">
        <v>607</v>
      </c>
      <c r="L7" s="735">
        <v>48.4</v>
      </c>
      <c r="M7" s="735">
        <v>56</v>
      </c>
      <c r="N7" s="736">
        <v>2710.4</v>
      </c>
    </row>
    <row r="8" spans="1:14" ht="14.45" customHeight="1" x14ac:dyDescent="0.2">
      <c r="A8" s="730" t="s">
        <v>570</v>
      </c>
      <c r="B8" s="731" t="s">
        <v>571</v>
      </c>
      <c r="C8" s="732" t="s">
        <v>583</v>
      </c>
      <c r="D8" s="733" t="s">
        <v>584</v>
      </c>
      <c r="E8" s="734">
        <v>50113001</v>
      </c>
      <c r="F8" s="733" t="s">
        <v>600</v>
      </c>
      <c r="G8" s="732" t="s">
        <v>601</v>
      </c>
      <c r="H8" s="732">
        <v>905097</v>
      </c>
      <c r="I8" s="732">
        <v>158767</v>
      </c>
      <c r="J8" s="732" t="s">
        <v>608</v>
      </c>
      <c r="K8" s="732" t="s">
        <v>609</v>
      </c>
      <c r="L8" s="735">
        <v>167.41998712135421</v>
      </c>
      <c r="M8" s="735">
        <v>20</v>
      </c>
      <c r="N8" s="736">
        <v>3348.3997424270842</v>
      </c>
    </row>
    <row r="9" spans="1:14" ht="14.45" customHeight="1" x14ac:dyDescent="0.2">
      <c r="A9" s="730" t="s">
        <v>570</v>
      </c>
      <c r="B9" s="731" t="s">
        <v>571</v>
      </c>
      <c r="C9" s="732" t="s">
        <v>583</v>
      </c>
      <c r="D9" s="733" t="s">
        <v>584</v>
      </c>
      <c r="E9" s="734">
        <v>50113001</v>
      </c>
      <c r="F9" s="733" t="s">
        <v>600</v>
      </c>
      <c r="G9" s="732" t="s">
        <v>601</v>
      </c>
      <c r="H9" s="732">
        <v>23987</v>
      </c>
      <c r="I9" s="732">
        <v>23987</v>
      </c>
      <c r="J9" s="732" t="s">
        <v>610</v>
      </c>
      <c r="K9" s="732" t="s">
        <v>611</v>
      </c>
      <c r="L9" s="735">
        <v>167.42000000000002</v>
      </c>
      <c r="M9" s="735">
        <v>1</v>
      </c>
      <c r="N9" s="736">
        <v>167.42000000000002</v>
      </c>
    </row>
    <row r="10" spans="1:14" ht="14.45" customHeight="1" x14ac:dyDescent="0.2">
      <c r="A10" s="730" t="s">
        <v>570</v>
      </c>
      <c r="B10" s="731" t="s">
        <v>571</v>
      </c>
      <c r="C10" s="732" t="s">
        <v>583</v>
      </c>
      <c r="D10" s="733" t="s">
        <v>584</v>
      </c>
      <c r="E10" s="734">
        <v>50113001</v>
      </c>
      <c r="F10" s="733" t="s">
        <v>600</v>
      </c>
      <c r="G10" s="732" t="s">
        <v>601</v>
      </c>
      <c r="H10" s="732">
        <v>103070</v>
      </c>
      <c r="I10" s="732">
        <v>103070</v>
      </c>
      <c r="J10" s="732" t="s">
        <v>612</v>
      </c>
      <c r="K10" s="732" t="s">
        <v>613</v>
      </c>
      <c r="L10" s="735">
        <v>168.87</v>
      </c>
      <c r="M10" s="735">
        <v>2</v>
      </c>
      <c r="N10" s="736">
        <v>337.74</v>
      </c>
    </row>
    <row r="11" spans="1:14" ht="14.45" customHeight="1" x14ac:dyDescent="0.2">
      <c r="A11" s="730" t="s">
        <v>570</v>
      </c>
      <c r="B11" s="731" t="s">
        <v>571</v>
      </c>
      <c r="C11" s="732" t="s">
        <v>583</v>
      </c>
      <c r="D11" s="733" t="s">
        <v>584</v>
      </c>
      <c r="E11" s="734">
        <v>50113001</v>
      </c>
      <c r="F11" s="733" t="s">
        <v>600</v>
      </c>
      <c r="G11" s="732" t="s">
        <v>601</v>
      </c>
      <c r="H11" s="732">
        <v>850308</v>
      </c>
      <c r="I11" s="732">
        <v>130719</v>
      </c>
      <c r="J11" s="732" t="s">
        <v>614</v>
      </c>
      <c r="K11" s="732" t="s">
        <v>329</v>
      </c>
      <c r="L11" s="735">
        <v>115.39999999999998</v>
      </c>
      <c r="M11" s="735">
        <v>2</v>
      </c>
      <c r="N11" s="736">
        <v>230.79999999999995</v>
      </c>
    </row>
    <row r="12" spans="1:14" ht="14.45" customHeight="1" x14ac:dyDescent="0.2">
      <c r="A12" s="730" t="s">
        <v>570</v>
      </c>
      <c r="B12" s="731" t="s">
        <v>571</v>
      </c>
      <c r="C12" s="732" t="s">
        <v>583</v>
      </c>
      <c r="D12" s="733" t="s">
        <v>584</v>
      </c>
      <c r="E12" s="734">
        <v>50113001</v>
      </c>
      <c r="F12" s="733" t="s">
        <v>600</v>
      </c>
      <c r="G12" s="732" t="s">
        <v>601</v>
      </c>
      <c r="H12" s="732">
        <v>51366</v>
      </c>
      <c r="I12" s="732">
        <v>51366</v>
      </c>
      <c r="J12" s="732" t="s">
        <v>615</v>
      </c>
      <c r="K12" s="732" t="s">
        <v>616</v>
      </c>
      <c r="L12" s="735">
        <v>171.60000000000005</v>
      </c>
      <c r="M12" s="735">
        <v>7</v>
      </c>
      <c r="N12" s="736">
        <v>1201.2000000000003</v>
      </c>
    </row>
    <row r="13" spans="1:14" ht="14.45" customHeight="1" x14ac:dyDescent="0.2">
      <c r="A13" s="730" t="s">
        <v>570</v>
      </c>
      <c r="B13" s="731" t="s">
        <v>571</v>
      </c>
      <c r="C13" s="732" t="s">
        <v>583</v>
      </c>
      <c r="D13" s="733" t="s">
        <v>584</v>
      </c>
      <c r="E13" s="734">
        <v>50113001</v>
      </c>
      <c r="F13" s="733" t="s">
        <v>600</v>
      </c>
      <c r="G13" s="732" t="s">
        <v>601</v>
      </c>
      <c r="H13" s="732">
        <v>157608</v>
      </c>
      <c r="I13" s="732">
        <v>57608</v>
      </c>
      <c r="J13" s="732" t="s">
        <v>617</v>
      </c>
      <c r="K13" s="732" t="s">
        <v>618</v>
      </c>
      <c r="L13" s="735">
        <v>100.25</v>
      </c>
      <c r="M13" s="735">
        <v>5</v>
      </c>
      <c r="N13" s="736">
        <v>501.25</v>
      </c>
    </row>
    <row r="14" spans="1:14" ht="14.45" customHeight="1" x14ac:dyDescent="0.2">
      <c r="A14" s="730" t="s">
        <v>570</v>
      </c>
      <c r="B14" s="731" t="s">
        <v>571</v>
      </c>
      <c r="C14" s="732" t="s">
        <v>583</v>
      </c>
      <c r="D14" s="733" t="s">
        <v>584</v>
      </c>
      <c r="E14" s="734">
        <v>50113001</v>
      </c>
      <c r="F14" s="733" t="s">
        <v>600</v>
      </c>
      <c r="G14" s="732" t="s">
        <v>601</v>
      </c>
      <c r="H14" s="732">
        <v>224964</v>
      </c>
      <c r="I14" s="732">
        <v>224964</v>
      </c>
      <c r="J14" s="732" t="s">
        <v>619</v>
      </c>
      <c r="K14" s="732" t="s">
        <v>620</v>
      </c>
      <c r="L14" s="735">
        <v>107.75</v>
      </c>
      <c r="M14" s="735">
        <v>12</v>
      </c>
      <c r="N14" s="736">
        <v>1293</v>
      </c>
    </row>
    <row r="15" spans="1:14" ht="14.45" customHeight="1" x14ac:dyDescent="0.2">
      <c r="A15" s="730" t="s">
        <v>570</v>
      </c>
      <c r="B15" s="731" t="s">
        <v>571</v>
      </c>
      <c r="C15" s="732" t="s">
        <v>583</v>
      </c>
      <c r="D15" s="733" t="s">
        <v>584</v>
      </c>
      <c r="E15" s="734">
        <v>50113001</v>
      </c>
      <c r="F15" s="733" t="s">
        <v>600</v>
      </c>
      <c r="G15" s="732" t="s">
        <v>601</v>
      </c>
      <c r="H15" s="732">
        <v>202878</v>
      </c>
      <c r="I15" s="732">
        <v>202878</v>
      </c>
      <c r="J15" s="732" t="s">
        <v>621</v>
      </c>
      <c r="K15" s="732" t="s">
        <v>622</v>
      </c>
      <c r="L15" s="735">
        <v>45.576000000000001</v>
      </c>
      <c r="M15" s="735">
        <v>5</v>
      </c>
      <c r="N15" s="736">
        <v>227.88</v>
      </c>
    </row>
    <row r="16" spans="1:14" ht="14.45" customHeight="1" x14ac:dyDescent="0.2">
      <c r="A16" s="730" t="s">
        <v>570</v>
      </c>
      <c r="B16" s="731" t="s">
        <v>571</v>
      </c>
      <c r="C16" s="732" t="s">
        <v>583</v>
      </c>
      <c r="D16" s="733" t="s">
        <v>584</v>
      </c>
      <c r="E16" s="734">
        <v>50113001</v>
      </c>
      <c r="F16" s="733" t="s">
        <v>600</v>
      </c>
      <c r="G16" s="732" t="s">
        <v>601</v>
      </c>
      <c r="H16" s="732">
        <v>394712</v>
      </c>
      <c r="I16" s="732">
        <v>0</v>
      </c>
      <c r="J16" s="732" t="s">
        <v>623</v>
      </c>
      <c r="K16" s="732" t="s">
        <v>624</v>
      </c>
      <c r="L16" s="735">
        <v>28.75</v>
      </c>
      <c r="M16" s="735">
        <v>528</v>
      </c>
      <c r="N16" s="736">
        <v>15180</v>
      </c>
    </row>
    <row r="17" spans="1:14" ht="14.45" customHeight="1" x14ac:dyDescent="0.2">
      <c r="A17" s="730" t="s">
        <v>570</v>
      </c>
      <c r="B17" s="731" t="s">
        <v>571</v>
      </c>
      <c r="C17" s="732" t="s">
        <v>583</v>
      </c>
      <c r="D17" s="733" t="s">
        <v>584</v>
      </c>
      <c r="E17" s="734">
        <v>50113001</v>
      </c>
      <c r="F17" s="733" t="s">
        <v>600</v>
      </c>
      <c r="G17" s="732" t="s">
        <v>601</v>
      </c>
      <c r="H17" s="732">
        <v>230426</v>
      </c>
      <c r="I17" s="732">
        <v>230426</v>
      </c>
      <c r="J17" s="732" t="s">
        <v>625</v>
      </c>
      <c r="K17" s="732" t="s">
        <v>626</v>
      </c>
      <c r="L17" s="735">
        <v>78.539999999999992</v>
      </c>
      <c r="M17" s="735">
        <v>25</v>
      </c>
      <c r="N17" s="736">
        <v>1963.4999999999998</v>
      </c>
    </row>
    <row r="18" spans="1:14" ht="14.45" customHeight="1" x14ac:dyDescent="0.2">
      <c r="A18" s="730" t="s">
        <v>570</v>
      </c>
      <c r="B18" s="731" t="s">
        <v>571</v>
      </c>
      <c r="C18" s="732" t="s">
        <v>583</v>
      </c>
      <c r="D18" s="733" t="s">
        <v>584</v>
      </c>
      <c r="E18" s="734">
        <v>50113001</v>
      </c>
      <c r="F18" s="733" t="s">
        <v>600</v>
      </c>
      <c r="G18" s="732" t="s">
        <v>601</v>
      </c>
      <c r="H18" s="732">
        <v>394627</v>
      </c>
      <c r="I18" s="732">
        <v>0</v>
      </c>
      <c r="J18" s="732" t="s">
        <v>627</v>
      </c>
      <c r="K18" s="732" t="s">
        <v>329</v>
      </c>
      <c r="L18" s="735">
        <v>116.76398727271184</v>
      </c>
      <c r="M18" s="735">
        <v>16</v>
      </c>
      <c r="N18" s="736">
        <v>1868.2237963633895</v>
      </c>
    </row>
    <row r="19" spans="1:14" ht="14.45" customHeight="1" x14ac:dyDescent="0.2">
      <c r="A19" s="730" t="s">
        <v>570</v>
      </c>
      <c r="B19" s="731" t="s">
        <v>571</v>
      </c>
      <c r="C19" s="732" t="s">
        <v>583</v>
      </c>
      <c r="D19" s="733" t="s">
        <v>584</v>
      </c>
      <c r="E19" s="734">
        <v>50113001</v>
      </c>
      <c r="F19" s="733" t="s">
        <v>600</v>
      </c>
      <c r="G19" s="732" t="s">
        <v>601</v>
      </c>
      <c r="H19" s="732">
        <v>930224</v>
      </c>
      <c r="I19" s="732">
        <v>0</v>
      </c>
      <c r="J19" s="732" t="s">
        <v>628</v>
      </c>
      <c r="K19" s="732" t="s">
        <v>329</v>
      </c>
      <c r="L19" s="735">
        <v>111.72245505942848</v>
      </c>
      <c r="M19" s="735">
        <v>2</v>
      </c>
      <c r="N19" s="736">
        <v>223.44491011885697</v>
      </c>
    </row>
    <row r="20" spans="1:14" ht="14.45" customHeight="1" x14ac:dyDescent="0.2">
      <c r="A20" s="730" t="s">
        <v>570</v>
      </c>
      <c r="B20" s="731" t="s">
        <v>571</v>
      </c>
      <c r="C20" s="732" t="s">
        <v>583</v>
      </c>
      <c r="D20" s="733" t="s">
        <v>584</v>
      </c>
      <c r="E20" s="734">
        <v>50113001</v>
      </c>
      <c r="F20" s="733" t="s">
        <v>600</v>
      </c>
      <c r="G20" s="732" t="s">
        <v>601</v>
      </c>
      <c r="H20" s="732">
        <v>921335</v>
      </c>
      <c r="I20" s="732">
        <v>0</v>
      </c>
      <c r="J20" s="732" t="s">
        <v>629</v>
      </c>
      <c r="K20" s="732" t="s">
        <v>329</v>
      </c>
      <c r="L20" s="735">
        <v>53.744710323920778</v>
      </c>
      <c r="M20" s="735">
        <v>450</v>
      </c>
      <c r="N20" s="736">
        <v>24185.119645764349</v>
      </c>
    </row>
    <row r="21" spans="1:14" ht="14.45" customHeight="1" x14ac:dyDescent="0.2">
      <c r="A21" s="730" t="s">
        <v>570</v>
      </c>
      <c r="B21" s="731" t="s">
        <v>571</v>
      </c>
      <c r="C21" s="732" t="s">
        <v>583</v>
      </c>
      <c r="D21" s="733" t="s">
        <v>584</v>
      </c>
      <c r="E21" s="734">
        <v>50113001</v>
      </c>
      <c r="F21" s="733" t="s">
        <v>600</v>
      </c>
      <c r="G21" s="732" t="s">
        <v>601</v>
      </c>
      <c r="H21" s="732">
        <v>920352</v>
      </c>
      <c r="I21" s="732">
        <v>0</v>
      </c>
      <c r="J21" s="732" t="s">
        <v>630</v>
      </c>
      <c r="K21" s="732" t="s">
        <v>329</v>
      </c>
      <c r="L21" s="735">
        <v>97.453682620282436</v>
      </c>
      <c r="M21" s="735">
        <v>73</v>
      </c>
      <c r="N21" s="736">
        <v>7114.118831280618</v>
      </c>
    </row>
    <row r="22" spans="1:14" ht="14.45" customHeight="1" x14ac:dyDescent="0.2">
      <c r="A22" s="730" t="s">
        <v>570</v>
      </c>
      <c r="B22" s="731" t="s">
        <v>571</v>
      </c>
      <c r="C22" s="732" t="s">
        <v>583</v>
      </c>
      <c r="D22" s="733" t="s">
        <v>584</v>
      </c>
      <c r="E22" s="734">
        <v>50113001</v>
      </c>
      <c r="F22" s="733" t="s">
        <v>600</v>
      </c>
      <c r="G22" s="732" t="s">
        <v>601</v>
      </c>
      <c r="H22" s="732">
        <v>921017</v>
      </c>
      <c r="I22" s="732">
        <v>0</v>
      </c>
      <c r="J22" s="732" t="s">
        <v>631</v>
      </c>
      <c r="K22" s="732" t="s">
        <v>329</v>
      </c>
      <c r="L22" s="735">
        <v>42.555412659438943</v>
      </c>
      <c r="M22" s="735">
        <v>1</v>
      </c>
      <c r="N22" s="736">
        <v>42.555412659438943</v>
      </c>
    </row>
    <row r="23" spans="1:14" ht="14.45" customHeight="1" x14ac:dyDescent="0.2">
      <c r="A23" s="730" t="s">
        <v>570</v>
      </c>
      <c r="B23" s="731" t="s">
        <v>571</v>
      </c>
      <c r="C23" s="732" t="s">
        <v>583</v>
      </c>
      <c r="D23" s="733" t="s">
        <v>584</v>
      </c>
      <c r="E23" s="734">
        <v>50113001</v>
      </c>
      <c r="F23" s="733" t="s">
        <v>600</v>
      </c>
      <c r="G23" s="732" t="s">
        <v>601</v>
      </c>
      <c r="H23" s="732">
        <v>900321</v>
      </c>
      <c r="I23" s="732">
        <v>0</v>
      </c>
      <c r="J23" s="732" t="s">
        <v>632</v>
      </c>
      <c r="K23" s="732" t="s">
        <v>329</v>
      </c>
      <c r="L23" s="735">
        <v>730.41549775394856</v>
      </c>
      <c r="M23" s="735">
        <v>1</v>
      </c>
      <c r="N23" s="736">
        <v>730.41549775394856</v>
      </c>
    </row>
    <row r="24" spans="1:14" ht="14.45" customHeight="1" x14ac:dyDescent="0.2">
      <c r="A24" s="730" t="s">
        <v>570</v>
      </c>
      <c r="B24" s="731" t="s">
        <v>571</v>
      </c>
      <c r="C24" s="732" t="s">
        <v>583</v>
      </c>
      <c r="D24" s="733" t="s">
        <v>584</v>
      </c>
      <c r="E24" s="734">
        <v>50113001</v>
      </c>
      <c r="F24" s="733" t="s">
        <v>600</v>
      </c>
      <c r="G24" s="732" t="s">
        <v>601</v>
      </c>
      <c r="H24" s="732">
        <v>930676</v>
      </c>
      <c r="I24" s="732">
        <v>0</v>
      </c>
      <c r="J24" s="732" t="s">
        <v>633</v>
      </c>
      <c r="K24" s="732" t="s">
        <v>329</v>
      </c>
      <c r="L24" s="735">
        <v>77.575710925426719</v>
      </c>
      <c r="M24" s="735">
        <v>140</v>
      </c>
      <c r="N24" s="736">
        <v>10860.59952955974</v>
      </c>
    </row>
    <row r="25" spans="1:14" ht="14.45" customHeight="1" x14ac:dyDescent="0.2">
      <c r="A25" s="730" t="s">
        <v>570</v>
      </c>
      <c r="B25" s="731" t="s">
        <v>571</v>
      </c>
      <c r="C25" s="732" t="s">
        <v>583</v>
      </c>
      <c r="D25" s="733" t="s">
        <v>584</v>
      </c>
      <c r="E25" s="734">
        <v>50113001</v>
      </c>
      <c r="F25" s="733" t="s">
        <v>600</v>
      </c>
      <c r="G25" s="732" t="s">
        <v>601</v>
      </c>
      <c r="H25" s="732">
        <v>900427</v>
      </c>
      <c r="I25" s="732">
        <v>0</v>
      </c>
      <c r="J25" s="732" t="s">
        <v>634</v>
      </c>
      <c r="K25" s="732" t="s">
        <v>329</v>
      </c>
      <c r="L25" s="735">
        <v>70.571512667245912</v>
      </c>
      <c r="M25" s="735">
        <v>2</v>
      </c>
      <c r="N25" s="736">
        <v>141.14302533449182</v>
      </c>
    </row>
    <row r="26" spans="1:14" ht="14.45" customHeight="1" x14ac:dyDescent="0.2">
      <c r="A26" s="730" t="s">
        <v>570</v>
      </c>
      <c r="B26" s="731" t="s">
        <v>571</v>
      </c>
      <c r="C26" s="732" t="s">
        <v>583</v>
      </c>
      <c r="D26" s="733" t="s">
        <v>584</v>
      </c>
      <c r="E26" s="734">
        <v>50113001</v>
      </c>
      <c r="F26" s="733" t="s">
        <v>600</v>
      </c>
      <c r="G26" s="732" t="s">
        <v>601</v>
      </c>
      <c r="H26" s="732">
        <v>900071</v>
      </c>
      <c r="I26" s="732">
        <v>0</v>
      </c>
      <c r="J26" s="732" t="s">
        <v>635</v>
      </c>
      <c r="K26" s="732" t="s">
        <v>329</v>
      </c>
      <c r="L26" s="735">
        <v>154.67287841869191</v>
      </c>
      <c r="M26" s="735">
        <v>3</v>
      </c>
      <c r="N26" s="736">
        <v>464.0186352560757</v>
      </c>
    </row>
    <row r="27" spans="1:14" ht="14.45" customHeight="1" x14ac:dyDescent="0.2">
      <c r="A27" s="730" t="s">
        <v>570</v>
      </c>
      <c r="B27" s="731" t="s">
        <v>571</v>
      </c>
      <c r="C27" s="732" t="s">
        <v>583</v>
      </c>
      <c r="D27" s="733" t="s">
        <v>584</v>
      </c>
      <c r="E27" s="734">
        <v>50113001</v>
      </c>
      <c r="F27" s="733" t="s">
        <v>600</v>
      </c>
      <c r="G27" s="732" t="s">
        <v>601</v>
      </c>
      <c r="H27" s="732">
        <v>921412</v>
      </c>
      <c r="I27" s="732">
        <v>0</v>
      </c>
      <c r="J27" s="732" t="s">
        <v>636</v>
      </c>
      <c r="K27" s="732" t="s">
        <v>329</v>
      </c>
      <c r="L27" s="735">
        <v>58.0741433249582</v>
      </c>
      <c r="M27" s="735">
        <v>880</v>
      </c>
      <c r="N27" s="736">
        <v>51105.246125963218</v>
      </c>
    </row>
    <row r="28" spans="1:14" ht="14.45" customHeight="1" x14ac:dyDescent="0.2">
      <c r="A28" s="730" t="s">
        <v>570</v>
      </c>
      <c r="B28" s="731" t="s">
        <v>571</v>
      </c>
      <c r="C28" s="732" t="s">
        <v>583</v>
      </c>
      <c r="D28" s="733" t="s">
        <v>584</v>
      </c>
      <c r="E28" s="734">
        <v>50113001</v>
      </c>
      <c r="F28" s="733" t="s">
        <v>600</v>
      </c>
      <c r="G28" s="732" t="s">
        <v>601</v>
      </c>
      <c r="H28" s="732">
        <v>840220</v>
      </c>
      <c r="I28" s="732">
        <v>0</v>
      </c>
      <c r="J28" s="732" t="s">
        <v>637</v>
      </c>
      <c r="K28" s="732" t="s">
        <v>329</v>
      </c>
      <c r="L28" s="735">
        <v>214.29000000000005</v>
      </c>
      <c r="M28" s="735">
        <v>1</v>
      </c>
      <c r="N28" s="736">
        <v>214.29000000000005</v>
      </c>
    </row>
    <row r="29" spans="1:14" ht="14.45" customHeight="1" x14ac:dyDescent="0.2">
      <c r="A29" s="730" t="s">
        <v>570</v>
      </c>
      <c r="B29" s="731" t="s">
        <v>571</v>
      </c>
      <c r="C29" s="732" t="s">
        <v>583</v>
      </c>
      <c r="D29" s="733" t="s">
        <v>584</v>
      </c>
      <c r="E29" s="734">
        <v>50113001</v>
      </c>
      <c r="F29" s="733" t="s">
        <v>600</v>
      </c>
      <c r="G29" s="732" t="s">
        <v>601</v>
      </c>
      <c r="H29" s="732">
        <v>189997</v>
      </c>
      <c r="I29" s="732">
        <v>89997</v>
      </c>
      <c r="J29" s="732" t="s">
        <v>638</v>
      </c>
      <c r="K29" s="732" t="s">
        <v>639</v>
      </c>
      <c r="L29" s="735">
        <v>191.06000000000003</v>
      </c>
      <c r="M29" s="735">
        <v>20</v>
      </c>
      <c r="N29" s="736">
        <v>3821.2000000000007</v>
      </c>
    </row>
    <row r="30" spans="1:14" ht="14.45" customHeight="1" x14ac:dyDescent="0.2">
      <c r="A30" s="730" t="s">
        <v>570</v>
      </c>
      <c r="B30" s="731" t="s">
        <v>571</v>
      </c>
      <c r="C30" s="732" t="s">
        <v>583</v>
      </c>
      <c r="D30" s="733" t="s">
        <v>584</v>
      </c>
      <c r="E30" s="734">
        <v>50113001</v>
      </c>
      <c r="F30" s="733" t="s">
        <v>600</v>
      </c>
      <c r="G30" s="732" t="s">
        <v>601</v>
      </c>
      <c r="H30" s="732">
        <v>102684</v>
      </c>
      <c r="I30" s="732">
        <v>2684</v>
      </c>
      <c r="J30" s="732" t="s">
        <v>640</v>
      </c>
      <c r="K30" s="732" t="s">
        <v>641</v>
      </c>
      <c r="L30" s="735">
        <v>108.56</v>
      </c>
      <c r="M30" s="735">
        <v>2</v>
      </c>
      <c r="N30" s="736">
        <v>217.12</v>
      </c>
    </row>
    <row r="31" spans="1:14" ht="14.45" customHeight="1" x14ac:dyDescent="0.2">
      <c r="A31" s="730" t="s">
        <v>570</v>
      </c>
      <c r="B31" s="731" t="s">
        <v>571</v>
      </c>
      <c r="C31" s="732" t="s">
        <v>583</v>
      </c>
      <c r="D31" s="733" t="s">
        <v>584</v>
      </c>
      <c r="E31" s="734">
        <v>50113001</v>
      </c>
      <c r="F31" s="733" t="s">
        <v>600</v>
      </c>
      <c r="G31" s="732" t="s">
        <v>601</v>
      </c>
      <c r="H31" s="732">
        <v>119686</v>
      </c>
      <c r="I31" s="732">
        <v>119686</v>
      </c>
      <c r="J31" s="732" t="s">
        <v>642</v>
      </c>
      <c r="K31" s="732" t="s">
        <v>643</v>
      </c>
      <c r="L31" s="735">
        <v>59.390000000000008</v>
      </c>
      <c r="M31" s="735">
        <v>3</v>
      </c>
      <c r="N31" s="736">
        <v>178.17000000000002</v>
      </c>
    </row>
    <row r="32" spans="1:14" ht="14.45" customHeight="1" x14ac:dyDescent="0.2">
      <c r="A32" s="730" t="s">
        <v>570</v>
      </c>
      <c r="B32" s="731" t="s">
        <v>571</v>
      </c>
      <c r="C32" s="732" t="s">
        <v>583</v>
      </c>
      <c r="D32" s="733" t="s">
        <v>584</v>
      </c>
      <c r="E32" s="734">
        <v>50113001</v>
      </c>
      <c r="F32" s="733" t="s">
        <v>600</v>
      </c>
      <c r="G32" s="732" t="s">
        <v>601</v>
      </c>
      <c r="H32" s="732">
        <v>848241</v>
      </c>
      <c r="I32" s="732">
        <v>107854</v>
      </c>
      <c r="J32" s="732" t="s">
        <v>644</v>
      </c>
      <c r="K32" s="732" t="s">
        <v>645</v>
      </c>
      <c r="L32" s="735">
        <v>1859.3900000000003</v>
      </c>
      <c r="M32" s="735">
        <v>2</v>
      </c>
      <c r="N32" s="736">
        <v>3718.7800000000007</v>
      </c>
    </row>
    <row r="33" spans="1:14" ht="14.45" customHeight="1" x14ac:dyDescent="0.2">
      <c r="A33" s="730" t="s">
        <v>570</v>
      </c>
      <c r="B33" s="731" t="s">
        <v>571</v>
      </c>
      <c r="C33" s="732" t="s">
        <v>583</v>
      </c>
      <c r="D33" s="733" t="s">
        <v>584</v>
      </c>
      <c r="E33" s="734">
        <v>50113001</v>
      </c>
      <c r="F33" s="733" t="s">
        <v>600</v>
      </c>
      <c r="G33" s="732" t="s">
        <v>601</v>
      </c>
      <c r="H33" s="732">
        <v>200863</v>
      </c>
      <c r="I33" s="732">
        <v>200863</v>
      </c>
      <c r="J33" s="732" t="s">
        <v>646</v>
      </c>
      <c r="K33" s="732" t="s">
        <v>647</v>
      </c>
      <c r="L33" s="735">
        <v>85.364615384615391</v>
      </c>
      <c r="M33" s="735">
        <v>130</v>
      </c>
      <c r="N33" s="736">
        <v>11097.400000000001</v>
      </c>
    </row>
    <row r="34" spans="1:14" ht="14.45" customHeight="1" x14ac:dyDescent="0.2">
      <c r="A34" s="730" t="s">
        <v>570</v>
      </c>
      <c r="B34" s="731" t="s">
        <v>571</v>
      </c>
      <c r="C34" s="732" t="s">
        <v>583</v>
      </c>
      <c r="D34" s="733" t="s">
        <v>584</v>
      </c>
      <c r="E34" s="734">
        <v>50113001</v>
      </c>
      <c r="F34" s="733" t="s">
        <v>600</v>
      </c>
      <c r="G34" s="732" t="s">
        <v>601</v>
      </c>
      <c r="H34" s="732">
        <v>122629</v>
      </c>
      <c r="I34" s="732">
        <v>122629</v>
      </c>
      <c r="J34" s="732" t="s">
        <v>648</v>
      </c>
      <c r="K34" s="732" t="s">
        <v>649</v>
      </c>
      <c r="L34" s="735">
        <v>75.205999999999989</v>
      </c>
      <c r="M34" s="735">
        <v>10</v>
      </c>
      <c r="N34" s="736">
        <v>752.06</v>
      </c>
    </row>
    <row r="35" spans="1:14" ht="14.45" customHeight="1" x14ac:dyDescent="0.2">
      <c r="A35" s="730" t="s">
        <v>570</v>
      </c>
      <c r="B35" s="731" t="s">
        <v>571</v>
      </c>
      <c r="C35" s="732" t="s">
        <v>583</v>
      </c>
      <c r="D35" s="733" t="s">
        <v>584</v>
      </c>
      <c r="E35" s="734">
        <v>50113001</v>
      </c>
      <c r="F35" s="733" t="s">
        <v>600</v>
      </c>
      <c r="G35" s="732" t="s">
        <v>601</v>
      </c>
      <c r="H35" s="732">
        <v>243240</v>
      </c>
      <c r="I35" s="732">
        <v>243240</v>
      </c>
      <c r="J35" s="732" t="s">
        <v>650</v>
      </c>
      <c r="K35" s="732" t="s">
        <v>651</v>
      </c>
      <c r="L35" s="735">
        <v>79.95</v>
      </c>
      <c r="M35" s="735">
        <v>1</v>
      </c>
      <c r="N35" s="736">
        <v>79.95</v>
      </c>
    </row>
    <row r="36" spans="1:14" ht="14.45" customHeight="1" x14ac:dyDescent="0.2">
      <c r="A36" s="730" t="s">
        <v>570</v>
      </c>
      <c r="B36" s="731" t="s">
        <v>571</v>
      </c>
      <c r="C36" s="732" t="s">
        <v>583</v>
      </c>
      <c r="D36" s="733" t="s">
        <v>584</v>
      </c>
      <c r="E36" s="734">
        <v>50113008</v>
      </c>
      <c r="F36" s="733" t="s">
        <v>652</v>
      </c>
      <c r="G36" s="732"/>
      <c r="H36" s="732"/>
      <c r="I36" s="732">
        <v>26039</v>
      </c>
      <c r="J36" s="732" t="s">
        <v>653</v>
      </c>
      <c r="K36" s="732" t="s">
        <v>654</v>
      </c>
      <c r="L36" s="735">
        <v>1265</v>
      </c>
      <c r="M36" s="735">
        <v>3</v>
      </c>
      <c r="N36" s="736">
        <v>3795</v>
      </c>
    </row>
    <row r="37" spans="1:14" ht="14.45" customHeight="1" x14ac:dyDescent="0.2">
      <c r="A37" s="730" t="s">
        <v>570</v>
      </c>
      <c r="B37" s="731" t="s">
        <v>571</v>
      </c>
      <c r="C37" s="732" t="s">
        <v>583</v>
      </c>
      <c r="D37" s="733" t="s">
        <v>584</v>
      </c>
      <c r="E37" s="734">
        <v>50113013</v>
      </c>
      <c r="F37" s="733" t="s">
        <v>655</v>
      </c>
      <c r="G37" s="732" t="s">
        <v>601</v>
      </c>
      <c r="H37" s="732">
        <v>172972</v>
      </c>
      <c r="I37" s="732">
        <v>72972</v>
      </c>
      <c r="J37" s="732" t="s">
        <v>656</v>
      </c>
      <c r="K37" s="732" t="s">
        <v>657</v>
      </c>
      <c r="L37" s="735">
        <v>203.72</v>
      </c>
      <c r="M37" s="735">
        <v>2</v>
      </c>
      <c r="N37" s="736">
        <v>407.44</v>
      </c>
    </row>
    <row r="38" spans="1:14" ht="14.45" customHeight="1" x14ac:dyDescent="0.2">
      <c r="A38" s="730" t="s">
        <v>570</v>
      </c>
      <c r="B38" s="731" t="s">
        <v>571</v>
      </c>
      <c r="C38" s="732" t="s">
        <v>583</v>
      </c>
      <c r="D38" s="733" t="s">
        <v>584</v>
      </c>
      <c r="E38" s="734">
        <v>50113013</v>
      </c>
      <c r="F38" s="733" t="s">
        <v>655</v>
      </c>
      <c r="G38" s="732" t="s">
        <v>601</v>
      </c>
      <c r="H38" s="732">
        <v>201958</v>
      </c>
      <c r="I38" s="732">
        <v>201958</v>
      </c>
      <c r="J38" s="732" t="s">
        <v>658</v>
      </c>
      <c r="K38" s="732" t="s">
        <v>659</v>
      </c>
      <c r="L38" s="735">
        <v>238.23</v>
      </c>
      <c r="M38" s="735">
        <v>8</v>
      </c>
      <c r="N38" s="736">
        <v>1905.84</v>
      </c>
    </row>
    <row r="39" spans="1:14" ht="14.45" customHeight="1" x14ac:dyDescent="0.2">
      <c r="A39" s="730" t="s">
        <v>570</v>
      </c>
      <c r="B39" s="731" t="s">
        <v>571</v>
      </c>
      <c r="C39" s="732" t="s">
        <v>583</v>
      </c>
      <c r="D39" s="733" t="s">
        <v>584</v>
      </c>
      <c r="E39" s="734">
        <v>50113013</v>
      </c>
      <c r="F39" s="733" t="s">
        <v>655</v>
      </c>
      <c r="G39" s="732" t="s">
        <v>601</v>
      </c>
      <c r="H39" s="732">
        <v>201961</v>
      </c>
      <c r="I39" s="732">
        <v>201961</v>
      </c>
      <c r="J39" s="732" t="s">
        <v>660</v>
      </c>
      <c r="K39" s="732" t="s">
        <v>661</v>
      </c>
      <c r="L39" s="735">
        <v>322.30000000000007</v>
      </c>
      <c r="M39" s="735">
        <v>2</v>
      </c>
      <c r="N39" s="736">
        <v>644.60000000000014</v>
      </c>
    </row>
    <row r="40" spans="1:14" ht="14.45" customHeight="1" x14ac:dyDescent="0.2">
      <c r="A40" s="730" t="s">
        <v>570</v>
      </c>
      <c r="B40" s="731" t="s">
        <v>571</v>
      </c>
      <c r="C40" s="732" t="s">
        <v>583</v>
      </c>
      <c r="D40" s="733" t="s">
        <v>584</v>
      </c>
      <c r="E40" s="734">
        <v>50113013</v>
      </c>
      <c r="F40" s="733" t="s">
        <v>655</v>
      </c>
      <c r="G40" s="732" t="s">
        <v>601</v>
      </c>
      <c r="H40" s="732">
        <v>101066</v>
      </c>
      <c r="I40" s="732">
        <v>1066</v>
      </c>
      <c r="J40" s="732" t="s">
        <v>662</v>
      </c>
      <c r="K40" s="732" t="s">
        <v>663</v>
      </c>
      <c r="L40" s="735">
        <v>57.23</v>
      </c>
      <c r="M40" s="735">
        <v>6</v>
      </c>
      <c r="N40" s="736">
        <v>343.38</v>
      </c>
    </row>
    <row r="41" spans="1:14" ht="14.45" customHeight="1" x14ac:dyDescent="0.2">
      <c r="A41" s="730" t="s">
        <v>570</v>
      </c>
      <c r="B41" s="731" t="s">
        <v>571</v>
      </c>
      <c r="C41" s="732" t="s">
        <v>583</v>
      </c>
      <c r="D41" s="733" t="s">
        <v>584</v>
      </c>
      <c r="E41" s="734">
        <v>50113013</v>
      </c>
      <c r="F41" s="733" t="s">
        <v>655</v>
      </c>
      <c r="G41" s="732" t="s">
        <v>601</v>
      </c>
      <c r="H41" s="732">
        <v>96414</v>
      </c>
      <c r="I41" s="732">
        <v>96414</v>
      </c>
      <c r="J41" s="732" t="s">
        <v>664</v>
      </c>
      <c r="K41" s="732" t="s">
        <v>665</v>
      </c>
      <c r="L41" s="735">
        <v>58.609999999999992</v>
      </c>
      <c r="M41" s="735">
        <v>4</v>
      </c>
      <c r="N41" s="736">
        <v>234.43999999999997</v>
      </c>
    </row>
    <row r="42" spans="1:14" ht="14.45" customHeight="1" x14ac:dyDescent="0.2">
      <c r="A42" s="730" t="s">
        <v>570</v>
      </c>
      <c r="B42" s="731" t="s">
        <v>571</v>
      </c>
      <c r="C42" s="732" t="s">
        <v>583</v>
      </c>
      <c r="D42" s="733" t="s">
        <v>584</v>
      </c>
      <c r="E42" s="734">
        <v>50113013</v>
      </c>
      <c r="F42" s="733" t="s">
        <v>655</v>
      </c>
      <c r="G42" s="732" t="s">
        <v>601</v>
      </c>
      <c r="H42" s="732">
        <v>166366</v>
      </c>
      <c r="I42" s="732">
        <v>66366</v>
      </c>
      <c r="J42" s="732" t="s">
        <v>666</v>
      </c>
      <c r="K42" s="732" t="s">
        <v>667</v>
      </c>
      <c r="L42" s="735">
        <v>23.33</v>
      </c>
      <c r="M42" s="735">
        <v>2</v>
      </c>
      <c r="N42" s="736">
        <v>46.66</v>
      </c>
    </row>
    <row r="43" spans="1:14" ht="14.45" customHeight="1" x14ac:dyDescent="0.2">
      <c r="A43" s="730" t="s">
        <v>570</v>
      </c>
      <c r="B43" s="731" t="s">
        <v>571</v>
      </c>
      <c r="C43" s="732" t="s">
        <v>583</v>
      </c>
      <c r="D43" s="733" t="s">
        <v>584</v>
      </c>
      <c r="E43" s="734">
        <v>50113013</v>
      </c>
      <c r="F43" s="733" t="s">
        <v>655</v>
      </c>
      <c r="G43" s="732" t="s">
        <v>601</v>
      </c>
      <c r="H43" s="732">
        <v>201970</v>
      </c>
      <c r="I43" s="732">
        <v>201970</v>
      </c>
      <c r="J43" s="732" t="s">
        <v>668</v>
      </c>
      <c r="K43" s="732" t="s">
        <v>669</v>
      </c>
      <c r="L43" s="735">
        <v>72.110000000000014</v>
      </c>
      <c r="M43" s="735">
        <v>4</v>
      </c>
      <c r="N43" s="736">
        <v>288.44000000000005</v>
      </c>
    </row>
    <row r="44" spans="1:14" ht="14.45" customHeight="1" x14ac:dyDescent="0.2">
      <c r="A44" s="730" t="s">
        <v>570</v>
      </c>
      <c r="B44" s="731" t="s">
        <v>571</v>
      </c>
      <c r="C44" s="732" t="s">
        <v>583</v>
      </c>
      <c r="D44" s="733" t="s">
        <v>584</v>
      </c>
      <c r="E44" s="734">
        <v>50113013</v>
      </c>
      <c r="F44" s="733" t="s">
        <v>655</v>
      </c>
      <c r="G44" s="732" t="s">
        <v>329</v>
      </c>
      <c r="H44" s="732">
        <v>201030</v>
      </c>
      <c r="I44" s="732">
        <v>201030</v>
      </c>
      <c r="J44" s="732" t="s">
        <v>670</v>
      </c>
      <c r="K44" s="732" t="s">
        <v>671</v>
      </c>
      <c r="L44" s="735">
        <v>33.4</v>
      </c>
      <c r="M44" s="735">
        <v>30</v>
      </c>
      <c r="N44" s="736">
        <v>1002</v>
      </c>
    </row>
    <row r="45" spans="1:14" ht="14.45" customHeight="1" x14ac:dyDescent="0.2">
      <c r="A45" s="730" t="s">
        <v>570</v>
      </c>
      <c r="B45" s="731" t="s">
        <v>571</v>
      </c>
      <c r="C45" s="732" t="s">
        <v>583</v>
      </c>
      <c r="D45" s="733" t="s">
        <v>584</v>
      </c>
      <c r="E45" s="734">
        <v>50113013</v>
      </c>
      <c r="F45" s="733" t="s">
        <v>655</v>
      </c>
      <c r="G45" s="732" t="s">
        <v>601</v>
      </c>
      <c r="H45" s="732">
        <v>225175</v>
      </c>
      <c r="I45" s="732">
        <v>225175</v>
      </c>
      <c r="J45" s="732" t="s">
        <v>672</v>
      </c>
      <c r="K45" s="732" t="s">
        <v>673</v>
      </c>
      <c r="L45" s="735">
        <v>45.610000000000007</v>
      </c>
      <c r="M45" s="735">
        <v>35</v>
      </c>
      <c r="N45" s="736">
        <v>1596.3500000000001</v>
      </c>
    </row>
    <row r="46" spans="1:14" ht="14.45" customHeight="1" x14ac:dyDescent="0.2">
      <c r="A46" s="730" t="s">
        <v>570</v>
      </c>
      <c r="B46" s="731" t="s">
        <v>571</v>
      </c>
      <c r="C46" s="732" t="s">
        <v>583</v>
      </c>
      <c r="D46" s="733" t="s">
        <v>584</v>
      </c>
      <c r="E46" s="734">
        <v>50113014</v>
      </c>
      <c r="F46" s="733" t="s">
        <v>674</v>
      </c>
      <c r="G46" s="732" t="s">
        <v>601</v>
      </c>
      <c r="H46" s="732">
        <v>113798</v>
      </c>
      <c r="I46" s="732">
        <v>13798</v>
      </c>
      <c r="J46" s="732" t="s">
        <v>675</v>
      </c>
      <c r="K46" s="732" t="s">
        <v>676</v>
      </c>
      <c r="L46" s="735">
        <v>113.69333333333334</v>
      </c>
      <c r="M46" s="735">
        <v>3</v>
      </c>
      <c r="N46" s="736">
        <v>341.08000000000004</v>
      </c>
    </row>
    <row r="47" spans="1:14" ht="14.45" customHeight="1" x14ac:dyDescent="0.2">
      <c r="A47" s="730" t="s">
        <v>570</v>
      </c>
      <c r="B47" s="731" t="s">
        <v>571</v>
      </c>
      <c r="C47" s="732" t="s">
        <v>588</v>
      </c>
      <c r="D47" s="733" t="s">
        <v>589</v>
      </c>
      <c r="E47" s="734">
        <v>50113013</v>
      </c>
      <c r="F47" s="733" t="s">
        <v>655</v>
      </c>
      <c r="G47" s="732" t="s">
        <v>601</v>
      </c>
      <c r="H47" s="732">
        <v>172972</v>
      </c>
      <c r="I47" s="732">
        <v>72972</v>
      </c>
      <c r="J47" s="732" t="s">
        <v>656</v>
      </c>
      <c r="K47" s="732" t="s">
        <v>657</v>
      </c>
      <c r="L47" s="735">
        <v>203.72</v>
      </c>
      <c r="M47" s="735">
        <v>4</v>
      </c>
      <c r="N47" s="736">
        <v>814.88</v>
      </c>
    </row>
    <row r="48" spans="1:14" ht="14.45" customHeight="1" x14ac:dyDescent="0.2">
      <c r="A48" s="730" t="s">
        <v>570</v>
      </c>
      <c r="B48" s="731" t="s">
        <v>571</v>
      </c>
      <c r="C48" s="732" t="s">
        <v>588</v>
      </c>
      <c r="D48" s="733" t="s">
        <v>589</v>
      </c>
      <c r="E48" s="734">
        <v>50113013</v>
      </c>
      <c r="F48" s="733" t="s">
        <v>655</v>
      </c>
      <c r="G48" s="732" t="s">
        <v>601</v>
      </c>
      <c r="H48" s="732">
        <v>72973</v>
      </c>
      <c r="I48" s="732">
        <v>72973</v>
      </c>
      <c r="J48" s="732" t="s">
        <v>677</v>
      </c>
      <c r="K48" s="732" t="s">
        <v>678</v>
      </c>
      <c r="L48" s="735">
        <v>176.12</v>
      </c>
      <c r="M48" s="735">
        <v>4</v>
      </c>
      <c r="N48" s="736">
        <v>704.48</v>
      </c>
    </row>
    <row r="49" spans="1:14" ht="14.45" customHeight="1" x14ac:dyDescent="0.2">
      <c r="A49" s="730" t="s">
        <v>570</v>
      </c>
      <c r="B49" s="731" t="s">
        <v>571</v>
      </c>
      <c r="C49" s="732" t="s">
        <v>588</v>
      </c>
      <c r="D49" s="733" t="s">
        <v>589</v>
      </c>
      <c r="E49" s="734">
        <v>50113013</v>
      </c>
      <c r="F49" s="733" t="s">
        <v>655</v>
      </c>
      <c r="G49" s="732" t="s">
        <v>601</v>
      </c>
      <c r="H49" s="732">
        <v>96414</v>
      </c>
      <c r="I49" s="732">
        <v>96414</v>
      </c>
      <c r="J49" s="732" t="s">
        <v>664</v>
      </c>
      <c r="K49" s="732" t="s">
        <v>665</v>
      </c>
      <c r="L49" s="735">
        <v>59.2</v>
      </c>
      <c r="M49" s="735">
        <v>1</v>
      </c>
      <c r="N49" s="736">
        <v>59.2</v>
      </c>
    </row>
    <row r="50" spans="1:14" ht="14.45" customHeight="1" x14ac:dyDescent="0.2">
      <c r="A50" s="730" t="s">
        <v>570</v>
      </c>
      <c r="B50" s="731" t="s">
        <v>571</v>
      </c>
      <c r="C50" s="732" t="s">
        <v>594</v>
      </c>
      <c r="D50" s="733" t="s">
        <v>595</v>
      </c>
      <c r="E50" s="734">
        <v>50113001</v>
      </c>
      <c r="F50" s="733" t="s">
        <v>600</v>
      </c>
      <c r="G50" s="732" t="s">
        <v>601</v>
      </c>
      <c r="H50" s="732">
        <v>196886</v>
      </c>
      <c r="I50" s="732">
        <v>96886</v>
      </c>
      <c r="J50" s="732" t="s">
        <v>602</v>
      </c>
      <c r="K50" s="732" t="s">
        <v>603</v>
      </c>
      <c r="L50" s="735">
        <v>50.16</v>
      </c>
      <c r="M50" s="735">
        <v>2</v>
      </c>
      <c r="N50" s="736">
        <v>100.32</v>
      </c>
    </row>
    <row r="51" spans="1:14" ht="14.45" customHeight="1" x14ac:dyDescent="0.2">
      <c r="A51" s="730" t="s">
        <v>570</v>
      </c>
      <c r="B51" s="731" t="s">
        <v>571</v>
      </c>
      <c r="C51" s="732" t="s">
        <v>594</v>
      </c>
      <c r="D51" s="733" t="s">
        <v>595</v>
      </c>
      <c r="E51" s="734">
        <v>50113001</v>
      </c>
      <c r="F51" s="733" t="s">
        <v>600</v>
      </c>
      <c r="G51" s="732" t="s">
        <v>601</v>
      </c>
      <c r="H51" s="732">
        <v>846758</v>
      </c>
      <c r="I51" s="732">
        <v>103387</v>
      </c>
      <c r="J51" s="732" t="s">
        <v>679</v>
      </c>
      <c r="K51" s="732" t="s">
        <v>680</v>
      </c>
      <c r="L51" s="735">
        <v>72.900000000000006</v>
      </c>
      <c r="M51" s="735">
        <v>1</v>
      </c>
      <c r="N51" s="736">
        <v>72.900000000000006</v>
      </c>
    </row>
    <row r="52" spans="1:14" ht="14.45" customHeight="1" x14ac:dyDescent="0.2">
      <c r="A52" s="730" t="s">
        <v>570</v>
      </c>
      <c r="B52" s="731" t="s">
        <v>571</v>
      </c>
      <c r="C52" s="732" t="s">
        <v>594</v>
      </c>
      <c r="D52" s="733" t="s">
        <v>595</v>
      </c>
      <c r="E52" s="734">
        <v>50113001</v>
      </c>
      <c r="F52" s="733" t="s">
        <v>600</v>
      </c>
      <c r="G52" s="732" t="s">
        <v>601</v>
      </c>
      <c r="H52" s="732">
        <v>847132</v>
      </c>
      <c r="I52" s="732">
        <v>137238</v>
      </c>
      <c r="J52" s="732" t="s">
        <v>681</v>
      </c>
      <c r="K52" s="732" t="s">
        <v>682</v>
      </c>
      <c r="L52" s="735">
        <v>639.69000000000005</v>
      </c>
      <c r="M52" s="735">
        <v>1</v>
      </c>
      <c r="N52" s="736">
        <v>639.69000000000005</v>
      </c>
    </row>
    <row r="53" spans="1:14" ht="14.45" customHeight="1" x14ac:dyDescent="0.2">
      <c r="A53" s="730" t="s">
        <v>570</v>
      </c>
      <c r="B53" s="731" t="s">
        <v>571</v>
      </c>
      <c r="C53" s="732" t="s">
        <v>594</v>
      </c>
      <c r="D53" s="733" t="s">
        <v>595</v>
      </c>
      <c r="E53" s="734">
        <v>50113001</v>
      </c>
      <c r="F53" s="733" t="s">
        <v>600</v>
      </c>
      <c r="G53" s="732" t="s">
        <v>601</v>
      </c>
      <c r="H53" s="732">
        <v>100362</v>
      </c>
      <c r="I53" s="732">
        <v>362</v>
      </c>
      <c r="J53" s="732" t="s">
        <v>604</v>
      </c>
      <c r="K53" s="732" t="s">
        <v>605</v>
      </c>
      <c r="L53" s="735">
        <v>72.290000000000006</v>
      </c>
      <c r="M53" s="735">
        <v>5</v>
      </c>
      <c r="N53" s="736">
        <v>361.45000000000005</v>
      </c>
    </row>
    <row r="54" spans="1:14" ht="14.45" customHeight="1" x14ac:dyDescent="0.2">
      <c r="A54" s="730" t="s">
        <v>570</v>
      </c>
      <c r="B54" s="731" t="s">
        <v>571</v>
      </c>
      <c r="C54" s="732" t="s">
        <v>594</v>
      </c>
      <c r="D54" s="733" t="s">
        <v>595</v>
      </c>
      <c r="E54" s="734">
        <v>50113001</v>
      </c>
      <c r="F54" s="733" t="s">
        <v>600</v>
      </c>
      <c r="G54" s="732" t="s">
        <v>601</v>
      </c>
      <c r="H54" s="732">
        <v>194916</v>
      </c>
      <c r="I54" s="732">
        <v>94916</v>
      </c>
      <c r="J54" s="732" t="s">
        <v>683</v>
      </c>
      <c r="K54" s="732" t="s">
        <v>684</v>
      </c>
      <c r="L54" s="735">
        <v>85.050000000000011</v>
      </c>
      <c r="M54" s="735">
        <v>3</v>
      </c>
      <c r="N54" s="736">
        <v>255.15000000000003</v>
      </c>
    </row>
    <row r="55" spans="1:14" ht="14.45" customHeight="1" x14ac:dyDescent="0.2">
      <c r="A55" s="730" t="s">
        <v>570</v>
      </c>
      <c r="B55" s="731" t="s">
        <v>571</v>
      </c>
      <c r="C55" s="732" t="s">
        <v>594</v>
      </c>
      <c r="D55" s="733" t="s">
        <v>595</v>
      </c>
      <c r="E55" s="734">
        <v>50113001</v>
      </c>
      <c r="F55" s="733" t="s">
        <v>600</v>
      </c>
      <c r="G55" s="732" t="s">
        <v>601</v>
      </c>
      <c r="H55" s="732">
        <v>183513</v>
      </c>
      <c r="I55" s="732">
        <v>183513</v>
      </c>
      <c r="J55" s="732" t="s">
        <v>685</v>
      </c>
      <c r="K55" s="732" t="s">
        <v>686</v>
      </c>
      <c r="L55" s="735">
        <v>1900.7100000000003</v>
      </c>
      <c r="M55" s="735">
        <v>2</v>
      </c>
      <c r="N55" s="736">
        <v>3801.4200000000005</v>
      </c>
    </row>
    <row r="56" spans="1:14" ht="14.45" customHeight="1" x14ac:dyDescent="0.2">
      <c r="A56" s="730" t="s">
        <v>570</v>
      </c>
      <c r="B56" s="731" t="s">
        <v>571</v>
      </c>
      <c r="C56" s="732" t="s">
        <v>594</v>
      </c>
      <c r="D56" s="733" t="s">
        <v>595</v>
      </c>
      <c r="E56" s="734">
        <v>50113001</v>
      </c>
      <c r="F56" s="733" t="s">
        <v>600</v>
      </c>
      <c r="G56" s="732" t="s">
        <v>601</v>
      </c>
      <c r="H56" s="732">
        <v>156926</v>
      </c>
      <c r="I56" s="732">
        <v>56926</v>
      </c>
      <c r="J56" s="732" t="s">
        <v>606</v>
      </c>
      <c r="K56" s="732" t="s">
        <v>607</v>
      </c>
      <c r="L56" s="735">
        <v>48.399999999999991</v>
      </c>
      <c r="M56" s="735">
        <v>85</v>
      </c>
      <c r="N56" s="736">
        <v>4113.9999999999991</v>
      </c>
    </row>
    <row r="57" spans="1:14" ht="14.45" customHeight="1" x14ac:dyDescent="0.2">
      <c r="A57" s="730" t="s">
        <v>570</v>
      </c>
      <c r="B57" s="731" t="s">
        <v>571</v>
      </c>
      <c r="C57" s="732" t="s">
        <v>594</v>
      </c>
      <c r="D57" s="733" t="s">
        <v>595</v>
      </c>
      <c r="E57" s="734">
        <v>50113001</v>
      </c>
      <c r="F57" s="733" t="s">
        <v>600</v>
      </c>
      <c r="G57" s="732" t="s">
        <v>601</v>
      </c>
      <c r="H57" s="732">
        <v>110555</v>
      </c>
      <c r="I57" s="732">
        <v>10555</v>
      </c>
      <c r="J57" s="732" t="s">
        <v>606</v>
      </c>
      <c r="K57" s="732" t="s">
        <v>687</v>
      </c>
      <c r="L57" s="735">
        <v>254.97999999999996</v>
      </c>
      <c r="M57" s="735">
        <v>5</v>
      </c>
      <c r="N57" s="736">
        <v>1274.8999999999999</v>
      </c>
    </row>
    <row r="58" spans="1:14" ht="14.45" customHeight="1" x14ac:dyDescent="0.2">
      <c r="A58" s="730" t="s">
        <v>570</v>
      </c>
      <c r="B58" s="731" t="s">
        <v>571</v>
      </c>
      <c r="C58" s="732" t="s">
        <v>594</v>
      </c>
      <c r="D58" s="733" t="s">
        <v>595</v>
      </c>
      <c r="E58" s="734">
        <v>50113001</v>
      </c>
      <c r="F58" s="733" t="s">
        <v>600</v>
      </c>
      <c r="G58" s="732" t="s">
        <v>601</v>
      </c>
      <c r="H58" s="732">
        <v>173319</v>
      </c>
      <c r="I58" s="732">
        <v>173319</v>
      </c>
      <c r="J58" s="732" t="s">
        <v>688</v>
      </c>
      <c r="K58" s="732" t="s">
        <v>689</v>
      </c>
      <c r="L58" s="735">
        <v>428.42999999999989</v>
      </c>
      <c r="M58" s="735">
        <v>0.25</v>
      </c>
      <c r="N58" s="736">
        <v>107.10749999999997</v>
      </c>
    </row>
    <row r="59" spans="1:14" ht="14.45" customHeight="1" x14ac:dyDescent="0.2">
      <c r="A59" s="730" t="s">
        <v>570</v>
      </c>
      <c r="B59" s="731" t="s">
        <v>571</v>
      </c>
      <c r="C59" s="732" t="s">
        <v>594</v>
      </c>
      <c r="D59" s="733" t="s">
        <v>595</v>
      </c>
      <c r="E59" s="734">
        <v>50113001</v>
      </c>
      <c r="F59" s="733" t="s">
        <v>600</v>
      </c>
      <c r="G59" s="732" t="s">
        <v>601</v>
      </c>
      <c r="H59" s="732">
        <v>169724</v>
      </c>
      <c r="I59" s="732">
        <v>69724</v>
      </c>
      <c r="J59" s="732" t="s">
        <v>690</v>
      </c>
      <c r="K59" s="732" t="s">
        <v>691</v>
      </c>
      <c r="L59" s="735">
        <v>20.98</v>
      </c>
      <c r="M59" s="735">
        <v>12</v>
      </c>
      <c r="N59" s="736">
        <v>251.76</v>
      </c>
    </row>
    <row r="60" spans="1:14" ht="14.45" customHeight="1" x14ac:dyDescent="0.2">
      <c r="A60" s="730" t="s">
        <v>570</v>
      </c>
      <c r="B60" s="731" t="s">
        <v>571</v>
      </c>
      <c r="C60" s="732" t="s">
        <v>594</v>
      </c>
      <c r="D60" s="733" t="s">
        <v>595</v>
      </c>
      <c r="E60" s="734">
        <v>50113001</v>
      </c>
      <c r="F60" s="733" t="s">
        <v>600</v>
      </c>
      <c r="G60" s="732" t="s">
        <v>601</v>
      </c>
      <c r="H60" s="732">
        <v>172490</v>
      </c>
      <c r="I60" s="732">
        <v>172490</v>
      </c>
      <c r="J60" s="732" t="s">
        <v>692</v>
      </c>
      <c r="K60" s="732" t="s">
        <v>693</v>
      </c>
      <c r="L60" s="735">
        <v>361.24</v>
      </c>
      <c r="M60" s="735">
        <v>2</v>
      </c>
      <c r="N60" s="736">
        <v>722.48</v>
      </c>
    </row>
    <row r="61" spans="1:14" ht="14.45" customHeight="1" x14ac:dyDescent="0.2">
      <c r="A61" s="730" t="s">
        <v>570</v>
      </c>
      <c r="B61" s="731" t="s">
        <v>571</v>
      </c>
      <c r="C61" s="732" t="s">
        <v>594</v>
      </c>
      <c r="D61" s="733" t="s">
        <v>595</v>
      </c>
      <c r="E61" s="734">
        <v>50113001</v>
      </c>
      <c r="F61" s="733" t="s">
        <v>600</v>
      </c>
      <c r="G61" s="732" t="s">
        <v>601</v>
      </c>
      <c r="H61" s="732">
        <v>172492</v>
      </c>
      <c r="I61" s="732">
        <v>172492</v>
      </c>
      <c r="J61" s="732" t="s">
        <v>692</v>
      </c>
      <c r="K61" s="732" t="s">
        <v>694</v>
      </c>
      <c r="L61" s="735">
        <v>203.94000144602472</v>
      </c>
      <c r="M61" s="735">
        <v>8</v>
      </c>
      <c r="N61" s="736">
        <v>1631.5200115681978</v>
      </c>
    </row>
    <row r="62" spans="1:14" ht="14.45" customHeight="1" x14ac:dyDescent="0.2">
      <c r="A62" s="730" t="s">
        <v>570</v>
      </c>
      <c r="B62" s="731" t="s">
        <v>571</v>
      </c>
      <c r="C62" s="732" t="s">
        <v>594</v>
      </c>
      <c r="D62" s="733" t="s">
        <v>595</v>
      </c>
      <c r="E62" s="734">
        <v>50113001</v>
      </c>
      <c r="F62" s="733" t="s">
        <v>600</v>
      </c>
      <c r="G62" s="732" t="s">
        <v>601</v>
      </c>
      <c r="H62" s="732">
        <v>208451</v>
      </c>
      <c r="I62" s="732">
        <v>208451</v>
      </c>
      <c r="J62" s="732" t="s">
        <v>695</v>
      </c>
      <c r="K62" s="732" t="s">
        <v>696</v>
      </c>
      <c r="L62" s="735">
        <v>631.39999999999986</v>
      </c>
      <c r="M62" s="735">
        <v>0.99999999999999978</v>
      </c>
      <c r="N62" s="736">
        <v>631.39999999999975</v>
      </c>
    </row>
    <row r="63" spans="1:14" ht="14.45" customHeight="1" x14ac:dyDescent="0.2">
      <c r="A63" s="730" t="s">
        <v>570</v>
      </c>
      <c r="B63" s="731" t="s">
        <v>571</v>
      </c>
      <c r="C63" s="732" t="s">
        <v>594</v>
      </c>
      <c r="D63" s="733" t="s">
        <v>595</v>
      </c>
      <c r="E63" s="734">
        <v>50113001</v>
      </c>
      <c r="F63" s="733" t="s">
        <v>600</v>
      </c>
      <c r="G63" s="732" t="s">
        <v>601</v>
      </c>
      <c r="H63" s="732">
        <v>208456</v>
      </c>
      <c r="I63" s="732">
        <v>208456</v>
      </c>
      <c r="J63" s="732" t="s">
        <v>697</v>
      </c>
      <c r="K63" s="732" t="s">
        <v>698</v>
      </c>
      <c r="L63" s="735">
        <v>738.54</v>
      </c>
      <c r="M63" s="735">
        <v>1</v>
      </c>
      <c r="N63" s="736">
        <v>738.54</v>
      </c>
    </row>
    <row r="64" spans="1:14" ht="14.45" customHeight="1" x14ac:dyDescent="0.2">
      <c r="A64" s="730" t="s">
        <v>570</v>
      </c>
      <c r="B64" s="731" t="s">
        <v>571</v>
      </c>
      <c r="C64" s="732" t="s">
        <v>594</v>
      </c>
      <c r="D64" s="733" t="s">
        <v>595</v>
      </c>
      <c r="E64" s="734">
        <v>50113001</v>
      </c>
      <c r="F64" s="733" t="s">
        <v>600</v>
      </c>
      <c r="G64" s="732" t="s">
        <v>601</v>
      </c>
      <c r="H64" s="732">
        <v>395180</v>
      </c>
      <c r="I64" s="732">
        <v>0</v>
      </c>
      <c r="J64" s="732" t="s">
        <v>699</v>
      </c>
      <c r="K64" s="732" t="s">
        <v>329</v>
      </c>
      <c r="L64" s="735">
        <v>322.87</v>
      </c>
      <c r="M64" s="735">
        <v>1</v>
      </c>
      <c r="N64" s="736">
        <v>322.87</v>
      </c>
    </row>
    <row r="65" spans="1:14" ht="14.45" customHeight="1" x14ac:dyDescent="0.2">
      <c r="A65" s="730" t="s">
        <v>570</v>
      </c>
      <c r="B65" s="731" t="s">
        <v>571</v>
      </c>
      <c r="C65" s="732" t="s">
        <v>594</v>
      </c>
      <c r="D65" s="733" t="s">
        <v>595</v>
      </c>
      <c r="E65" s="734">
        <v>50113001</v>
      </c>
      <c r="F65" s="733" t="s">
        <v>600</v>
      </c>
      <c r="G65" s="732" t="s">
        <v>601</v>
      </c>
      <c r="H65" s="732">
        <v>120053</v>
      </c>
      <c r="I65" s="732">
        <v>20053</v>
      </c>
      <c r="J65" s="732" t="s">
        <v>700</v>
      </c>
      <c r="K65" s="732" t="s">
        <v>701</v>
      </c>
      <c r="L65" s="735">
        <v>90.763333333333321</v>
      </c>
      <c r="M65" s="735">
        <v>3</v>
      </c>
      <c r="N65" s="736">
        <v>272.28999999999996</v>
      </c>
    </row>
    <row r="66" spans="1:14" ht="14.45" customHeight="1" x14ac:dyDescent="0.2">
      <c r="A66" s="730" t="s">
        <v>570</v>
      </c>
      <c r="B66" s="731" t="s">
        <v>571</v>
      </c>
      <c r="C66" s="732" t="s">
        <v>594</v>
      </c>
      <c r="D66" s="733" t="s">
        <v>595</v>
      </c>
      <c r="E66" s="734">
        <v>50113001</v>
      </c>
      <c r="F66" s="733" t="s">
        <v>600</v>
      </c>
      <c r="G66" s="732" t="s">
        <v>601</v>
      </c>
      <c r="H66" s="732">
        <v>102679</v>
      </c>
      <c r="I66" s="732">
        <v>2679</v>
      </c>
      <c r="J66" s="732" t="s">
        <v>702</v>
      </c>
      <c r="K66" s="732" t="s">
        <v>703</v>
      </c>
      <c r="L66" s="735">
        <v>164.48</v>
      </c>
      <c r="M66" s="735">
        <v>1</v>
      </c>
      <c r="N66" s="736">
        <v>164.48</v>
      </c>
    </row>
    <row r="67" spans="1:14" ht="14.45" customHeight="1" x14ac:dyDescent="0.2">
      <c r="A67" s="730" t="s">
        <v>570</v>
      </c>
      <c r="B67" s="731" t="s">
        <v>571</v>
      </c>
      <c r="C67" s="732" t="s">
        <v>594</v>
      </c>
      <c r="D67" s="733" t="s">
        <v>595</v>
      </c>
      <c r="E67" s="734">
        <v>50113001</v>
      </c>
      <c r="F67" s="733" t="s">
        <v>600</v>
      </c>
      <c r="G67" s="732" t="s">
        <v>601</v>
      </c>
      <c r="H67" s="732">
        <v>162316</v>
      </c>
      <c r="I67" s="732">
        <v>62316</v>
      </c>
      <c r="J67" s="732" t="s">
        <v>704</v>
      </c>
      <c r="K67" s="732" t="s">
        <v>705</v>
      </c>
      <c r="L67" s="735">
        <v>162.96999999999997</v>
      </c>
      <c r="M67" s="735">
        <v>1</v>
      </c>
      <c r="N67" s="736">
        <v>162.96999999999997</v>
      </c>
    </row>
    <row r="68" spans="1:14" ht="14.45" customHeight="1" x14ac:dyDescent="0.2">
      <c r="A68" s="730" t="s">
        <v>570</v>
      </c>
      <c r="B68" s="731" t="s">
        <v>571</v>
      </c>
      <c r="C68" s="732" t="s">
        <v>594</v>
      </c>
      <c r="D68" s="733" t="s">
        <v>595</v>
      </c>
      <c r="E68" s="734">
        <v>50113001</v>
      </c>
      <c r="F68" s="733" t="s">
        <v>600</v>
      </c>
      <c r="G68" s="732" t="s">
        <v>601</v>
      </c>
      <c r="H68" s="732">
        <v>149317</v>
      </c>
      <c r="I68" s="732">
        <v>49317</v>
      </c>
      <c r="J68" s="732" t="s">
        <v>706</v>
      </c>
      <c r="K68" s="732" t="s">
        <v>707</v>
      </c>
      <c r="L68" s="735">
        <v>299.00207638885377</v>
      </c>
      <c r="M68" s="735">
        <v>3</v>
      </c>
      <c r="N68" s="736">
        <v>897.0062291665613</v>
      </c>
    </row>
    <row r="69" spans="1:14" ht="14.45" customHeight="1" x14ac:dyDescent="0.2">
      <c r="A69" s="730" t="s">
        <v>570</v>
      </c>
      <c r="B69" s="731" t="s">
        <v>571</v>
      </c>
      <c r="C69" s="732" t="s">
        <v>594</v>
      </c>
      <c r="D69" s="733" t="s">
        <v>595</v>
      </c>
      <c r="E69" s="734">
        <v>50113001</v>
      </c>
      <c r="F69" s="733" t="s">
        <v>600</v>
      </c>
      <c r="G69" s="732" t="s">
        <v>601</v>
      </c>
      <c r="H69" s="732">
        <v>187814</v>
      </c>
      <c r="I69" s="732">
        <v>87814</v>
      </c>
      <c r="J69" s="732" t="s">
        <v>708</v>
      </c>
      <c r="K69" s="732" t="s">
        <v>709</v>
      </c>
      <c r="L69" s="735">
        <v>535.03000000000009</v>
      </c>
      <c r="M69" s="735">
        <v>1</v>
      </c>
      <c r="N69" s="736">
        <v>535.03000000000009</v>
      </c>
    </row>
    <row r="70" spans="1:14" ht="14.45" customHeight="1" x14ac:dyDescent="0.2">
      <c r="A70" s="730" t="s">
        <v>570</v>
      </c>
      <c r="B70" s="731" t="s">
        <v>571</v>
      </c>
      <c r="C70" s="732" t="s">
        <v>594</v>
      </c>
      <c r="D70" s="733" t="s">
        <v>595</v>
      </c>
      <c r="E70" s="734">
        <v>50113001</v>
      </c>
      <c r="F70" s="733" t="s">
        <v>600</v>
      </c>
      <c r="G70" s="732" t="s">
        <v>601</v>
      </c>
      <c r="H70" s="732">
        <v>187226</v>
      </c>
      <c r="I70" s="732">
        <v>87226</v>
      </c>
      <c r="J70" s="732" t="s">
        <v>710</v>
      </c>
      <c r="K70" s="732" t="s">
        <v>711</v>
      </c>
      <c r="L70" s="735">
        <v>17226.48875</v>
      </c>
      <c r="M70" s="735">
        <v>16</v>
      </c>
      <c r="N70" s="736">
        <v>275623.82</v>
      </c>
    </row>
    <row r="71" spans="1:14" ht="14.45" customHeight="1" x14ac:dyDescent="0.2">
      <c r="A71" s="730" t="s">
        <v>570</v>
      </c>
      <c r="B71" s="731" t="s">
        <v>571</v>
      </c>
      <c r="C71" s="732" t="s">
        <v>594</v>
      </c>
      <c r="D71" s="733" t="s">
        <v>595</v>
      </c>
      <c r="E71" s="734">
        <v>50113001</v>
      </c>
      <c r="F71" s="733" t="s">
        <v>600</v>
      </c>
      <c r="G71" s="732" t="s">
        <v>601</v>
      </c>
      <c r="H71" s="732">
        <v>846599</v>
      </c>
      <c r="I71" s="732">
        <v>107754</v>
      </c>
      <c r="J71" s="732" t="s">
        <v>712</v>
      </c>
      <c r="K71" s="732" t="s">
        <v>329</v>
      </c>
      <c r="L71" s="735">
        <v>131.99307692307696</v>
      </c>
      <c r="M71" s="735">
        <v>13</v>
      </c>
      <c r="N71" s="736">
        <v>1715.9100000000003</v>
      </c>
    </row>
    <row r="72" spans="1:14" ht="14.45" customHeight="1" x14ac:dyDescent="0.2">
      <c r="A72" s="730" t="s">
        <v>570</v>
      </c>
      <c r="B72" s="731" t="s">
        <v>571</v>
      </c>
      <c r="C72" s="732" t="s">
        <v>594</v>
      </c>
      <c r="D72" s="733" t="s">
        <v>595</v>
      </c>
      <c r="E72" s="734">
        <v>50113001</v>
      </c>
      <c r="F72" s="733" t="s">
        <v>600</v>
      </c>
      <c r="G72" s="732" t="s">
        <v>601</v>
      </c>
      <c r="H72" s="732">
        <v>905097</v>
      </c>
      <c r="I72" s="732">
        <v>158767</v>
      </c>
      <c r="J72" s="732" t="s">
        <v>608</v>
      </c>
      <c r="K72" s="732" t="s">
        <v>609</v>
      </c>
      <c r="L72" s="735">
        <v>167.42000000000002</v>
      </c>
      <c r="M72" s="735">
        <v>38</v>
      </c>
      <c r="N72" s="736">
        <v>6361.9600000000009</v>
      </c>
    </row>
    <row r="73" spans="1:14" ht="14.45" customHeight="1" x14ac:dyDescent="0.2">
      <c r="A73" s="730" t="s">
        <v>570</v>
      </c>
      <c r="B73" s="731" t="s">
        <v>571</v>
      </c>
      <c r="C73" s="732" t="s">
        <v>594</v>
      </c>
      <c r="D73" s="733" t="s">
        <v>595</v>
      </c>
      <c r="E73" s="734">
        <v>50113001</v>
      </c>
      <c r="F73" s="733" t="s">
        <v>600</v>
      </c>
      <c r="G73" s="732" t="s">
        <v>601</v>
      </c>
      <c r="H73" s="732">
        <v>23987</v>
      </c>
      <c r="I73" s="732">
        <v>23987</v>
      </c>
      <c r="J73" s="732" t="s">
        <v>610</v>
      </c>
      <c r="K73" s="732" t="s">
        <v>611</v>
      </c>
      <c r="L73" s="735">
        <v>167.42000000000002</v>
      </c>
      <c r="M73" s="735">
        <v>5</v>
      </c>
      <c r="N73" s="736">
        <v>837.10000000000014</v>
      </c>
    </row>
    <row r="74" spans="1:14" ht="14.45" customHeight="1" x14ac:dyDescent="0.2">
      <c r="A74" s="730" t="s">
        <v>570</v>
      </c>
      <c r="B74" s="731" t="s">
        <v>571</v>
      </c>
      <c r="C74" s="732" t="s">
        <v>594</v>
      </c>
      <c r="D74" s="733" t="s">
        <v>595</v>
      </c>
      <c r="E74" s="734">
        <v>50113001</v>
      </c>
      <c r="F74" s="733" t="s">
        <v>600</v>
      </c>
      <c r="G74" s="732" t="s">
        <v>601</v>
      </c>
      <c r="H74" s="732">
        <v>156675</v>
      </c>
      <c r="I74" s="732">
        <v>56675</v>
      </c>
      <c r="J74" s="732" t="s">
        <v>713</v>
      </c>
      <c r="K74" s="732" t="s">
        <v>714</v>
      </c>
      <c r="L74" s="735">
        <v>73.370000000000019</v>
      </c>
      <c r="M74" s="735">
        <v>2</v>
      </c>
      <c r="N74" s="736">
        <v>146.74000000000004</v>
      </c>
    </row>
    <row r="75" spans="1:14" ht="14.45" customHeight="1" x14ac:dyDescent="0.2">
      <c r="A75" s="730" t="s">
        <v>570</v>
      </c>
      <c r="B75" s="731" t="s">
        <v>571</v>
      </c>
      <c r="C75" s="732" t="s">
        <v>594</v>
      </c>
      <c r="D75" s="733" t="s">
        <v>595</v>
      </c>
      <c r="E75" s="734">
        <v>50113001</v>
      </c>
      <c r="F75" s="733" t="s">
        <v>600</v>
      </c>
      <c r="G75" s="732" t="s">
        <v>601</v>
      </c>
      <c r="H75" s="732">
        <v>849449</v>
      </c>
      <c r="I75" s="732">
        <v>0</v>
      </c>
      <c r="J75" s="732" t="s">
        <v>715</v>
      </c>
      <c r="K75" s="732" t="s">
        <v>329</v>
      </c>
      <c r="L75" s="735">
        <v>160.41</v>
      </c>
      <c r="M75" s="735">
        <v>1</v>
      </c>
      <c r="N75" s="736">
        <v>160.41</v>
      </c>
    </row>
    <row r="76" spans="1:14" ht="14.45" customHeight="1" x14ac:dyDescent="0.2">
      <c r="A76" s="730" t="s">
        <v>570</v>
      </c>
      <c r="B76" s="731" t="s">
        <v>571</v>
      </c>
      <c r="C76" s="732" t="s">
        <v>594</v>
      </c>
      <c r="D76" s="733" t="s">
        <v>595</v>
      </c>
      <c r="E76" s="734">
        <v>50113001</v>
      </c>
      <c r="F76" s="733" t="s">
        <v>600</v>
      </c>
      <c r="G76" s="732" t="s">
        <v>329</v>
      </c>
      <c r="H76" s="732">
        <v>131739</v>
      </c>
      <c r="I76" s="732">
        <v>31739</v>
      </c>
      <c r="J76" s="732" t="s">
        <v>716</v>
      </c>
      <c r="K76" s="732" t="s">
        <v>329</v>
      </c>
      <c r="L76" s="735">
        <v>71.953157894736847</v>
      </c>
      <c r="M76" s="735">
        <v>19</v>
      </c>
      <c r="N76" s="736">
        <v>1367.1100000000001</v>
      </c>
    </row>
    <row r="77" spans="1:14" ht="14.45" customHeight="1" x14ac:dyDescent="0.2">
      <c r="A77" s="730" t="s">
        <v>570</v>
      </c>
      <c r="B77" s="731" t="s">
        <v>571</v>
      </c>
      <c r="C77" s="732" t="s">
        <v>594</v>
      </c>
      <c r="D77" s="733" t="s">
        <v>595</v>
      </c>
      <c r="E77" s="734">
        <v>50113001</v>
      </c>
      <c r="F77" s="733" t="s">
        <v>600</v>
      </c>
      <c r="G77" s="732" t="s">
        <v>601</v>
      </c>
      <c r="H77" s="732">
        <v>193746</v>
      </c>
      <c r="I77" s="732">
        <v>93746</v>
      </c>
      <c r="J77" s="732" t="s">
        <v>717</v>
      </c>
      <c r="K77" s="732" t="s">
        <v>718</v>
      </c>
      <c r="L77" s="735">
        <v>366.22</v>
      </c>
      <c r="M77" s="735">
        <v>3</v>
      </c>
      <c r="N77" s="736">
        <v>1098.6600000000001</v>
      </c>
    </row>
    <row r="78" spans="1:14" ht="14.45" customHeight="1" x14ac:dyDescent="0.2">
      <c r="A78" s="730" t="s">
        <v>570</v>
      </c>
      <c r="B78" s="731" t="s">
        <v>571</v>
      </c>
      <c r="C78" s="732" t="s">
        <v>594</v>
      </c>
      <c r="D78" s="733" t="s">
        <v>595</v>
      </c>
      <c r="E78" s="734">
        <v>50113001</v>
      </c>
      <c r="F78" s="733" t="s">
        <v>600</v>
      </c>
      <c r="G78" s="732" t="s">
        <v>329</v>
      </c>
      <c r="H78" s="732">
        <v>103575</v>
      </c>
      <c r="I78" s="732">
        <v>3575</v>
      </c>
      <c r="J78" s="732" t="s">
        <v>719</v>
      </c>
      <c r="K78" s="732" t="s">
        <v>720</v>
      </c>
      <c r="L78" s="735">
        <v>74.146666666666661</v>
      </c>
      <c r="M78" s="735">
        <v>3</v>
      </c>
      <c r="N78" s="736">
        <v>222.43999999999997</v>
      </c>
    </row>
    <row r="79" spans="1:14" ht="14.45" customHeight="1" x14ac:dyDescent="0.2">
      <c r="A79" s="730" t="s">
        <v>570</v>
      </c>
      <c r="B79" s="731" t="s">
        <v>571</v>
      </c>
      <c r="C79" s="732" t="s">
        <v>594</v>
      </c>
      <c r="D79" s="733" t="s">
        <v>595</v>
      </c>
      <c r="E79" s="734">
        <v>50113001</v>
      </c>
      <c r="F79" s="733" t="s">
        <v>600</v>
      </c>
      <c r="G79" s="732" t="s">
        <v>601</v>
      </c>
      <c r="H79" s="732">
        <v>214355</v>
      </c>
      <c r="I79" s="732">
        <v>214355</v>
      </c>
      <c r="J79" s="732" t="s">
        <v>721</v>
      </c>
      <c r="K79" s="732" t="s">
        <v>722</v>
      </c>
      <c r="L79" s="735">
        <v>215.41</v>
      </c>
      <c r="M79" s="735">
        <v>3</v>
      </c>
      <c r="N79" s="736">
        <v>646.23</v>
      </c>
    </row>
    <row r="80" spans="1:14" ht="14.45" customHeight="1" x14ac:dyDescent="0.2">
      <c r="A80" s="730" t="s">
        <v>570</v>
      </c>
      <c r="B80" s="731" t="s">
        <v>571</v>
      </c>
      <c r="C80" s="732" t="s">
        <v>594</v>
      </c>
      <c r="D80" s="733" t="s">
        <v>595</v>
      </c>
      <c r="E80" s="734">
        <v>50113001</v>
      </c>
      <c r="F80" s="733" t="s">
        <v>600</v>
      </c>
      <c r="G80" s="732" t="s">
        <v>601</v>
      </c>
      <c r="H80" s="732">
        <v>176205</v>
      </c>
      <c r="I80" s="732">
        <v>180825</v>
      </c>
      <c r="J80" s="732" t="s">
        <v>723</v>
      </c>
      <c r="K80" s="732" t="s">
        <v>724</v>
      </c>
      <c r="L80" s="735">
        <v>104.64000000000003</v>
      </c>
      <c r="M80" s="735">
        <v>3</v>
      </c>
      <c r="N80" s="736">
        <v>313.92000000000007</v>
      </c>
    </row>
    <row r="81" spans="1:14" ht="14.45" customHeight="1" x14ac:dyDescent="0.2">
      <c r="A81" s="730" t="s">
        <v>570</v>
      </c>
      <c r="B81" s="731" t="s">
        <v>571</v>
      </c>
      <c r="C81" s="732" t="s">
        <v>594</v>
      </c>
      <c r="D81" s="733" t="s">
        <v>595</v>
      </c>
      <c r="E81" s="734">
        <v>50113001</v>
      </c>
      <c r="F81" s="733" t="s">
        <v>600</v>
      </c>
      <c r="G81" s="732" t="s">
        <v>601</v>
      </c>
      <c r="H81" s="732">
        <v>216572</v>
      </c>
      <c r="I81" s="732">
        <v>216572</v>
      </c>
      <c r="J81" s="732" t="s">
        <v>725</v>
      </c>
      <c r="K81" s="732" t="s">
        <v>726</v>
      </c>
      <c r="L81" s="735">
        <v>36.25</v>
      </c>
      <c r="M81" s="735">
        <v>10</v>
      </c>
      <c r="N81" s="736">
        <v>362.5</v>
      </c>
    </row>
    <row r="82" spans="1:14" ht="14.45" customHeight="1" x14ac:dyDescent="0.2">
      <c r="A82" s="730" t="s">
        <v>570</v>
      </c>
      <c r="B82" s="731" t="s">
        <v>571</v>
      </c>
      <c r="C82" s="732" t="s">
        <v>594</v>
      </c>
      <c r="D82" s="733" t="s">
        <v>595</v>
      </c>
      <c r="E82" s="734">
        <v>50113001</v>
      </c>
      <c r="F82" s="733" t="s">
        <v>600</v>
      </c>
      <c r="G82" s="732" t="s">
        <v>601</v>
      </c>
      <c r="H82" s="732">
        <v>51366</v>
      </c>
      <c r="I82" s="732">
        <v>51366</v>
      </c>
      <c r="J82" s="732" t="s">
        <v>615</v>
      </c>
      <c r="K82" s="732" t="s">
        <v>616</v>
      </c>
      <c r="L82" s="735">
        <v>171.60000000000002</v>
      </c>
      <c r="M82" s="735">
        <v>13</v>
      </c>
      <c r="N82" s="736">
        <v>2230.8000000000002</v>
      </c>
    </row>
    <row r="83" spans="1:14" ht="14.45" customHeight="1" x14ac:dyDescent="0.2">
      <c r="A83" s="730" t="s">
        <v>570</v>
      </c>
      <c r="B83" s="731" t="s">
        <v>571</v>
      </c>
      <c r="C83" s="732" t="s">
        <v>594</v>
      </c>
      <c r="D83" s="733" t="s">
        <v>595</v>
      </c>
      <c r="E83" s="734">
        <v>50113001</v>
      </c>
      <c r="F83" s="733" t="s">
        <v>600</v>
      </c>
      <c r="G83" s="732" t="s">
        <v>601</v>
      </c>
      <c r="H83" s="732">
        <v>51367</v>
      </c>
      <c r="I83" s="732">
        <v>51367</v>
      </c>
      <c r="J83" s="732" t="s">
        <v>615</v>
      </c>
      <c r="K83" s="732" t="s">
        <v>727</v>
      </c>
      <c r="L83" s="735">
        <v>92.950000000000017</v>
      </c>
      <c r="M83" s="735">
        <v>5</v>
      </c>
      <c r="N83" s="736">
        <v>464.75000000000006</v>
      </c>
    </row>
    <row r="84" spans="1:14" ht="14.45" customHeight="1" x14ac:dyDescent="0.2">
      <c r="A84" s="730" t="s">
        <v>570</v>
      </c>
      <c r="B84" s="731" t="s">
        <v>571</v>
      </c>
      <c r="C84" s="732" t="s">
        <v>594</v>
      </c>
      <c r="D84" s="733" t="s">
        <v>595</v>
      </c>
      <c r="E84" s="734">
        <v>50113001</v>
      </c>
      <c r="F84" s="733" t="s">
        <v>600</v>
      </c>
      <c r="G84" s="732" t="s">
        <v>601</v>
      </c>
      <c r="H84" s="732">
        <v>157608</v>
      </c>
      <c r="I84" s="732">
        <v>57608</v>
      </c>
      <c r="J84" s="732" t="s">
        <v>617</v>
      </c>
      <c r="K84" s="732" t="s">
        <v>618</v>
      </c>
      <c r="L84" s="735">
        <v>104.9025</v>
      </c>
      <c r="M84" s="735">
        <v>4</v>
      </c>
      <c r="N84" s="736">
        <v>419.61</v>
      </c>
    </row>
    <row r="85" spans="1:14" ht="14.45" customHeight="1" x14ac:dyDescent="0.2">
      <c r="A85" s="730" t="s">
        <v>570</v>
      </c>
      <c r="B85" s="731" t="s">
        <v>571</v>
      </c>
      <c r="C85" s="732" t="s">
        <v>594</v>
      </c>
      <c r="D85" s="733" t="s">
        <v>595</v>
      </c>
      <c r="E85" s="734">
        <v>50113001</v>
      </c>
      <c r="F85" s="733" t="s">
        <v>600</v>
      </c>
      <c r="G85" s="732" t="s">
        <v>601</v>
      </c>
      <c r="H85" s="732">
        <v>224964</v>
      </c>
      <c r="I85" s="732">
        <v>224964</v>
      </c>
      <c r="J85" s="732" t="s">
        <v>619</v>
      </c>
      <c r="K85" s="732" t="s">
        <v>620</v>
      </c>
      <c r="L85" s="735">
        <v>107.75</v>
      </c>
      <c r="M85" s="735">
        <v>7</v>
      </c>
      <c r="N85" s="736">
        <v>754.25</v>
      </c>
    </row>
    <row r="86" spans="1:14" ht="14.45" customHeight="1" x14ac:dyDescent="0.2">
      <c r="A86" s="730" t="s">
        <v>570</v>
      </c>
      <c r="B86" s="731" t="s">
        <v>571</v>
      </c>
      <c r="C86" s="732" t="s">
        <v>594</v>
      </c>
      <c r="D86" s="733" t="s">
        <v>595</v>
      </c>
      <c r="E86" s="734">
        <v>50113001</v>
      </c>
      <c r="F86" s="733" t="s">
        <v>600</v>
      </c>
      <c r="G86" s="732" t="s">
        <v>601</v>
      </c>
      <c r="H86" s="732">
        <v>224965</v>
      </c>
      <c r="I86" s="732">
        <v>224965</v>
      </c>
      <c r="J86" s="732" t="s">
        <v>728</v>
      </c>
      <c r="K86" s="732" t="s">
        <v>729</v>
      </c>
      <c r="L86" s="735">
        <v>107.75000000000004</v>
      </c>
      <c r="M86" s="735">
        <v>1</v>
      </c>
      <c r="N86" s="736">
        <v>107.75000000000004</v>
      </c>
    </row>
    <row r="87" spans="1:14" ht="14.45" customHeight="1" x14ac:dyDescent="0.2">
      <c r="A87" s="730" t="s">
        <v>570</v>
      </c>
      <c r="B87" s="731" t="s">
        <v>571</v>
      </c>
      <c r="C87" s="732" t="s">
        <v>594</v>
      </c>
      <c r="D87" s="733" t="s">
        <v>595</v>
      </c>
      <c r="E87" s="734">
        <v>50113001</v>
      </c>
      <c r="F87" s="733" t="s">
        <v>600</v>
      </c>
      <c r="G87" s="732" t="s">
        <v>329</v>
      </c>
      <c r="H87" s="732">
        <v>227475</v>
      </c>
      <c r="I87" s="732">
        <v>227475</v>
      </c>
      <c r="J87" s="732" t="s">
        <v>730</v>
      </c>
      <c r="K87" s="732" t="s">
        <v>731</v>
      </c>
      <c r="L87" s="735">
        <v>1285.6785</v>
      </c>
      <c r="M87" s="735">
        <v>2</v>
      </c>
      <c r="N87" s="736">
        <v>2571.357</v>
      </c>
    </row>
    <row r="88" spans="1:14" ht="14.45" customHeight="1" x14ac:dyDescent="0.2">
      <c r="A88" s="730" t="s">
        <v>570</v>
      </c>
      <c r="B88" s="731" t="s">
        <v>571</v>
      </c>
      <c r="C88" s="732" t="s">
        <v>594</v>
      </c>
      <c r="D88" s="733" t="s">
        <v>595</v>
      </c>
      <c r="E88" s="734">
        <v>50113001</v>
      </c>
      <c r="F88" s="733" t="s">
        <v>600</v>
      </c>
      <c r="G88" s="732" t="s">
        <v>601</v>
      </c>
      <c r="H88" s="732">
        <v>202878</v>
      </c>
      <c r="I88" s="732">
        <v>202878</v>
      </c>
      <c r="J88" s="732" t="s">
        <v>621</v>
      </c>
      <c r="K88" s="732" t="s">
        <v>622</v>
      </c>
      <c r="L88" s="735">
        <v>48.529999999999994</v>
      </c>
      <c r="M88" s="735">
        <v>12</v>
      </c>
      <c r="N88" s="736">
        <v>582.3599999999999</v>
      </c>
    </row>
    <row r="89" spans="1:14" ht="14.45" customHeight="1" x14ac:dyDescent="0.2">
      <c r="A89" s="730" t="s">
        <v>570</v>
      </c>
      <c r="B89" s="731" t="s">
        <v>571</v>
      </c>
      <c r="C89" s="732" t="s">
        <v>594</v>
      </c>
      <c r="D89" s="733" t="s">
        <v>595</v>
      </c>
      <c r="E89" s="734">
        <v>50113001</v>
      </c>
      <c r="F89" s="733" t="s">
        <v>600</v>
      </c>
      <c r="G89" s="732" t="s">
        <v>601</v>
      </c>
      <c r="H89" s="732">
        <v>217212</v>
      </c>
      <c r="I89" s="732">
        <v>217212</v>
      </c>
      <c r="J89" s="732" t="s">
        <v>732</v>
      </c>
      <c r="K89" s="732" t="s">
        <v>733</v>
      </c>
      <c r="L89" s="735">
        <v>1797.61</v>
      </c>
      <c r="M89" s="735">
        <v>2</v>
      </c>
      <c r="N89" s="736">
        <v>3595.22</v>
      </c>
    </row>
    <row r="90" spans="1:14" ht="14.45" customHeight="1" x14ac:dyDescent="0.2">
      <c r="A90" s="730" t="s">
        <v>570</v>
      </c>
      <c r="B90" s="731" t="s">
        <v>571</v>
      </c>
      <c r="C90" s="732" t="s">
        <v>594</v>
      </c>
      <c r="D90" s="733" t="s">
        <v>595</v>
      </c>
      <c r="E90" s="734">
        <v>50113001</v>
      </c>
      <c r="F90" s="733" t="s">
        <v>600</v>
      </c>
      <c r="G90" s="732" t="s">
        <v>329</v>
      </c>
      <c r="H90" s="732">
        <v>217277</v>
      </c>
      <c r="I90" s="732">
        <v>217277</v>
      </c>
      <c r="J90" s="732" t="s">
        <v>734</v>
      </c>
      <c r="K90" s="732" t="s">
        <v>735</v>
      </c>
      <c r="L90" s="735">
        <v>1933.07</v>
      </c>
      <c r="M90" s="735">
        <v>1</v>
      </c>
      <c r="N90" s="736">
        <v>1933.07</v>
      </c>
    </row>
    <row r="91" spans="1:14" ht="14.45" customHeight="1" x14ac:dyDescent="0.2">
      <c r="A91" s="730" t="s">
        <v>570</v>
      </c>
      <c r="B91" s="731" t="s">
        <v>571</v>
      </c>
      <c r="C91" s="732" t="s">
        <v>594</v>
      </c>
      <c r="D91" s="733" t="s">
        <v>595</v>
      </c>
      <c r="E91" s="734">
        <v>50113001</v>
      </c>
      <c r="F91" s="733" t="s">
        <v>600</v>
      </c>
      <c r="G91" s="732" t="s">
        <v>601</v>
      </c>
      <c r="H91" s="732">
        <v>394712</v>
      </c>
      <c r="I91" s="732">
        <v>0</v>
      </c>
      <c r="J91" s="732" t="s">
        <v>623</v>
      </c>
      <c r="K91" s="732" t="s">
        <v>624</v>
      </c>
      <c r="L91" s="735">
        <v>28.75</v>
      </c>
      <c r="M91" s="735">
        <v>498</v>
      </c>
      <c r="N91" s="736">
        <v>14317.5</v>
      </c>
    </row>
    <row r="92" spans="1:14" ht="14.45" customHeight="1" x14ac:dyDescent="0.2">
      <c r="A92" s="730" t="s">
        <v>570</v>
      </c>
      <c r="B92" s="731" t="s">
        <v>571</v>
      </c>
      <c r="C92" s="732" t="s">
        <v>594</v>
      </c>
      <c r="D92" s="733" t="s">
        <v>595</v>
      </c>
      <c r="E92" s="734">
        <v>50113001</v>
      </c>
      <c r="F92" s="733" t="s">
        <v>600</v>
      </c>
      <c r="G92" s="732" t="s">
        <v>601</v>
      </c>
      <c r="H92" s="732">
        <v>920020</v>
      </c>
      <c r="I92" s="732">
        <v>1000</v>
      </c>
      <c r="J92" s="732" t="s">
        <v>736</v>
      </c>
      <c r="K92" s="732" t="s">
        <v>737</v>
      </c>
      <c r="L92" s="735">
        <v>186.71369756748507</v>
      </c>
      <c r="M92" s="735">
        <v>14</v>
      </c>
      <c r="N92" s="736">
        <v>2613.991765944791</v>
      </c>
    </row>
    <row r="93" spans="1:14" ht="14.45" customHeight="1" x14ac:dyDescent="0.2">
      <c r="A93" s="730" t="s">
        <v>570</v>
      </c>
      <c r="B93" s="731" t="s">
        <v>571</v>
      </c>
      <c r="C93" s="732" t="s">
        <v>594</v>
      </c>
      <c r="D93" s="733" t="s">
        <v>595</v>
      </c>
      <c r="E93" s="734">
        <v>50113001</v>
      </c>
      <c r="F93" s="733" t="s">
        <v>600</v>
      </c>
      <c r="G93" s="732" t="s">
        <v>601</v>
      </c>
      <c r="H93" s="732">
        <v>845628</v>
      </c>
      <c r="I93" s="732">
        <v>1000</v>
      </c>
      <c r="J93" s="732" t="s">
        <v>738</v>
      </c>
      <c r="K93" s="732" t="s">
        <v>739</v>
      </c>
      <c r="L93" s="735">
        <v>593.44585134643182</v>
      </c>
      <c r="M93" s="735">
        <v>20</v>
      </c>
      <c r="N93" s="736">
        <v>11868.917026928637</v>
      </c>
    </row>
    <row r="94" spans="1:14" ht="14.45" customHeight="1" x14ac:dyDescent="0.2">
      <c r="A94" s="730" t="s">
        <v>570</v>
      </c>
      <c r="B94" s="731" t="s">
        <v>571</v>
      </c>
      <c r="C94" s="732" t="s">
        <v>594</v>
      </c>
      <c r="D94" s="733" t="s">
        <v>595</v>
      </c>
      <c r="E94" s="734">
        <v>50113001</v>
      </c>
      <c r="F94" s="733" t="s">
        <v>600</v>
      </c>
      <c r="G94" s="732" t="s">
        <v>601</v>
      </c>
      <c r="H94" s="732">
        <v>502124</v>
      </c>
      <c r="I94" s="732">
        <v>0</v>
      </c>
      <c r="J94" s="732" t="s">
        <v>740</v>
      </c>
      <c r="K94" s="732" t="s">
        <v>741</v>
      </c>
      <c r="L94" s="735">
        <v>160.848899505687</v>
      </c>
      <c r="M94" s="735">
        <v>33</v>
      </c>
      <c r="N94" s="736">
        <v>5308.0136836876709</v>
      </c>
    </row>
    <row r="95" spans="1:14" ht="14.45" customHeight="1" x14ac:dyDescent="0.2">
      <c r="A95" s="730" t="s">
        <v>570</v>
      </c>
      <c r="B95" s="731" t="s">
        <v>571</v>
      </c>
      <c r="C95" s="732" t="s">
        <v>594</v>
      </c>
      <c r="D95" s="733" t="s">
        <v>595</v>
      </c>
      <c r="E95" s="734">
        <v>50113001</v>
      </c>
      <c r="F95" s="733" t="s">
        <v>600</v>
      </c>
      <c r="G95" s="732" t="s">
        <v>601</v>
      </c>
      <c r="H95" s="732">
        <v>502123</v>
      </c>
      <c r="I95" s="732">
        <v>0</v>
      </c>
      <c r="J95" s="732" t="s">
        <v>742</v>
      </c>
      <c r="K95" s="732" t="s">
        <v>743</v>
      </c>
      <c r="L95" s="735">
        <v>131.06138151381504</v>
      </c>
      <c r="M95" s="735">
        <v>228</v>
      </c>
      <c r="N95" s="736">
        <v>29881.994985149831</v>
      </c>
    </row>
    <row r="96" spans="1:14" ht="14.45" customHeight="1" x14ac:dyDescent="0.2">
      <c r="A96" s="730" t="s">
        <v>570</v>
      </c>
      <c r="B96" s="731" t="s">
        <v>571</v>
      </c>
      <c r="C96" s="732" t="s">
        <v>594</v>
      </c>
      <c r="D96" s="733" t="s">
        <v>595</v>
      </c>
      <c r="E96" s="734">
        <v>50113001</v>
      </c>
      <c r="F96" s="733" t="s">
        <v>600</v>
      </c>
      <c r="G96" s="732" t="s">
        <v>601</v>
      </c>
      <c r="H96" s="732">
        <v>990777</v>
      </c>
      <c r="I96" s="732">
        <v>0</v>
      </c>
      <c r="J96" s="732" t="s">
        <v>744</v>
      </c>
      <c r="K96" s="732" t="s">
        <v>329</v>
      </c>
      <c r="L96" s="735">
        <v>211.55</v>
      </c>
      <c r="M96" s="735">
        <v>1</v>
      </c>
      <c r="N96" s="736">
        <v>211.55</v>
      </c>
    </row>
    <row r="97" spans="1:14" ht="14.45" customHeight="1" x14ac:dyDescent="0.2">
      <c r="A97" s="730" t="s">
        <v>570</v>
      </c>
      <c r="B97" s="731" t="s">
        <v>571</v>
      </c>
      <c r="C97" s="732" t="s">
        <v>594</v>
      </c>
      <c r="D97" s="733" t="s">
        <v>595</v>
      </c>
      <c r="E97" s="734">
        <v>50113001</v>
      </c>
      <c r="F97" s="733" t="s">
        <v>600</v>
      </c>
      <c r="G97" s="732" t="s">
        <v>601</v>
      </c>
      <c r="H97" s="732">
        <v>102486</v>
      </c>
      <c r="I97" s="732">
        <v>2486</v>
      </c>
      <c r="J97" s="732" t="s">
        <v>745</v>
      </c>
      <c r="K97" s="732" t="s">
        <v>746</v>
      </c>
      <c r="L97" s="735">
        <v>122.75</v>
      </c>
      <c r="M97" s="735">
        <v>5</v>
      </c>
      <c r="N97" s="736">
        <v>613.75</v>
      </c>
    </row>
    <row r="98" spans="1:14" ht="14.45" customHeight="1" x14ac:dyDescent="0.2">
      <c r="A98" s="730" t="s">
        <v>570</v>
      </c>
      <c r="B98" s="731" t="s">
        <v>571</v>
      </c>
      <c r="C98" s="732" t="s">
        <v>594</v>
      </c>
      <c r="D98" s="733" t="s">
        <v>595</v>
      </c>
      <c r="E98" s="734">
        <v>50113001</v>
      </c>
      <c r="F98" s="733" t="s">
        <v>600</v>
      </c>
      <c r="G98" s="732" t="s">
        <v>601</v>
      </c>
      <c r="H98" s="732">
        <v>100489</v>
      </c>
      <c r="I98" s="732">
        <v>489</v>
      </c>
      <c r="J98" s="732" t="s">
        <v>625</v>
      </c>
      <c r="K98" s="732" t="s">
        <v>747</v>
      </c>
      <c r="L98" s="735">
        <v>47.29</v>
      </c>
      <c r="M98" s="735">
        <v>3</v>
      </c>
      <c r="N98" s="736">
        <v>141.87</v>
      </c>
    </row>
    <row r="99" spans="1:14" ht="14.45" customHeight="1" x14ac:dyDescent="0.2">
      <c r="A99" s="730" t="s">
        <v>570</v>
      </c>
      <c r="B99" s="731" t="s">
        <v>571</v>
      </c>
      <c r="C99" s="732" t="s">
        <v>594</v>
      </c>
      <c r="D99" s="733" t="s">
        <v>595</v>
      </c>
      <c r="E99" s="734">
        <v>50113001</v>
      </c>
      <c r="F99" s="733" t="s">
        <v>600</v>
      </c>
      <c r="G99" s="732" t="s">
        <v>601</v>
      </c>
      <c r="H99" s="732">
        <v>230426</v>
      </c>
      <c r="I99" s="732">
        <v>230426</v>
      </c>
      <c r="J99" s="732" t="s">
        <v>625</v>
      </c>
      <c r="K99" s="732" t="s">
        <v>626</v>
      </c>
      <c r="L99" s="735">
        <v>78.540000000000006</v>
      </c>
      <c r="M99" s="735">
        <v>8</v>
      </c>
      <c r="N99" s="736">
        <v>628.32000000000005</v>
      </c>
    </row>
    <row r="100" spans="1:14" ht="14.45" customHeight="1" x14ac:dyDescent="0.2">
      <c r="A100" s="730" t="s">
        <v>570</v>
      </c>
      <c r="B100" s="731" t="s">
        <v>571</v>
      </c>
      <c r="C100" s="732" t="s">
        <v>594</v>
      </c>
      <c r="D100" s="733" t="s">
        <v>595</v>
      </c>
      <c r="E100" s="734">
        <v>50113001</v>
      </c>
      <c r="F100" s="733" t="s">
        <v>600</v>
      </c>
      <c r="G100" s="732" t="s">
        <v>329</v>
      </c>
      <c r="H100" s="732">
        <v>994895</v>
      </c>
      <c r="I100" s="732">
        <v>194780</v>
      </c>
      <c r="J100" s="732" t="s">
        <v>748</v>
      </c>
      <c r="K100" s="732" t="s">
        <v>749</v>
      </c>
      <c r="L100" s="735">
        <v>916.56000000000006</v>
      </c>
      <c r="M100" s="735">
        <v>26</v>
      </c>
      <c r="N100" s="736">
        <v>23830.560000000001</v>
      </c>
    </row>
    <row r="101" spans="1:14" ht="14.45" customHeight="1" x14ac:dyDescent="0.2">
      <c r="A101" s="730" t="s">
        <v>570</v>
      </c>
      <c r="B101" s="731" t="s">
        <v>571</v>
      </c>
      <c r="C101" s="732" t="s">
        <v>594</v>
      </c>
      <c r="D101" s="733" t="s">
        <v>595</v>
      </c>
      <c r="E101" s="734">
        <v>50113001</v>
      </c>
      <c r="F101" s="733" t="s">
        <v>600</v>
      </c>
      <c r="G101" s="732" t="s">
        <v>601</v>
      </c>
      <c r="H101" s="732">
        <v>930431</v>
      </c>
      <c r="I101" s="732">
        <v>1000</v>
      </c>
      <c r="J101" s="732" t="s">
        <v>750</v>
      </c>
      <c r="K101" s="732" t="s">
        <v>329</v>
      </c>
      <c r="L101" s="735">
        <v>128.61687647468554</v>
      </c>
      <c r="M101" s="735">
        <v>146</v>
      </c>
      <c r="N101" s="736">
        <v>18778.063965304089</v>
      </c>
    </row>
    <row r="102" spans="1:14" ht="14.45" customHeight="1" x14ac:dyDescent="0.2">
      <c r="A102" s="730" t="s">
        <v>570</v>
      </c>
      <c r="B102" s="731" t="s">
        <v>571</v>
      </c>
      <c r="C102" s="732" t="s">
        <v>594</v>
      </c>
      <c r="D102" s="733" t="s">
        <v>595</v>
      </c>
      <c r="E102" s="734">
        <v>50113001</v>
      </c>
      <c r="F102" s="733" t="s">
        <v>600</v>
      </c>
      <c r="G102" s="732" t="s">
        <v>601</v>
      </c>
      <c r="H102" s="732">
        <v>930444</v>
      </c>
      <c r="I102" s="732">
        <v>0</v>
      </c>
      <c r="J102" s="732" t="s">
        <v>751</v>
      </c>
      <c r="K102" s="732" t="s">
        <v>329</v>
      </c>
      <c r="L102" s="735">
        <v>48.416902876939787</v>
      </c>
      <c r="M102" s="735">
        <v>449</v>
      </c>
      <c r="N102" s="736">
        <v>21739.189391745964</v>
      </c>
    </row>
    <row r="103" spans="1:14" ht="14.45" customHeight="1" x14ac:dyDescent="0.2">
      <c r="A103" s="730" t="s">
        <v>570</v>
      </c>
      <c r="B103" s="731" t="s">
        <v>571</v>
      </c>
      <c r="C103" s="732" t="s">
        <v>594</v>
      </c>
      <c r="D103" s="733" t="s">
        <v>595</v>
      </c>
      <c r="E103" s="734">
        <v>50113001</v>
      </c>
      <c r="F103" s="733" t="s">
        <v>600</v>
      </c>
      <c r="G103" s="732" t="s">
        <v>601</v>
      </c>
      <c r="H103" s="732">
        <v>501999</v>
      </c>
      <c r="I103" s="732">
        <v>0</v>
      </c>
      <c r="J103" s="732" t="s">
        <v>752</v>
      </c>
      <c r="K103" s="732" t="s">
        <v>329</v>
      </c>
      <c r="L103" s="735">
        <v>462.49975112301496</v>
      </c>
      <c r="M103" s="735">
        <v>3</v>
      </c>
      <c r="N103" s="736">
        <v>1387.4992533690449</v>
      </c>
    </row>
    <row r="104" spans="1:14" ht="14.45" customHeight="1" x14ac:dyDescent="0.2">
      <c r="A104" s="730" t="s">
        <v>570</v>
      </c>
      <c r="B104" s="731" t="s">
        <v>571</v>
      </c>
      <c r="C104" s="732" t="s">
        <v>594</v>
      </c>
      <c r="D104" s="733" t="s">
        <v>595</v>
      </c>
      <c r="E104" s="734">
        <v>50113001</v>
      </c>
      <c r="F104" s="733" t="s">
        <v>600</v>
      </c>
      <c r="G104" s="732" t="s">
        <v>601</v>
      </c>
      <c r="H104" s="732">
        <v>501606</v>
      </c>
      <c r="I104" s="732">
        <v>0</v>
      </c>
      <c r="J104" s="732" t="s">
        <v>753</v>
      </c>
      <c r="K104" s="732" t="s">
        <v>329</v>
      </c>
      <c r="L104" s="735">
        <v>536.99553945666344</v>
      </c>
      <c r="M104" s="735">
        <v>5</v>
      </c>
      <c r="N104" s="736">
        <v>2684.977697283317</v>
      </c>
    </row>
    <row r="105" spans="1:14" ht="14.45" customHeight="1" x14ac:dyDescent="0.2">
      <c r="A105" s="730" t="s">
        <v>570</v>
      </c>
      <c r="B105" s="731" t="s">
        <v>571</v>
      </c>
      <c r="C105" s="732" t="s">
        <v>594</v>
      </c>
      <c r="D105" s="733" t="s">
        <v>595</v>
      </c>
      <c r="E105" s="734">
        <v>50113001</v>
      </c>
      <c r="F105" s="733" t="s">
        <v>600</v>
      </c>
      <c r="G105" s="732" t="s">
        <v>601</v>
      </c>
      <c r="H105" s="732">
        <v>501097</v>
      </c>
      <c r="I105" s="732">
        <v>0</v>
      </c>
      <c r="J105" s="732" t="s">
        <v>754</v>
      </c>
      <c r="K105" s="732" t="s">
        <v>329</v>
      </c>
      <c r="L105" s="735">
        <v>68.208676000688087</v>
      </c>
      <c r="M105" s="735">
        <v>21</v>
      </c>
      <c r="N105" s="736">
        <v>1432.3821960144498</v>
      </c>
    </row>
    <row r="106" spans="1:14" ht="14.45" customHeight="1" x14ac:dyDescent="0.2">
      <c r="A106" s="730" t="s">
        <v>570</v>
      </c>
      <c r="B106" s="731" t="s">
        <v>571</v>
      </c>
      <c r="C106" s="732" t="s">
        <v>594</v>
      </c>
      <c r="D106" s="733" t="s">
        <v>595</v>
      </c>
      <c r="E106" s="734">
        <v>50113001</v>
      </c>
      <c r="F106" s="733" t="s">
        <v>600</v>
      </c>
      <c r="G106" s="732" t="s">
        <v>601</v>
      </c>
      <c r="H106" s="732">
        <v>921335</v>
      </c>
      <c r="I106" s="732">
        <v>0</v>
      </c>
      <c r="J106" s="732" t="s">
        <v>629</v>
      </c>
      <c r="K106" s="732" t="s">
        <v>329</v>
      </c>
      <c r="L106" s="735">
        <v>55.536677015453719</v>
      </c>
      <c r="M106" s="735">
        <v>70</v>
      </c>
      <c r="N106" s="736">
        <v>3887.5673910817604</v>
      </c>
    </row>
    <row r="107" spans="1:14" ht="14.45" customHeight="1" x14ac:dyDescent="0.2">
      <c r="A107" s="730" t="s">
        <v>570</v>
      </c>
      <c r="B107" s="731" t="s">
        <v>571</v>
      </c>
      <c r="C107" s="732" t="s">
        <v>594</v>
      </c>
      <c r="D107" s="733" t="s">
        <v>595</v>
      </c>
      <c r="E107" s="734">
        <v>50113001</v>
      </c>
      <c r="F107" s="733" t="s">
        <v>600</v>
      </c>
      <c r="G107" s="732" t="s">
        <v>601</v>
      </c>
      <c r="H107" s="732">
        <v>920368</v>
      </c>
      <c r="I107" s="732">
        <v>0</v>
      </c>
      <c r="J107" s="732" t="s">
        <v>755</v>
      </c>
      <c r="K107" s="732" t="s">
        <v>329</v>
      </c>
      <c r="L107" s="735">
        <v>156.94979626375826</v>
      </c>
      <c r="M107" s="735">
        <v>21</v>
      </c>
      <c r="N107" s="736">
        <v>3295.9457215389234</v>
      </c>
    </row>
    <row r="108" spans="1:14" ht="14.45" customHeight="1" x14ac:dyDescent="0.2">
      <c r="A108" s="730" t="s">
        <v>570</v>
      </c>
      <c r="B108" s="731" t="s">
        <v>571</v>
      </c>
      <c r="C108" s="732" t="s">
        <v>594</v>
      </c>
      <c r="D108" s="733" t="s">
        <v>595</v>
      </c>
      <c r="E108" s="734">
        <v>50113001</v>
      </c>
      <c r="F108" s="733" t="s">
        <v>600</v>
      </c>
      <c r="G108" s="732" t="s">
        <v>601</v>
      </c>
      <c r="H108" s="732">
        <v>498472</v>
      </c>
      <c r="I108" s="732">
        <v>0</v>
      </c>
      <c r="J108" s="732" t="s">
        <v>756</v>
      </c>
      <c r="K108" s="732" t="s">
        <v>757</v>
      </c>
      <c r="L108" s="735">
        <v>204.03148906981107</v>
      </c>
      <c r="M108" s="735">
        <v>8</v>
      </c>
      <c r="N108" s="736">
        <v>1632.2519125584886</v>
      </c>
    </row>
    <row r="109" spans="1:14" ht="14.45" customHeight="1" x14ac:dyDescent="0.2">
      <c r="A109" s="730" t="s">
        <v>570</v>
      </c>
      <c r="B109" s="731" t="s">
        <v>571</v>
      </c>
      <c r="C109" s="732" t="s">
        <v>594</v>
      </c>
      <c r="D109" s="733" t="s">
        <v>595</v>
      </c>
      <c r="E109" s="734">
        <v>50113001</v>
      </c>
      <c r="F109" s="733" t="s">
        <v>600</v>
      </c>
      <c r="G109" s="732" t="s">
        <v>601</v>
      </c>
      <c r="H109" s="732">
        <v>844879</v>
      </c>
      <c r="I109" s="732">
        <v>0</v>
      </c>
      <c r="J109" s="732" t="s">
        <v>758</v>
      </c>
      <c r="K109" s="732" t="s">
        <v>329</v>
      </c>
      <c r="L109" s="735">
        <v>66.896000585781906</v>
      </c>
      <c r="M109" s="735">
        <v>98</v>
      </c>
      <c r="N109" s="736">
        <v>6555.8080574066271</v>
      </c>
    </row>
    <row r="110" spans="1:14" ht="14.45" customHeight="1" x14ac:dyDescent="0.2">
      <c r="A110" s="730" t="s">
        <v>570</v>
      </c>
      <c r="B110" s="731" t="s">
        <v>571</v>
      </c>
      <c r="C110" s="732" t="s">
        <v>594</v>
      </c>
      <c r="D110" s="733" t="s">
        <v>595</v>
      </c>
      <c r="E110" s="734">
        <v>50113001</v>
      </c>
      <c r="F110" s="733" t="s">
        <v>600</v>
      </c>
      <c r="G110" s="732" t="s">
        <v>601</v>
      </c>
      <c r="H110" s="732">
        <v>930608</v>
      </c>
      <c r="I110" s="732">
        <v>0</v>
      </c>
      <c r="J110" s="732" t="s">
        <v>759</v>
      </c>
      <c r="K110" s="732" t="s">
        <v>329</v>
      </c>
      <c r="L110" s="735">
        <v>150.30643804201847</v>
      </c>
      <c r="M110" s="735">
        <v>41</v>
      </c>
      <c r="N110" s="736">
        <v>6162.5639597227573</v>
      </c>
    </row>
    <row r="111" spans="1:14" ht="14.45" customHeight="1" x14ac:dyDescent="0.2">
      <c r="A111" s="730" t="s">
        <v>570</v>
      </c>
      <c r="B111" s="731" t="s">
        <v>571</v>
      </c>
      <c r="C111" s="732" t="s">
        <v>594</v>
      </c>
      <c r="D111" s="733" t="s">
        <v>595</v>
      </c>
      <c r="E111" s="734">
        <v>50113001</v>
      </c>
      <c r="F111" s="733" t="s">
        <v>600</v>
      </c>
      <c r="G111" s="732" t="s">
        <v>601</v>
      </c>
      <c r="H111" s="732">
        <v>394072</v>
      </c>
      <c r="I111" s="732">
        <v>1000</v>
      </c>
      <c r="J111" s="732" t="s">
        <v>760</v>
      </c>
      <c r="K111" s="732" t="s">
        <v>329</v>
      </c>
      <c r="L111" s="735">
        <v>455.10897805203007</v>
      </c>
      <c r="M111" s="735">
        <v>8</v>
      </c>
      <c r="N111" s="736">
        <v>3640.8718244162405</v>
      </c>
    </row>
    <row r="112" spans="1:14" ht="14.45" customHeight="1" x14ac:dyDescent="0.2">
      <c r="A112" s="730" t="s">
        <v>570</v>
      </c>
      <c r="B112" s="731" t="s">
        <v>571</v>
      </c>
      <c r="C112" s="732" t="s">
        <v>594</v>
      </c>
      <c r="D112" s="733" t="s">
        <v>595</v>
      </c>
      <c r="E112" s="734">
        <v>50113001</v>
      </c>
      <c r="F112" s="733" t="s">
        <v>600</v>
      </c>
      <c r="G112" s="732" t="s">
        <v>601</v>
      </c>
      <c r="H112" s="732">
        <v>501062</v>
      </c>
      <c r="I112" s="732">
        <v>1000</v>
      </c>
      <c r="J112" s="732" t="s">
        <v>761</v>
      </c>
      <c r="K112" s="732" t="s">
        <v>762</v>
      </c>
      <c r="L112" s="735">
        <v>171.75214043888235</v>
      </c>
      <c r="M112" s="735">
        <v>1</v>
      </c>
      <c r="N112" s="736">
        <v>171.75214043888235</v>
      </c>
    </row>
    <row r="113" spans="1:14" ht="14.45" customHeight="1" x14ac:dyDescent="0.2">
      <c r="A113" s="730" t="s">
        <v>570</v>
      </c>
      <c r="B113" s="731" t="s">
        <v>571</v>
      </c>
      <c r="C113" s="732" t="s">
        <v>594</v>
      </c>
      <c r="D113" s="733" t="s">
        <v>595</v>
      </c>
      <c r="E113" s="734">
        <v>50113001</v>
      </c>
      <c r="F113" s="733" t="s">
        <v>600</v>
      </c>
      <c r="G113" s="732" t="s">
        <v>601</v>
      </c>
      <c r="H113" s="732">
        <v>900321</v>
      </c>
      <c r="I113" s="732">
        <v>0</v>
      </c>
      <c r="J113" s="732" t="s">
        <v>632</v>
      </c>
      <c r="K113" s="732" t="s">
        <v>329</v>
      </c>
      <c r="L113" s="735">
        <v>445.18725037658777</v>
      </c>
      <c r="M113" s="735">
        <v>2</v>
      </c>
      <c r="N113" s="736">
        <v>890.37450075317554</v>
      </c>
    </row>
    <row r="114" spans="1:14" ht="14.45" customHeight="1" x14ac:dyDescent="0.2">
      <c r="A114" s="730" t="s">
        <v>570</v>
      </c>
      <c r="B114" s="731" t="s">
        <v>571</v>
      </c>
      <c r="C114" s="732" t="s">
        <v>594</v>
      </c>
      <c r="D114" s="733" t="s">
        <v>595</v>
      </c>
      <c r="E114" s="734">
        <v>50113001</v>
      </c>
      <c r="F114" s="733" t="s">
        <v>600</v>
      </c>
      <c r="G114" s="732" t="s">
        <v>601</v>
      </c>
      <c r="H114" s="732">
        <v>501990</v>
      </c>
      <c r="I114" s="732">
        <v>0</v>
      </c>
      <c r="J114" s="732" t="s">
        <v>763</v>
      </c>
      <c r="K114" s="732" t="s">
        <v>329</v>
      </c>
      <c r="L114" s="735">
        <v>350.99883926808354</v>
      </c>
      <c r="M114" s="735">
        <v>1</v>
      </c>
      <c r="N114" s="736">
        <v>350.99883926808354</v>
      </c>
    </row>
    <row r="115" spans="1:14" ht="14.45" customHeight="1" x14ac:dyDescent="0.2">
      <c r="A115" s="730" t="s">
        <v>570</v>
      </c>
      <c r="B115" s="731" t="s">
        <v>571</v>
      </c>
      <c r="C115" s="732" t="s">
        <v>594</v>
      </c>
      <c r="D115" s="733" t="s">
        <v>595</v>
      </c>
      <c r="E115" s="734">
        <v>50113001</v>
      </c>
      <c r="F115" s="733" t="s">
        <v>600</v>
      </c>
      <c r="G115" s="732" t="s">
        <v>601</v>
      </c>
      <c r="H115" s="732">
        <v>900427</v>
      </c>
      <c r="I115" s="732">
        <v>0</v>
      </c>
      <c r="J115" s="732" t="s">
        <v>634</v>
      </c>
      <c r="K115" s="732" t="s">
        <v>329</v>
      </c>
      <c r="L115" s="735">
        <v>82.252805366804751</v>
      </c>
      <c r="M115" s="735">
        <v>1</v>
      </c>
      <c r="N115" s="736">
        <v>82.252805366804751</v>
      </c>
    </row>
    <row r="116" spans="1:14" ht="14.45" customHeight="1" x14ac:dyDescent="0.2">
      <c r="A116" s="730" t="s">
        <v>570</v>
      </c>
      <c r="B116" s="731" t="s">
        <v>571</v>
      </c>
      <c r="C116" s="732" t="s">
        <v>594</v>
      </c>
      <c r="D116" s="733" t="s">
        <v>595</v>
      </c>
      <c r="E116" s="734">
        <v>50113001</v>
      </c>
      <c r="F116" s="733" t="s">
        <v>600</v>
      </c>
      <c r="G116" s="732" t="s">
        <v>601</v>
      </c>
      <c r="H116" s="732">
        <v>900892</v>
      </c>
      <c r="I116" s="732">
        <v>0</v>
      </c>
      <c r="J116" s="732" t="s">
        <v>764</v>
      </c>
      <c r="K116" s="732" t="s">
        <v>329</v>
      </c>
      <c r="L116" s="735">
        <v>238.09853263401766</v>
      </c>
      <c r="M116" s="735">
        <v>2</v>
      </c>
      <c r="N116" s="736">
        <v>476.19706526803532</v>
      </c>
    </row>
    <row r="117" spans="1:14" ht="14.45" customHeight="1" x14ac:dyDescent="0.2">
      <c r="A117" s="730" t="s">
        <v>570</v>
      </c>
      <c r="B117" s="731" t="s">
        <v>571</v>
      </c>
      <c r="C117" s="732" t="s">
        <v>594</v>
      </c>
      <c r="D117" s="733" t="s">
        <v>595</v>
      </c>
      <c r="E117" s="734">
        <v>50113001</v>
      </c>
      <c r="F117" s="733" t="s">
        <v>600</v>
      </c>
      <c r="G117" s="732" t="s">
        <v>601</v>
      </c>
      <c r="H117" s="732">
        <v>921296</v>
      </c>
      <c r="I117" s="732">
        <v>0</v>
      </c>
      <c r="J117" s="732" t="s">
        <v>765</v>
      </c>
      <c r="K117" s="732" t="s">
        <v>329</v>
      </c>
      <c r="L117" s="735">
        <v>360.92415992771828</v>
      </c>
      <c r="M117" s="735">
        <v>4</v>
      </c>
      <c r="N117" s="736">
        <v>1443.6966397108731</v>
      </c>
    </row>
    <row r="118" spans="1:14" ht="14.45" customHeight="1" x14ac:dyDescent="0.2">
      <c r="A118" s="730" t="s">
        <v>570</v>
      </c>
      <c r="B118" s="731" t="s">
        <v>571</v>
      </c>
      <c r="C118" s="732" t="s">
        <v>594</v>
      </c>
      <c r="D118" s="733" t="s">
        <v>595</v>
      </c>
      <c r="E118" s="734">
        <v>50113001</v>
      </c>
      <c r="F118" s="733" t="s">
        <v>600</v>
      </c>
      <c r="G118" s="732" t="s">
        <v>601</v>
      </c>
      <c r="H118" s="732">
        <v>921404</v>
      </c>
      <c r="I118" s="732">
        <v>0</v>
      </c>
      <c r="J118" s="732" t="s">
        <v>766</v>
      </c>
      <c r="K118" s="732" t="s">
        <v>329</v>
      </c>
      <c r="L118" s="735">
        <v>295.76429270809376</v>
      </c>
      <c r="M118" s="735">
        <v>2</v>
      </c>
      <c r="N118" s="736">
        <v>591.52858541618752</v>
      </c>
    </row>
    <row r="119" spans="1:14" ht="14.45" customHeight="1" x14ac:dyDescent="0.2">
      <c r="A119" s="730" t="s">
        <v>570</v>
      </c>
      <c r="B119" s="731" t="s">
        <v>571</v>
      </c>
      <c r="C119" s="732" t="s">
        <v>594</v>
      </c>
      <c r="D119" s="733" t="s">
        <v>595</v>
      </c>
      <c r="E119" s="734">
        <v>50113001</v>
      </c>
      <c r="F119" s="733" t="s">
        <v>600</v>
      </c>
      <c r="G119" s="732" t="s">
        <v>601</v>
      </c>
      <c r="H119" s="732">
        <v>921573</v>
      </c>
      <c r="I119" s="732">
        <v>0</v>
      </c>
      <c r="J119" s="732" t="s">
        <v>767</v>
      </c>
      <c r="K119" s="732" t="s">
        <v>329</v>
      </c>
      <c r="L119" s="735">
        <v>339.72864982482048</v>
      </c>
      <c r="M119" s="735">
        <v>3</v>
      </c>
      <c r="N119" s="736">
        <v>1019.1859494744615</v>
      </c>
    </row>
    <row r="120" spans="1:14" ht="14.45" customHeight="1" x14ac:dyDescent="0.2">
      <c r="A120" s="730" t="s">
        <v>570</v>
      </c>
      <c r="B120" s="731" t="s">
        <v>571</v>
      </c>
      <c r="C120" s="732" t="s">
        <v>594</v>
      </c>
      <c r="D120" s="733" t="s">
        <v>595</v>
      </c>
      <c r="E120" s="734">
        <v>50113001</v>
      </c>
      <c r="F120" s="733" t="s">
        <v>600</v>
      </c>
      <c r="G120" s="732" t="s">
        <v>601</v>
      </c>
      <c r="H120" s="732">
        <v>921319</v>
      </c>
      <c r="I120" s="732">
        <v>0</v>
      </c>
      <c r="J120" s="732" t="s">
        <v>768</v>
      </c>
      <c r="K120" s="732" t="s">
        <v>329</v>
      </c>
      <c r="L120" s="735">
        <v>317.57427538051741</v>
      </c>
      <c r="M120" s="735">
        <v>2</v>
      </c>
      <c r="N120" s="736">
        <v>635.14855076103481</v>
      </c>
    </row>
    <row r="121" spans="1:14" ht="14.45" customHeight="1" x14ac:dyDescent="0.2">
      <c r="A121" s="730" t="s">
        <v>570</v>
      </c>
      <c r="B121" s="731" t="s">
        <v>571</v>
      </c>
      <c r="C121" s="732" t="s">
        <v>594</v>
      </c>
      <c r="D121" s="733" t="s">
        <v>595</v>
      </c>
      <c r="E121" s="734">
        <v>50113001</v>
      </c>
      <c r="F121" s="733" t="s">
        <v>600</v>
      </c>
      <c r="G121" s="732" t="s">
        <v>601</v>
      </c>
      <c r="H121" s="732">
        <v>921412</v>
      </c>
      <c r="I121" s="732">
        <v>0</v>
      </c>
      <c r="J121" s="732" t="s">
        <v>636</v>
      </c>
      <c r="K121" s="732" t="s">
        <v>329</v>
      </c>
      <c r="L121" s="735">
        <v>58.748749368298263</v>
      </c>
      <c r="M121" s="735">
        <v>6</v>
      </c>
      <c r="N121" s="736">
        <v>352.49249620978958</v>
      </c>
    </row>
    <row r="122" spans="1:14" ht="14.45" customHeight="1" x14ac:dyDescent="0.2">
      <c r="A122" s="730" t="s">
        <v>570</v>
      </c>
      <c r="B122" s="731" t="s">
        <v>571</v>
      </c>
      <c r="C122" s="732" t="s">
        <v>594</v>
      </c>
      <c r="D122" s="733" t="s">
        <v>595</v>
      </c>
      <c r="E122" s="734">
        <v>50113001</v>
      </c>
      <c r="F122" s="733" t="s">
        <v>600</v>
      </c>
      <c r="G122" s="732" t="s">
        <v>769</v>
      </c>
      <c r="H122" s="732">
        <v>197125</v>
      </c>
      <c r="I122" s="732">
        <v>197125</v>
      </c>
      <c r="J122" s="732" t="s">
        <v>770</v>
      </c>
      <c r="K122" s="732" t="s">
        <v>771</v>
      </c>
      <c r="L122" s="735">
        <v>110</v>
      </c>
      <c r="M122" s="735">
        <v>3</v>
      </c>
      <c r="N122" s="736">
        <v>330</v>
      </c>
    </row>
    <row r="123" spans="1:14" ht="14.45" customHeight="1" x14ac:dyDescent="0.2">
      <c r="A123" s="730" t="s">
        <v>570</v>
      </c>
      <c r="B123" s="731" t="s">
        <v>571</v>
      </c>
      <c r="C123" s="732" t="s">
        <v>594</v>
      </c>
      <c r="D123" s="733" t="s">
        <v>595</v>
      </c>
      <c r="E123" s="734">
        <v>50113001</v>
      </c>
      <c r="F123" s="733" t="s">
        <v>600</v>
      </c>
      <c r="G123" s="732" t="s">
        <v>601</v>
      </c>
      <c r="H123" s="732">
        <v>185812</v>
      </c>
      <c r="I123" s="732">
        <v>85812</v>
      </c>
      <c r="J123" s="732" t="s">
        <v>772</v>
      </c>
      <c r="K123" s="732" t="s">
        <v>773</v>
      </c>
      <c r="L123" s="735">
        <v>30.54</v>
      </c>
      <c r="M123" s="735">
        <v>2</v>
      </c>
      <c r="N123" s="736">
        <v>61.08</v>
      </c>
    </row>
    <row r="124" spans="1:14" ht="14.45" customHeight="1" x14ac:dyDescent="0.2">
      <c r="A124" s="730" t="s">
        <v>570</v>
      </c>
      <c r="B124" s="731" t="s">
        <v>571</v>
      </c>
      <c r="C124" s="732" t="s">
        <v>594</v>
      </c>
      <c r="D124" s="733" t="s">
        <v>595</v>
      </c>
      <c r="E124" s="734">
        <v>50113001</v>
      </c>
      <c r="F124" s="733" t="s">
        <v>600</v>
      </c>
      <c r="G124" s="732" t="s">
        <v>601</v>
      </c>
      <c r="H124" s="732">
        <v>189997</v>
      </c>
      <c r="I124" s="732">
        <v>89997</v>
      </c>
      <c r="J124" s="732" t="s">
        <v>638</v>
      </c>
      <c r="K124" s="732" t="s">
        <v>639</v>
      </c>
      <c r="L124" s="735">
        <v>191.06</v>
      </c>
      <c r="M124" s="735">
        <v>8</v>
      </c>
      <c r="N124" s="736">
        <v>1528.48</v>
      </c>
    </row>
    <row r="125" spans="1:14" ht="14.45" customHeight="1" x14ac:dyDescent="0.2">
      <c r="A125" s="730" t="s">
        <v>570</v>
      </c>
      <c r="B125" s="731" t="s">
        <v>571</v>
      </c>
      <c r="C125" s="732" t="s">
        <v>594</v>
      </c>
      <c r="D125" s="733" t="s">
        <v>595</v>
      </c>
      <c r="E125" s="734">
        <v>50113001</v>
      </c>
      <c r="F125" s="733" t="s">
        <v>600</v>
      </c>
      <c r="G125" s="732" t="s">
        <v>601</v>
      </c>
      <c r="H125" s="732">
        <v>184449</v>
      </c>
      <c r="I125" s="732">
        <v>84449</v>
      </c>
      <c r="J125" s="732" t="s">
        <v>774</v>
      </c>
      <c r="K125" s="732" t="s">
        <v>775</v>
      </c>
      <c r="L125" s="735">
        <v>87.850000000000009</v>
      </c>
      <c r="M125" s="735">
        <v>1</v>
      </c>
      <c r="N125" s="736">
        <v>87.850000000000009</v>
      </c>
    </row>
    <row r="126" spans="1:14" ht="14.45" customHeight="1" x14ac:dyDescent="0.2">
      <c r="A126" s="730" t="s">
        <v>570</v>
      </c>
      <c r="B126" s="731" t="s">
        <v>571</v>
      </c>
      <c r="C126" s="732" t="s">
        <v>594</v>
      </c>
      <c r="D126" s="733" t="s">
        <v>595</v>
      </c>
      <c r="E126" s="734">
        <v>50113001</v>
      </c>
      <c r="F126" s="733" t="s">
        <v>600</v>
      </c>
      <c r="G126" s="732" t="s">
        <v>601</v>
      </c>
      <c r="H126" s="732">
        <v>237329</v>
      </c>
      <c r="I126" s="732">
        <v>237329</v>
      </c>
      <c r="J126" s="732" t="s">
        <v>776</v>
      </c>
      <c r="K126" s="732" t="s">
        <v>777</v>
      </c>
      <c r="L126" s="735">
        <v>108.64000000000001</v>
      </c>
      <c r="M126" s="735">
        <v>5</v>
      </c>
      <c r="N126" s="736">
        <v>543.20000000000005</v>
      </c>
    </row>
    <row r="127" spans="1:14" ht="14.45" customHeight="1" x14ac:dyDescent="0.2">
      <c r="A127" s="730" t="s">
        <v>570</v>
      </c>
      <c r="B127" s="731" t="s">
        <v>571</v>
      </c>
      <c r="C127" s="732" t="s">
        <v>594</v>
      </c>
      <c r="D127" s="733" t="s">
        <v>595</v>
      </c>
      <c r="E127" s="734">
        <v>50113001</v>
      </c>
      <c r="F127" s="733" t="s">
        <v>600</v>
      </c>
      <c r="G127" s="732" t="s">
        <v>601</v>
      </c>
      <c r="H127" s="732">
        <v>116595</v>
      </c>
      <c r="I127" s="732">
        <v>16595</v>
      </c>
      <c r="J127" s="732" t="s">
        <v>778</v>
      </c>
      <c r="K127" s="732" t="s">
        <v>779</v>
      </c>
      <c r="L127" s="735">
        <v>93.29</v>
      </c>
      <c r="M127" s="735">
        <v>5</v>
      </c>
      <c r="N127" s="736">
        <v>466.45000000000005</v>
      </c>
    </row>
    <row r="128" spans="1:14" ht="14.45" customHeight="1" x14ac:dyDescent="0.2">
      <c r="A128" s="730" t="s">
        <v>570</v>
      </c>
      <c r="B128" s="731" t="s">
        <v>571</v>
      </c>
      <c r="C128" s="732" t="s">
        <v>594</v>
      </c>
      <c r="D128" s="733" t="s">
        <v>595</v>
      </c>
      <c r="E128" s="734">
        <v>50113001</v>
      </c>
      <c r="F128" s="733" t="s">
        <v>600</v>
      </c>
      <c r="G128" s="732" t="s">
        <v>601</v>
      </c>
      <c r="H128" s="732">
        <v>100502</v>
      </c>
      <c r="I128" s="732">
        <v>502</v>
      </c>
      <c r="J128" s="732" t="s">
        <v>640</v>
      </c>
      <c r="K128" s="732" t="s">
        <v>780</v>
      </c>
      <c r="L128" s="735">
        <v>267.78999999999996</v>
      </c>
      <c r="M128" s="735">
        <v>2</v>
      </c>
      <c r="N128" s="736">
        <v>535.57999999999993</v>
      </c>
    </row>
    <row r="129" spans="1:14" ht="14.45" customHeight="1" x14ac:dyDescent="0.2">
      <c r="A129" s="730" t="s">
        <v>570</v>
      </c>
      <c r="B129" s="731" t="s">
        <v>571</v>
      </c>
      <c r="C129" s="732" t="s">
        <v>594</v>
      </c>
      <c r="D129" s="733" t="s">
        <v>595</v>
      </c>
      <c r="E129" s="734">
        <v>50113001</v>
      </c>
      <c r="F129" s="733" t="s">
        <v>600</v>
      </c>
      <c r="G129" s="732" t="s">
        <v>601</v>
      </c>
      <c r="H129" s="732">
        <v>102684</v>
      </c>
      <c r="I129" s="732">
        <v>2684</v>
      </c>
      <c r="J129" s="732" t="s">
        <v>640</v>
      </c>
      <c r="K129" s="732" t="s">
        <v>641</v>
      </c>
      <c r="L129" s="735">
        <v>110.94</v>
      </c>
      <c r="M129" s="735">
        <v>4</v>
      </c>
      <c r="N129" s="736">
        <v>443.76</v>
      </c>
    </row>
    <row r="130" spans="1:14" ht="14.45" customHeight="1" x14ac:dyDescent="0.2">
      <c r="A130" s="730" t="s">
        <v>570</v>
      </c>
      <c r="B130" s="731" t="s">
        <v>571</v>
      </c>
      <c r="C130" s="732" t="s">
        <v>594</v>
      </c>
      <c r="D130" s="733" t="s">
        <v>595</v>
      </c>
      <c r="E130" s="734">
        <v>50113001</v>
      </c>
      <c r="F130" s="733" t="s">
        <v>600</v>
      </c>
      <c r="G130" s="732" t="s">
        <v>769</v>
      </c>
      <c r="H130" s="732">
        <v>127737</v>
      </c>
      <c r="I130" s="732">
        <v>127737</v>
      </c>
      <c r="J130" s="732" t="s">
        <v>781</v>
      </c>
      <c r="K130" s="732" t="s">
        <v>782</v>
      </c>
      <c r="L130" s="735">
        <v>67.39</v>
      </c>
      <c r="M130" s="735">
        <v>1</v>
      </c>
      <c r="N130" s="736">
        <v>67.39</v>
      </c>
    </row>
    <row r="131" spans="1:14" ht="14.45" customHeight="1" x14ac:dyDescent="0.2">
      <c r="A131" s="730" t="s">
        <v>570</v>
      </c>
      <c r="B131" s="731" t="s">
        <v>571</v>
      </c>
      <c r="C131" s="732" t="s">
        <v>594</v>
      </c>
      <c r="D131" s="733" t="s">
        <v>595</v>
      </c>
      <c r="E131" s="734">
        <v>50113001</v>
      </c>
      <c r="F131" s="733" t="s">
        <v>600</v>
      </c>
      <c r="G131" s="732" t="s">
        <v>601</v>
      </c>
      <c r="H131" s="732">
        <v>118656</v>
      </c>
      <c r="I131" s="732">
        <v>118656</v>
      </c>
      <c r="J131" s="732" t="s">
        <v>783</v>
      </c>
      <c r="K131" s="732" t="s">
        <v>784</v>
      </c>
      <c r="L131" s="735">
        <v>662.54</v>
      </c>
      <c r="M131" s="735">
        <v>2</v>
      </c>
      <c r="N131" s="736">
        <v>1325.08</v>
      </c>
    </row>
    <row r="132" spans="1:14" ht="14.45" customHeight="1" x14ac:dyDescent="0.2">
      <c r="A132" s="730" t="s">
        <v>570</v>
      </c>
      <c r="B132" s="731" t="s">
        <v>571</v>
      </c>
      <c r="C132" s="732" t="s">
        <v>594</v>
      </c>
      <c r="D132" s="733" t="s">
        <v>595</v>
      </c>
      <c r="E132" s="734">
        <v>50113001</v>
      </c>
      <c r="F132" s="733" t="s">
        <v>600</v>
      </c>
      <c r="G132" s="732" t="s">
        <v>601</v>
      </c>
      <c r="H132" s="732">
        <v>119686</v>
      </c>
      <c r="I132" s="732">
        <v>119686</v>
      </c>
      <c r="J132" s="732" t="s">
        <v>642</v>
      </c>
      <c r="K132" s="732" t="s">
        <v>643</v>
      </c>
      <c r="L132" s="735">
        <v>60.000000000000021</v>
      </c>
      <c r="M132" s="735">
        <v>4</v>
      </c>
      <c r="N132" s="736">
        <v>240.00000000000009</v>
      </c>
    </row>
    <row r="133" spans="1:14" ht="14.45" customHeight="1" x14ac:dyDescent="0.2">
      <c r="A133" s="730" t="s">
        <v>570</v>
      </c>
      <c r="B133" s="731" t="s">
        <v>571</v>
      </c>
      <c r="C133" s="732" t="s">
        <v>594</v>
      </c>
      <c r="D133" s="733" t="s">
        <v>595</v>
      </c>
      <c r="E133" s="734">
        <v>50113001</v>
      </c>
      <c r="F133" s="733" t="s">
        <v>600</v>
      </c>
      <c r="G133" s="732" t="s">
        <v>601</v>
      </c>
      <c r="H133" s="732">
        <v>100513</v>
      </c>
      <c r="I133" s="732">
        <v>513</v>
      </c>
      <c r="J133" s="732" t="s">
        <v>785</v>
      </c>
      <c r="K133" s="732" t="s">
        <v>777</v>
      </c>
      <c r="L133" s="735">
        <v>56.73</v>
      </c>
      <c r="M133" s="735">
        <v>11</v>
      </c>
      <c r="N133" s="736">
        <v>624.03</v>
      </c>
    </row>
    <row r="134" spans="1:14" ht="14.45" customHeight="1" x14ac:dyDescent="0.2">
      <c r="A134" s="730" t="s">
        <v>570</v>
      </c>
      <c r="B134" s="731" t="s">
        <v>571</v>
      </c>
      <c r="C134" s="732" t="s">
        <v>594</v>
      </c>
      <c r="D134" s="733" t="s">
        <v>595</v>
      </c>
      <c r="E134" s="734">
        <v>50113001</v>
      </c>
      <c r="F134" s="733" t="s">
        <v>600</v>
      </c>
      <c r="G134" s="732" t="s">
        <v>601</v>
      </c>
      <c r="H134" s="732">
        <v>501605</v>
      </c>
      <c r="I134" s="732">
        <v>0</v>
      </c>
      <c r="J134" s="732" t="s">
        <v>786</v>
      </c>
      <c r="K134" s="732" t="s">
        <v>787</v>
      </c>
      <c r="L134" s="735">
        <v>2984.96</v>
      </c>
      <c r="M134" s="735">
        <v>1</v>
      </c>
      <c r="N134" s="736">
        <v>2984.96</v>
      </c>
    </row>
    <row r="135" spans="1:14" ht="14.45" customHeight="1" x14ac:dyDescent="0.2">
      <c r="A135" s="730" t="s">
        <v>570</v>
      </c>
      <c r="B135" s="731" t="s">
        <v>571</v>
      </c>
      <c r="C135" s="732" t="s">
        <v>594</v>
      </c>
      <c r="D135" s="733" t="s">
        <v>595</v>
      </c>
      <c r="E135" s="734">
        <v>50113001</v>
      </c>
      <c r="F135" s="733" t="s">
        <v>600</v>
      </c>
      <c r="G135" s="732" t="s">
        <v>601</v>
      </c>
      <c r="H135" s="732">
        <v>848467</v>
      </c>
      <c r="I135" s="732">
        <v>162306</v>
      </c>
      <c r="J135" s="732" t="s">
        <v>788</v>
      </c>
      <c r="K135" s="732" t="s">
        <v>701</v>
      </c>
      <c r="L135" s="735">
        <v>135.95999999999998</v>
      </c>
      <c r="M135" s="735">
        <v>0.18</v>
      </c>
      <c r="N135" s="736">
        <v>24.472799999999996</v>
      </c>
    </row>
    <row r="136" spans="1:14" ht="14.45" customHeight="1" x14ac:dyDescent="0.2">
      <c r="A136" s="730" t="s">
        <v>570</v>
      </c>
      <c r="B136" s="731" t="s">
        <v>571</v>
      </c>
      <c r="C136" s="732" t="s">
        <v>594</v>
      </c>
      <c r="D136" s="733" t="s">
        <v>595</v>
      </c>
      <c r="E136" s="734">
        <v>50113001</v>
      </c>
      <c r="F136" s="733" t="s">
        <v>600</v>
      </c>
      <c r="G136" s="732" t="s">
        <v>769</v>
      </c>
      <c r="H136" s="732">
        <v>100536</v>
      </c>
      <c r="I136" s="732">
        <v>536</v>
      </c>
      <c r="J136" s="732" t="s">
        <v>789</v>
      </c>
      <c r="K136" s="732" t="s">
        <v>605</v>
      </c>
      <c r="L136" s="735">
        <v>49.32</v>
      </c>
      <c r="M136" s="735">
        <v>1</v>
      </c>
      <c r="N136" s="736">
        <v>49.32</v>
      </c>
    </row>
    <row r="137" spans="1:14" ht="14.45" customHeight="1" x14ac:dyDescent="0.2">
      <c r="A137" s="730" t="s">
        <v>570</v>
      </c>
      <c r="B137" s="731" t="s">
        <v>571</v>
      </c>
      <c r="C137" s="732" t="s">
        <v>594</v>
      </c>
      <c r="D137" s="733" t="s">
        <v>595</v>
      </c>
      <c r="E137" s="734">
        <v>50113001</v>
      </c>
      <c r="F137" s="733" t="s">
        <v>600</v>
      </c>
      <c r="G137" s="732" t="s">
        <v>601</v>
      </c>
      <c r="H137" s="732">
        <v>992584</v>
      </c>
      <c r="I137" s="732">
        <v>0</v>
      </c>
      <c r="J137" s="732" t="s">
        <v>790</v>
      </c>
      <c r="K137" s="732" t="s">
        <v>329</v>
      </c>
      <c r="L137" s="735">
        <v>508.44</v>
      </c>
      <c r="M137" s="735">
        <v>1</v>
      </c>
      <c r="N137" s="736">
        <v>508.44</v>
      </c>
    </row>
    <row r="138" spans="1:14" ht="14.45" customHeight="1" x14ac:dyDescent="0.2">
      <c r="A138" s="730" t="s">
        <v>570</v>
      </c>
      <c r="B138" s="731" t="s">
        <v>571</v>
      </c>
      <c r="C138" s="732" t="s">
        <v>594</v>
      </c>
      <c r="D138" s="733" t="s">
        <v>595</v>
      </c>
      <c r="E138" s="734">
        <v>50113001</v>
      </c>
      <c r="F138" s="733" t="s">
        <v>600</v>
      </c>
      <c r="G138" s="732" t="s">
        <v>601</v>
      </c>
      <c r="H138" s="732">
        <v>183668</v>
      </c>
      <c r="I138" s="732">
        <v>183668</v>
      </c>
      <c r="J138" s="732" t="s">
        <v>791</v>
      </c>
      <c r="K138" s="732" t="s">
        <v>792</v>
      </c>
      <c r="L138" s="735">
        <v>72.66</v>
      </c>
      <c r="M138" s="735">
        <v>1</v>
      </c>
      <c r="N138" s="736">
        <v>72.66</v>
      </c>
    </row>
    <row r="139" spans="1:14" ht="14.45" customHeight="1" x14ac:dyDescent="0.2">
      <c r="A139" s="730" t="s">
        <v>570</v>
      </c>
      <c r="B139" s="731" t="s">
        <v>571</v>
      </c>
      <c r="C139" s="732" t="s">
        <v>594</v>
      </c>
      <c r="D139" s="733" t="s">
        <v>595</v>
      </c>
      <c r="E139" s="734">
        <v>50113001</v>
      </c>
      <c r="F139" s="733" t="s">
        <v>600</v>
      </c>
      <c r="G139" s="732" t="s">
        <v>601</v>
      </c>
      <c r="H139" s="732">
        <v>100874</v>
      </c>
      <c r="I139" s="732">
        <v>874</v>
      </c>
      <c r="J139" s="732" t="s">
        <v>793</v>
      </c>
      <c r="K139" s="732" t="s">
        <v>794</v>
      </c>
      <c r="L139" s="735">
        <v>81.05</v>
      </c>
      <c r="M139" s="735">
        <v>7</v>
      </c>
      <c r="N139" s="736">
        <v>567.35</v>
      </c>
    </row>
    <row r="140" spans="1:14" ht="14.45" customHeight="1" x14ac:dyDescent="0.2">
      <c r="A140" s="730" t="s">
        <v>570</v>
      </c>
      <c r="B140" s="731" t="s">
        <v>571</v>
      </c>
      <c r="C140" s="732" t="s">
        <v>594</v>
      </c>
      <c r="D140" s="733" t="s">
        <v>595</v>
      </c>
      <c r="E140" s="734">
        <v>50113001</v>
      </c>
      <c r="F140" s="733" t="s">
        <v>600</v>
      </c>
      <c r="G140" s="732" t="s">
        <v>601</v>
      </c>
      <c r="H140" s="732">
        <v>102668</v>
      </c>
      <c r="I140" s="732">
        <v>2668</v>
      </c>
      <c r="J140" s="732" t="s">
        <v>795</v>
      </c>
      <c r="K140" s="732" t="s">
        <v>796</v>
      </c>
      <c r="L140" s="735">
        <v>33.295000000000002</v>
      </c>
      <c r="M140" s="735">
        <v>2</v>
      </c>
      <c r="N140" s="736">
        <v>66.59</v>
      </c>
    </row>
    <row r="141" spans="1:14" ht="14.45" customHeight="1" x14ac:dyDescent="0.2">
      <c r="A141" s="730" t="s">
        <v>570</v>
      </c>
      <c r="B141" s="731" t="s">
        <v>571</v>
      </c>
      <c r="C141" s="732" t="s">
        <v>594</v>
      </c>
      <c r="D141" s="733" t="s">
        <v>595</v>
      </c>
      <c r="E141" s="734">
        <v>50113001</v>
      </c>
      <c r="F141" s="733" t="s">
        <v>600</v>
      </c>
      <c r="G141" s="732" t="s">
        <v>601</v>
      </c>
      <c r="H141" s="732">
        <v>200863</v>
      </c>
      <c r="I141" s="732">
        <v>200863</v>
      </c>
      <c r="J141" s="732" t="s">
        <v>646</v>
      </c>
      <c r="K141" s="732" t="s">
        <v>647</v>
      </c>
      <c r="L141" s="735">
        <v>85.33392156862746</v>
      </c>
      <c r="M141" s="735">
        <v>51</v>
      </c>
      <c r="N141" s="736">
        <v>4352.0300000000007</v>
      </c>
    </row>
    <row r="142" spans="1:14" ht="14.45" customHeight="1" x14ac:dyDescent="0.2">
      <c r="A142" s="730" t="s">
        <v>570</v>
      </c>
      <c r="B142" s="731" t="s">
        <v>571</v>
      </c>
      <c r="C142" s="732" t="s">
        <v>594</v>
      </c>
      <c r="D142" s="733" t="s">
        <v>595</v>
      </c>
      <c r="E142" s="734">
        <v>50113001</v>
      </c>
      <c r="F142" s="733" t="s">
        <v>600</v>
      </c>
      <c r="G142" s="732" t="s">
        <v>769</v>
      </c>
      <c r="H142" s="732">
        <v>157871</v>
      </c>
      <c r="I142" s="732">
        <v>157871</v>
      </c>
      <c r="J142" s="732" t="s">
        <v>797</v>
      </c>
      <c r="K142" s="732" t="s">
        <v>798</v>
      </c>
      <c r="L142" s="735">
        <v>259.952</v>
      </c>
      <c r="M142" s="735">
        <v>4</v>
      </c>
      <c r="N142" s="736">
        <v>1039.808</v>
      </c>
    </row>
    <row r="143" spans="1:14" ht="14.45" customHeight="1" x14ac:dyDescent="0.2">
      <c r="A143" s="730" t="s">
        <v>570</v>
      </c>
      <c r="B143" s="731" t="s">
        <v>571</v>
      </c>
      <c r="C143" s="732" t="s">
        <v>594</v>
      </c>
      <c r="D143" s="733" t="s">
        <v>595</v>
      </c>
      <c r="E143" s="734">
        <v>50113001</v>
      </c>
      <c r="F143" s="733" t="s">
        <v>600</v>
      </c>
      <c r="G143" s="732" t="s">
        <v>601</v>
      </c>
      <c r="H143" s="732">
        <v>226693</v>
      </c>
      <c r="I143" s="732">
        <v>226693</v>
      </c>
      <c r="J143" s="732" t="s">
        <v>799</v>
      </c>
      <c r="K143" s="732" t="s">
        <v>800</v>
      </c>
      <c r="L143" s="735">
        <v>20.05</v>
      </c>
      <c r="M143" s="735">
        <v>1</v>
      </c>
      <c r="N143" s="736">
        <v>20.05</v>
      </c>
    </row>
    <row r="144" spans="1:14" ht="14.45" customHeight="1" x14ac:dyDescent="0.2">
      <c r="A144" s="730" t="s">
        <v>570</v>
      </c>
      <c r="B144" s="731" t="s">
        <v>571</v>
      </c>
      <c r="C144" s="732" t="s">
        <v>594</v>
      </c>
      <c r="D144" s="733" t="s">
        <v>595</v>
      </c>
      <c r="E144" s="734">
        <v>50113001</v>
      </c>
      <c r="F144" s="733" t="s">
        <v>600</v>
      </c>
      <c r="G144" s="732" t="s">
        <v>601</v>
      </c>
      <c r="H144" s="732">
        <v>207819</v>
      </c>
      <c r="I144" s="732">
        <v>207819</v>
      </c>
      <c r="J144" s="732" t="s">
        <v>801</v>
      </c>
      <c r="K144" s="732" t="s">
        <v>802</v>
      </c>
      <c r="L144" s="735">
        <v>22.3</v>
      </c>
      <c r="M144" s="735">
        <v>2</v>
      </c>
      <c r="N144" s="736">
        <v>44.6</v>
      </c>
    </row>
    <row r="145" spans="1:14" ht="14.45" customHeight="1" x14ac:dyDescent="0.2">
      <c r="A145" s="730" t="s">
        <v>570</v>
      </c>
      <c r="B145" s="731" t="s">
        <v>571</v>
      </c>
      <c r="C145" s="732" t="s">
        <v>594</v>
      </c>
      <c r="D145" s="733" t="s">
        <v>595</v>
      </c>
      <c r="E145" s="734">
        <v>50113001</v>
      </c>
      <c r="F145" s="733" t="s">
        <v>600</v>
      </c>
      <c r="G145" s="732" t="s">
        <v>601</v>
      </c>
      <c r="H145" s="732">
        <v>167679</v>
      </c>
      <c r="I145" s="732">
        <v>167679</v>
      </c>
      <c r="J145" s="732" t="s">
        <v>803</v>
      </c>
      <c r="K145" s="732" t="s">
        <v>804</v>
      </c>
      <c r="L145" s="735">
        <v>7090.1007692307694</v>
      </c>
      <c r="M145" s="735">
        <v>13</v>
      </c>
      <c r="N145" s="736">
        <v>92171.31</v>
      </c>
    </row>
    <row r="146" spans="1:14" ht="14.45" customHeight="1" x14ac:dyDescent="0.2">
      <c r="A146" s="730" t="s">
        <v>570</v>
      </c>
      <c r="B146" s="731" t="s">
        <v>571</v>
      </c>
      <c r="C146" s="732" t="s">
        <v>594</v>
      </c>
      <c r="D146" s="733" t="s">
        <v>595</v>
      </c>
      <c r="E146" s="734">
        <v>50113001</v>
      </c>
      <c r="F146" s="733" t="s">
        <v>600</v>
      </c>
      <c r="G146" s="732" t="s">
        <v>601</v>
      </c>
      <c r="H146" s="732">
        <v>11670</v>
      </c>
      <c r="I146" s="732">
        <v>11670</v>
      </c>
      <c r="J146" s="732" t="s">
        <v>805</v>
      </c>
      <c r="K146" s="732" t="s">
        <v>806</v>
      </c>
      <c r="L146" s="735">
        <v>352</v>
      </c>
      <c r="M146" s="735">
        <v>2</v>
      </c>
      <c r="N146" s="736">
        <v>704</v>
      </c>
    </row>
    <row r="147" spans="1:14" ht="14.45" customHeight="1" x14ac:dyDescent="0.2">
      <c r="A147" s="730" t="s">
        <v>570</v>
      </c>
      <c r="B147" s="731" t="s">
        <v>571</v>
      </c>
      <c r="C147" s="732" t="s">
        <v>594</v>
      </c>
      <c r="D147" s="733" t="s">
        <v>595</v>
      </c>
      <c r="E147" s="734">
        <v>50113001</v>
      </c>
      <c r="F147" s="733" t="s">
        <v>600</v>
      </c>
      <c r="G147" s="732" t="s">
        <v>601</v>
      </c>
      <c r="H147" s="732">
        <v>849310</v>
      </c>
      <c r="I147" s="732">
        <v>126689</v>
      </c>
      <c r="J147" s="732" t="s">
        <v>807</v>
      </c>
      <c r="K147" s="732" t="s">
        <v>808</v>
      </c>
      <c r="L147" s="735">
        <v>231.38637499999999</v>
      </c>
      <c r="M147" s="735">
        <v>8</v>
      </c>
      <c r="N147" s="736">
        <v>1851.0909999999999</v>
      </c>
    </row>
    <row r="148" spans="1:14" ht="14.45" customHeight="1" x14ac:dyDescent="0.2">
      <c r="A148" s="730" t="s">
        <v>570</v>
      </c>
      <c r="B148" s="731" t="s">
        <v>571</v>
      </c>
      <c r="C148" s="732" t="s">
        <v>594</v>
      </c>
      <c r="D148" s="733" t="s">
        <v>595</v>
      </c>
      <c r="E148" s="734">
        <v>50113001</v>
      </c>
      <c r="F148" s="733" t="s">
        <v>600</v>
      </c>
      <c r="G148" s="732" t="s">
        <v>601</v>
      </c>
      <c r="H148" s="732">
        <v>185256</v>
      </c>
      <c r="I148" s="732">
        <v>85256</v>
      </c>
      <c r="J148" s="732" t="s">
        <v>809</v>
      </c>
      <c r="K148" s="732" t="s">
        <v>810</v>
      </c>
      <c r="L148" s="735">
        <v>29.451666666666664</v>
      </c>
      <c r="M148" s="735">
        <v>6</v>
      </c>
      <c r="N148" s="736">
        <v>176.70999999999998</v>
      </c>
    </row>
    <row r="149" spans="1:14" ht="14.45" customHeight="1" x14ac:dyDescent="0.2">
      <c r="A149" s="730" t="s">
        <v>570</v>
      </c>
      <c r="B149" s="731" t="s">
        <v>571</v>
      </c>
      <c r="C149" s="732" t="s">
        <v>594</v>
      </c>
      <c r="D149" s="733" t="s">
        <v>595</v>
      </c>
      <c r="E149" s="734">
        <v>50113001</v>
      </c>
      <c r="F149" s="733" t="s">
        <v>600</v>
      </c>
      <c r="G149" s="732" t="s">
        <v>601</v>
      </c>
      <c r="H149" s="732">
        <v>122629</v>
      </c>
      <c r="I149" s="732">
        <v>122629</v>
      </c>
      <c r="J149" s="732" t="s">
        <v>648</v>
      </c>
      <c r="K149" s="732" t="s">
        <v>649</v>
      </c>
      <c r="L149" s="735">
        <v>75.191818181818178</v>
      </c>
      <c r="M149" s="735">
        <v>44</v>
      </c>
      <c r="N149" s="736">
        <v>3308.44</v>
      </c>
    </row>
    <row r="150" spans="1:14" ht="14.45" customHeight="1" x14ac:dyDescent="0.2">
      <c r="A150" s="730" t="s">
        <v>570</v>
      </c>
      <c r="B150" s="731" t="s">
        <v>571</v>
      </c>
      <c r="C150" s="732" t="s">
        <v>594</v>
      </c>
      <c r="D150" s="733" t="s">
        <v>595</v>
      </c>
      <c r="E150" s="734">
        <v>50113001</v>
      </c>
      <c r="F150" s="733" t="s">
        <v>600</v>
      </c>
      <c r="G150" s="732" t="s">
        <v>329</v>
      </c>
      <c r="H150" s="732">
        <v>237704</v>
      </c>
      <c r="I150" s="732">
        <v>237704</v>
      </c>
      <c r="J150" s="732" t="s">
        <v>811</v>
      </c>
      <c r="K150" s="732" t="s">
        <v>812</v>
      </c>
      <c r="L150" s="735">
        <v>433.97500000000008</v>
      </c>
      <c r="M150" s="735">
        <v>2</v>
      </c>
      <c r="N150" s="736">
        <v>867.95000000000016</v>
      </c>
    </row>
    <row r="151" spans="1:14" ht="14.45" customHeight="1" x14ac:dyDescent="0.2">
      <c r="A151" s="730" t="s">
        <v>570</v>
      </c>
      <c r="B151" s="731" t="s">
        <v>571</v>
      </c>
      <c r="C151" s="732" t="s">
        <v>594</v>
      </c>
      <c r="D151" s="733" t="s">
        <v>595</v>
      </c>
      <c r="E151" s="734">
        <v>50113001</v>
      </c>
      <c r="F151" s="733" t="s">
        <v>600</v>
      </c>
      <c r="G151" s="732" t="s">
        <v>601</v>
      </c>
      <c r="H151" s="732">
        <v>194852</v>
      </c>
      <c r="I151" s="732">
        <v>94852</v>
      </c>
      <c r="J151" s="732" t="s">
        <v>813</v>
      </c>
      <c r="K151" s="732" t="s">
        <v>814</v>
      </c>
      <c r="L151" s="735">
        <v>1044.3900000000001</v>
      </c>
      <c r="M151" s="735">
        <v>3</v>
      </c>
      <c r="N151" s="736">
        <v>3133.17</v>
      </c>
    </row>
    <row r="152" spans="1:14" ht="14.45" customHeight="1" x14ac:dyDescent="0.2">
      <c r="A152" s="730" t="s">
        <v>570</v>
      </c>
      <c r="B152" s="731" t="s">
        <v>571</v>
      </c>
      <c r="C152" s="732" t="s">
        <v>594</v>
      </c>
      <c r="D152" s="733" t="s">
        <v>595</v>
      </c>
      <c r="E152" s="734">
        <v>50113001</v>
      </c>
      <c r="F152" s="733" t="s">
        <v>600</v>
      </c>
      <c r="G152" s="732" t="s">
        <v>601</v>
      </c>
      <c r="H152" s="732">
        <v>230919</v>
      </c>
      <c r="I152" s="732">
        <v>230919</v>
      </c>
      <c r="J152" s="732" t="s">
        <v>815</v>
      </c>
      <c r="K152" s="732" t="s">
        <v>816</v>
      </c>
      <c r="L152" s="735">
        <v>82.039999999999992</v>
      </c>
      <c r="M152" s="735">
        <v>60</v>
      </c>
      <c r="N152" s="736">
        <v>4922.3999999999996</v>
      </c>
    </row>
    <row r="153" spans="1:14" ht="14.45" customHeight="1" x14ac:dyDescent="0.2">
      <c r="A153" s="730" t="s">
        <v>570</v>
      </c>
      <c r="B153" s="731" t="s">
        <v>571</v>
      </c>
      <c r="C153" s="732" t="s">
        <v>594</v>
      </c>
      <c r="D153" s="733" t="s">
        <v>595</v>
      </c>
      <c r="E153" s="734">
        <v>50113001</v>
      </c>
      <c r="F153" s="733" t="s">
        <v>600</v>
      </c>
      <c r="G153" s="732" t="s">
        <v>601</v>
      </c>
      <c r="H153" s="732">
        <v>994723</v>
      </c>
      <c r="I153" s="732">
        <v>0</v>
      </c>
      <c r="J153" s="732" t="s">
        <v>817</v>
      </c>
      <c r="K153" s="732" t="s">
        <v>329</v>
      </c>
      <c r="L153" s="735">
        <v>161.02000000000004</v>
      </c>
      <c r="M153" s="735">
        <v>65</v>
      </c>
      <c r="N153" s="736">
        <v>10466.300000000003</v>
      </c>
    </row>
    <row r="154" spans="1:14" ht="14.45" customHeight="1" x14ac:dyDescent="0.2">
      <c r="A154" s="730" t="s">
        <v>570</v>
      </c>
      <c r="B154" s="731" t="s">
        <v>571</v>
      </c>
      <c r="C154" s="732" t="s">
        <v>594</v>
      </c>
      <c r="D154" s="733" t="s">
        <v>595</v>
      </c>
      <c r="E154" s="734">
        <v>50113001</v>
      </c>
      <c r="F154" s="733" t="s">
        <v>600</v>
      </c>
      <c r="G154" s="732" t="s">
        <v>601</v>
      </c>
      <c r="H154" s="732">
        <v>104380</v>
      </c>
      <c r="I154" s="732">
        <v>4380</v>
      </c>
      <c r="J154" s="732" t="s">
        <v>818</v>
      </c>
      <c r="K154" s="732" t="s">
        <v>819</v>
      </c>
      <c r="L154" s="735">
        <v>355.88</v>
      </c>
      <c r="M154" s="735">
        <v>1</v>
      </c>
      <c r="N154" s="736">
        <v>355.88</v>
      </c>
    </row>
    <row r="155" spans="1:14" ht="14.45" customHeight="1" x14ac:dyDescent="0.2">
      <c r="A155" s="730" t="s">
        <v>570</v>
      </c>
      <c r="B155" s="731" t="s">
        <v>571</v>
      </c>
      <c r="C155" s="732" t="s">
        <v>594</v>
      </c>
      <c r="D155" s="733" t="s">
        <v>595</v>
      </c>
      <c r="E155" s="734">
        <v>50113001</v>
      </c>
      <c r="F155" s="733" t="s">
        <v>600</v>
      </c>
      <c r="G155" s="732" t="s">
        <v>601</v>
      </c>
      <c r="H155" s="732">
        <v>132090</v>
      </c>
      <c r="I155" s="732">
        <v>32090</v>
      </c>
      <c r="J155" s="732" t="s">
        <v>820</v>
      </c>
      <c r="K155" s="732" t="s">
        <v>821</v>
      </c>
      <c r="L155" s="735">
        <v>27.360000000000003</v>
      </c>
      <c r="M155" s="735">
        <v>2</v>
      </c>
      <c r="N155" s="736">
        <v>54.720000000000006</v>
      </c>
    </row>
    <row r="156" spans="1:14" ht="14.45" customHeight="1" x14ac:dyDescent="0.2">
      <c r="A156" s="730" t="s">
        <v>570</v>
      </c>
      <c r="B156" s="731" t="s">
        <v>571</v>
      </c>
      <c r="C156" s="732" t="s">
        <v>594</v>
      </c>
      <c r="D156" s="733" t="s">
        <v>595</v>
      </c>
      <c r="E156" s="734">
        <v>50113001</v>
      </c>
      <c r="F156" s="733" t="s">
        <v>600</v>
      </c>
      <c r="G156" s="732" t="s">
        <v>601</v>
      </c>
      <c r="H156" s="732">
        <v>130610</v>
      </c>
      <c r="I156" s="732">
        <v>130610</v>
      </c>
      <c r="J156" s="732" t="s">
        <v>822</v>
      </c>
      <c r="K156" s="732" t="s">
        <v>823</v>
      </c>
      <c r="L156" s="735">
        <v>586.91999999999996</v>
      </c>
      <c r="M156" s="735">
        <v>1</v>
      </c>
      <c r="N156" s="736">
        <v>586.91999999999996</v>
      </c>
    </row>
    <row r="157" spans="1:14" ht="14.45" customHeight="1" x14ac:dyDescent="0.2">
      <c r="A157" s="730" t="s">
        <v>570</v>
      </c>
      <c r="B157" s="731" t="s">
        <v>571</v>
      </c>
      <c r="C157" s="732" t="s">
        <v>594</v>
      </c>
      <c r="D157" s="733" t="s">
        <v>595</v>
      </c>
      <c r="E157" s="734">
        <v>50113001</v>
      </c>
      <c r="F157" s="733" t="s">
        <v>600</v>
      </c>
      <c r="G157" s="732" t="s">
        <v>329</v>
      </c>
      <c r="H157" s="732">
        <v>231956</v>
      </c>
      <c r="I157" s="732">
        <v>231956</v>
      </c>
      <c r="J157" s="732" t="s">
        <v>824</v>
      </c>
      <c r="K157" s="732" t="s">
        <v>825</v>
      </c>
      <c r="L157" s="735">
        <v>49.93</v>
      </c>
      <c r="M157" s="735">
        <v>3</v>
      </c>
      <c r="N157" s="736">
        <v>149.79</v>
      </c>
    </row>
    <row r="158" spans="1:14" ht="14.45" customHeight="1" x14ac:dyDescent="0.2">
      <c r="A158" s="730" t="s">
        <v>570</v>
      </c>
      <c r="B158" s="731" t="s">
        <v>571</v>
      </c>
      <c r="C158" s="732" t="s">
        <v>594</v>
      </c>
      <c r="D158" s="733" t="s">
        <v>595</v>
      </c>
      <c r="E158" s="734">
        <v>50113001</v>
      </c>
      <c r="F158" s="733" t="s">
        <v>600</v>
      </c>
      <c r="G158" s="732" t="s">
        <v>769</v>
      </c>
      <c r="H158" s="732">
        <v>131934</v>
      </c>
      <c r="I158" s="732">
        <v>31934</v>
      </c>
      <c r="J158" s="732" t="s">
        <v>824</v>
      </c>
      <c r="K158" s="732" t="s">
        <v>825</v>
      </c>
      <c r="L158" s="735">
        <v>49.759999999999991</v>
      </c>
      <c r="M158" s="735">
        <v>1</v>
      </c>
      <c r="N158" s="736">
        <v>49.759999999999991</v>
      </c>
    </row>
    <row r="159" spans="1:14" ht="14.45" customHeight="1" x14ac:dyDescent="0.2">
      <c r="A159" s="730" t="s">
        <v>570</v>
      </c>
      <c r="B159" s="731" t="s">
        <v>571</v>
      </c>
      <c r="C159" s="732" t="s">
        <v>594</v>
      </c>
      <c r="D159" s="733" t="s">
        <v>595</v>
      </c>
      <c r="E159" s="734">
        <v>50113001</v>
      </c>
      <c r="F159" s="733" t="s">
        <v>600</v>
      </c>
      <c r="G159" s="732" t="s">
        <v>601</v>
      </c>
      <c r="H159" s="732">
        <v>184325</v>
      </c>
      <c r="I159" s="732">
        <v>84325</v>
      </c>
      <c r="J159" s="732" t="s">
        <v>826</v>
      </c>
      <c r="K159" s="732" t="s">
        <v>827</v>
      </c>
      <c r="L159" s="735">
        <v>76.650000000000006</v>
      </c>
      <c r="M159" s="735">
        <v>4</v>
      </c>
      <c r="N159" s="736">
        <v>306.60000000000002</v>
      </c>
    </row>
    <row r="160" spans="1:14" ht="14.45" customHeight="1" x14ac:dyDescent="0.2">
      <c r="A160" s="730" t="s">
        <v>570</v>
      </c>
      <c r="B160" s="731" t="s">
        <v>571</v>
      </c>
      <c r="C160" s="732" t="s">
        <v>594</v>
      </c>
      <c r="D160" s="733" t="s">
        <v>595</v>
      </c>
      <c r="E160" s="734">
        <v>50113001</v>
      </c>
      <c r="F160" s="733" t="s">
        <v>600</v>
      </c>
      <c r="G160" s="732" t="s">
        <v>601</v>
      </c>
      <c r="H160" s="732">
        <v>112023</v>
      </c>
      <c r="I160" s="732">
        <v>12023</v>
      </c>
      <c r="J160" s="732" t="s">
        <v>650</v>
      </c>
      <c r="K160" s="732" t="s">
        <v>651</v>
      </c>
      <c r="L160" s="735">
        <v>80.759999999999991</v>
      </c>
      <c r="M160" s="735">
        <v>1</v>
      </c>
      <c r="N160" s="736">
        <v>80.759999999999991</v>
      </c>
    </row>
    <row r="161" spans="1:14" ht="14.45" customHeight="1" x14ac:dyDescent="0.2">
      <c r="A161" s="730" t="s">
        <v>570</v>
      </c>
      <c r="B161" s="731" t="s">
        <v>571</v>
      </c>
      <c r="C161" s="732" t="s">
        <v>594</v>
      </c>
      <c r="D161" s="733" t="s">
        <v>595</v>
      </c>
      <c r="E161" s="734">
        <v>50113001</v>
      </c>
      <c r="F161" s="733" t="s">
        <v>600</v>
      </c>
      <c r="G161" s="732" t="s">
        <v>601</v>
      </c>
      <c r="H161" s="732">
        <v>243240</v>
      </c>
      <c r="I161" s="732">
        <v>243240</v>
      </c>
      <c r="J161" s="732" t="s">
        <v>650</v>
      </c>
      <c r="K161" s="732" t="s">
        <v>651</v>
      </c>
      <c r="L161" s="735">
        <v>80.23571428571428</v>
      </c>
      <c r="M161" s="735">
        <v>7</v>
      </c>
      <c r="N161" s="736">
        <v>561.65</v>
      </c>
    </row>
    <row r="162" spans="1:14" ht="14.45" customHeight="1" x14ac:dyDescent="0.2">
      <c r="A162" s="730" t="s">
        <v>570</v>
      </c>
      <c r="B162" s="731" t="s">
        <v>571</v>
      </c>
      <c r="C162" s="732" t="s">
        <v>594</v>
      </c>
      <c r="D162" s="733" t="s">
        <v>595</v>
      </c>
      <c r="E162" s="734">
        <v>50113001</v>
      </c>
      <c r="F162" s="733" t="s">
        <v>600</v>
      </c>
      <c r="G162" s="732" t="s">
        <v>601</v>
      </c>
      <c r="H162" s="732">
        <v>840333</v>
      </c>
      <c r="I162" s="732">
        <v>0</v>
      </c>
      <c r="J162" s="732" t="s">
        <v>828</v>
      </c>
      <c r="K162" s="732" t="s">
        <v>329</v>
      </c>
      <c r="L162" s="735">
        <v>25.070000000000011</v>
      </c>
      <c r="M162" s="735">
        <v>2</v>
      </c>
      <c r="N162" s="736">
        <v>50.140000000000022</v>
      </c>
    </row>
    <row r="163" spans="1:14" ht="14.45" customHeight="1" x14ac:dyDescent="0.2">
      <c r="A163" s="730" t="s">
        <v>570</v>
      </c>
      <c r="B163" s="731" t="s">
        <v>571</v>
      </c>
      <c r="C163" s="732" t="s">
        <v>594</v>
      </c>
      <c r="D163" s="733" t="s">
        <v>595</v>
      </c>
      <c r="E163" s="734">
        <v>50113001</v>
      </c>
      <c r="F163" s="733" t="s">
        <v>600</v>
      </c>
      <c r="G163" s="732" t="s">
        <v>601</v>
      </c>
      <c r="H163" s="732">
        <v>142594</v>
      </c>
      <c r="I163" s="732">
        <v>42594</v>
      </c>
      <c r="J163" s="732" t="s">
        <v>829</v>
      </c>
      <c r="K163" s="732" t="s">
        <v>830</v>
      </c>
      <c r="L163" s="735">
        <v>900.33000000000027</v>
      </c>
      <c r="M163" s="735">
        <v>1</v>
      </c>
      <c r="N163" s="736">
        <v>900.33000000000027</v>
      </c>
    </row>
    <row r="164" spans="1:14" ht="14.45" customHeight="1" x14ac:dyDescent="0.2">
      <c r="A164" s="730" t="s">
        <v>570</v>
      </c>
      <c r="B164" s="731" t="s">
        <v>571</v>
      </c>
      <c r="C164" s="732" t="s">
        <v>594</v>
      </c>
      <c r="D164" s="733" t="s">
        <v>595</v>
      </c>
      <c r="E164" s="734">
        <v>50113001</v>
      </c>
      <c r="F164" s="733" t="s">
        <v>600</v>
      </c>
      <c r="G164" s="732" t="s">
        <v>601</v>
      </c>
      <c r="H164" s="732">
        <v>199814</v>
      </c>
      <c r="I164" s="732">
        <v>99814</v>
      </c>
      <c r="J164" s="732" t="s">
        <v>831</v>
      </c>
      <c r="K164" s="732" t="s">
        <v>832</v>
      </c>
      <c r="L164" s="735">
        <v>321.19999999999987</v>
      </c>
      <c r="M164" s="735">
        <v>17</v>
      </c>
      <c r="N164" s="736">
        <v>5460.3999999999978</v>
      </c>
    </row>
    <row r="165" spans="1:14" ht="14.45" customHeight="1" x14ac:dyDescent="0.2">
      <c r="A165" s="730" t="s">
        <v>570</v>
      </c>
      <c r="B165" s="731" t="s">
        <v>571</v>
      </c>
      <c r="C165" s="732" t="s">
        <v>594</v>
      </c>
      <c r="D165" s="733" t="s">
        <v>595</v>
      </c>
      <c r="E165" s="734">
        <v>50113002</v>
      </c>
      <c r="F165" s="733" t="s">
        <v>833</v>
      </c>
      <c r="G165" s="732" t="s">
        <v>601</v>
      </c>
      <c r="H165" s="732">
        <v>116336</v>
      </c>
      <c r="I165" s="732">
        <v>16336</v>
      </c>
      <c r="J165" s="732" t="s">
        <v>834</v>
      </c>
      <c r="K165" s="732" t="s">
        <v>835</v>
      </c>
      <c r="L165" s="735">
        <v>1706.68</v>
      </c>
      <c r="M165" s="735">
        <v>1</v>
      </c>
      <c r="N165" s="736">
        <v>1706.68</v>
      </c>
    </row>
    <row r="166" spans="1:14" ht="14.45" customHeight="1" x14ac:dyDescent="0.2">
      <c r="A166" s="730" t="s">
        <v>570</v>
      </c>
      <c r="B166" s="731" t="s">
        <v>571</v>
      </c>
      <c r="C166" s="732" t="s">
        <v>594</v>
      </c>
      <c r="D166" s="733" t="s">
        <v>595</v>
      </c>
      <c r="E166" s="734">
        <v>50113004</v>
      </c>
      <c r="F166" s="733" t="s">
        <v>836</v>
      </c>
      <c r="G166" s="732" t="s">
        <v>601</v>
      </c>
      <c r="H166" s="732">
        <v>498233</v>
      </c>
      <c r="I166" s="732">
        <v>0</v>
      </c>
      <c r="J166" s="732" t="s">
        <v>837</v>
      </c>
      <c r="K166" s="732" t="s">
        <v>838</v>
      </c>
      <c r="L166" s="735">
        <v>1088.2832704999998</v>
      </c>
      <c r="M166" s="735">
        <v>56</v>
      </c>
      <c r="N166" s="736">
        <v>60943.863147999989</v>
      </c>
    </row>
    <row r="167" spans="1:14" ht="14.45" customHeight="1" x14ac:dyDescent="0.2">
      <c r="A167" s="730" t="s">
        <v>570</v>
      </c>
      <c r="B167" s="731" t="s">
        <v>571</v>
      </c>
      <c r="C167" s="732" t="s">
        <v>594</v>
      </c>
      <c r="D167" s="733" t="s">
        <v>595</v>
      </c>
      <c r="E167" s="734">
        <v>50113004</v>
      </c>
      <c r="F167" s="733" t="s">
        <v>836</v>
      </c>
      <c r="G167" s="732" t="s">
        <v>601</v>
      </c>
      <c r="H167" s="732">
        <v>501547</v>
      </c>
      <c r="I167" s="732">
        <v>0</v>
      </c>
      <c r="J167" s="732" t="s">
        <v>839</v>
      </c>
      <c r="K167" s="732" t="s">
        <v>840</v>
      </c>
      <c r="L167" s="735">
        <v>1555.9599444444445</v>
      </c>
      <c r="M167" s="735">
        <v>18</v>
      </c>
      <c r="N167" s="736">
        <v>28007.279000000002</v>
      </c>
    </row>
    <row r="168" spans="1:14" ht="14.45" customHeight="1" x14ac:dyDescent="0.2">
      <c r="A168" s="730" t="s">
        <v>570</v>
      </c>
      <c r="B168" s="731" t="s">
        <v>571</v>
      </c>
      <c r="C168" s="732" t="s">
        <v>594</v>
      </c>
      <c r="D168" s="733" t="s">
        <v>595</v>
      </c>
      <c r="E168" s="734">
        <v>50113004</v>
      </c>
      <c r="F168" s="733" t="s">
        <v>836</v>
      </c>
      <c r="G168" s="732" t="s">
        <v>601</v>
      </c>
      <c r="H168" s="732">
        <v>501533</v>
      </c>
      <c r="I168" s="732">
        <v>0</v>
      </c>
      <c r="J168" s="732" t="s">
        <v>841</v>
      </c>
      <c r="K168" s="732" t="s">
        <v>842</v>
      </c>
      <c r="L168" s="735">
        <v>553.39759979423866</v>
      </c>
      <c r="M168" s="735">
        <v>162</v>
      </c>
      <c r="N168" s="736">
        <v>89650.411166666658</v>
      </c>
    </row>
    <row r="169" spans="1:14" ht="14.45" customHeight="1" x14ac:dyDescent="0.2">
      <c r="A169" s="730" t="s">
        <v>570</v>
      </c>
      <c r="B169" s="731" t="s">
        <v>571</v>
      </c>
      <c r="C169" s="732" t="s">
        <v>594</v>
      </c>
      <c r="D169" s="733" t="s">
        <v>595</v>
      </c>
      <c r="E169" s="734">
        <v>50113004</v>
      </c>
      <c r="F169" s="733" t="s">
        <v>836</v>
      </c>
      <c r="G169" s="732" t="s">
        <v>601</v>
      </c>
      <c r="H169" s="732">
        <v>501546</v>
      </c>
      <c r="I169" s="732">
        <v>0</v>
      </c>
      <c r="J169" s="732" t="s">
        <v>841</v>
      </c>
      <c r="K169" s="732" t="s">
        <v>843</v>
      </c>
      <c r="L169" s="735">
        <v>863.71455914285696</v>
      </c>
      <c r="M169" s="735">
        <v>35</v>
      </c>
      <c r="N169" s="736">
        <v>30230.009569999995</v>
      </c>
    </row>
    <row r="170" spans="1:14" ht="14.45" customHeight="1" x14ac:dyDescent="0.2">
      <c r="A170" s="730" t="s">
        <v>570</v>
      </c>
      <c r="B170" s="731" t="s">
        <v>571</v>
      </c>
      <c r="C170" s="732" t="s">
        <v>594</v>
      </c>
      <c r="D170" s="733" t="s">
        <v>595</v>
      </c>
      <c r="E170" s="734">
        <v>50113006</v>
      </c>
      <c r="F170" s="733" t="s">
        <v>844</v>
      </c>
      <c r="G170" s="732" t="s">
        <v>769</v>
      </c>
      <c r="H170" s="732">
        <v>33938</v>
      </c>
      <c r="I170" s="732">
        <v>33938</v>
      </c>
      <c r="J170" s="732" t="s">
        <v>734</v>
      </c>
      <c r="K170" s="732" t="s">
        <v>735</v>
      </c>
      <c r="L170" s="735">
        <v>1843.29</v>
      </c>
      <c r="M170" s="735">
        <v>1</v>
      </c>
      <c r="N170" s="736">
        <v>1843.29</v>
      </c>
    </row>
    <row r="171" spans="1:14" ht="14.45" customHeight="1" x14ac:dyDescent="0.2">
      <c r="A171" s="730" t="s">
        <v>570</v>
      </c>
      <c r="B171" s="731" t="s">
        <v>571</v>
      </c>
      <c r="C171" s="732" t="s">
        <v>594</v>
      </c>
      <c r="D171" s="733" t="s">
        <v>595</v>
      </c>
      <c r="E171" s="734">
        <v>50113006</v>
      </c>
      <c r="F171" s="733" t="s">
        <v>844</v>
      </c>
      <c r="G171" s="732" t="s">
        <v>329</v>
      </c>
      <c r="H171" s="732">
        <v>217270</v>
      </c>
      <c r="I171" s="732">
        <v>217270</v>
      </c>
      <c r="J171" s="732" t="s">
        <v>845</v>
      </c>
      <c r="K171" s="732" t="s">
        <v>846</v>
      </c>
      <c r="L171" s="735">
        <v>3252.14</v>
      </c>
      <c r="M171" s="735">
        <v>2</v>
      </c>
      <c r="N171" s="736">
        <v>6504.28</v>
      </c>
    </row>
    <row r="172" spans="1:14" ht="14.45" customHeight="1" x14ac:dyDescent="0.2">
      <c r="A172" s="730" t="s">
        <v>570</v>
      </c>
      <c r="B172" s="731" t="s">
        <v>571</v>
      </c>
      <c r="C172" s="732" t="s">
        <v>594</v>
      </c>
      <c r="D172" s="733" t="s">
        <v>595</v>
      </c>
      <c r="E172" s="734">
        <v>50113006</v>
      </c>
      <c r="F172" s="733" t="s">
        <v>844</v>
      </c>
      <c r="G172" s="732" t="s">
        <v>601</v>
      </c>
      <c r="H172" s="732">
        <v>993999</v>
      </c>
      <c r="I172" s="732">
        <v>0</v>
      </c>
      <c r="J172" s="732" t="s">
        <v>847</v>
      </c>
      <c r="K172" s="732" t="s">
        <v>329</v>
      </c>
      <c r="L172" s="735">
        <v>0.01</v>
      </c>
      <c r="M172" s="735">
        <v>25</v>
      </c>
      <c r="N172" s="736">
        <v>0.25</v>
      </c>
    </row>
    <row r="173" spans="1:14" ht="14.45" customHeight="1" x14ac:dyDescent="0.2">
      <c r="A173" s="730" t="s">
        <v>570</v>
      </c>
      <c r="B173" s="731" t="s">
        <v>571</v>
      </c>
      <c r="C173" s="732" t="s">
        <v>594</v>
      </c>
      <c r="D173" s="733" t="s">
        <v>595</v>
      </c>
      <c r="E173" s="734">
        <v>50113006</v>
      </c>
      <c r="F173" s="733" t="s">
        <v>844</v>
      </c>
      <c r="G173" s="732" t="s">
        <v>601</v>
      </c>
      <c r="H173" s="732">
        <v>992251</v>
      </c>
      <c r="I173" s="732">
        <v>0</v>
      </c>
      <c r="J173" s="732" t="s">
        <v>848</v>
      </c>
      <c r="K173" s="732" t="s">
        <v>329</v>
      </c>
      <c r="L173" s="735">
        <v>1195.5500000000002</v>
      </c>
      <c r="M173" s="735">
        <v>16</v>
      </c>
      <c r="N173" s="736">
        <v>19128.800000000003</v>
      </c>
    </row>
    <row r="174" spans="1:14" ht="14.45" customHeight="1" x14ac:dyDescent="0.2">
      <c r="A174" s="730" t="s">
        <v>570</v>
      </c>
      <c r="B174" s="731" t="s">
        <v>571</v>
      </c>
      <c r="C174" s="732" t="s">
        <v>594</v>
      </c>
      <c r="D174" s="733" t="s">
        <v>595</v>
      </c>
      <c r="E174" s="734">
        <v>50113006</v>
      </c>
      <c r="F174" s="733" t="s">
        <v>844</v>
      </c>
      <c r="G174" s="732" t="s">
        <v>601</v>
      </c>
      <c r="H174" s="732">
        <v>990209</v>
      </c>
      <c r="I174" s="732">
        <v>0</v>
      </c>
      <c r="J174" s="732" t="s">
        <v>849</v>
      </c>
      <c r="K174" s="732" t="s">
        <v>329</v>
      </c>
      <c r="L174" s="735">
        <v>699.44</v>
      </c>
      <c r="M174" s="735">
        <v>8</v>
      </c>
      <c r="N174" s="736">
        <v>5595.52</v>
      </c>
    </row>
    <row r="175" spans="1:14" ht="14.45" customHeight="1" x14ac:dyDescent="0.2">
      <c r="A175" s="730" t="s">
        <v>570</v>
      </c>
      <c r="B175" s="731" t="s">
        <v>571</v>
      </c>
      <c r="C175" s="732" t="s">
        <v>594</v>
      </c>
      <c r="D175" s="733" t="s">
        <v>595</v>
      </c>
      <c r="E175" s="734">
        <v>50113006</v>
      </c>
      <c r="F175" s="733" t="s">
        <v>844</v>
      </c>
      <c r="G175" s="732" t="s">
        <v>601</v>
      </c>
      <c r="H175" s="732">
        <v>993159</v>
      </c>
      <c r="I175" s="732">
        <v>0</v>
      </c>
      <c r="J175" s="732" t="s">
        <v>850</v>
      </c>
      <c r="K175" s="732" t="s">
        <v>329</v>
      </c>
      <c r="L175" s="735">
        <v>438.87</v>
      </c>
      <c r="M175" s="735">
        <v>2</v>
      </c>
      <c r="N175" s="736">
        <v>877.74</v>
      </c>
    </row>
    <row r="176" spans="1:14" ht="14.45" customHeight="1" x14ac:dyDescent="0.2">
      <c r="A176" s="730" t="s">
        <v>570</v>
      </c>
      <c r="B176" s="731" t="s">
        <v>571</v>
      </c>
      <c r="C176" s="732" t="s">
        <v>594</v>
      </c>
      <c r="D176" s="733" t="s">
        <v>595</v>
      </c>
      <c r="E176" s="734">
        <v>50113006</v>
      </c>
      <c r="F176" s="733" t="s">
        <v>844</v>
      </c>
      <c r="G176" s="732" t="s">
        <v>769</v>
      </c>
      <c r="H176" s="732">
        <v>850713</v>
      </c>
      <c r="I176" s="732">
        <v>33399</v>
      </c>
      <c r="J176" s="732" t="s">
        <v>851</v>
      </c>
      <c r="K176" s="732" t="s">
        <v>852</v>
      </c>
      <c r="L176" s="735">
        <v>306.05</v>
      </c>
      <c r="M176" s="735">
        <v>14</v>
      </c>
      <c r="N176" s="736">
        <v>4284.7</v>
      </c>
    </row>
    <row r="177" spans="1:14" ht="14.45" customHeight="1" x14ac:dyDescent="0.2">
      <c r="A177" s="730" t="s">
        <v>570</v>
      </c>
      <c r="B177" s="731" t="s">
        <v>571</v>
      </c>
      <c r="C177" s="732" t="s">
        <v>594</v>
      </c>
      <c r="D177" s="733" t="s">
        <v>595</v>
      </c>
      <c r="E177" s="734">
        <v>50113006</v>
      </c>
      <c r="F177" s="733" t="s">
        <v>844</v>
      </c>
      <c r="G177" s="732" t="s">
        <v>601</v>
      </c>
      <c r="H177" s="732">
        <v>992603</v>
      </c>
      <c r="I177" s="732">
        <v>0</v>
      </c>
      <c r="J177" s="732" t="s">
        <v>853</v>
      </c>
      <c r="K177" s="732" t="s">
        <v>329</v>
      </c>
      <c r="L177" s="735">
        <v>287.26363636363635</v>
      </c>
      <c r="M177" s="735">
        <v>22</v>
      </c>
      <c r="N177" s="736">
        <v>6319.8</v>
      </c>
    </row>
    <row r="178" spans="1:14" ht="14.45" customHeight="1" x14ac:dyDescent="0.2">
      <c r="A178" s="730" t="s">
        <v>570</v>
      </c>
      <c r="B178" s="731" t="s">
        <v>571</v>
      </c>
      <c r="C178" s="732" t="s">
        <v>594</v>
      </c>
      <c r="D178" s="733" t="s">
        <v>595</v>
      </c>
      <c r="E178" s="734">
        <v>50113006</v>
      </c>
      <c r="F178" s="733" t="s">
        <v>844</v>
      </c>
      <c r="G178" s="732" t="s">
        <v>601</v>
      </c>
      <c r="H178" s="732">
        <v>992994</v>
      </c>
      <c r="I178" s="732">
        <v>0</v>
      </c>
      <c r="J178" s="732" t="s">
        <v>854</v>
      </c>
      <c r="K178" s="732" t="s">
        <v>329</v>
      </c>
      <c r="L178" s="735">
        <v>510.14</v>
      </c>
      <c r="M178" s="735">
        <v>22</v>
      </c>
      <c r="N178" s="736">
        <v>11223.08</v>
      </c>
    </row>
    <row r="179" spans="1:14" ht="14.45" customHeight="1" x14ac:dyDescent="0.2">
      <c r="A179" s="730" t="s">
        <v>570</v>
      </c>
      <c r="B179" s="731" t="s">
        <v>571</v>
      </c>
      <c r="C179" s="732" t="s">
        <v>594</v>
      </c>
      <c r="D179" s="733" t="s">
        <v>595</v>
      </c>
      <c r="E179" s="734">
        <v>50113006</v>
      </c>
      <c r="F179" s="733" t="s">
        <v>844</v>
      </c>
      <c r="G179" s="732" t="s">
        <v>601</v>
      </c>
      <c r="H179" s="732">
        <v>840010</v>
      </c>
      <c r="I179" s="732">
        <v>0</v>
      </c>
      <c r="J179" s="732" t="s">
        <v>855</v>
      </c>
      <c r="K179" s="732" t="s">
        <v>329</v>
      </c>
      <c r="L179" s="735">
        <v>224.37133333333333</v>
      </c>
      <c r="M179" s="735">
        <v>15</v>
      </c>
      <c r="N179" s="736">
        <v>3365.5699999999997</v>
      </c>
    </row>
    <row r="180" spans="1:14" ht="14.45" customHeight="1" x14ac:dyDescent="0.2">
      <c r="A180" s="730" t="s">
        <v>570</v>
      </c>
      <c r="B180" s="731" t="s">
        <v>571</v>
      </c>
      <c r="C180" s="732" t="s">
        <v>594</v>
      </c>
      <c r="D180" s="733" t="s">
        <v>595</v>
      </c>
      <c r="E180" s="734">
        <v>50113006</v>
      </c>
      <c r="F180" s="733" t="s">
        <v>844</v>
      </c>
      <c r="G180" s="732" t="s">
        <v>329</v>
      </c>
      <c r="H180" s="732">
        <v>33403</v>
      </c>
      <c r="I180" s="732">
        <v>33403</v>
      </c>
      <c r="J180" s="732" t="s">
        <v>856</v>
      </c>
      <c r="K180" s="732" t="s">
        <v>857</v>
      </c>
      <c r="L180" s="735">
        <v>221.25</v>
      </c>
      <c r="M180" s="735">
        <v>1</v>
      </c>
      <c r="N180" s="736">
        <v>221.25</v>
      </c>
    </row>
    <row r="181" spans="1:14" ht="14.45" customHeight="1" x14ac:dyDescent="0.2">
      <c r="A181" s="730" t="s">
        <v>570</v>
      </c>
      <c r="B181" s="731" t="s">
        <v>571</v>
      </c>
      <c r="C181" s="732" t="s">
        <v>594</v>
      </c>
      <c r="D181" s="733" t="s">
        <v>595</v>
      </c>
      <c r="E181" s="734">
        <v>50113006</v>
      </c>
      <c r="F181" s="733" t="s">
        <v>844</v>
      </c>
      <c r="G181" s="732" t="s">
        <v>601</v>
      </c>
      <c r="H181" s="732">
        <v>990683</v>
      </c>
      <c r="I181" s="732">
        <v>0</v>
      </c>
      <c r="J181" s="732" t="s">
        <v>858</v>
      </c>
      <c r="K181" s="732" t="s">
        <v>329</v>
      </c>
      <c r="L181" s="735">
        <v>444.53999999999996</v>
      </c>
      <c r="M181" s="735">
        <v>5</v>
      </c>
      <c r="N181" s="736">
        <v>2222.6999999999998</v>
      </c>
    </row>
    <row r="182" spans="1:14" ht="14.45" customHeight="1" x14ac:dyDescent="0.2">
      <c r="A182" s="730" t="s">
        <v>570</v>
      </c>
      <c r="B182" s="731" t="s">
        <v>571</v>
      </c>
      <c r="C182" s="732" t="s">
        <v>594</v>
      </c>
      <c r="D182" s="733" t="s">
        <v>595</v>
      </c>
      <c r="E182" s="734">
        <v>50113006</v>
      </c>
      <c r="F182" s="733" t="s">
        <v>844</v>
      </c>
      <c r="G182" s="732" t="s">
        <v>601</v>
      </c>
      <c r="H182" s="732">
        <v>990889</v>
      </c>
      <c r="I182" s="732">
        <v>0</v>
      </c>
      <c r="J182" s="732" t="s">
        <v>859</v>
      </c>
      <c r="K182" s="732" t="s">
        <v>329</v>
      </c>
      <c r="L182" s="735">
        <v>510.14000000000004</v>
      </c>
      <c r="M182" s="735">
        <v>13</v>
      </c>
      <c r="N182" s="736">
        <v>6631.8200000000006</v>
      </c>
    </row>
    <row r="183" spans="1:14" ht="14.45" customHeight="1" x14ac:dyDescent="0.2">
      <c r="A183" s="730" t="s">
        <v>570</v>
      </c>
      <c r="B183" s="731" t="s">
        <v>571</v>
      </c>
      <c r="C183" s="732" t="s">
        <v>594</v>
      </c>
      <c r="D183" s="733" t="s">
        <v>595</v>
      </c>
      <c r="E183" s="734">
        <v>50113006</v>
      </c>
      <c r="F183" s="733" t="s">
        <v>844</v>
      </c>
      <c r="G183" s="732" t="s">
        <v>329</v>
      </c>
      <c r="H183" s="732">
        <v>841583</v>
      </c>
      <c r="I183" s="732">
        <v>33218</v>
      </c>
      <c r="J183" s="732" t="s">
        <v>860</v>
      </c>
      <c r="K183" s="732" t="s">
        <v>329</v>
      </c>
      <c r="L183" s="735">
        <v>188.91333333333333</v>
      </c>
      <c r="M183" s="735">
        <v>3</v>
      </c>
      <c r="N183" s="736">
        <v>566.74</v>
      </c>
    </row>
    <row r="184" spans="1:14" ht="14.45" customHeight="1" x14ac:dyDescent="0.2">
      <c r="A184" s="730" t="s">
        <v>570</v>
      </c>
      <c r="B184" s="731" t="s">
        <v>571</v>
      </c>
      <c r="C184" s="732" t="s">
        <v>594</v>
      </c>
      <c r="D184" s="733" t="s">
        <v>595</v>
      </c>
      <c r="E184" s="734">
        <v>50113006</v>
      </c>
      <c r="F184" s="733" t="s">
        <v>844</v>
      </c>
      <c r="G184" s="732" t="s">
        <v>601</v>
      </c>
      <c r="H184" s="732">
        <v>991186</v>
      </c>
      <c r="I184" s="732">
        <v>0</v>
      </c>
      <c r="J184" s="732" t="s">
        <v>861</v>
      </c>
      <c r="K184" s="732" t="s">
        <v>329</v>
      </c>
      <c r="L184" s="735">
        <v>912.23</v>
      </c>
      <c r="M184" s="735">
        <v>1</v>
      </c>
      <c r="N184" s="736">
        <v>912.23</v>
      </c>
    </row>
    <row r="185" spans="1:14" ht="14.45" customHeight="1" x14ac:dyDescent="0.2">
      <c r="A185" s="730" t="s">
        <v>570</v>
      </c>
      <c r="B185" s="731" t="s">
        <v>571</v>
      </c>
      <c r="C185" s="732" t="s">
        <v>594</v>
      </c>
      <c r="D185" s="733" t="s">
        <v>595</v>
      </c>
      <c r="E185" s="734">
        <v>50113008</v>
      </c>
      <c r="F185" s="733" t="s">
        <v>652</v>
      </c>
      <c r="G185" s="732"/>
      <c r="H185" s="732"/>
      <c r="I185" s="732">
        <v>223514</v>
      </c>
      <c r="J185" s="732" t="s">
        <v>862</v>
      </c>
      <c r="K185" s="732" t="s">
        <v>863</v>
      </c>
      <c r="L185" s="735">
        <v>137.38999938964844</v>
      </c>
      <c r="M185" s="735">
        <v>6</v>
      </c>
      <c r="N185" s="736">
        <v>824.33999633789063</v>
      </c>
    </row>
    <row r="186" spans="1:14" ht="14.45" customHeight="1" x14ac:dyDescent="0.2">
      <c r="A186" s="730" t="s">
        <v>570</v>
      </c>
      <c r="B186" s="731" t="s">
        <v>571</v>
      </c>
      <c r="C186" s="732" t="s">
        <v>594</v>
      </c>
      <c r="D186" s="733" t="s">
        <v>595</v>
      </c>
      <c r="E186" s="734">
        <v>50113008</v>
      </c>
      <c r="F186" s="733" t="s">
        <v>652</v>
      </c>
      <c r="G186" s="732"/>
      <c r="H186" s="732"/>
      <c r="I186" s="732">
        <v>230458</v>
      </c>
      <c r="J186" s="732" t="s">
        <v>864</v>
      </c>
      <c r="K186" s="732" t="s">
        <v>865</v>
      </c>
      <c r="L186" s="735">
        <v>2168.56005859375</v>
      </c>
      <c r="M186" s="735">
        <v>4</v>
      </c>
      <c r="N186" s="736">
        <v>8674.240234375</v>
      </c>
    </row>
    <row r="187" spans="1:14" ht="14.45" customHeight="1" x14ac:dyDescent="0.2">
      <c r="A187" s="730" t="s">
        <v>570</v>
      </c>
      <c r="B187" s="731" t="s">
        <v>571</v>
      </c>
      <c r="C187" s="732" t="s">
        <v>594</v>
      </c>
      <c r="D187" s="733" t="s">
        <v>595</v>
      </c>
      <c r="E187" s="734">
        <v>50113013</v>
      </c>
      <c r="F187" s="733" t="s">
        <v>655</v>
      </c>
      <c r="G187" s="732" t="s">
        <v>601</v>
      </c>
      <c r="H187" s="732">
        <v>172972</v>
      </c>
      <c r="I187" s="732">
        <v>72972</v>
      </c>
      <c r="J187" s="732" t="s">
        <v>656</v>
      </c>
      <c r="K187" s="732" t="s">
        <v>657</v>
      </c>
      <c r="L187" s="735">
        <v>203.72</v>
      </c>
      <c r="M187" s="735">
        <v>6</v>
      </c>
      <c r="N187" s="736">
        <v>1222.32</v>
      </c>
    </row>
    <row r="188" spans="1:14" ht="14.45" customHeight="1" x14ac:dyDescent="0.2">
      <c r="A188" s="730" t="s">
        <v>570</v>
      </c>
      <c r="B188" s="731" t="s">
        <v>571</v>
      </c>
      <c r="C188" s="732" t="s">
        <v>594</v>
      </c>
      <c r="D188" s="733" t="s">
        <v>595</v>
      </c>
      <c r="E188" s="734">
        <v>50113013</v>
      </c>
      <c r="F188" s="733" t="s">
        <v>655</v>
      </c>
      <c r="G188" s="732" t="s">
        <v>601</v>
      </c>
      <c r="H188" s="732">
        <v>201958</v>
      </c>
      <c r="I188" s="732">
        <v>201958</v>
      </c>
      <c r="J188" s="732" t="s">
        <v>658</v>
      </c>
      <c r="K188" s="732" t="s">
        <v>659</v>
      </c>
      <c r="L188" s="735">
        <v>238.22999999999996</v>
      </c>
      <c r="M188" s="735">
        <v>27</v>
      </c>
      <c r="N188" s="736">
        <v>6432.2099999999991</v>
      </c>
    </row>
    <row r="189" spans="1:14" ht="14.45" customHeight="1" x14ac:dyDescent="0.2">
      <c r="A189" s="730" t="s">
        <v>570</v>
      </c>
      <c r="B189" s="731" t="s">
        <v>571</v>
      </c>
      <c r="C189" s="732" t="s">
        <v>594</v>
      </c>
      <c r="D189" s="733" t="s">
        <v>595</v>
      </c>
      <c r="E189" s="734">
        <v>50113013</v>
      </c>
      <c r="F189" s="733" t="s">
        <v>655</v>
      </c>
      <c r="G189" s="732" t="s">
        <v>601</v>
      </c>
      <c r="H189" s="732">
        <v>201961</v>
      </c>
      <c r="I189" s="732">
        <v>201961</v>
      </c>
      <c r="J189" s="732" t="s">
        <v>660</v>
      </c>
      <c r="K189" s="732" t="s">
        <v>661</v>
      </c>
      <c r="L189" s="735">
        <v>322.3</v>
      </c>
      <c r="M189" s="735">
        <v>3</v>
      </c>
      <c r="N189" s="736">
        <v>966.90000000000009</v>
      </c>
    </row>
    <row r="190" spans="1:14" ht="14.45" customHeight="1" x14ac:dyDescent="0.2">
      <c r="A190" s="730" t="s">
        <v>570</v>
      </c>
      <c r="B190" s="731" t="s">
        <v>571</v>
      </c>
      <c r="C190" s="732" t="s">
        <v>594</v>
      </c>
      <c r="D190" s="733" t="s">
        <v>595</v>
      </c>
      <c r="E190" s="734">
        <v>50113013</v>
      </c>
      <c r="F190" s="733" t="s">
        <v>655</v>
      </c>
      <c r="G190" s="732" t="s">
        <v>601</v>
      </c>
      <c r="H190" s="732">
        <v>117171</v>
      </c>
      <c r="I190" s="732">
        <v>17171</v>
      </c>
      <c r="J190" s="732" t="s">
        <v>866</v>
      </c>
      <c r="K190" s="732" t="s">
        <v>720</v>
      </c>
      <c r="L190" s="735">
        <v>72.839999999999989</v>
      </c>
      <c r="M190" s="735">
        <v>1</v>
      </c>
      <c r="N190" s="736">
        <v>72.839999999999989</v>
      </c>
    </row>
    <row r="191" spans="1:14" ht="14.45" customHeight="1" x14ac:dyDescent="0.2">
      <c r="A191" s="730" t="s">
        <v>570</v>
      </c>
      <c r="B191" s="731" t="s">
        <v>571</v>
      </c>
      <c r="C191" s="732" t="s">
        <v>594</v>
      </c>
      <c r="D191" s="733" t="s">
        <v>595</v>
      </c>
      <c r="E191" s="734">
        <v>50113013</v>
      </c>
      <c r="F191" s="733" t="s">
        <v>655</v>
      </c>
      <c r="G191" s="732" t="s">
        <v>601</v>
      </c>
      <c r="H191" s="732">
        <v>101066</v>
      </c>
      <c r="I191" s="732">
        <v>1066</v>
      </c>
      <c r="J191" s="732" t="s">
        <v>662</v>
      </c>
      <c r="K191" s="732" t="s">
        <v>663</v>
      </c>
      <c r="L191" s="735">
        <v>57.186666666666667</v>
      </c>
      <c r="M191" s="735">
        <v>3</v>
      </c>
      <c r="N191" s="736">
        <v>171.56</v>
      </c>
    </row>
    <row r="192" spans="1:14" ht="14.45" customHeight="1" x14ac:dyDescent="0.2">
      <c r="A192" s="730" t="s">
        <v>570</v>
      </c>
      <c r="B192" s="731" t="s">
        <v>571</v>
      </c>
      <c r="C192" s="732" t="s">
        <v>594</v>
      </c>
      <c r="D192" s="733" t="s">
        <v>595</v>
      </c>
      <c r="E192" s="734">
        <v>50113013</v>
      </c>
      <c r="F192" s="733" t="s">
        <v>655</v>
      </c>
      <c r="G192" s="732" t="s">
        <v>601</v>
      </c>
      <c r="H192" s="732">
        <v>96414</v>
      </c>
      <c r="I192" s="732">
        <v>96414</v>
      </c>
      <c r="J192" s="732" t="s">
        <v>664</v>
      </c>
      <c r="K192" s="732" t="s">
        <v>665</v>
      </c>
      <c r="L192" s="735">
        <v>59.012926829268295</v>
      </c>
      <c r="M192" s="735">
        <v>20.5</v>
      </c>
      <c r="N192" s="736">
        <v>1209.7650000000001</v>
      </c>
    </row>
    <row r="193" spans="1:14" ht="14.45" customHeight="1" x14ac:dyDescent="0.2">
      <c r="A193" s="730" t="s">
        <v>570</v>
      </c>
      <c r="B193" s="731" t="s">
        <v>571</v>
      </c>
      <c r="C193" s="732" t="s">
        <v>594</v>
      </c>
      <c r="D193" s="733" t="s">
        <v>595</v>
      </c>
      <c r="E193" s="734">
        <v>50113013</v>
      </c>
      <c r="F193" s="733" t="s">
        <v>655</v>
      </c>
      <c r="G193" s="732" t="s">
        <v>601</v>
      </c>
      <c r="H193" s="732">
        <v>235812</v>
      </c>
      <c r="I193" s="732">
        <v>235812</v>
      </c>
      <c r="J193" s="732" t="s">
        <v>867</v>
      </c>
      <c r="K193" s="732" t="s">
        <v>868</v>
      </c>
      <c r="L193" s="735">
        <v>247.95</v>
      </c>
      <c r="M193" s="735">
        <v>20</v>
      </c>
      <c r="N193" s="736">
        <v>4959</v>
      </c>
    </row>
    <row r="194" spans="1:14" ht="14.45" customHeight="1" x14ac:dyDescent="0.2">
      <c r="A194" s="730" t="s">
        <v>570</v>
      </c>
      <c r="B194" s="731" t="s">
        <v>571</v>
      </c>
      <c r="C194" s="732" t="s">
        <v>594</v>
      </c>
      <c r="D194" s="733" t="s">
        <v>595</v>
      </c>
      <c r="E194" s="734">
        <v>50113013</v>
      </c>
      <c r="F194" s="733" t="s">
        <v>655</v>
      </c>
      <c r="G194" s="732" t="s">
        <v>769</v>
      </c>
      <c r="H194" s="732">
        <v>173750</v>
      </c>
      <c r="I194" s="732">
        <v>173750</v>
      </c>
      <c r="J194" s="732" t="s">
        <v>869</v>
      </c>
      <c r="K194" s="732" t="s">
        <v>870</v>
      </c>
      <c r="L194" s="735">
        <v>825.07999999999993</v>
      </c>
      <c r="M194" s="735">
        <v>7</v>
      </c>
      <c r="N194" s="736">
        <v>5775.5599999999995</v>
      </c>
    </row>
    <row r="195" spans="1:14" ht="14.45" customHeight="1" x14ac:dyDescent="0.2">
      <c r="A195" s="730" t="s">
        <v>570</v>
      </c>
      <c r="B195" s="731" t="s">
        <v>571</v>
      </c>
      <c r="C195" s="732" t="s">
        <v>594</v>
      </c>
      <c r="D195" s="733" t="s">
        <v>595</v>
      </c>
      <c r="E195" s="734">
        <v>50113013</v>
      </c>
      <c r="F195" s="733" t="s">
        <v>655</v>
      </c>
      <c r="G195" s="732" t="s">
        <v>329</v>
      </c>
      <c r="H195" s="732">
        <v>224407</v>
      </c>
      <c r="I195" s="732">
        <v>224407</v>
      </c>
      <c r="J195" s="732" t="s">
        <v>871</v>
      </c>
      <c r="K195" s="732" t="s">
        <v>872</v>
      </c>
      <c r="L195" s="735">
        <v>188.45999999999998</v>
      </c>
      <c r="M195" s="735">
        <v>0.8</v>
      </c>
      <c r="N195" s="736">
        <v>150.768</v>
      </c>
    </row>
    <row r="196" spans="1:14" ht="14.45" customHeight="1" x14ac:dyDescent="0.2">
      <c r="A196" s="730" t="s">
        <v>570</v>
      </c>
      <c r="B196" s="731" t="s">
        <v>571</v>
      </c>
      <c r="C196" s="732" t="s">
        <v>594</v>
      </c>
      <c r="D196" s="733" t="s">
        <v>595</v>
      </c>
      <c r="E196" s="734">
        <v>50113013</v>
      </c>
      <c r="F196" s="733" t="s">
        <v>655</v>
      </c>
      <c r="G196" s="732" t="s">
        <v>601</v>
      </c>
      <c r="H196" s="732">
        <v>101076</v>
      </c>
      <c r="I196" s="732">
        <v>1076</v>
      </c>
      <c r="J196" s="732" t="s">
        <v>873</v>
      </c>
      <c r="K196" s="732" t="s">
        <v>794</v>
      </c>
      <c r="L196" s="735">
        <v>78.33</v>
      </c>
      <c r="M196" s="735">
        <v>4</v>
      </c>
      <c r="N196" s="736">
        <v>313.32</v>
      </c>
    </row>
    <row r="197" spans="1:14" ht="14.45" customHeight="1" x14ac:dyDescent="0.2">
      <c r="A197" s="730" t="s">
        <v>570</v>
      </c>
      <c r="B197" s="731" t="s">
        <v>571</v>
      </c>
      <c r="C197" s="732" t="s">
        <v>594</v>
      </c>
      <c r="D197" s="733" t="s">
        <v>595</v>
      </c>
      <c r="E197" s="734">
        <v>50113013</v>
      </c>
      <c r="F197" s="733" t="s">
        <v>655</v>
      </c>
      <c r="G197" s="732" t="s">
        <v>601</v>
      </c>
      <c r="H197" s="732">
        <v>201970</v>
      </c>
      <c r="I197" s="732">
        <v>201970</v>
      </c>
      <c r="J197" s="732" t="s">
        <v>668</v>
      </c>
      <c r="K197" s="732" t="s">
        <v>669</v>
      </c>
      <c r="L197" s="735">
        <v>72.110000000000014</v>
      </c>
      <c r="M197" s="735">
        <v>4</v>
      </c>
      <c r="N197" s="736">
        <v>288.44000000000005</v>
      </c>
    </row>
    <row r="198" spans="1:14" ht="14.45" customHeight="1" x14ac:dyDescent="0.2">
      <c r="A198" s="730" t="s">
        <v>570</v>
      </c>
      <c r="B198" s="731" t="s">
        <v>571</v>
      </c>
      <c r="C198" s="732" t="s">
        <v>594</v>
      </c>
      <c r="D198" s="733" t="s">
        <v>595</v>
      </c>
      <c r="E198" s="734">
        <v>50113013</v>
      </c>
      <c r="F198" s="733" t="s">
        <v>655</v>
      </c>
      <c r="G198" s="732" t="s">
        <v>769</v>
      </c>
      <c r="H198" s="732">
        <v>113453</v>
      </c>
      <c r="I198" s="732">
        <v>113453</v>
      </c>
      <c r="J198" s="732" t="s">
        <v>874</v>
      </c>
      <c r="K198" s="732" t="s">
        <v>875</v>
      </c>
      <c r="L198" s="735">
        <v>2124.7799999999997</v>
      </c>
      <c r="M198" s="735">
        <v>1</v>
      </c>
      <c r="N198" s="736">
        <v>2124.7799999999997</v>
      </c>
    </row>
    <row r="199" spans="1:14" ht="14.45" customHeight="1" x14ac:dyDescent="0.2">
      <c r="A199" s="730" t="s">
        <v>570</v>
      </c>
      <c r="B199" s="731" t="s">
        <v>571</v>
      </c>
      <c r="C199" s="732" t="s">
        <v>594</v>
      </c>
      <c r="D199" s="733" t="s">
        <v>595</v>
      </c>
      <c r="E199" s="734">
        <v>50113013</v>
      </c>
      <c r="F199" s="733" t="s">
        <v>655</v>
      </c>
      <c r="G199" s="732" t="s">
        <v>329</v>
      </c>
      <c r="H199" s="732">
        <v>201030</v>
      </c>
      <c r="I199" s="732">
        <v>201030</v>
      </c>
      <c r="J199" s="732" t="s">
        <v>670</v>
      </c>
      <c r="K199" s="732" t="s">
        <v>671</v>
      </c>
      <c r="L199" s="735">
        <v>33.4</v>
      </c>
      <c r="M199" s="735">
        <v>8</v>
      </c>
      <c r="N199" s="736">
        <v>267.2</v>
      </c>
    </row>
    <row r="200" spans="1:14" ht="14.45" customHeight="1" x14ac:dyDescent="0.2">
      <c r="A200" s="730" t="s">
        <v>570</v>
      </c>
      <c r="B200" s="731" t="s">
        <v>571</v>
      </c>
      <c r="C200" s="732" t="s">
        <v>594</v>
      </c>
      <c r="D200" s="733" t="s">
        <v>595</v>
      </c>
      <c r="E200" s="734">
        <v>50113013</v>
      </c>
      <c r="F200" s="733" t="s">
        <v>655</v>
      </c>
      <c r="G200" s="732" t="s">
        <v>601</v>
      </c>
      <c r="H200" s="732">
        <v>105114</v>
      </c>
      <c r="I200" s="732">
        <v>5114</v>
      </c>
      <c r="J200" s="732" t="s">
        <v>876</v>
      </c>
      <c r="K200" s="732" t="s">
        <v>877</v>
      </c>
      <c r="L200" s="735">
        <v>73.852500000000006</v>
      </c>
      <c r="M200" s="735">
        <v>48</v>
      </c>
      <c r="N200" s="736">
        <v>3544.92</v>
      </c>
    </row>
    <row r="201" spans="1:14" ht="14.45" customHeight="1" x14ac:dyDescent="0.2">
      <c r="A201" s="730" t="s">
        <v>570</v>
      </c>
      <c r="B201" s="731" t="s">
        <v>571</v>
      </c>
      <c r="C201" s="732" t="s">
        <v>594</v>
      </c>
      <c r="D201" s="733" t="s">
        <v>595</v>
      </c>
      <c r="E201" s="734">
        <v>50113013</v>
      </c>
      <c r="F201" s="733" t="s">
        <v>655</v>
      </c>
      <c r="G201" s="732" t="s">
        <v>601</v>
      </c>
      <c r="H201" s="732">
        <v>225175</v>
      </c>
      <c r="I201" s="732">
        <v>225175</v>
      </c>
      <c r="J201" s="732" t="s">
        <v>672</v>
      </c>
      <c r="K201" s="732" t="s">
        <v>673</v>
      </c>
      <c r="L201" s="735">
        <v>45.610000000000007</v>
      </c>
      <c r="M201" s="735">
        <v>24</v>
      </c>
      <c r="N201" s="736">
        <v>1094.6400000000001</v>
      </c>
    </row>
    <row r="202" spans="1:14" ht="14.45" customHeight="1" x14ac:dyDescent="0.2">
      <c r="A202" s="730" t="s">
        <v>570</v>
      </c>
      <c r="B202" s="731" t="s">
        <v>571</v>
      </c>
      <c r="C202" s="732" t="s">
        <v>594</v>
      </c>
      <c r="D202" s="733" t="s">
        <v>595</v>
      </c>
      <c r="E202" s="734">
        <v>50113013</v>
      </c>
      <c r="F202" s="733" t="s">
        <v>655</v>
      </c>
      <c r="G202" s="732" t="s">
        <v>601</v>
      </c>
      <c r="H202" s="732">
        <v>225174</v>
      </c>
      <c r="I202" s="732">
        <v>225174</v>
      </c>
      <c r="J202" s="732" t="s">
        <v>672</v>
      </c>
      <c r="K202" s="732" t="s">
        <v>878</v>
      </c>
      <c r="L202" s="735">
        <v>43.152000000000001</v>
      </c>
      <c r="M202" s="735">
        <v>5</v>
      </c>
      <c r="N202" s="736">
        <v>215.76</v>
      </c>
    </row>
    <row r="203" spans="1:14" ht="14.45" customHeight="1" x14ac:dyDescent="0.2">
      <c r="A203" s="730" t="s">
        <v>570</v>
      </c>
      <c r="B203" s="731" t="s">
        <v>571</v>
      </c>
      <c r="C203" s="732" t="s">
        <v>594</v>
      </c>
      <c r="D203" s="733" t="s">
        <v>595</v>
      </c>
      <c r="E203" s="734">
        <v>50113013</v>
      </c>
      <c r="F203" s="733" t="s">
        <v>655</v>
      </c>
      <c r="G203" s="732" t="s">
        <v>769</v>
      </c>
      <c r="H203" s="732">
        <v>166265</v>
      </c>
      <c r="I203" s="732">
        <v>166265</v>
      </c>
      <c r="J203" s="732" t="s">
        <v>879</v>
      </c>
      <c r="K203" s="732" t="s">
        <v>880</v>
      </c>
      <c r="L203" s="735">
        <v>33.39</v>
      </c>
      <c r="M203" s="735">
        <v>30</v>
      </c>
      <c r="N203" s="736">
        <v>1001.6999999999999</v>
      </c>
    </row>
    <row r="204" spans="1:14" ht="14.45" customHeight="1" x14ac:dyDescent="0.2">
      <c r="A204" s="730" t="s">
        <v>570</v>
      </c>
      <c r="B204" s="731" t="s">
        <v>571</v>
      </c>
      <c r="C204" s="732" t="s">
        <v>594</v>
      </c>
      <c r="D204" s="733" t="s">
        <v>595</v>
      </c>
      <c r="E204" s="734">
        <v>50113014</v>
      </c>
      <c r="F204" s="733" t="s">
        <v>674</v>
      </c>
      <c r="G204" s="732" t="s">
        <v>769</v>
      </c>
      <c r="H204" s="732">
        <v>164401</v>
      </c>
      <c r="I204" s="732">
        <v>164401</v>
      </c>
      <c r="J204" s="732" t="s">
        <v>881</v>
      </c>
      <c r="K204" s="732" t="s">
        <v>882</v>
      </c>
      <c r="L204" s="735">
        <v>319.00000000000006</v>
      </c>
      <c r="M204" s="735">
        <v>2.8</v>
      </c>
      <c r="N204" s="736">
        <v>893.2</v>
      </c>
    </row>
    <row r="205" spans="1:14" ht="14.45" customHeight="1" x14ac:dyDescent="0.2">
      <c r="A205" s="730" t="s">
        <v>570</v>
      </c>
      <c r="B205" s="731" t="s">
        <v>571</v>
      </c>
      <c r="C205" s="732" t="s">
        <v>597</v>
      </c>
      <c r="D205" s="733" t="s">
        <v>598</v>
      </c>
      <c r="E205" s="734">
        <v>50113016</v>
      </c>
      <c r="F205" s="733" t="s">
        <v>883</v>
      </c>
      <c r="G205" s="732" t="s">
        <v>601</v>
      </c>
      <c r="H205" s="732">
        <v>210114</v>
      </c>
      <c r="I205" s="732">
        <v>210114</v>
      </c>
      <c r="J205" s="732" t="s">
        <v>884</v>
      </c>
      <c r="K205" s="732" t="s">
        <v>885</v>
      </c>
      <c r="L205" s="735">
        <v>10446.979999999998</v>
      </c>
      <c r="M205" s="735">
        <v>27</v>
      </c>
      <c r="N205" s="736">
        <v>282068.45999999996</v>
      </c>
    </row>
    <row r="206" spans="1:14" ht="14.45" customHeight="1" thickBot="1" x14ac:dyDescent="0.25">
      <c r="A206" s="737" t="s">
        <v>570</v>
      </c>
      <c r="B206" s="738" t="s">
        <v>571</v>
      </c>
      <c r="C206" s="739" t="s">
        <v>597</v>
      </c>
      <c r="D206" s="740" t="s">
        <v>598</v>
      </c>
      <c r="E206" s="741">
        <v>50113016</v>
      </c>
      <c r="F206" s="740" t="s">
        <v>883</v>
      </c>
      <c r="G206" s="739" t="s">
        <v>601</v>
      </c>
      <c r="H206" s="739">
        <v>210115</v>
      </c>
      <c r="I206" s="739">
        <v>210115</v>
      </c>
      <c r="J206" s="739" t="s">
        <v>884</v>
      </c>
      <c r="K206" s="739" t="s">
        <v>886</v>
      </c>
      <c r="L206" s="742">
        <v>20893.95</v>
      </c>
      <c r="M206" s="742">
        <v>50</v>
      </c>
      <c r="N206" s="743">
        <v>1044697.5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9AAF497-439F-4717-A81E-4FF2DFE90F9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705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4" t="s">
        <v>184</v>
      </c>
      <c r="B4" s="745" t="s">
        <v>14</v>
      </c>
      <c r="C4" s="746" t="s">
        <v>2</v>
      </c>
      <c r="D4" s="745" t="s">
        <v>14</v>
      </c>
      <c r="E4" s="746" t="s">
        <v>2</v>
      </c>
      <c r="F4" s="747" t="s">
        <v>14</v>
      </c>
    </row>
    <row r="5" spans="1:6" ht="14.45" customHeight="1" x14ac:dyDescent="0.2">
      <c r="A5" s="758" t="s">
        <v>887</v>
      </c>
      <c r="B5" s="728">
        <v>14821.955</v>
      </c>
      <c r="C5" s="748">
        <v>0.45914756093923009</v>
      </c>
      <c r="D5" s="728">
        <v>17459.507999999998</v>
      </c>
      <c r="E5" s="748">
        <v>0.54085243906076996</v>
      </c>
      <c r="F5" s="729">
        <v>32281.462999999996</v>
      </c>
    </row>
    <row r="6" spans="1:6" ht="14.45" customHeight="1" thickBot="1" x14ac:dyDescent="0.25">
      <c r="A6" s="759" t="s">
        <v>888</v>
      </c>
      <c r="B6" s="751">
        <v>1002</v>
      </c>
      <c r="C6" s="752">
        <v>1</v>
      </c>
      <c r="D6" s="751"/>
      <c r="E6" s="752">
        <v>0</v>
      </c>
      <c r="F6" s="753">
        <v>1002</v>
      </c>
    </row>
    <row r="7" spans="1:6" ht="14.45" customHeight="1" thickBot="1" x14ac:dyDescent="0.25">
      <c r="A7" s="754" t="s">
        <v>3</v>
      </c>
      <c r="B7" s="755">
        <v>15823.955</v>
      </c>
      <c r="C7" s="756">
        <v>0.47542994549575573</v>
      </c>
      <c r="D7" s="755">
        <v>17459.507999999998</v>
      </c>
      <c r="E7" s="756">
        <v>0.52457005450424432</v>
      </c>
      <c r="F7" s="757">
        <v>33283.462999999996</v>
      </c>
    </row>
    <row r="8" spans="1:6" ht="14.45" customHeight="1" thickBot="1" x14ac:dyDescent="0.25"/>
    <row r="9" spans="1:6" ht="14.45" customHeight="1" x14ac:dyDescent="0.2">
      <c r="A9" s="758" t="s">
        <v>889</v>
      </c>
      <c r="B9" s="728">
        <v>1367.11</v>
      </c>
      <c r="C9" s="748">
        <v>1</v>
      </c>
      <c r="D9" s="728"/>
      <c r="E9" s="748">
        <v>0</v>
      </c>
      <c r="F9" s="729">
        <v>1367.11</v>
      </c>
    </row>
    <row r="10" spans="1:6" ht="14.45" customHeight="1" x14ac:dyDescent="0.2">
      <c r="A10" s="761" t="s">
        <v>890</v>
      </c>
      <c r="B10" s="735">
        <v>222.43999999999997</v>
      </c>
      <c r="C10" s="749">
        <v>1</v>
      </c>
      <c r="D10" s="735"/>
      <c r="E10" s="749">
        <v>0</v>
      </c>
      <c r="F10" s="736">
        <v>222.43999999999997</v>
      </c>
    </row>
    <row r="11" spans="1:6" ht="14.45" customHeight="1" x14ac:dyDescent="0.2">
      <c r="A11" s="761" t="s">
        <v>891</v>
      </c>
      <c r="B11" s="735">
        <v>1269.2</v>
      </c>
      <c r="C11" s="749">
        <v>1</v>
      </c>
      <c r="D11" s="735"/>
      <c r="E11" s="749">
        <v>0</v>
      </c>
      <c r="F11" s="736">
        <v>1269.2</v>
      </c>
    </row>
    <row r="12" spans="1:6" ht="14.45" customHeight="1" x14ac:dyDescent="0.2">
      <c r="A12" s="761" t="s">
        <v>892</v>
      </c>
      <c r="B12" s="735"/>
      <c r="C12" s="749">
        <v>0</v>
      </c>
      <c r="D12" s="735">
        <v>5775.5599999999995</v>
      </c>
      <c r="E12" s="749">
        <v>1</v>
      </c>
      <c r="F12" s="736">
        <v>5775.5599999999995</v>
      </c>
    </row>
    <row r="13" spans="1:6" ht="14.45" customHeight="1" x14ac:dyDescent="0.2">
      <c r="A13" s="761" t="s">
        <v>893</v>
      </c>
      <c r="B13" s="735"/>
      <c r="C13" s="749">
        <v>0</v>
      </c>
      <c r="D13" s="735">
        <v>1001.6999999999998</v>
      </c>
      <c r="E13" s="749">
        <v>1</v>
      </c>
      <c r="F13" s="736">
        <v>1001.6999999999998</v>
      </c>
    </row>
    <row r="14" spans="1:6" ht="14.45" customHeight="1" x14ac:dyDescent="0.2">
      <c r="A14" s="761" t="s">
        <v>894</v>
      </c>
      <c r="B14" s="735">
        <v>150.768</v>
      </c>
      <c r="C14" s="749">
        <v>1</v>
      </c>
      <c r="D14" s="735"/>
      <c r="E14" s="749">
        <v>0</v>
      </c>
      <c r="F14" s="736">
        <v>150.768</v>
      </c>
    </row>
    <row r="15" spans="1:6" ht="14.45" customHeight="1" x14ac:dyDescent="0.2">
      <c r="A15" s="761" t="s">
        <v>895</v>
      </c>
      <c r="B15" s="735"/>
      <c r="C15" s="749">
        <v>0</v>
      </c>
      <c r="D15" s="735">
        <v>893.2</v>
      </c>
      <c r="E15" s="749">
        <v>1</v>
      </c>
      <c r="F15" s="736">
        <v>893.2</v>
      </c>
    </row>
    <row r="16" spans="1:6" ht="14.45" customHeight="1" x14ac:dyDescent="0.2">
      <c r="A16" s="761" t="s">
        <v>896</v>
      </c>
      <c r="B16" s="735"/>
      <c r="C16" s="749">
        <v>0</v>
      </c>
      <c r="D16" s="735">
        <v>330</v>
      </c>
      <c r="E16" s="749">
        <v>1</v>
      </c>
      <c r="F16" s="736">
        <v>330</v>
      </c>
    </row>
    <row r="17" spans="1:6" ht="14.45" customHeight="1" x14ac:dyDescent="0.2">
      <c r="A17" s="761" t="s">
        <v>897</v>
      </c>
      <c r="B17" s="735"/>
      <c r="C17" s="749">
        <v>0</v>
      </c>
      <c r="D17" s="735">
        <v>1039.808</v>
      </c>
      <c r="E17" s="749">
        <v>1</v>
      </c>
      <c r="F17" s="736">
        <v>1039.808</v>
      </c>
    </row>
    <row r="18" spans="1:6" ht="14.45" customHeight="1" x14ac:dyDescent="0.2">
      <c r="A18" s="761" t="s">
        <v>898</v>
      </c>
      <c r="B18" s="735"/>
      <c r="C18" s="749">
        <v>0</v>
      </c>
      <c r="D18" s="735">
        <v>67.39</v>
      </c>
      <c r="E18" s="749">
        <v>1</v>
      </c>
      <c r="F18" s="736">
        <v>67.39</v>
      </c>
    </row>
    <row r="19" spans="1:6" ht="14.45" customHeight="1" x14ac:dyDescent="0.2">
      <c r="A19" s="761" t="s">
        <v>899</v>
      </c>
      <c r="B19" s="735">
        <v>149.79</v>
      </c>
      <c r="C19" s="749">
        <v>0.75063893760962164</v>
      </c>
      <c r="D19" s="735">
        <v>49.759999999999991</v>
      </c>
      <c r="E19" s="749">
        <v>0.24936106239037834</v>
      </c>
      <c r="F19" s="736">
        <v>199.54999999999998</v>
      </c>
    </row>
    <row r="20" spans="1:6" ht="14.45" customHeight="1" x14ac:dyDescent="0.2">
      <c r="A20" s="761" t="s">
        <v>900</v>
      </c>
      <c r="B20" s="735">
        <v>867.95000000000016</v>
      </c>
      <c r="C20" s="749">
        <v>1</v>
      </c>
      <c r="D20" s="735"/>
      <c r="E20" s="749">
        <v>0</v>
      </c>
      <c r="F20" s="736">
        <v>867.95000000000016</v>
      </c>
    </row>
    <row r="21" spans="1:6" ht="14.45" customHeight="1" x14ac:dyDescent="0.2">
      <c r="A21" s="761" t="s">
        <v>901</v>
      </c>
      <c r="B21" s="735">
        <v>2571.3570000000004</v>
      </c>
      <c r="C21" s="749">
        <v>1</v>
      </c>
      <c r="D21" s="735"/>
      <c r="E21" s="749">
        <v>0</v>
      </c>
      <c r="F21" s="736">
        <v>2571.3570000000004</v>
      </c>
    </row>
    <row r="22" spans="1:6" ht="14.45" customHeight="1" x14ac:dyDescent="0.2">
      <c r="A22" s="761" t="s">
        <v>902</v>
      </c>
      <c r="B22" s="735"/>
      <c r="C22" s="749">
        <v>0</v>
      </c>
      <c r="D22" s="735">
        <v>2124.7799999999997</v>
      </c>
      <c r="E22" s="749">
        <v>1</v>
      </c>
      <c r="F22" s="736">
        <v>2124.7799999999997</v>
      </c>
    </row>
    <row r="23" spans="1:6" ht="14.45" customHeight="1" x14ac:dyDescent="0.2">
      <c r="A23" s="761" t="s">
        <v>903</v>
      </c>
      <c r="B23" s="735"/>
      <c r="C23" s="749">
        <v>0</v>
      </c>
      <c r="D23" s="735">
        <v>49.32</v>
      </c>
      <c r="E23" s="749">
        <v>1</v>
      </c>
      <c r="F23" s="736">
        <v>49.32</v>
      </c>
    </row>
    <row r="24" spans="1:6" ht="14.45" customHeight="1" thickBot="1" x14ac:dyDescent="0.25">
      <c r="A24" s="759" t="s">
        <v>904</v>
      </c>
      <c r="B24" s="751">
        <v>9225.34</v>
      </c>
      <c r="C24" s="752">
        <v>0.60086899714915265</v>
      </c>
      <c r="D24" s="751">
        <v>6127.9900000000007</v>
      </c>
      <c r="E24" s="752">
        <v>0.39913100285084735</v>
      </c>
      <c r="F24" s="753">
        <v>15353.330000000002</v>
      </c>
    </row>
    <row r="25" spans="1:6" ht="14.45" customHeight="1" thickBot="1" x14ac:dyDescent="0.25">
      <c r="A25" s="754" t="s">
        <v>3</v>
      </c>
      <c r="B25" s="755">
        <v>15823.955000000002</v>
      </c>
      <c r="C25" s="756">
        <v>0.47542994549575568</v>
      </c>
      <c r="D25" s="755">
        <v>17459.508000000002</v>
      </c>
      <c r="E25" s="756">
        <v>0.52457005450424432</v>
      </c>
      <c r="F25" s="757">
        <v>33283.463000000003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0D8A32E2-C9FA-4C1A-89C2-89EE2B3669D2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2020-06-22T13:36:36Z</dcterms:modified>
</cp:coreProperties>
</file>