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7A59770-D91D-4AFF-9957-18019828E91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7" i="371" l="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J13" i="431"/>
  <c r="K9" i="431"/>
  <c r="L13" i="431"/>
  <c r="M9" i="431"/>
  <c r="M17" i="431"/>
  <c r="N13" i="431"/>
  <c r="O17" i="431"/>
  <c r="Q9" i="431"/>
  <c r="C18" i="431"/>
  <c r="F14" i="431"/>
  <c r="G18" i="431"/>
  <c r="I10" i="431"/>
  <c r="K10" i="431"/>
  <c r="L14" i="431"/>
  <c r="M18" i="431"/>
  <c r="O10" i="431"/>
  <c r="P14" i="431"/>
  <c r="Q18" i="431"/>
  <c r="F15" i="431"/>
  <c r="M11" i="431"/>
  <c r="O19" i="431"/>
  <c r="J16" i="431"/>
  <c r="O20" i="431"/>
  <c r="J14" i="431"/>
  <c r="I11" i="431"/>
  <c r="L16" i="431"/>
  <c r="C11" i="431"/>
  <c r="C19" i="431"/>
  <c r="D15" i="431"/>
  <c r="E11" i="431"/>
  <c r="H15" i="431"/>
  <c r="J15" i="431"/>
  <c r="O11" i="431"/>
  <c r="O12" i="431"/>
  <c r="C12" i="431"/>
  <c r="C20" i="431"/>
  <c r="D16" i="431"/>
  <c r="E12" i="431"/>
  <c r="E20" i="431"/>
  <c r="F16" i="431"/>
  <c r="G12" i="431"/>
  <c r="G20" i="431"/>
  <c r="H16" i="431"/>
  <c r="I12" i="431"/>
  <c r="M20" i="431"/>
  <c r="N16" i="431"/>
  <c r="C13" i="431"/>
  <c r="D9" i="431"/>
  <c r="D17" i="431"/>
  <c r="E13" i="431"/>
  <c r="F9" i="431"/>
  <c r="F17" i="431"/>
  <c r="G13" i="431"/>
  <c r="H9" i="431"/>
  <c r="H17" i="431"/>
  <c r="I13" i="431"/>
  <c r="J9" i="431"/>
  <c r="J17" i="431"/>
  <c r="K13" i="431"/>
  <c r="L9" i="431"/>
  <c r="L17" i="431"/>
  <c r="M13" i="431"/>
  <c r="N9" i="431"/>
  <c r="N17" i="431"/>
  <c r="O13" i="431"/>
  <c r="P9" i="431"/>
  <c r="P17" i="431"/>
  <c r="Q13" i="431"/>
  <c r="L18" i="431"/>
  <c r="O14" i="431"/>
  <c r="P18" i="431"/>
  <c r="C15" i="431"/>
  <c r="D19" i="431"/>
  <c r="E15" i="431"/>
  <c r="F11" i="431"/>
  <c r="G15" i="431"/>
  <c r="H19" i="431"/>
  <c r="J11" i="431"/>
  <c r="L11" i="431"/>
  <c r="M15" i="431"/>
  <c r="N19" i="431"/>
  <c r="P11" i="431"/>
  <c r="Q15" i="431"/>
  <c r="G11" i="431"/>
  <c r="K19" i="431"/>
  <c r="N15" i="431"/>
  <c r="Q19" i="431"/>
  <c r="K12" i="431"/>
  <c r="Q12" i="431"/>
  <c r="C14" i="431"/>
  <c r="D10" i="431"/>
  <c r="D18" i="431"/>
  <c r="E14" i="431"/>
  <c r="F10" i="431"/>
  <c r="F18" i="431"/>
  <c r="G14" i="431"/>
  <c r="H10" i="431"/>
  <c r="H18" i="431"/>
  <c r="I14" i="431"/>
  <c r="J10" i="431"/>
  <c r="J18" i="431"/>
  <c r="K14" i="431"/>
  <c r="L10" i="431"/>
  <c r="M14" i="431"/>
  <c r="N10" i="431"/>
  <c r="N18" i="431"/>
  <c r="P10" i="431"/>
  <c r="Q14" i="431"/>
  <c r="D11" i="431"/>
  <c r="F19" i="431"/>
  <c r="H11" i="431"/>
  <c r="I15" i="431"/>
  <c r="K15" i="431"/>
  <c r="L19" i="431"/>
  <c r="N11" i="431"/>
  <c r="O15" i="431"/>
  <c r="P19" i="431"/>
  <c r="G19" i="431"/>
  <c r="L15" i="431"/>
  <c r="P15" i="431"/>
  <c r="I20" i="431"/>
  <c r="P16" i="431"/>
  <c r="J19" i="431"/>
  <c r="I19" i="431"/>
  <c r="M12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K17" i="431"/>
  <c r="O9" i="431"/>
  <c r="P13" i="431"/>
  <c r="Q17" i="431"/>
  <c r="C10" i="431"/>
  <c r="D14" i="431"/>
  <c r="E10" i="431"/>
  <c r="E18" i="431"/>
  <c r="G10" i="431"/>
  <c r="H14" i="431"/>
  <c r="I18" i="431"/>
  <c r="K18" i="431"/>
  <c r="M10" i="431"/>
  <c r="N14" i="431"/>
  <c r="O18" i="431"/>
  <c r="Q10" i="431"/>
  <c r="E19" i="431"/>
  <c r="K11" i="431"/>
  <c r="M19" i="431"/>
  <c r="Q11" i="431"/>
  <c r="K20" i="431"/>
  <c r="Q20" i="431"/>
  <c r="S20" i="431" l="1"/>
  <c r="R20" i="431"/>
  <c r="S11" i="431"/>
  <c r="R11" i="431"/>
  <c r="S10" i="431"/>
  <c r="R10" i="431"/>
  <c r="S17" i="431"/>
  <c r="R17" i="431"/>
  <c r="R16" i="431"/>
  <c r="S16" i="431"/>
  <c r="S14" i="431"/>
  <c r="R14" i="431"/>
  <c r="S12" i="431"/>
  <c r="R12" i="431"/>
  <c r="S19" i="431"/>
  <c r="R19" i="431"/>
  <c r="S15" i="431"/>
  <c r="R15" i="431"/>
  <c r="R13" i="431"/>
  <c r="S13" i="431"/>
  <c r="R18" i="431"/>
  <c r="S18" i="431"/>
  <c r="R9" i="431"/>
  <c r="S9" i="431"/>
  <c r="O8" i="431"/>
  <c r="G8" i="431"/>
  <c r="N8" i="431"/>
  <c r="I8" i="431"/>
  <c r="P8" i="431"/>
  <c r="K8" i="431"/>
  <c r="H8" i="431"/>
  <c r="E8" i="431"/>
  <c r="F8" i="431"/>
  <c r="D8" i="431"/>
  <c r="M8" i="431"/>
  <c r="Q8" i="431"/>
  <c r="J8" i="431"/>
  <c r="C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C19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J12" i="339" l="1"/>
  <c r="Q3" i="345"/>
  <c r="S3" i="347"/>
  <c r="Q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J13" i="339"/>
  <c r="B15" i="339"/>
  <c r="G15" i="339"/>
  <c r="H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<sst xmlns="http://schemas.openxmlformats.org/spreadsheetml/2006/main" count="12580" uniqueCount="3065">
  <si>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</si>
  <si>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</si>
  <si>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</si>
  <si>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</si>
  <si>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</si>
  <si>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</si>
  <si>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</si>
  <si>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</si>
  <si>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</si>
  <si>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</si>
  <si>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</si>
  <si>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</si>
  <si>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</si>
  <si>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</si>
  <si>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</si>
  <si>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</si>
  <si>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</si>
  <si>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</si>
  <si>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</si>
  <si>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</si>
  <si>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</si>
  <si>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</si>
  <si>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</si>
  <si>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</si>
  <si>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</si>
  <si>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</si>
  <si>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</si>
  <si>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</si>
  <si>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</si>
  <si>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</si>
  <si>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</si>
  <si>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</si>
  <si>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</si>
  <si>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</si>
  <si>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</si>
  <si>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</si>
  <si>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</si>
  <si>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</si>
  <si>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</si>
  <si>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</si>
  <si>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</si>
  <si>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</si>
  <si>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</si>
  <si>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</si>
  <si>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</si>
  <si>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</si>
  <si>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</si>
  <si>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</si>
  <si>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</si>
  <si>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</si>
  <si>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</si>
  <si>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</si>
  <si>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</si>
  <si>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</si>
  <si>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</si>
  <si>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</si>
  <si>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</si>
  <si>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</si>
  <si>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</si>
  <si>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</si>
  <si>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</si>
  <si>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</si>
  <si>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</si>
  <si>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</si>
  <si>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</si>
  <si>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</si>
  <si>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</si>
  <si>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</si>
  <si>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</si>
  <si>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</si>
  <si>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</si>
  <si>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</si>
  <si>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</si>
  <si>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</si>
  <si>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</si>
  <si>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</si>
  <si>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</si>
  <si>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</si>
  <si>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</si>
  <si>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</si>
  <si>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</si>
  <si>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</si>
  <si>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</si>
  <si>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</si>
  <si>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</si>
  <si>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</si>
  <si>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</si>
  <si>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</si>
  <si>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</si>
  <si>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</si>
  <si>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</si>
  <si>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</si>
  <si>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</si>
  <si>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</si>
  <si>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</si>
  <si>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</si>
  <si>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</si>
  <si>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</si>
  <si>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</si>
  <si>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</si>
  <si>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</si>
  <si>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</si>
  <si>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</si>
  <si>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</si>
  <si>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</si>
  <si>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</si>
  <si>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</si>
  <si>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</si>
  <si>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</si>
  <si>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</si>
  <si>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</si>
  <si>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</si>
  <si>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</si>
  <si>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</si>
  <si>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</si>
  <si>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</si>
  <si>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</si>
  <si>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</si>
  <si>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</si>
  <si>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</si>
  <si>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</si>
  <si>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</si>
  <si>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</si>
  <si>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</si>
  <si>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</si>
  <si>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</si>
  <si>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</si>
  <si>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</si>
  <si>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</si>
  <si>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</si>
  <si>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</si>
  <si>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</si>
  <si>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</si>
  <si>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</si>
  <si>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</si>
  <si>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</si>
  <si>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</si>
  <si>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</si>
  <si>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</si>
  <si>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</si>
  <si>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</si>
  <si>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</si>
  <si>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</si>
  <si>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</si>
  <si>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</si>
  <si>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</si>
  <si>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</si>
  <si>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</si>
  <si>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</si>
  <si>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</si>
  <si>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</si>
  <si>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</si>
  <si>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</si>
  <si>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</si>
  <si>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</si>
  <si>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</si>
  <si>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</si>
  <si>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</si>
  <si>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</si>
  <si>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</si>
  <si>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</si>
  <si>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</si>
  <si>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</si>
  <si>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</si>
  <si>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</si>
  <si>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</si>
  <si>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</si>
  <si>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</si>
  <si>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</si>
  <si>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</si>
  <si>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</si>
  <si>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</si>
  <si>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</si>
  <si>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</si>
  <si>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</si>
  <si>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</si>
  <si>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</si>
  <si>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</si>
  <si>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</si>
  <si>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</si>
  <si>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</si>
  <si>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</si>
  <si>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</si>
  <si>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</si>
  <si>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</si>
  <si>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</si>
  <si>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</si>
  <si>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</si>
  <si>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</si>
  <si>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</si>
  <si>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</si>
  <si>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</si>
  <si>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</si>
  <si>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</si>
  <si>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</si>
  <si>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</si>
  <si>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</si>
  <si>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</si>
  <si>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</si>
  <si>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</si>
  <si>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</si>
  <si>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</si>
  <si>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</si>
  <si>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</si>
  <si>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</si>
  <si>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</si>
  <si>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</si>
  <si>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</si>
  <si>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</si>
  <si>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</si>
  <si>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</si>
  <si>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</si>
  <si>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</si>
  <si>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</si>
  <si>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</si>
  <si>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</si>
  <si>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</si>
  <si>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</si>
  <si>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</si>
  <si>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</si>
  <si>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</si>
  <si>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</si>
  <si>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</si>
  <si>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</si>
  <si>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</si>
  <si>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</si>
  <si>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</si>
  <si>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</si>
  <si>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</si>
  <si>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</si>
  <si>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</si>
  <si>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</si>
  <si>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</si>
  <si>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</si>
  <si>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</si>
  <si>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</si>
  <si>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</si>
  <si>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</si>
  <si>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</si>
  <si>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</si>
  <si>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</si>
  <si>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</si>
  <si>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</si>
  <si>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</si>
  <si>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</si>
  <si>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</si>
  <si>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</si>
  <si>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</si>
  <si>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</si>
  <si>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</si>
  <si>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</si>
  <si>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</si>
  <si>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</si>
  <si>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</si>
  <si>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</si>
  <si>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</si>
  <si>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</si>
  <si>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</si>
  <si>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</si>
  <si>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</si>
  <si>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</si>
  <si>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</si>
  <si>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</si>
  <si>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</si>
  <si>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</si>
  <si>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</si>
  <si>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</si>
  <si>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</si>
  <si>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</si>
  <si>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</si>
  <si>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</si>
  <si>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</si>
  <si>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</si>
  <si>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</si>
  <si>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</si>
  <si>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</si>
  <si>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</si>
  <si>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</si>
  <si>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</si>
  <si>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</si>
  <si>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</si>
  <si>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</si>
  <si>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</si>
  <si>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</si>
  <si>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</si>
  <si>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</si>
  <si>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</si>
  <si>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</si>
  <si>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</si>
  <si>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</si>
  <si>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</si>
  <si>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</si>
  <si>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</si>
  <si>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</si>
  <si>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</si>
  <si>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</si>
  <si>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</si>
  <si>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</si>
  <si>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</si>
  <si>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</si>
  <si>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</si>
  <si>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</si>
  <si>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</si>
  <si>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</si>
  <si>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</si>
  <si>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</si>
  <si>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</si>
  <si>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</si>
  <si>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</si>
  <si>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</si>
  <si>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</si>
  <si>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</si>
  <si>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</si>
  <si>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</si>
  <si>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</si>
  <si>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</si>
  <si>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</si>
  <si>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</si>
  <si>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</si>
  <si>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</si>
  <si>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</si>
  <si>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</si>
  <si>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</si>
  <si>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</si>
  <si>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</si>
  <si>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</si>
  <si>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</si>
  <si>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</si>
  <si>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Novorozenecké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</si>
  <si>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</si>
  <si>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</si>
  <si>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</si>
  <si>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</si>
  <si>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</si>
  <si>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</si>
  <si>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</si>
  <si>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</si>
  <si>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</si>
  <si>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</si>
  <si>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50113004     Léky - enter. a parent. výživa (výroba LEK-OPSL)</t>
  </si>
  <si>
    <t xml:space="preserve">                    50113006     Léky - enterální výživa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</si>
  <si>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</si>
  <si>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</si>
  <si>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</si>
  <si>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</si>
  <si>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50113016     Léky - centra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</si>
  <si>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</si>
  <si>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</si>
  <si>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</si>
  <si>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</si>
  <si>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</si>
  <si>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</si>
  <si>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</si>
  <si>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</si>
  <si>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</si>
  <si>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</si>
  <si>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</si>
  <si>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</si>
  <si>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</si>
  <si>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</si>
  <si>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</si>
  <si>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</si>
  <si>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</si>
  <si>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</si>
  <si>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     50116004     Výživa kojenců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</si>
  <si>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</si>
  <si>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</si>
  <si>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</si>
  <si>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</si>
  <si>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</si>
  <si>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</si>
  <si>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</si>
  <si>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</si>
  <si>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</si>
  <si>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</si>
  <si>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</si>
  <si>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</si>
  <si>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</si>
  <si>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</si>
  <si>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</si>
  <si>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</si>
  <si>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</si>
  <si>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</si>
  <si>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</si>
  <si>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</si>
  <si>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</si>
  <si>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</si>
  <si>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</si>
  <si>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</si>
  <si>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</si>
  <si>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</si>
  <si>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</si>
  <si>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</si>
  <si>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</si>
  <si>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</si>
  <si>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</si>
  <si>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</si>
  <si>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</si>
  <si>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</si>
  <si>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</si>
  <si>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</si>
  <si>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</si>
  <si>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504     Prodané zboží</t>
  </si>
  <si>
    <t xml:space="preserve">               50401     Prodané zb. FNOL</t>
  </si>
  <si>
    <t xml:space="preserve">                    50401002     Prodej pacientům (pomůcky pro rodičky, USB náram....)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</si>
  <si>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</si>
  <si>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</si>
  <si>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</si>
  <si>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</si>
  <si>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</si>
  <si>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</si>
  <si>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</si>
  <si>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</si>
  <si>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</si>
  <si>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</si>
  <si>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</si>
  <si>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</si>
  <si>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</si>
  <si>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</si>
  <si>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</si>
  <si>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</si>
  <si>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</si>
  <si>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</si>
  <si>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</si>
  <si>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</si>
  <si>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</si>
  <si>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</si>
  <si>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</si>
  <si>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</si>
  <si>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</si>
  <si>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</si>
  <si>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</si>
  <si>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</si>
  <si>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</si>
  <si>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</si>
  <si>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</si>
  <si>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</si>
  <si>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</si>
  <si>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</si>
  <si>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</si>
  <si>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</si>
  <si>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</si>
  <si>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</si>
  <si>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51809     Náklady za poplatky na bankovní služby</t>
  </si>
  <si>
    <t xml:space="preserve">                    51809001     Poplatky za vedení účtu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</si>
  <si>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</si>
  <si>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</si>
  <si>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</si>
  <si>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          51880     Služby z darů, FKSP</t>
  </si>
  <si>
    <t xml:space="preserve">                    51880000     Služby z fin.darů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</si>
  <si>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</si>
  <si>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</si>
  <si>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</si>
  <si>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</si>
  <si>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</si>
  <si>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</si>
  <si>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</si>
  <si>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</si>
  <si>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</si>
  <si>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</si>
  <si>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</si>
  <si>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</si>
  <si>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</si>
  <si>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</si>
  <si>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</si>
  <si>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</si>
  <si>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</si>
  <si>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</si>
  <si>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</si>
  <si>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</si>
  <si>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</si>
  <si>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</si>
  <si>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</si>
  <si>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</si>
  <si>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</si>
  <si>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</si>
  <si>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</si>
  <si>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</si>
  <si>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</si>
  <si>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</si>
  <si>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</si>
  <si>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</si>
  <si>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</si>
  <si>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</si>
  <si>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</si>
  <si>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</si>
  <si>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</si>
  <si>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</si>
  <si>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</si>
  <si>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</si>
  <si>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</si>
  <si>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</si>
  <si>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</si>
  <si>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</si>
  <si>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55801080     DDHM - zdravotnický a laboratorní (věcné dary)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</si>
  <si>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</si>
  <si>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</si>
  <si>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55802080     DDHM - provozní (věcné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</si>
  <si>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</si>
  <si>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</si>
  <si>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</si>
  <si>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</si>
  <si>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</si>
  <si>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</si>
  <si>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</si>
  <si>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</si>
  <si>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</si>
  <si>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</si>
  <si>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</si>
  <si>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</si>
  <si>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</si>
  <si>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</si>
  <si>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</si>
  <si>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</si>
  <si>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</si>
  <si>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</si>
  <si>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</si>
  <si>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     60245415     Tržby ZP za léky v centrech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</si>
  <si>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</si>
  <si>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</si>
  <si>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604     Tržby za zboží</t>
  </si>
  <si>
    <t xml:space="preserve">               60401     Prodej zboží - FNOL</t>
  </si>
  <si>
    <t xml:space="preserve">                    60401002     Prodej pacientům (pomůcky pro rodičky, USB náram....)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</si>
  <si>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</si>
  <si>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</si>
  <si>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</si>
  <si>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</si>
  <si>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</si>
  <si>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</si>
  <si>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</si>
  <si>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</si>
  <si>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</si>
  <si>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</si>
  <si>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</si>
  <si>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</si>
  <si>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64924459     Školení, stáže, odb. semináře, konference</t>
  </si>
  <si>
    <t xml:space="preserve">                    64924461     Výpůjčky - novorozenecké oddělení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</si>
  <si>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</si>
  <si>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</si>
  <si>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</si>
  <si>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</si>
  <si>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</si>
  <si>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</si>
  <si>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</si>
  <si>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</si>
  <si>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</si>
  <si>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</si>
  <si>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</si>
  <si>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</si>
  <si>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</si>
  <si>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</si>
  <si>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</si>
  <si>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</si>
  <si>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</si>
  <si>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</si>
  <si>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</si>
  <si>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</si>
  <si>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</si>
  <si>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</si>
  <si>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</si>
  <si>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</si>
  <si>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</si>
  <si>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</si>
  <si>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</si>
  <si>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</si>
  <si>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</si>
  <si>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</si>
  <si>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</si>
  <si>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</si>
  <si>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</si>
  <si>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</si>
  <si>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</si>
  <si>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09</t>
  </si>
  <si>
    <t>NOVO: Novorozenecké oddělení</t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</si>
  <si>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</si>
  <si>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</si>
  <si>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</si>
  <si>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</si>
  <si>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</si>
  <si>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</si>
  <si>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</si>
  <si>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</si>
  <si>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</si>
  <si>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</si>
  <si>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</si>
  <si>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</si>
  <si>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</si>
  <si>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</si>
  <si>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</si>
  <si>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</si>
  <si>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</si>
  <si>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</si>
  <si>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</si>
  <si>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</si>
  <si>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</si>
  <si>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</si>
  <si>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</si>
  <si>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</si>
  <si>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</si>
  <si>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</si>
  <si>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</si>
  <si>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</si>
  <si>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</si>
  <si>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</si>
  <si>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</si>
  <si>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</si>
  <si>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</si>
  <si>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</si>
  <si>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</si>
  <si>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30X400MG</t>
  </si>
  <si>
    <t>AQUA PRO INJECTIONE BRAUN</t>
  </si>
  <si>
    <t>INJ SOL 20X10ML-PLA</t>
  </si>
  <si>
    <t>DZ OCTENISEPT 250 ml</t>
  </si>
  <si>
    <t>sprej</t>
  </si>
  <si>
    <t>DZ OCTENISEPT drm. sol. 250 ml</t>
  </si>
  <si>
    <t>DRM SOL 1X250ML</t>
  </si>
  <si>
    <t>ENGERIX-B 10MCG</t>
  </si>
  <si>
    <t>INJ SUS 1X0,5ML+ST+SJ</t>
  </si>
  <si>
    <t>Espumisan kapky 100mg/ml por. gtt.30ml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</si>
  <si>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</si>
  <si>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</si>
  <si>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</si>
  <si>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</si>
  <si>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</si>
  <si>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</si>
  <si>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</si>
  <si>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</si>
  <si>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</si>
  <si>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</si>
  <si>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</si>
  <si>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</si>
  <si>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KL BARVA NA  DETI 20 g</t>
  </si>
  <si>
    <t>KL BENZINUM 900ml/ 600g</t>
  </si>
  <si>
    <t>KL DETSKA MAST 20G</t>
  </si>
  <si>
    <t>KL HELIANTHI OLEUM 180G</t>
  </si>
  <si>
    <t>KL KAL.PERMANGANAS 2G</t>
  </si>
  <si>
    <t>KL PRIPRAVEK</t>
  </si>
  <si>
    <t>KL SACCHAROSUM  24 % 40 g</t>
  </si>
  <si>
    <t>KL SOL.METHYLROS.CHL.1% 20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</si>
  <si>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</si>
  <si>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</si>
  <si>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</si>
  <si>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</si>
  <si>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</si>
  <si>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</si>
  <si>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</si>
  <si>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</si>
  <si>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</si>
  <si>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</si>
  <si>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</si>
  <si>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</si>
  <si>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</si>
  <si>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</si>
  <si>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</si>
  <si>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VIGANTOL</t>
  </si>
  <si>
    <t>0,5MG/ML POR GTT SOL 1X10ML</t>
  </si>
  <si>
    <t>léky - krev.deriváty ZUL (TO)</t>
  </si>
  <si>
    <t>KIOVIG</t>
  </si>
  <si>
    <t>100MG/ML INF SOL 1X10ML</t>
  </si>
  <si>
    <t>léky - antibiotika (LEK)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</si>
  <si>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</si>
  <si>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</si>
  <si>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</si>
  <si>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</si>
  <si>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</si>
  <si>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</si>
  <si>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</si>
  <si>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</si>
  <si>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</si>
  <si>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</si>
  <si>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</si>
  <si>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</si>
  <si>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PAMYCON NA PŘÍPRAVU KAPEK</t>
  </si>
  <si>
    <t>DRM PLV SOL 1X1LAH</t>
  </si>
  <si>
    <t>SEFOTAK 1 G</t>
  </si>
  <si>
    <t>INJ PLV SOL 1X1GM</t>
  </si>
  <si>
    <t>TOBREX</t>
  </si>
  <si>
    <t>GTT OPH 5ML 3MG/1ML</t>
  </si>
  <si>
    <t>léky - antimykotika (LEK)</t>
  </si>
  <si>
    <t>CANESTEN KRÉM</t>
  </si>
  <si>
    <t>CRM 1X20GM/200MG</t>
  </si>
  <si>
    <t>AMOKSIKLAV 600 MG</t>
  </si>
  <si>
    <t>INJ PLV SOL 5X600MG</t>
  </si>
  <si>
    <t>P</t>
  </si>
  <si>
    <t>MEROPENEM BRADEX</t>
  </si>
  <si>
    <t>1G INJ/INF PLV SOL 10</t>
  </si>
  <si>
    <t>METRONIDAZOLE NORIDEM</t>
  </si>
  <si>
    <t>5MG/ML INF SOL 10X100ML</t>
  </si>
  <si>
    <t>ACC INJEKT</t>
  </si>
  <si>
    <t>INJ SOL 5X3ML/300MG</t>
  </si>
  <si>
    <t xml:space="preserve">ADENOCOR </t>
  </si>
  <si>
    <t>INJ SOL 6X2ML/6MG</t>
  </si>
  <si>
    <t>AMBROBENE</t>
  </si>
  <si>
    <t>INJ 5X2ML/15MG</t>
  </si>
  <si>
    <t>AMIPED</t>
  </si>
  <si>
    <t>INF SOL 12X100ML</t>
  </si>
  <si>
    <t>PAR LQF 20X100ML-PE</t>
  </si>
  <si>
    <t>ARDEAELYTOSOL CONC. NA.HYDR.CARB. 8,4%</t>
  </si>
  <si>
    <t>84MG/ML INF CNC SOL 20X80ML</t>
  </si>
  <si>
    <t>ARDEAELYTOSOL CONC. NATRIUMHYDROGENKARBONÁT 4,2%</t>
  </si>
  <si>
    <t>42MG/ML INF CNC SOL 20X80ML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</si>
  <si>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</si>
  <si>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</si>
  <si>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</si>
  <si>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</si>
  <si>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</si>
  <si>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</si>
  <si>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</si>
  <si>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</si>
  <si>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</si>
  <si>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</si>
  <si>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</si>
  <si>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</si>
  <si>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BENOXI 0.4 % UNIMED PHARMA</t>
  </si>
  <si>
    <t>OPH GTT SOL 1X10ML</t>
  </si>
  <si>
    <t>BERODUAL N</t>
  </si>
  <si>
    <t>INH SOL PSS 200DÁV</t>
  </si>
  <si>
    <t>BETADINE - zelená</t>
  </si>
  <si>
    <t>LIQ 1X120ML</t>
  </si>
  <si>
    <t>CALCIUM GLUCONICUM 10% B.BRAUN</t>
  </si>
  <si>
    <t>INJ SOL 20X10ML</t>
  </si>
  <si>
    <t>CALYPSOL</t>
  </si>
  <si>
    <t>INJ 5X10ML/500MG</t>
  </si>
  <si>
    <t>CUROSURF</t>
  </si>
  <si>
    <t>80MG/ML ETP ISL SUS 2X1,5ML</t>
  </si>
  <si>
    <t>DEXMEDETOMIDINE EVER PHARMA</t>
  </si>
  <si>
    <t>100MCG/ML INF CNC SOL 25X2ML</t>
  </si>
  <si>
    <t>DICYNONE 250</t>
  </si>
  <si>
    <t>INJ SOL 4X2ML/250MG</t>
  </si>
  <si>
    <t>Dobutamin Admeda 250 inf.sol50ml</t>
  </si>
  <si>
    <t>ERDOMED</t>
  </si>
  <si>
    <t>POR GRA SUS 1X100ML</t>
  </si>
  <si>
    <t>FLIXOTIDE 50 INHALER N</t>
  </si>
  <si>
    <t>INH SUS PSS120X50RG</t>
  </si>
  <si>
    <t>FLOXAL</t>
  </si>
  <si>
    <t>GTT OPH 1X5ML</t>
  </si>
  <si>
    <t>FUROSEMID ACCORD</t>
  </si>
  <si>
    <t>10MG/ML INJ/INF SOL 10X2ML</t>
  </si>
  <si>
    <t>GASTROTUSS Baby sirup 200ml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</si>
  <si>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</si>
  <si>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</si>
  <si>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</si>
  <si>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</si>
  <si>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</si>
  <si>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</si>
  <si>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</si>
  <si>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10MG</t>
  </si>
  <si>
    <t>TBL 20X10MG</t>
  </si>
  <si>
    <t>HYDROCORTISON VUAB 100 MG</t>
  </si>
  <si>
    <t>INJ PLV SOL 1X100MG</t>
  </si>
  <si>
    <t>INF SOL 10X250MLPELAH</t>
  </si>
  <si>
    <t>IMAZOL PLUS</t>
  </si>
  <si>
    <t>10MG/G+2,5MG/G CRM 30G</t>
  </si>
  <si>
    <t>IMIPENEM/CILASTATIN APTAPHARMA</t>
  </si>
  <si>
    <t>500MG/500MG INF PLV SOL 10</t>
  </si>
  <si>
    <t>INFASOURCE</t>
  </si>
  <si>
    <t>POR SOL 32X90ML</t>
  </si>
  <si>
    <t>INFATRINI</t>
  </si>
  <si>
    <t>POR SOL 24X125ML</t>
  </si>
  <si>
    <t>IR OG. COLL.HOMAT.HYDROBROM.1%10G</t>
  </si>
  <si>
    <t>COLL</t>
  </si>
  <si>
    <t>IR OG. COLL.PHENYLEPHRINI 10g 2%</t>
  </si>
  <si>
    <t>COLL  2%</t>
  </si>
  <si>
    <t>IR SOL. COFFEINI 1%</t>
  </si>
  <si>
    <t>Roztok p.o. 30ml - aseptická příprava</t>
  </si>
  <si>
    <t>IR SOL. SACCHAROSI 24%</t>
  </si>
  <si>
    <t>Roztok p.o. 40ml - aseptická příprava</t>
  </si>
  <si>
    <t>JAMIESON Baby-D Vitamín D3 400 IU kapky 11.7ml</t>
  </si>
  <si>
    <t>KALIUM CHLORATUM LECIVA 7.5%</t>
  </si>
  <si>
    <t>INJ 5X10ML 7.5%</t>
  </si>
  <si>
    <t>INJ 5X1ML/10MG</t>
  </si>
  <si>
    <t>KATETR ENDOTRACHEÁLNÍ-LISACATH-PRO APLIKACI LP SUR</t>
  </si>
  <si>
    <t>DS16843;STERILNÍ,PRACOVNÍ DÉL.13CM,VNĚJŠÍ PR.1,7 MM,VNITŘNÍ PR.1,1MM</t>
  </si>
  <si>
    <t>KL AQUA PURIF. KUL,FAG 5 kg</t>
  </si>
  <si>
    <t>KL AQUA PURIF. KUL., FAG. 1 kg</t>
  </si>
  <si>
    <t>KL CPS ACIDUM FOLICUM 2,5MG</t>
  </si>
  <si>
    <t>KL CPS CALC.GLUC.+CALC.PHOSPH. 100CPS</t>
  </si>
  <si>
    <t>KL CR.NEOAQUASORBI, 30G</t>
  </si>
  <si>
    <t>KL EREVIT GTT. 30G</t>
  </si>
  <si>
    <t>KL FOSFÁTOVÝ ROZTOK 0,83mmol/ml 100ml</t>
  </si>
  <si>
    <t>Na2HPO4, KH2PO4</t>
  </si>
  <si>
    <t>KL FOSFÁTOVÝ ROZTOK 0,83mmol/ml 50ml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</si>
  <si>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</si>
  <si>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</si>
  <si>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</si>
  <si>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</si>
  <si>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</si>
  <si>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</si>
  <si>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ROZTOK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</si>
  <si>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</si>
  <si>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</si>
  <si>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</si>
  <si>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</si>
  <si>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</si>
  <si>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Kulíšek sáčky 10x6,6g</t>
  </si>
  <si>
    <t>LEVOBUPIVACAINE KABI 5 MG/ML</t>
  </si>
  <si>
    <t>INJ+INF SOL 5X10ML</t>
  </si>
  <si>
    <t>LIDOCAIN</t>
  </si>
  <si>
    <t>INJ 10X2ML 2%</t>
  </si>
  <si>
    <t>LUMINAL</t>
  </si>
  <si>
    <t>INJ 5X1ML/219MG</t>
  </si>
  <si>
    <t>MAGNESIUM SULFATE KALCEKS</t>
  </si>
  <si>
    <t>100MG/ML INJ/INF SOL 5X10ML</t>
  </si>
  <si>
    <t>MAGNESIUM SULFURICUM BBP 10%</t>
  </si>
  <si>
    <t>INJ 5X10ML 10%</t>
  </si>
  <si>
    <t>MALTOFER</t>
  </si>
  <si>
    <t>POR GTT SOL 30ML</t>
  </si>
  <si>
    <t>INJ 10X10ML 1%</t>
  </si>
  <si>
    <t>MIDAZOLAM ACCORD 5 MG/ML</t>
  </si>
  <si>
    <t>INJ+INF SOL 10X1ML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</si>
  <si>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</si>
  <si>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</si>
  <si>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</si>
  <si>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</si>
  <si>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</si>
  <si>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Nefrocarnit 1g - MIMOŘ.DOVOZ!!!</t>
  </si>
  <si>
    <t>10x5ml</t>
  </si>
  <si>
    <t>NEOSYNEPHRIN-POS 10%</t>
  </si>
  <si>
    <t>NIMBEX</t>
  </si>
  <si>
    <t>2MG/ML INJ SOL 5X2,5ML</t>
  </si>
  <si>
    <t>NORADRENALIN LECIVA</t>
  </si>
  <si>
    <t>Nutrilon Human Milk Fortifier 50x2.2g</t>
  </si>
  <si>
    <t>OFLOXACIN-POS 3 MG/ML OČNÍ KAPKY, ROZTOK</t>
  </si>
  <si>
    <t>OPH GTT SOL 1X5ML/15MG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</si>
  <si>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</si>
  <si>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</si>
  <si>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</si>
  <si>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</si>
  <si>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</si>
  <si>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</si>
  <si>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</si>
  <si>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</si>
  <si>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PARALEN 500 TBL 12</t>
  </si>
  <si>
    <t>500MG TBL NOB 12</t>
  </si>
  <si>
    <t>Peditrace inf.cnc.sol.10x10ml</t>
  </si>
  <si>
    <t>10x10ml</t>
  </si>
  <si>
    <t>PEYONA 20 MG/ML</t>
  </si>
  <si>
    <t>IVN+POR SOL 10X1ML</t>
  </si>
  <si>
    <t>PLASMALYTE ROZTOK</t>
  </si>
  <si>
    <t>INF SOL 20X500ML</t>
  </si>
  <si>
    <t>PROPOFOL-LIPURO 0,5% (5MG/ML) 5X20ML</t>
  </si>
  <si>
    <t>INJ+INF EML 5X20ML/100MG</t>
  </si>
  <si>
    <t>RIVOTRIL 2.5MG/ML</t>
  </si>
  <si>
    <t>POR GTT SOL 1X10ML</t>
  </si>
  <si>
    <t>SERETIDE 25/50 INHALER</t>
  </si>
  <si>
    <t>25MCG/50MCG/DÁV INH SUS PSS 120DÁV+POČ</t>
  </si>
  <si>
    <t>SOLUVIT N PRO INFUS.</t>
  </si>
  <si>
    <t>INJ SIC 10</t>
  </si>
  <si>
    <t>SUFENTANIL TORREX 5MCG/ML</t>
  </si>
  <si>
    <t>INJ SOL 5X2ML (10rg)</t>
  </si>
  <si>
    <t>Swiss NatureVia Laktobacílky baby 30 sáčků</t>
  </si>
  <si>
    <t>Swiss NatureVia Laktobacílky baby 60 sáčků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</si>
  <si>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</si>
  <si>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</si>
  <si>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</si>
  <si>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</si>
  <si>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</si>
  <si>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</si>
  <si>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</si>
  <si>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100MCG/DÁV INH SUS PSS 200DÁV</t>
  </si>
  <si>
    <t>VIDISIC</t>
  </si>
  <si>
    <t>GEL OPH 1X10GM</t>
  </si>
  <si>
    <t>Vincentka přírod.0.7l-nevrat.láhev</t>
  </si>
  <si>
    <t>VITALIPID N INFANT</t>
  </si>
  <si>
    <t>INF CNC SOL 10X10ML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</si>
  <si>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</si>
  <si>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</si>
  <si>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</si>
  <si>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</si>
  <si>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</si>
  <si>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</si>
  <si>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</si>
  <si>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</si>
  <si>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>IR  PARENT.VÝŽIVA</t>
  </si>
  <si>
    <t>vak 500 ml a více</t>
  </si>
  <si>
    <t>IR  PARENT.VÝŽIVA  NOVOROZENCI</t>
  </si>
  <si>
    <t>vak 125ml</t>
  </si>
  <si>
    <t>vak 250 ml</t>
  </si>
  <si>
    <t>léky - enterální výživa (LEK)</t>
  </si>
  <si>
    <t>INFATRINI PEPTISORB</t>
  </si>
  <si>
    <t>POR SOL 24X200ML</t>
  </si>
  <si>
    <t>NEOCATE SYNEO</t>
  </si>
  <si>
    <t>POR PLV 400G</t>
  </si>
  <si>
    <t>POR PLV SOL 1X400G</t>
  </si>
  <si>
    <t>NESTLÉ Beba Comfort HMO tekutá 32x70ml</t>
  </si>
  <si>
    <t>NESTLÉ BEBA FM85 200g</t>
  </si>
  <si>
    <t>NESTLE Beba H.A.Premium tekutá 32x90ml</t>
  </si>
  <si>
    <t>NESTLÉ Beba OPTIPRO HA 1 800g</t>
  </si>
  <si>
    <t>NESTLÉ Nemléčná krupička rýžová 180g</t>
  </si>
  <si>
    <t>NUTRILON 0 NENATAL</t>
  </si>
  <si>
    <t>POR SOL 1X400G</t>
  </si>
  <si>
    <t>Nutrilon 0 Nenatal (Premature) ProExpert 400g</t>
  </si>
  <si>
    <t>Nutrilon 0 Nenatal Nutriprem 400g</t>
  </si>
  <si>
    <t>Nutrilon 0 Nenatal RTF 24x70 ml</t>
  </si>
  <si>
    <t>Nutrilon 1 A.R. ProExpert 400g</t>
  </si>
  <si>
    <t>NUTRILON 1 NENATAL</t>
  </si>
  <si>
    <t>POR SOL 1X400GM</t>
  </si>
  <si>
    <t>Nutrilon 1 Profutura 800g</t>
  </si>
  <si>
    <t>Nutrilon 1 Profutura RTF 24x 70ml</t>
  </si>
  <si>
    <t>Nutrilon Nutriton ProExpert 135g</t>
  </si>
  <si>
    <t>Nutrilon Protein Supplement ProExpert 50x1g</t>
  </si>
  <si>
    <t>ALBUTEIN</t>
  </si>
  <si>
    <t>200G/L INF SOL 1X10ML</t>
  </si>
  <si>
    <t>ATENATIV</t>
  </si>
  <si>
    <t>50IU/ML INF PSO LQF 1+1X10ML</t>
  </si>
  <si>
    <t>BELOGENT MAST</t>
  </si>
  <si>
    <t>KLACID</t>
  </si>
  <si>
    <t>500MG INF PLV CSL 1</t>
  </si>
  <si>
    <t>OPHTHALMO-FRAMYKOIN</t>
  </si>
  <si>
    <t>PIPERACILLIN/TAZOBACTAM KABI 4 G/0,5 G</t>
  </si>
  <si>
    <t>INF PLV SOL 10X4.5GM</t>
  </si>
  <si>
    <t>PIPERACILLIN/TAZOBACTAM PANPHARMA- MIMOŘÁDNÝ DOVOZ</t>
  </si>
  <si>
    <t>4G/0,5G INF PLV SOL 10</t>
  </si>
  <si>
    <t>TARGOCID 200MG</t>
  </si>
  <si>
    <t>INJ SIC 1X200MG+SOL</t>
  </si>
  <si>
    <t>3MG/G OPH UNG 3,5G</t>
  </si>
  <si>
    <t>VANCOMYCIN MYLAN 500 MG</t>
  </si>
  <si>
    <t>INF PLV SOL 1X500MG</t>
  </si>
  <si>
    <t>FLUCONAZOL KABI 2 MG/ML</t>
  </si>
  <si>
    <t>INF SOL 10X100ML/200MG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</si>
  <si>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</si>
  <si>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</si>
  <si>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</si>
  <si>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</si>
  <si>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</si>
  <si>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</si>
  <si>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</si>
  <si>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</si>
  <si>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</si>
  <si>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</si>
  <si>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J01DD01 - CEFOTAXIM</t>
  </si>
  <si>
    <t>J01DH02 - MEROPENEM</t>
  </si>
  <si>
    <t>J01XA01 - VANKOMYCIN</t>
  </si>
  <si>
    <t>J01XD01 - METRONIDAZOL</t>
  </si>
  <si>
    <t>J02AC01 - FLUKONAZOL</t>
  </si>
  <si>
    <t>N01BB10 - LEVOBUPIVAKAIN</t>
  </si>
  <si>
    <t>N02BE01 - PARACETAMOL</t>
  </si>
  <si>
    <t>N05CD08 - MIDAZOLAM</t>
  </si>
  <si>
    <t>N05CM18 - DEXMEDETOMIDIN</t>
  </si>
  <si>
    <t>R03AC02 - SALBUTAMOL</t>
  </si>
  <si>
    <t>R03BA05 - FLUTIKASON</t>
  </si>
  <si>
    <t>R03AK06 - SALMETEROL A FLUTIKASON</t>
  </si>
  <si>
    <t>J01DH51 - IMIPENEM A CILASTATIN</t>
  </si>
  <si>
    <t>J01CR05 - PIPERACILIN A  INHIBITOR BETA-LAKTAMASY</t>
  </si>
  <si>
    <t>C01CA03 - NOREPINEFRIN</t>
  </si>
  <si>
    <t>V06XX - POTRAVINY PRO ZVLÁŠTNÍ LÉKAŘSKÉ ÚČELY (PZLÚ) (ČESKÁ ATC SKUP</t>
  </si>
  <si>
    <t>J01DD01</t>
  </si>
  <si>
    <t>201030</t>
  </si>
  <si>
    <t>SEFOTAK</t>
  </si>
  <si>
    <t>1G INJ/INF PLV SOL 1</t>
  </si>
  <si>
    <t>J01DH02</t>
  </si>
  <si>
    <t>173750</t>
  </si>
  <si>
    <t>J01XD01</t>
  </si>
  <si>
    <t>224407</t>
  </si>
  <si>
    <t>5MG/ML INF SOL 10X100ML I</t>
  </si>
  <si>
    <t>A02BC01</t>
  </si>
  <si>
    <t>31739</t>
  </si>
  <si>
    <t>HELICID 40 INF</t>
  </si>
  <si>
    <t>40MG INF PLV SOL 1</t>
  </si>
  <si>
    <t>C01CA03</t>
  </si>
  <si>
    <t>536</t>
  </si>
  <si>
    <t>NORADRENALIN LÉČIVA</t>
  </si>
  <si>
    <t>1MG/ML INF CNC SOL 5X1ML</t>
  </si>
  <si>
    <t>C03CA01</t>
  </si>
  <si>
    <t>214036</t>
  </si>
  <si>
    <t>C05BA01</t>
  </si>
  <si>
    <t>3575</t>
  </si>
  <si>
    <t>HEPAROID LÉČIVA</t>
  </si>
  <si>
    <t>2MG/G CRM 30G</t>
  </si>
  <si>
    <t>J01CR05</t>
  </si>
  <si>
    <t>113453</t>
  </si>
  <si>
    <t>PIPERACILLIN/TAZOBACTAM KABI</t>
  </si>
  <si>
    <t>J01DH51</t>
  </si>
  <si>
    <t>227475</t>
  </si>
  <si>
    <t>J01XA01</t>
  </si>
  <si>
    <t>166265</t>
  </si>
  <si>
    <t>VANCOMYCIN MYLAN</t>
  </si>
  <si>
    <t>500MG INF PLV SOL 1</t>
  </si>
  <si>
    <t>J02AC01</t>
  </si>
  <si>
    <t>164401</t>
  </si>
  <si>
    <t>FLUCONAZOL KABI</t>
  </si>
  <si>
    <t>2MG/ML INF SOL 10X100ML</t>
  </si>
  <si>
    <t>N01BB10</t>
  </si>
  <si>
    <t>197125</t>
  </si>
  <si>
    <t>LEVOBUPIVACAINE KABI</t>
  </si>
  <si>
    <t>5MG/ML INJ/INF SOL 5X10ML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</si>
  <si>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</si>
  <si>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</si>
  <si>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</si>
  <si>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</si>
  <si>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</si>
  <si>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</si>
  <si>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</si>
  <si>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</si>
  <si>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239964</t>
  </si>
  <si>
    <t>N05CM18</t>
  </si>
  <si>
    <t>136755</t>
  </si>
  <si>
    <t>R03AC02</t>
  </si>
  <si>
    <t>231956</t>
  </si>
  <si>
    <t>31934</t>
  </si>
  <si>
    <t>R03AK06</t>
  </si>
  <si>
    <t>237704</t>
  </si>
  <si>
    <t>R03BA05</t>
  </si>
  <si>
    <t>237770</t>
  </si>
  <si>
    <t>50MCG/DÁV INH SUS PSS 120DÁV</t>
  </si>
  <si>
    <t>V06XX</t>
  </si>
  <si>
    <t>217145</t>
  </si>
  <si>
    <t>217253</t>
  </si>
  <si>
    <t>217270</t>
  </si>
  <si>
    <t>217277</t>
  </si>
  <si>
    <t>33218</t>
  </si>
  <si>
    <t>NUTRITON</t>
  </si>
  <si>
    <t>POR SOL 1X135G</t>
  </si>
  <si>
    <t>33399</t>
  </si>
  <si>
    <t>33403</t>
  </si>
  <si>
    <t>33938</t>
  </si>
  <si>
    <t>Přehled plnění pozitivního listu - spotřeba léčivých přípravků - orientační přehled</t>
  </si>
  <si>
    <t>09 - NOVO: Novorozenecké oddělení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</si>
  <si>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</si>
  <si>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</si>
  <si>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</si>
  <si>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</si>
  <si>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</si>
  <si>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</si>
  <si>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</si>
  <si>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</si>
  <si>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</si>
  <si>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</si>
  <si>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</si>
  <si>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</si>
  <si>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</si>
  <si>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Bahúlová Michaela</t>
  </si>
  <si>
    <t>Bezděková Veronika</t>
  </si>
  <si>
    <t>Bodnár Vojtěch</t>
  </si>
  <si>
    <t>Dubrava Lubomír</t>
  </si>
  <si>
    <t>Hálek Jan</t>
  </si>
  <si>
    <t>Heroldová Jana</t>
  </si>
  <si>
    <t>Kantor Lumír</t>
  </si>
  <si>
    <t>Lasák Jakub</t>
  </si>
  <si>
    <t>Mišuth Vladimír</t>
  </si>
  <si>
    <t>Pospíšil Lukáš</t>
  </si>
  <si>
    <t>Šuláková Soňa</t>
  </si>
  <si>
    <t>Whitley Michaela</t>
  </si>
  <si>
    <t>Wita Martin</t>
  </si>
  <si>
    <t>ALOPURINOL</t>
  </si>
  <si>
    <t>1631</t>
  </si>
  <si>
    <t>PURINOL</t>
  </si>
  <si>
    <t>100MG TBL NOB 100</t>
  </si>
  <si>
    <t>ATORVASTATIN</t>
  </si>
  <si>
    <t>93015</t>
  </si>
  <si>
    <t>SORTIS</t>
  </si>
  <si>
    <t>10MG TBL FLM 100</t>
  </si>
  <si>
    <t>93018</t>
  </si>
  <si>
    <t>20MG TBL FLM 100</t>
  </si>
  <si>
    <t>AZATHIOPRIN</t>
  </si>
  <si>
    <t>199645</t>
  </si>
  <si>
    <t>IMURAN</t>
  </si>
  <si>
    <t>25MG TBL FLM 100</t>
  </si>
  <si>
    <t>AZITHROMYCIN</t>
  </si>
  <si>
    <t>45010</t>
  </si>
  <si>
    <t>AZITROMYCIN SANDOZ</t>
  </si>
  <si>
    <t>500MG TBL FLM 3</t>
  </si>
  <si>
    <t>CETIRIZIN</t>
  </si>
  <si>
    <t>99600</t>
  </si>
  <si>
    <t>ZODAC</t>
  </si>
  <si>
    <t>10MG TBL FLM 90</t>
  </si>
  <si>
    <t>ERYTHROMYCIN, KOMBINACE</t>
  </si>
  <si>
    <t>173198</t>
  </si>
  <si>
    <t>ZINERYT</t>
  </si>
  <si>
    <t>40MG/ML+12MG/ML DRM PLQ SOL 1+1X70ML</t>
  </si>
  <si>
    <t>FINASTERID</t>
  </si>
  <si>
    <t>207506</t>
  </si>
  <si>
    <t>FINANORM</t>
  </si>
  <si>
    <t>5MG TBL FLM 100 I</t>
  </si>
  <si>
    <t>CHOLEKALCIFEROL</t>
  </si>
  <si>
    <t>12023</t>
  </si>
  <si>
    <t>KETOPROFEN</t>
  </si>
  <si>
    <t>16287</t>
  </si>
  <si>
    <t>FASTUM</t>
  </si>
  <si>
    <t>25MG/G GEL 100G</t>
  </si>
  <si>
    <t>KODEIN</t>
  </si>
  <si>
    <t>56993</t>
  </si>
  <si>
    <t>CODEIN SLOVAKOFARMA</t>
  </si>
  <si>
    <t>30MG TBL NOB 10</t>
  </si>
  <si>
    <t>KYSELINA ACETYLSALICYLOVÁ</t>
  </si>
  <si>
    <t>188850</t>
  </si>
  <si>
    <t>STACYL</t>
  </si>
  <si>
    <t>100MG TBL ENT 100</t>
  </si>
  <si>
    <t>LEVOCETIRIZIN</t>
  </si>
  <si>
    <t>124346</t>
  </si>
  <si>
    <t>CEZERA</t>
  </si>
  <si>
    <t>5MG TBL FLM 90 I</t>
  </si>
  <si>
    <t>NORETHISTERON</t>
  </si>
  <si>
    <t>216963</t>
  </si>
  <si>
    <t>NORETHISTERON ZENTIVA</t>
  </si>
  <si>
    <t>5MG TBL NOB 45</t>
  </si>
  <si>
    <t>PARACETAMOL, KOMBINACE KROMĚ PSYCHOLEPTIK</t>
  </si>
  <si>
    <t>30229</t>
  </si>
  <si>
    <t>PARALEN PLUS</t>
  </si>
  <si>
    <t>325MG/30MG/15MG TBL FLM 24</t>
  </si>
  <si>
    <t>TAMSULOSIN</t>
  </si>
  <si>
    <t>14498</t>
  </si>
  <si>
    <t>OMNIC TOCAS</t>
  </si>
  <si>
    <t>0,4MG TBL PRO 100</t>
  </si>
  <si>
    <t>URAPIDIL</t>
  </si>
  <si>
    <t>215478</t>
  </si>
  <si>
    <t>EBRANTIL RETARD</t>
  </si>
  <si>
    <t>60MG CPS PRO 50</t>
  </si>
  <si>
    <t>VÁPNÍK, KOMBINACE S VITAMINEM D A/NEBO JINÝMI LÉČIVY</t>
  </si>
  <si>
    <t>164888</t>
  </si>
  <si>
    <t>CALTRATE D3</t>
  </si>
  <si>
    <t>600MG/400IU TBL FLM 90</t>
  </si>
  <si>
    <t>MOČOVINA</t>
  </si>
  <si>
    <t>16462</t>
  </si>
  <si>
    <t>EXCIPIAL U LIPOLOTIO</t>
  </si>
  <si>
    <t>40MG/ML DRM EML 200ML</t>
  </si>
  <si>
    <t>Jiná</t>
  </si>
  <si>
    <t>*2030</t>
  </si>
  <si>
    <t>Jiný</t>
  </si>
  <si>
    <t>1012</t>
  </si>
  <si>
    <t>*2006</t>
  </si>
  <si>
    <t>*2018</t>
  </si>
  <si>
    <t>AMOXICILIN</t>
  </si>
  <si>
    <t>66366</t>
  </si>
  <si>
    <t>OSPAMOX</t>
  </si>
  <si>
    <t>250MG/5ML POR PLV SUS 60ML</t>
  </si>
  <si>
    <t>155859</t>
  </si>
  <si>
    <t>SUMAMED</t>
  </si>
  <si>
    <t>CEFUROXIM</t>
  </si>
  <si>
    <t>42845</t>
  </si>
  <si>
    <t>ZINNAT</t>
  </si>
  <si>
    <t>125MG POR GRA SUS 50ML</t>
  </si>
  <si>
    <t>18523</t>
  </si>
  <si>
    <t>XORIMAX</t>
  </si>
  <si>
    <t>250MG TBL FLM 10</t>
  </si>
  <si>
    <t>CIPROFLOXACIN</t>
  </si>
  <si>
    <t>238142</t>
  </si>
  <si>
    <t>CIPLOX</t>
  </si>
  <si>
    <t>500MG TBL FLM 10</t>
  </si>
  <si>
    <t>DOXYCYKLIN</t>
  </si>
  <si>
    <t>90986</t>
  </si>
  <si>
    <t>DEOXYMYKOIN</t>
  </si>
  <si>
    <t>100MG TBL NOB 10</t>
  </si>
  <si>
    <t>ERDOSTEIN</t>
  </si>
  <si>
    <t>92757</t>
  </si>
  <si>
    <t>300MG CPS DUR 10</t>
  </si>
  <si>
    <t>FENOBARBITAL</t>
  </si>
  <si>
    <t>68578</t>
  </si>
  <si>
    <t>PHENAEMALETTEN</t>
  </si>
  <si>
    <t>15MG TBL NOB 50 I</t>
  </si>
  <si>
    <t>FYTOMENADION</t>
  </si>
  <si>
    <t>720</t>
  </si>
  <si>
    <t>GABAPENTIN</t>
  </si>
  <si>
    <t>84398</t>
  </si>
  <si>
    <t>NEURONTIN</t>
  </si>
  <si>
    <t>100MG CPS DUR 100</t>
  </si>
  <si>
    <t>HYDROKORTISON A ANTIBIOTIKA</t>
  </si>
  <si>
    <t>61980</t>
  </si>
  <si>
    <t>PIMAFUCORT</t>
  </si>
  <si>
    <t>10MG/G+10MG/G+3,5MG/G UNG 15G</t>
  </si>
  <si>
    <t>243240</t>
  </si>
  <si>
    <t>KLARITHROMYCIN</t>
  </si>
  <si>
    <t>216196</t>
  </si>
  <si>
    <t>250MG TBL FLM 14</t>
  </si>
  <si>
    <t>KOMPLEX ŽELEZA S ISOMALTOSOU</t>
  </si>
  <si>
    <t>16595</t>
  </si>
  <si>
    <t>50MG/ML POR GTT SOL 1X30ML</t>
  </si>
  <si>
    <t>LEVETIRACETAM</t>
  </si>
  <si>
    <t>25853</t>
  </si>
  <si>
    <t>KEPPRA</t>
  </si>
  <si>
    <t>100MG/ML POR SOL 300ML+STŘ 10ML</t>
  </si>
  <si>
    <t>MĚKKÝ PARAFIN A TUKOVÉ PRODUKTY</t>
  </si>
  <si>
    <t>89997</t>
  </si>
  <si>
    <t>LINOLA FETT ÖLBAD</t>
  </si>
  <si>
    <t>ADT BAL 1X400ML</t>
  </si>
  <si>
    <t>METOPROLOL</t>
  </si>
  <si>
    <t>46980</t>
  </si>
  <si>
    <t>BETALOC SR</t>
  </si>
  <si>
    <t>200MG TBL PRO 100</t>
  </si>
  <si>
    <t>NIFEDIPIN</t>
  </si>
  <si>
    <t>93460</t>
  </si>
  <si>
    <t>CORDIPIN RETARD</t>
  </si>
  <si>
    <t>20MG TBL PRO 30</t>
  </si>
  <si>
    <t>NIFUROXAZID</t>
  </si>
  <si>
    <t>214593</t>
  </si>
  <si>
    <t>ERCEFURYL</t>
  </si>
  <si>
    <t>200MG CPS DUR 14</t>
  </si>
  <si>
    <t>PITOFENON A ANALGETIKA</t>
  </si>
  <si>
    <t>176954</t>
  </si>
  <si>
    <t>ALGIFEN NEO</t>
  </si>
  <si>
    <t>500MG/ML+5MG/ML POR GTT SOL 1X50ML</t>
  </si>
  <si>
    <t>TOBRAMYCIN</t>
  </si>
  <si>
    <t>86264</t>
  </si>
  <si>
    <t>3MG/ML OPH GTT SOL 1X5ML</t>
  </si>
  <si>
    <t>225175</t>
  </si>
  <si>
    <t>TRAMADOL A PARACETAMOL</t>
  </si>
  <si>
    <t>197863</t>
  </si>
  <si>
    <t>PALGOTAL</t>
  </si>
  <si>
    <t>75MG/650MG TBL FLM 30</t>
  </si>
  <si>
    <t>NATRIUM-PIKOSULFÁT, KOMBINACE</t>
  </si>
  <si>
    <t>160806</t>
  </si>
  <si>
    <t>PICOPREP</t>
  </si>
  <si>
    <t>10MG/3,5G/12G POR PLV SOL 2</t>
  </si>
  <si>
    <t>POTRAVINY PRO ZVLÁŠTNÍ LÉKAŘSKÉ ÚČELY (PZLÚ) (ČESKÁ ATC SKUP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</si>
  <si>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</si>
  <si>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</si>
  <si>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</si>
  <si>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</si>
  <si>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</si>
  <si>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</si>
  <si>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</si>
  <si>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</si>
  <si>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217124</t>
  </si>
  <si>
    <t>217191</t>
  </si>
  <si>
    <t>FORTINI PRO DĚTI S VLÁKNINOU, JAHODOVÁ PŘÍCHUŤ</t>
  </si>
  <si>
    <t>POR SOL 4X200ML</t>
  </si>
  <si>
    <t>217195</t>
  </si>
  <si>
    <t>217192</t>
  </si>
  <si>
    <t>FORTINI PRO DĚTI S VLÁKNINOU, VANILKOVÁ PŘÍCHUŤ</t>
  </si>
  <si>
    <t>217193</t>
  </si>
  <si>
    <t>FORTINI PRO DĚTI S VLÁKNINOU, BANÁNOVÁ PŘÍCHUŤ</t>
  </si>
  <si>
    <t>217194</t>
  </si>
  <si>
    <t>FORTINI PRO DĚTI S VLÁKNINOU, ČOKOLÁDOVÁ PŘÍCHUŤ</t>
  </si>
  <si>
    <t>217212</t>
  </si>
  <si>
    <t>*2060</t>
  </si>
  <si>
    <t>*3006</t>
  </si>
  <si>
    <t>*1998</t>
  </si>
  <si>
    <t>*4117</t>
  </si>
  <si>
    <t>*4112</t>
  </si>
  <si>
    <t>4000003</t>
  </si>
  <si>
    <t>ORTÉZA KRANIÁLNÍ REMODELAČNÍ INDIV. ZHOTOVENÁ</t>
  </si>
  <si>
    <t>DĚTI DO 1 ROKU VČETNĚ</t>
  </si>
  <si>
    <t>DEXAMETHASON A ANTIINFEKTIVA</t>
  </si>
  <si>
    <t>225168</t>
  </si>
  <si>
    <t>MAXITROL</t>
  </si>
  <si>
    <t>OPH GTT SUS 1X5ML</t>
  </si>
  <si>
    <t>DIOSMIN, KOMBINACE</t>
  </si>
  <si>
    <t>132908</t>
  </si>
  <si>
    <t>DETRALEX</t>
  </si>
  <si>
    <t>500MG TBL FLM 120</t>
  </si>
  <si>
    <t>4013</t>
  </si>
  <si>
    <t>DOXYBENE</t>
  </si>
  <si>
    <t>200MG TBL NOB 10</t>
  </si>
  <si>
    <t>103788</t>
  </si>
  <si>
    <t>JINÁ ANTIBIOTIKA PRO LOKÁLNÍ APLIKACI</t>
  </si>
  <si>
    <t>1066</t>
  </si>
  <si>
    <t>250IU/G+5,2MG/G UNG 10G</t>
  </si>
  <si>
    <t>KLONAZEPAM</t>
  </si>
  <si>
    <t>85256</t>
  </si>
  <si>
    <t>RIVOTRIL</t>
  </si>
  <si>
    <t>2,5MG/ML POR GTT SOL 1X10ML</t>
  </si>
  <si>
    <t>KLOTRIMAZOL</t>
  </si>
  <si>
    <t>132903</t>
  </si>
  <si>
    <t>224964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</si>
  <si>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</si>
  <si>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</si>
  <si>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</si>
  <si>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</si>
  <si>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</si>
  <si>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</si>
  <si>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</si>
  <si>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MEFENOXALON</t>
  </si>
  <si>
    <t>85656</t>
  </si>
  <si>
    <t>DORSIFLEX</t>
  </si>
  <si>
    <t>200MG TBL NOB 30</t>
  </si>
  <si>
    <t>100273</t>
  </si>
  <si>
    <t>LIPOBASE</t>
  </si>
  <si>
    <t>CRM 100G</t>
  </si>
  <si>
    <t>MOMETASON</t>
  </si>
  <si>
    <t>192521</t>
  </si>
  <si>
    <t>NASONEX</t>
  </si>
  <si>
    <t>50MCG/DÁV NAS SPR SUS 140DÁV</t>
  </si>
  <si>
    <t>MUPIROCIN</t>
  </si>
  <si>
    <t>90778</t>
  </si>
  <si>
    <t>BACTROBAN</t>
  </si>
  <si>
    <t>20MG/G UNG 15G</t>
  </si>
  <si>
    <t>NIMESULID</t>
  </si>
  <si>
    <t>17187</t>
  </si>
  <si>
    <t>NIMESIL</t>
  </si>
  <si>
    <t>100MG POR GRA SUS 30</t>
  </si>
  <si>
    <t>OLOPATADIN</t>
  </si>
  <si>
    <t>27557</t>
  </si>
  <si>
    <t>OPATANOL</t>
  </si>
  <si>
    <t>1MG/ML OPH GTT SOL 1X5ML</t>
  </si>
  <si>
    <t>ROZPOUŠTĚDLA A ŘEDIDLA, VČETNĚ IRIGAČNÍCH ROZTOKŮ</t>
  </si>
  <si>
    <t>56926</t>
  </si>
  <si>
    <t>100% PAR LQF 20X10ML AMP LDPE</t>
  </si>
  <si>
    <t>SALBUTAMOL</t>
  </si>
  <si>
    <t>SÍRAN ŽELEZNATÝ A KYSELINA LISTOVÁ</t>
  </si>
  <si>
    <t>92195</t>
  </si>
  <si>
    <t>TARDYFERON-FOL</t>
  </si>
  <si>
    <t>247,25MG/0,35MG TBL RET 100</t>
  </si>
  <si>
    <t>SODNÁ SŮL METAMIZOLU</t>
  </si>
  <si>
    <t>55823</t>
  </si>
  <si>
    <t>NOVALGIN</t>
  </si>
  <si>
    <t>ZOLPIDEM</t>
  </si>
  <si>
    <t>233366</t>
  </si>
  <si>
    <t>ZOLPIDEM MYLAN</t>
  </si>
  <si>
    <t>10MG TBL FLM 50</t>
  </si>
  <si>
    <t>SALMETEROL A FLUTIKASON</t>
  </si>
  <si>
    <t>107826</t>
  </si>
  <si>
    <t>AMOXICILIN A  INHIBITOR BETA-LAKTAMASY</t>
  </si>
  <si>
    <t>5951</t>
  </si>
  <si>
    <t>AMOKSIKLAV 1 G</t>
  </si>
  <si>
    <t>875MG/125MG TBL FLM 14</t>
  </si>
  <si>
    <t>33837</t>
  </si>
  <si>
    <t>33839</t>
  </si>
  <si>
    <t>33840</t>
  </si>
  <si>
    <t>33838</t>
  </si>
  <si>
    <t>141922</t>
  </si>
  <si>
    <t>NESTLÉ ALTHÉRA</t>
  </si>
  <si>
    <t>POR SOL 450G</t>
  </si>
  <si>
    <t>217281</t>
  </si>
  <si>
    <t>NUTRILON 1 NENATAL POST DISCHARGE</t>
  </si>
  <si>
    <t>999999</t>
  </si>
  <si>
    <t>93316</t>
  </si>
  <si>
    <t>KONCENTRÁTOR KYSLÍKU SESAM III (J)</t>
  </si>
  <si>
    <t>60,00 KČ/DEN/PŮJČ.</t>
  </si>
  <si>
    <t>5007685</t>
  </si>
  <si>
    <t>SIMPLYGO</t>
  </si>
  <si>
    <t>MOBILNÍ KONCENTRÁTOR KYSLÍKU</t>
  </si>
  <si>
    <t>5007684</t>
  </si>
  <si>
    <t>EVERFLO</t>
  </si>
  <si>
    <t>KONCENTRÁTOR KYSLÍKU</t>
  </si>
  <si>
    <t>5009746</t>
  </si>
  <si>
    <t>MEPILEX LITE</t>
  </si>
  <si>
    <t>6X8,5 CM, 5 KS, TENKÉ ABSORPČNÍ PĚNOVÉ KRYTÍ SE SILIKONOVOU VRSTVOU SAFETAC</t>
  </si>
  <si>
    <t>DIAZEPAM</t>
  </si>
  <si>
    <t>69417</t>
  </si>
  <si>
    <t>DIAZEPAM DESITIN RECTAL TUBE</t>
  </si>
  <si>
    <t>5MG RCT SOL 5X2,5ML</t>
  </si>
  <si>
    <t>32954</t>
  </si>
  <si>
    <t>DOXYHEXAL</t>
  </si>
  <si>
    <t>100MG TBL NOB 20</t>
  </si>
  <si>
    <t>47033</t>
  </si>
  <si>
    <t>35MG/ML POR PLV SUS 100ML</t>
  </si>
  <si>
    <t>56992</t>
  </si>
  <si>
    <t>15MG TBL NOB 10</t>
  </si>
  <si>
    <t>85142</t>
  </si>
  <si>
    <t>XYZAL</t>
  </si>
  <si>
    <t>5MG TBL FLM 90</t>
  </si>
  <si>
    <t>OFLOXACIN</t>
  </si>
  <si>
    <t>56675</t>
  </si>
  <si>
    <t>58380</t>
  </si>
  <si>
    <t>VENTOLIN</t>
  </si>
  <si>
    <t>5MG/ML INH SOL 1X20ML</t>
  </si>
  <si>
    <t>217267</t>
  </si>
  <si>
    <t>FORTINI COMPACT MULTI FIBRE S PŘÍCHUTÍ JAHODOVOU</t>
  </si>
  <si>
    <t>POR SOL 4X125ML</t>
  </si>
  <si>
    <t>86760</t>
  </si>
  <si>
    <t>11279</t>
  </si>
  <si>
    <t>81460</t>
  </si>
  <si>
    <t>5004824</t>
  </si>
  <si>
    <t>PRONTOSAN WOUND IRRIGATION SOLUTION</t>
  </si>
  <si>
    <t>ROZTOK NA AKTIVNÍ ODSTRANĚNÍ BIOFILMU, 350ML</t>
  </si>
  <si>
    <t>5000163</t>
  </si>
  <si>
    <t>NÁPLAST HYPOALERGENNÍ CURAPOR STERILNÍ</t>
  </si>
  <si>
    <t>8X10CM,SAMOLEPÍCÍ,S POLŠTÁŘKEM,50KS</t>
  </si>
  <si>
    <t>5009364</t>
  </si>
  <si>
    <t>OCTENILIN WOUND GEL</t>
  </si>
  <si>
    <t>GEL NA RÁNY, 250 ML</t>
  </si>
  <si>
    <t>5010733</t>
  </si>
  <si>
    <t>CÉVKA ODSÁVACÍ PVC WELLSPRING</t>
  </si>
  <si>
    <t>VELIKOST 10F,S KONEKTOREM,DÉLKA 30 CM, PRO DUPV, 500KS</t>
  </si>
  <si>
    <t>5006778</t>
  </si>
  <si>
    <t>ODSTRAŇOVAČ PODLOŽKY CONVACARE</t>
  </si>
  <si>
    <t>UBROUSKY, 100 KS</t>
  </si>
  <si>
    <t>5000761</t>
  </si>
  <si>
    <t>SÁČEK URINÁLNÍ SU 20 V2</t>
  </si>
  <si>
    <t>2000 ML, DOLNÍ VÝPUST-KŘÍŽOVÁ, 1 KUS, Č.VÝROBKU V616702</t>
  </si>
  <si>
    <t>5007715</t>
  </si>
  <si>
    <t>KOMPRESY NESTERILNÍ</t>
  </si>
  <si>
    <t>7,5X7,5CM,4 VRSTVY,NETKANÝ TEXTIL,100KS</t>
  </si>
  <si>
    <t>5000203</t>
  </si>
  <si>
    <t>KRYTÍ ALUMINIZOVANÉ METALLINE</t>
  </si>
  <si>
    <t>8X10CM,10KS</t>
  </si>
  <si>
    <t>5004819</t>
  </si>
  <si>
    <t>PRONTODERM SOLUTION</t>
  </si>
  <si>
    <t>ROZTOK NA OŠETŘENÍ KŮŽE A SLIZNIC, 500ML</t>
  </si>
  <si>
    <t>81418</t>
  </si>
  <si>
    <t>82012</t>
  </si>
  <si>
    <t>ACIKLOVIR</t>
  </si>
  <si>
    <t>13703</t>
  </si>
  <si>
    <t>ZOVIRAX</t>
  </si>
  <si>
    <t>200MG TBL NOB 25</t>
  </si>
  <si>
    <t>ANALGETIKA A ANESTETIKA, KOMBINACE</t>
  </si>
  <si>
    <t>107143</t>
  </si>
  <si>
    <t>OTIPAX</t>
  </si>
  <si>
    <t>40MG/G+10MG/G AUR GTT SOL 16G</t>
  </si>
  <si>
    <t>BILASTIN</t>
  </si>
  <si>
    <t>148675</t>
  </si>
  <si>
    <t>XADOS</t>
  </si>
  <si>
    <t>20MG TBL NOB 50</t>
  </si>
  <si>
    <t>ENALAPRIL</t>
  </si>
  <si>
    <t>45273</t>
  </si>
  <si>
    <t>ENAP</t>
  </si>
  <si>
    <t>5MG TBL NOB 30</t>
  </si>
  <si>
    <t>HYDROKORTISON-BUTYRÁT</t>
  </si>
  <si>
    <t>218233</t>
  </si>
  <si>
    <t>LOCOID CRELO 0,1%</t>
  </si>
  <si>
    <t>1MG/G DRM EML 1X30G</t>
  </si>
  <si>
    <t>201970</t>
  </si>
  <si>
    <t>PAMYCON</t>
  </si>
  <si>
    <t>33000IU/2500IU DRM PLV SOL 1</t>
  </si>
  <si>
    <t>216199</t>
  </si>
  <si>
    <t>500MG TBL FLM 14</t>
  </si>
  <si>
    <t>KLÍŠŤOVÁ ENCEFALITIDA, INAKTIVOVANÝ CELÝ VIRUS</t>
  </si>
  <si>
    <t>32827</t>
  </si>
  <si>
    <t>ENCEPUR PRO DOSPĚLÉ</t>
  </si>
  <si>
    <t>INJ SUS ISP 1X0,5ML+FJ</t>
  </si>
  <si>
    <t>192202</t>
  </si>
  <si>
    <t>ELOCOM</t>
  </si>
  <si>
    <t>1MG/G CRM 1X30G</t>
  </si>
  <si>
    <t>RŮZNÉ JINÉ KOMBINACE ŽELEZA</t>
  </si>
  <si>
    <t>119654</t>
  </si>
  <si>
    <t>SORBIFER DURULES</t>
  </si>
  <si>
    <t>320MG/60MG TBL RET 100</t>
  </si>
  <si>
    <t>SULFAMETHOXAZOL A TRIMETHOPRIM</t>
  </si>
  <si>
    <t>6264</t>
  </si>
  <si>
    <t>SUMETROLIM</t>
  </si>
  <si>
    <t>400MG/80MG TBL NOB 20</t>
  </si>
  <si>
    <t>DEKVALINIUM</t>
  </si>
  <si>
    <t>215975</t>
  </si>
  <si>
    <t>NAXYL</t>
  </si>
  <si>
    <t>10MG VAG TBL NOB 6</t>
  </si>
  <si>
    <t>99366</t>
  </si>
  <si>
    <t>AMOKSIKLAV 457 MG/5 ML</t>
  </si>
  <si>
    <t>400MG/5ML+57MG/5ML POR PLV SUS 70ML</t>
  </si>
  <si>
    <t>217141</t>
  </si>
  <si>
    <t>RESOURCE JUNIOR FIBRE VANILKA</t>
  </si>
  <si>
    <t>217144</t>
  </si>
  <si>
    <t>RESOURCE JUNIOR FIBRE JAHODA</t>
  </si>
  <si>
    <t>33507</t>
  </si>
  <si>
    <t>RESOURCE 2.0 FIBRE NEUTRÁLNÍ PŘÍCHUŤ</t>
  </si>
  <si>
    <t>33505</t>
  </si>
  <si>
    <t>RESOURCE 2.0 FIBRE MERUŇKOVÁ PŘÍCHUŤ</t>
  </si>
  <si>
    <t>33508</t>
  </si>
  <si>
    <t>RESOURCE 2.0 FIBRE PŘÍCHUŤ LESNÍ OVOCE</t>
  </si>
  <si>
    <t>33506</t>
  </si>
  <si>
    <t>RESOURCE 2.0 FIBRE VANILKOVÁ PŘÍCHUŤ</t>
  </si>
  <si>
    <t>5006602</t>
  </si>
  <si>
    <t>INHALÁTOR ULTRAZVUKOVÝ AIR PROJET PLUS</t>
  </si>
  <si>
    <t>S PŘÍSLUŠENSTVÍM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</si>
  <si>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</si>
  <si>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</si>
  <si>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</si>
  <si>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</si>
  <si>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</si>
  <si>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</si>
  <si>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</si>
  <si>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</si>
  <si>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*2001</t>
  </si>
  <si>
    <t>ALPRAZOLAM</t>
  </si>
  <si>
    <t>6618</t>
  </si>
  <si>
    <t>NEUROL</t>
  </si>
  <si>
    <t>0,5MG TBL NOB 30</t>
  </si>
  <si>
    <t>CYPROHEPTADIN</t>
  </si>
  <si>
    <t>11286</t>
  </si>
  <si>
    <t>PERITOL</t>
  </si>
  <si>
    <t>4MG TBL NOB 20</t>
  </si>
  <si>
    <t>DESLORATADIN</t>
  </si>
  <si>
    <t>178675</t>
  </si>
  <si>
    <t>JOVESTO</t>
  </si>
  <si>
    <t>ESCITALOPRAM</t>
  </si>
  <si>
    <t>123264</t>
  </si>
  <si>
    <t>CIPRALEX</t>
  </si>
  <si>
    <t>20MG/ML POR GTT SOL 1X15ML</t>
  </si>
  <si>
    <t>FENOXYMETHYLPENICILIN</t>
  </si>
  <si>
    <t>208483</t>
  </si>
  <si>
    <t>V-PENICILIN 1,2 MEGA BIOTIKA</t>
  </si>
  <si>
    <t>1200000IU TBL NOB 30 II</t>
  </si>
  <si>
    <t>FLUTIKASON-FUROÁT</t>
  </si>
  <si>
    <t>29816</t>
  </si>
  <si>
    <t>AVAMYS</t>
  </si>
  <si>
    <t>27,5MCG/VSTŘIK NAS SPR SUS 1X120DÁV</t>
  </si>
  <si>
    <t>230426</t>
  </si>
  <si>
    <t>218236</t>
  </si>
  <si>
    <t>LOCOID 0,1%</t>
  </si>
  <si>
    <t>1MG/G CRM 30G</t>
  </si>
  <si>
    <t>CHLORID DRASELNÝ</t>
  </si>
  <si>
    <t>17189</t>
  </si>
  <si>
    <t>KALIUM CHLORATUM BIOMEDICA</t>
  </si>
  <si>
    <t>500MG TBL ENT 100</t>
  </si>
  <si>
    <t>JINÁ ANTIHISTAMINIKA PRO SYSTÉMOVOU APLIKACI</t>
  </si>
  <si>
    <t>2479</t>
  </si>
  <si>
    <t>DITHIADEN</t>
  </si>
  <si>
    <t>2MG TBL NOB 20</t>
  </si>
  <si>
    <t>PANTOPRAZOL</t>
  </si>
  <si>
    <t>160379</t>
  </si>
  <si>
    <t>PANTOMYL</t>
  </si>
  <si>
    <t>40MG TBL ENT 100</t>
  </si>
  <si>
    <t>PREDNISON</t>
  </si>
  <si>
    <t>2963</t>
  </si>
  <si>
    <t>PREDNISON LÉČIVA</t>
  </si>
  <si>
    <t>20MG TBL NOB 20</t>
  </si>
  <si>
    <t>*7004</t>
  </si>
  <si>
    <t>*2015</t>
  </si>
  <si>
    <t>5006295</t>
  </si>
  <si>
    <t>ODSÁVAČKA ASPIRA BASIC 11LPM</t>
  </si>
  <si>
    <t>PROFESIONÁLNÍ LÉKAŘSKÝ ODSÁVACÍ PŘÍSTROJ</t>
  </si>
  <si>
    <t>5009832</t>
  </si>
  <si>
    <t>PODLOŽKY MOLINEA PLUS 60X90</t>
  </si>
  <si>
    <t>60X90, 1700ML, 30KS</t>
  </si>
  <si>
    <t>5008617</t>
  </si>
  <si>
    <t>CÉVKA ODSÁVACÍ PVC CAP-CONE</t>
  </si>
  <si>
    <t>CÉVKA ODSÁVACÍ PVC VEL.8,DÉLKA 50 CM,100KS</t>
  </si>
  <si>
    <t>5009351</t>
  </si>
  <si>
    <t>PŘENOSNÁ SACÍ JEDNOTKA DEVILBISS VACU-AIDE QSU SÉRIE 7314</t>
  </si>
  <si>
    <t>5008551</t>
  </si>
  <si>
    <t>CÉVKA ODSÁVACÍ PVC VEL.10,DÉLKA 50 CM,100KS</t>
  </si>
  <si>
    <t>FORMOTEROL</t>
  </si>
  <si>
    <t>184319</t>
  </si>
  <si>
    <t>ATIMOS</t>
  </si>
  <si>
    <t>12MCG/DÁV INH SOL PSS 100DÁV</t>
  </si>
  <si>
    <t>MONTELUKAST</t>
  </si>
  <si>
    <t>202808</t>
  </si>
  <si>
    <t>SINGULAIR 10</t>
  </si>
  <si>
    <t>10MG TBL FLM 98</t>
  </si>
  <si>
    <t>*4116</t>
  </si>
  <si>
    <t>153973</t>
  </si>
  <si>
    <t>AZITROMYCIN MYLAN</t>
  </si>
  <si>
    <t>178682</t>
  </si>
  <si>
    <t>5MG TBL FLM 30 I</t>
  </si>
  <si>
    <t>AMLODIPIN</t>
  </si>
  <si>
    <t>15378</t>
  </si>
  <si>
    <t>AGEN</t>
  </si>
  <si>
    <t>5MG TBL NOB 90</t>
  </si>
  <si>
    <t>148309</t>
  </si>
  <si>
    <t>TULIP</t>
  </si>
  <si>
    <t>40MG TBL FLM 90</t>
  </si>
  <si>
    <t>CINCHOKAIN</t>
  </si>
  <si>
    <t>214596</t>
  </si>
  <si>
    <t>FAKTU</t>
  </si>
  <si>
    <t>50MG/G+10MG/G RCT UNG 20G</t>
  </si>
  <si>
    <t>DIKLOFENAK</t>
  </si>
  <si>
    <t>119672</t>
  </si>
  <si>
    <t>DICLOFENAC DUO PHARMASWISS</t>
  </si>
  <si>
    <t>75MG CPS RDR 30 I</t>
  </si>
  <si>
    <t>GLIMEPIRID</t>
  </si>
  <si>
    <t>163077</t>
  </si>
  <si>
    <t>AMARYL</t>
  </si>
  <si>
    <t>2MG TBL NOB 30</t>
  </si>
  <si>
    <t>KLOPIDOGREL</t>
  </si>
  <si>
    <t>149483</t>
  </si>
  <si>
    <t>ZYLLT</t>
  </si>
  <si>
    <t>75MG TBL FLM 56</t>
  </si>
  <si>
    <t>LIRAGLUTID</t>
  </si>
  <si>
    <t>149308</t>
  </si>
  <si>
    <t>VICTOZA</t>
  </si>
  <si>
    <t>6MG/ML INJ SOL 2X3ML</t>
  </si>
  <si>
    <t>203097</t>
  </si>
  <si>
    <t>875MG/125MG TBL FLM 21</t>
  </si>
  <si>
    <t>SEMAGLUTID</t>
  </si>
  <si>
    <t>223053</t>
  </si>
  <si>
    <t>OZEMPIC</t>
  </si>
  <si>
    <t>0,5MG INJ SOL 1X1,5ML+4J</t>
  </si>
  <si>
    <t>223055</t>
  </si>
  <si>
    <t>1MG INJ SOL 1X3ML+4J</t>
  </si>
  <si>
    <t>42591</t>
  </si>
  <si>
    <t>RECTODELT</t>
  </si>
  <si>
    <t>100MG SUP 4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</si>
  <si>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</si>
  <si>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</si>
  <si>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</si>
  <si>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</si>
  <si>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G04CB01 - FINASTERID</t>
  </si>
  <si>
    <t>C10AA05 - ATORVASTATIN</t>
  </si>
  <si>
    <t>N06AB10 - ESCITALOPRAM</t>
  </si>
  <si>
    <t>G04CA02 - TAMSULOSIN</t>
  </si>
  <si>
    <t>A02BC02 - PANTOPRAZOL</t>
  </si>
  <si>
    <t>C07AB02 - METOPROLOL</t>
  </si>
  <si>
    <t>J01FA10 - AZITHROMYCIN</t>
  </si>
  <si>
    <t>M04AA01 - ALOPURINOL</t>
  </si>
  <si>
    <t>R06AX27 - DESLORATADIN</t>
  </si>
  <si>
    <t>C08CA01 - AMLODIPIN</t>
  </si>
  <si>
    <t>B01AC04 - KLOPIDOGREL</t>
  </si>
  <si>
    <t>J01CR02 - AMOXICILIN A  INHIBITOR BETA-LAKTAMASY</t>
  </si>
  <si>
    <t>L04AX01 - AZATHIOPRIN</t>
  </si>
  <si>
    <t>A10BB12 - GLIMEPIRID</t>
  </si>
  <si>
    <t>D01AC01 - KLOTRIMAZOL</t>
  </si>
  <si>
    <t>R06AE07 - CETIRIZIN</t>
  </si>
  <si>
    <t>N02BB02 - SODNÁ SŮL METAMIZOLU</t>
  </si>
  <si>
    <t>A10BJ02 - LIRAGLUTID</t>
  </si>
  <si>
    <t>N03AX12 - GABAPENTIN</t>
  </si>
  <si>
    <t>H03AA01 - SODNÁ SŮL LEVOTHYROXINU</t>
  </si>
  <si>
    <t>N05BA12 - ALPRAZOLAM</t>
  </si>
  <si>
    <t>J01DC02 - CEFUROXIM</t>
  </si>
  <si>
    <t>N05CF02 - ZOLPIDEM</t>
  </si>
  <si>
    <t>A02BC02</t>
  </si>
  <si>
    <t>N05BA12</t>
  </si>
  <si>
    <t>N05CF02</t>
  </si>
  <si>
    <t>N06AB10</t>
  </si>
  <si>
    <t>R06AX27</t>
  </si>
  <si>
    <t>C10AA05</t>
  </si>
  <si>
    <t>G04CA02</t>
  </si>
  <si>
    <t>G04CB01</t>
  </si>
  <si>
    <t>J01FA10</t>
  </si>
  <si>
    <t>L04AX01</t>
  </si>
  <si>
    <t>M04AA01</t>
  </si>
  <si>
    <t>R06AE07</t>
  </si>
  <si>
    <t>C07AB02</t>
  </si>
  <si>
    <t>J01DC02</t>
  </si>
  <si>
    <t>N03AX12</t>
  </si>
  <si>
    <t>H03AA01</t>
  </si>
  <si>
    <t>A10BB12</t>
  </si>
  <si>
    <t>B01AC04</t>
  </si>
  <si>
    <t>C08CA01</t>
  </si>
  <si>
    <t>A10BJ02</t>
  </si>
  <si>
    <t>D01AC01</t>
  </si>
  <si>
    <t>J01CR02</t>
  </si>
  <si>
    <t>N02BB02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</si>
  <si>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</si>
  <si>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</si>
  <si>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</si>
  <si>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</si>
  <si>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</si>
  <si>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</si>
  <si>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</si>
  <si>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</si>
  <si>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</si>
  <si>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</si>
  <si>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</si>
  <si>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</si>
  <si>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</si>
  <si>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DC515</t>
  </si>
  <si>
    <t>ÄŚistĂ­cĂ­ roztok k dekontaminaci 100 ml  (HYPOCHLORID.ROZTOK,S5362)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</si>
  <si>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</si>
  <si>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</si>
  <si>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</si>
  <si>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</si>
  <si>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</si>
  <si>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</si>
  <si>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DG388</t>
  </si>
  <si>
    <t>JĂˇtrovĂ˝ bujon (10ml)- ĹˇroubovacĂ­ uzĂˇvÄ›r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</si>
  <si>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</si>
  <si>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</si>
  <si>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</si>
  <si>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</si>
  <si>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</si>
  <si>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</si>
  <si>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</si>
  <si>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</si>
  <si>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DD305</t>
  </si>
  <si>
    <t>KARTICKY TEST.SCREENING 45X70 Ăˇ 100 ks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</si>
  <si>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</si>
  <si>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</si>
  <si>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</si>
  <si>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</si>
  <si>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</si>
  <si>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</si>
  <si>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</si>
  <si>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</si>
  <si>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</si>
  <si>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</si>
  <si>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</si>
  <si>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</si>
  <si>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</si>
  <si>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</si>
  <si>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DF170</t>
  </si>
  <si>
    <t>NOVĂť ÄŚISTĂŤCĂŤ ROZTOK s aditivem, S8375 (ABL 825)</t>
  </si>
  <si>
    <t>DF445</t>
  </si>
  <si>
    <t>Odpadni nadoba D512 600 ml</t>
  </si>
  <si>
    <t>DF169</t>
  </si>
  <si>
    <t>PROPLACHOVACĂŤ ROZTOK 600 ml S4980 (ABL 825)</t>
  </si>
  <si>
    <t>DH263</t>
  </si>
  <si>
    <t>Termo papĂ­r (8ks)</t>
  </si>
  <si>
    <t>DC634</t>
  </si>
  <si>
    <t>THB KALIBRAÄŚNĂŤ ROZTOK,S7770</t>
  </si>
  <si>
    <t>DG191</t>
  </si>
  <si>
    <t>UNIV.INDIK.PAPIRKY pH 0-12</t>
  </si>
  <si>
    <t>DA376</t>
  </si>
  <si>
    <t>ZachycovaÄŤe krevnĂ­ch sraĹľenin, Clot Catchers ,250</t>
  </si>
  <si>
    <t>50115050</t>
  </si>
  <si>
    <t>obvazový materiál (Z502)</t>
  </si>
  <si>
    <t>ZA443</t>
  </si>
  <si>
    <t>Ĺ Ăˇtek trojcĂ­pĂ˝ NT 136 x 96 x 96 cm 20002</t>
  </si>
  <si>
    <t>ZI558</t>
  </si>
  <si>
    <t>NĂˇplast curapor   7 x   5 cm 32912  (22120,  nĂˇhrada za cosmopor )</t>
  </si>
  <si>
    <t>ZF225</t>
  </si>
  <si>
    <t>NĂˇplast derma plast sensitive hypoalergennĂ­ bal. Ăˇ 250 ks 5353811</t>
  </si>
  <si>
    <t>ZA318</t>
  </si>
  <si>
    <t>NĂˇplast transpore 1,25 cm x 9,14 m 1527-0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</si>
  <si>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</si>
  <si>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</si>
  <si>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</si>
  <si>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</si>
  <si>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</si>
  <si>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</si>
  <si>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</si>
  <si>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</si>
  <si>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</si>
  <si>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</si>
  <si>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ZS058</t>
  </si>
  <si>
    <t>DrĹľĂˇk oxymetru Masimo Radical 7 â€“ horizontĂˇlnĂ­ uchycovacĂ­ deska 30583</t>
  </si>
  <si>
    <t>ZA737</t>
  </si>
  <si>
    <t>Filtr mini spike modrĂ˝ 4550234</t>
  </si>
  <si>
    <t>ZS194</t>
  </si>
  <si>
    <t>Koncovka uĹˇnĂ­ EROSCAN k analyzĂˇtoru otoakustickĂ˝ch emisĂ­ Interacoustics OtoRead Screaning, 3-6 mm, ĹľlutĂˇ, jednorĂˇzovĂˇ, bal. Ăˇ 100 ks 8013006</t>
  </si>
  <si>
    <t>ZS195</t>
  </si>
  <si>
    <t>Koncovka uĹˇnĂ­ EROSCAN k analyzĂˇtoru otoakustickĂ˝ch emisĂ­ Interacoustics OtoRead Screaning, 4 mm, ÄŤervenĂˇ, jednorĂˇzovĂˇ, bal. Ăˇ 100 ks 8002035</t>
  </si>
  <si>
    <t>ZS192</t>
  </si>
  <si>
    <t>Koncovka uĹˇnĂ­ Sanibel k analyzĂˇtoru otoakustickĂ˝ch emisĂ­ Interacoustics OtoRead Screaning, 3-5 mm, ÄŤervenĂˇ, jednorĂˇzovĂˇ, bal. Ăˇ 100 ks 8012964</t>
  </si>
  <si>
    <t>ZS193</t>
  </si>
  <si>
    <t>Koncovka uĹˇnĂ­ Sanibel k analyzĂˇtoru otoakustickĂ˝ch emisĂ­ Interacoustics OtoRead Screaning, 4-7 mm, modrĂˇ, jednorĂˇzovĂˇ, bal. Ăˇ 100 ks 8012966</t>
  </si>
  <si>
    <t>ZR946</t>
  </si>
  <si>
    <t>Lanceta bezpeÄŤnostnĂ­ Sarstedt MINI vel. 28G/hloubka vpichu 1,6 mm, bal. Ăˇ 200 ks modrĂˇ 85.1015</t>
  </si>
  <si>
    <t>ZR947</t>
  </si>
  <si>
    <t>Lanceta bezpeÄŤnostnĂ­ Sarstedt NORMAL vel. 21G/ hloubka vpichu 1,8 mm, bal. Ăˇ 200 ks zelenĂˇ 85.1016</t>
  </si>
  <si>
    <t>ZN691</t>
  </si>
  <si>
    <t>Lanceta bezpeÄŤnostnĂ­ Solace zelenĂˇ  21G/2,2 mm bal. Ăˇ 100 ks NT-PA21-100 - nahrazuje ZR947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</si>
  <si>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</si>
  <si>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</si>
  <si>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</si>
  <si>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</si>
  <si>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ZB439</t>
  </si>
  <si>
    <t>OdstraĹovaÄŤ nĂˇplastĂ­ Convacare Ăˇ 100 ks 0011279 37443</t>
  </si>
  <si>
    <t>ZC722</t>
  </si>
  <si>
    <t>PĂˇska fixaÄŤnĂ­ k saturaÄŤnĂ­mu ÄŤidlu Masimu NEO bal. Ăˇ 12 ks LNOP 1053</t>
  </si>
  <si>
    <t>ZP509</t>
  </si>
  <si>
    <t>Pinzeta UH sterilnĂ­ I0600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</si>
  <si>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</si>
  <si>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</si>
  <si>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</si>
  <si>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</si>
  <si>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ZL688</t>
  </si>
  <si>
    <t>ProuĹľky diagnostickĂ© Accu-Check Inform II Strip 50 EU1 Ăˇ 50 ks 05942861041</t>
  </si>
  <si>
    <t>ZS076</t>
  </si>
  <si>
    <t>RezervoĂˇr k AMBU vakĹŻm, 600 ml P05368</t>
  </si>
  <si>
    <t>ZL689</t>
  </si>
  <si>
    <t>Roztok Accu-Check Performa IntÂ´l Controls 1+2 level 04861736001</t>
  </si>
  <si>
    <t>ZF672</t>
  </si>
  <si>
    <t>Set resuscitaÄŤnĂ­ neonatĂˇlnĂ­ 1,2 m s variabilnĂ­m PEEP 6431000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</si>
  <si>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</si>
  <si>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</si>
  <si>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</si>
  <si>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</si>
  <si>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ZA788</t>
  </si>
  <si>
    <t>StĹ™Ă­kaÄŤka injekÄŤnĂ­ 2-dĂ­lnĂˇ 20 ml L Inject Solo 4606205V - povoleno pouze pro NOVO</t>
  </si>
  <si>
    <t>ZR396</t>
  </si>
  <si>
    <t>StĹ™Ă­kaÄŤka injekÄŤnĂ­ 2-dĂ­lnĂˇ 5 ml L DISCARDIT LE 309050</t>
  </si>
  <si>
    <t>ZA746</t>
  </si>
  <si>
    <t>StĹ™Ă­kaÄŤka injekÄŤnĂ­ 3-dĂ­lnĂˇ 1 ml L tuberculin Omnifix Solo 9161406V - nahrazeno ZS016</t>
  </si>
  <si>
    <t>ZD835</t>
  </si>
  <si>
    <t>StĹ™Ă­kaÄŤka injekÄŤnĂ­ 3-dĂ­lnĂˇ 1 ml LL plastipak bal. Ăˇ 100 ks 309628</t>
  </si>
  <si>
    <t>ZS016</t>
  </si>
  <si>
    <t>StĹ™Ă­kaÄŤka injekÄŤnĂ­ 3-dĂ­lnĂˇ, 1 ml, L, tuberculin bez jehly, centrickĂˇ ĹˇpiÄŤka, bezzbytkovĂˇ, bal. Ăˇ 100 ks</t>
  </si>
  <si>
    <t>ZH286</t>
  </si>
  <si>
    <t>TeplomÄ›r digitĂˇlnĂ­ s ohebnĂ˝m hrotem Thermoval Kids flex - vodÄ›odolnĂ˝, nĂˇrazuvzdornĂ˝ (91925) 9250532</t>
  </si>
  <si>
    <t>ZS191</t>
  </si>
  <si>
    <t>TrubiÄŤka sondy uĹˇnĂ­ k analyzĂˇtoru otoakustickĂ˝ch emisĂ­ Interacoustics OtoRead Screaning, 3 x 10 mm, jednorĂˇzovĂˇ, bal. Ăˇ 100 ks 8104159</t>
  </si>
  <si>
    <t>ZQ486</t>
  </si>
  <si>
    <t>TyÄŤinka vatovĂˇ sterilnĂ­ 14 cm po jednotlivÄ› balenĂˇ velkĂˇ 1 bal/100 ks 4791911</t>
  </si>
  <si>
    <t>ZK799</t>
  </si>
  <si>
    <t>ZĂˇtka combi ÄŤervenĂˇ 4495101</t>
  </si>
  <si>
    <t>ZA743</t>
  </si>
  <si>
    <t>Zkumavka odbÄ›rovĂˇ 0,5 ml tapval fialovĂˇ (Aquisel) 11170</t>
  </si>
  <si>
    <t>ZA888</t>
  </si>
  <si>
    <t>Zkumavka odbÄ›rovĂˇ s gelem tapval bĂ­lĂˇ (Aquisel) 19860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</si>
  <si>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</si>
  <si>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</si>
  <si>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</si>
  <si>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</si>
  <si>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ZA834</t>
  </si>
  <si>
    <t>Jehla injekÄŤnĂ­ 0,7 x 40 mm ÄŤernĂˇ 4660021</t>
  </si>
  <si>
    <t>ZF925</t>
  </si>
  <si>
    <t>Jehla injekÄŤnĂ­ 0,9 x 25 mm ĹľlutĂˇ Ăˇ 100 ks 4657500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</si>
  <si>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</si>
  <si>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</si>
  <si>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</si>
  <si>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</si>
  <si>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</si>
  <si>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</si>
  <si>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</si>
  <si>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</si>
  <si>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</si>
  <si>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</si>
  <si>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ZP947</t>
  </si>
  <si>
    <t>Rukavice vyĹˇetĹ™ovacĂ­ nitril basic bez pudru modrĂ© M bal. Ăˇ 200 ks 44751</t>
  </si>
  <si>
    <t>ZO255</t>
  </si>
  <si>
    <t>Rukavice vyĹˇetĹ™ovacĂ­ nitril sempercare bez pudru Soft rĹŻĹľovĂ© bal. Ăˇ 200 ks vel. S 34431 -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</si>
  <si>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</si>
  <si>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</si>
  <si>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</si>
  <si>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</si>
  <si>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</si>
  <si>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</si>
  <si>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</si>
  <si>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</si>
  <si>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</si>
  <si>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</si>
  <si>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50115030</t>
  </si>
  <si>
    <t>ZPr. - ostatní (testy) - COVID19 (Z556)</t>
  </si>
  <si>
    <t>ZS149</t>
  </si>
  <si>
    <t>Sada testovacĂ­ Disposable Virus Specimen Collection Tube VS202012S</t>
  </si>
  <si>
    <t>ZO123</t>
  </si>
  <si>
    <t>Fixace nosnĂ­ch katetrĹŻ nasofix niko M â€“ I dÄ›tskĂ˝ bal. Ăˇ 100 ks 49-625M-I</t>
  </si>
  <si>
    <t>ZC845</t>
  </si>
  <si>
    <t>Kompresa NT 10 x 20 cm/5 ks sterilnĂ­ 26621</t>
  </si>
  <si>
    <t>ZA516</t>
  </si>
  <si>
    <t>Kompresa NT 7,5 x 7,5 cm/10 ks sterilkompres sterilnĂ­ karton Ăˇ 1000 ks 1325020266</t>
  </si>
  <si>
    <t>ZL410</t>
  </si>
  <si>
    <t>KrytĂ­ gelovĂ© Hemagel 100 g A2681147</t>
  </si>
  <si>
    <t>ZA664</t>
  </si>
  <si>
    <t>KrytĂ­ gelovĂ© hydrokoloidnĂ­ Flamigel 250 ml FLAM250</t>
  </si>
  <si>
    <t>ZN814</t>
  </si>
  <si>
    <t>KrytĂ­ gelovĂ© na rĂˇny ActiMaris bal. Ăˇ 20g 3097749</t>
  </si>
  <si>
    <t>ZA627</t>
  </si>
  <si>
    <t>KrytĂ­ granuflex extra thin 5 x 10 cm Ăˇ 10 ks 0021661 187959</t>
  </si>
  <si>
    <t>ZK405</t>
  </si>
  <si>
    <t>KrytĂ­ hemostatickĂ© gelitaspon standard 80 x 50 mm x 10 mm bal. Ăˇ 10 ks A2107861</t>
  </si>
  <si>
    <t>ZA798</t>
  </si>
  <si>
    <t>KrytĂ­ hemostatickĂ© traumacel P 2g ks bal. Ăˇ 5 ks zĂˇsyp 10120</t>
  </si>
  <si>
    <t>ZA550</t>
  </si>
  <si>
    <t>KrytĂ­ hydrogelovĂ© nu-gel 25 g bal. Ăˇ 6 ks MNG425</t>
  </si>
  <si>
    <t>ZA544</t>
  </si>
  <si>
    <t>KrytĂ­ inadine nepĹ™ilnavĂ© 5,0 x 5,0 cm 1/10 SYS01481EE</t>
  </si>
  <si>
    <t>ZE396</t>
  </si>
  <si>
    <t>KrytĂ­ mastnĂ˝ tyl grassolind 7,5 x 10 cm bal. Ăˇ 10 ks 499313</t>
  </si>
  <si>
    <t>ZE748</t>
  </si>
  <si>
    <t>KrytĂ­ melgisorb Ag alginĂˇtovĂ© absorpÄŤnĂ­ 10 x 10 cm bal. Ăˇ 10 ks 256105</t>
  </si>
  <si>
    <t>ZE108</t>
  </si>
  <si>
    <t>KrytĂ­ mepilex lite 10 x 10 cm bal. Ăˇ 5 ks 284100-01</t>
  </si>
  <si>
    <t>ZF108</t>
  </si>
  <si>
    <t>KrytĂ­ mepilex lite 6 x  8,5 cm bal. Ăˇ 5 ks 284000-01</t>
  </si>
  <si>
    <t>ZG613</t>
  </si>
  <si>
    <t>KrytĂ­ mepitel one 8 x 10 cm  bal. Ăˇ 5 ks 289200-00</t>
  </si>
  <si>
    <t>ZK404</t>
  </si>
  <si>
    <t>KrytĂ­ prontosan roztok 350 ml 400416</t>
  </si>
  <si>
    <t>ZN816</t>
  </si>
  <si>
    <t>KrytĂ­ roztok k vĂ˝plachu a ÄŤiĹˇtÄ›nĂ­ ran ActiMaris Sensitiv 300 ml 3098093</t>
  </si>
  <si>
    <t>ZP131</t>
  </si>
  <si>
    <t>KrytĂ­ tegaderm i.v. advanced 3,8 cm x 4,5 cm bal. Ăˇ 100 ks 1680 (nĂˇhrada ZG829) - povoleno pouze pro NOVO</t>
  </si>
  <si>
    <t>ZA570</t>
  </si>
  <si>
    <t>KrytĂ­ transparentnĂ­ tegaderm 4,4 cm x 4,4 cm bal. Ăˇ 100 ks 1622W nĂˇhrada ZQ115 - povoleno pouze pro NOVO</t>
  </si>
  <si>
    <t>ZI599</t>
  </si>
  <si>
    <t>NĂˇplast curapor 10 x   8 cm 32913 ( 22121,  nĂˇhrada za cosmopor )</t>
  </si>
  <si>
    <t>ZS188</t>
  </si>
  <si>
    <t>NĂˇplast Medipore H, 2,5cm x 9,14m, bĂ­lĂˇ, hypoalergennĂ­, vodÄ›odolnĂˇ, bal. Ăˇ 24 ks 2861</t>
  </si>
  <si>
    <t>ZN101</t>
  </si>
  <si>
    <t>NĂˇplast Neo Smile k mÄ›Ĺ™enĂ­ teploty v inkubĂˇtoru GIRAFFE bal. Ăˇ 150 ks N731</t>
  </si>
  <si>
    <t>ZA450</t>
  </si>
  <si>
    <t>NĂˇplast omniplast 1,25 cm x 9,1 m bal. Ăˇ 24 ks 9004520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</si>
  <si>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</si>
  <si>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</si>
  <si>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</si>
  <si>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</si>
  <si>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</si>
  <si>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</si>
  <si>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ZF351</t>
  </si>
  <si>
    <t>NĂˇplast transpore bĂ­lĂˇ 1,25 cm x 9,14 m bal. Ăˇ 24 ks 1534-0</t>
  </si>
  <si>
    <t>ZL995</t>
  </si>
  <si>
    <t>Obinadlo hyrofilnĂ­ sterilnĂ­  6 cm x 5 m  004310190</t>
  </si>
  <si>
    <t>ZA415</t>
  </si>
  <si>
    <t>Obinadlo idealast-haft 6 cm x 10 m 931114</t>
  </si>
  <si>
    <t>ZA444</t>
  </si>
  <si>
    <t>Tampon nesterilnĂ­ stĂˇÄŤenĂ˝ 20 x 19 cm bez RTG nitĂ­ bal. Ăˇ 100 ks 1320300404</t>
  </si>
  <si>
    <t>ZA593</t>
  </si>
  <si>
    <t>Tampon sterilnĂ­ stĂˇÄŤenĂ˝ 20 x 20 cm / 5 ks 28003+</t>
  </si>
  <si>
    <t>ZR778</t>
  </si>
  <si>
    <t>AdaptĂ©r ĂşhlovĂ˝ k ventilĂˇtoru Fabian Acutronic VBM vnitĹ™nĂ­ prĹŻm. 15 mm, vnÄ›jĹˇĂ­ prĹŻm. 22 mm/vnitĹ™nĂ­ prĹŻm. 22 mm, PC, jednorĂˇzovĂ˝, bal. Ăˇ 10 ks 60-13-000</t>
  </si>
  <si>
    <t>ZS312</t>
  </si>
  <si>
    <t>Ambuvak pro novorozence do 1 roku (do 10 kg) Ambu, objem 220 ml, vÄŤetnÄ› pĹ™Ă­sluĹˇenstvĂ­: pacientskĂ˝ ventil se zabudovanĂ˝m pojistnĂ˝m ventilem 40 cm Hâ‚‚O, rezervoĂˇr kyslĂ­ku, silikon. maska vel. 0 A 288 003 000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</si>
  <si>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</si>
  <si>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</si>
  <si>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ZD284</t>
  </si>
  <si>
    <t>AplikĂˇtor nasĂˇlnĂ­ premature bal. Ăˇ 25 MN1100A</t>
  </si>
  <si>
    <t>ZR315</t>
  </si>
  <si>
    <t>ÄŚepiÄŤka neonatĂˇlnĂ­ k plicnĂ­m ventilĂˇtorĹŻm DrĂ¤ger Babylog VN 500, vel. L s ÄŤelnĂ­ podloĹľkou a 2 fixaÄŤnĂ­mi pĂˇsky zelenĂˇ 170161022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</si>
  <si>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</si>
  <si>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</si>
  <si>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</si>
  <si>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</si>
  <si>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</si>
  <si>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</si>
  <si>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ZD992</t>
  </si>
  <si>
    <t>ÄŚidlo saturaÄŤnĂ­ masimo jednorĂˇzovĂ© pro novorozence k monitoru Mindray bal. Ăˇ 20 ks 2329LHL</t>
  </si>
  <si>
    <t>ZL537</t>
  </si>
  <si>
    <t>ÄŚidlo teplotnĂ­ jednorĂˇzovĂ© bal. Ăˇ 10 ks 2074817-001</t>
  </si>
  <si>
    <t>ZE623</t>
  </si>
  <si>
    <t>CĂ©vka odsĂˇvacĂ­ CH6 s pĹ™eruĹˇovaÄŤem sĂˇnĂ­ bal. Ăˇ 80 ks GCR1021-6</t>
  </si>
  <si>
    <t>ZD662</t>
  </si>
  <si>
    <t>CĂ©vka odsĂˇvacĂ­ CH8 s pĹ™eruĹˇovaÄŤem sĂˇnĂ­, dĂ©lka 60 cm,  bal. Ăˇ 50 ks ZAR-CO-A08-60</t>
  </si>
  <si>
    <t>ZI683</t>
  </si>
  <si>
    <t>DrĂˇtek mĂ­chacĂ­ Ăˇ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</si>
  <si>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</si>
  <si>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</si>
  <si>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</si>
  <si>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</si>
  <si>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</si>
  <si>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</si>
  <si>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ZD892</t>
  </si>
  <si>
    <t>Filtr akustickĂ˝ echo screen bal. Ăˇ 5 ks 1770</t>
  </si>
  <si>
    <t>ZS311</t>
  </si>
  <si>
    <t>Filtr k ambuvakĹŻm Clear - Guard Midi, low volume , s LUER portem, bal. Ăˇ 100 ks 1644000</t>
  </si>
  <si>
    <t>ZQ401</t>
  </si>
  <si>
    <t>Gel lubrikaÄŤnĂ­ Optitube sĂˇÄŤek Ăˇ 5 g bal. Ăˇ 150 ks OMS1120</t>
  </si>
  <si>
    <t>ZB075</t>
  </si>
  <si>
    <t>HadiÄŤka kyslĂ­kovĂˇ 2 m s koncovkami (OS/40) H-103007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</si>
  <si>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</si>
  <si>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</si>
  <si>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ZB338</t>
  </si>
  <si>
    <t>HadiÄŤka spojovacĂ­ tlakovĂˇ biocath PE/PVC, dĂ©lka 200 cm, prĹŻmÄ›r 1 x 2,5 mm, tlak 40 bar/580 psi, LUER LOCK male/female s rotaÄŤnĂ­ maticĂ­, bal. Ăˇ 40 ks PB 3120 M</t>
  </si>
  <si>
    <t>ZB668</t>
  </si>
  <si>
    <t>HadiÄŤka spojovacĂ­ tlakovĂˇ biocath PE/PVC, dĂ©lka 50 cm, prĹŻmÄ›r 1 x 2,5 mm, tlak 40 bar/580 psi, LUER LOCK male/female s rotaÄŤnĂ­ maticĂ­, bal. Ăˇ 40 ks PB 3105 M</t>
  </si>
  <si>
    <t>ZR240</t>
  </si>
  <si>
    <t>Hadice ventilaÄŤnĂ­ VentStar Helix Dual Heated (N) vÄŤ komory pro Babylog VN 500 MP02650</t>
  </si>
  <si>
    <t>ZR319</t>
  </si>
  <si>
    <t>HlavovĂ˝ pĂˇs neonatĂˇlnĂ­ k plicnĂ­m ventilĂˇtorĹŻm DrĂ¤ger Babylog VN 500, maxi, s ÄŤelnĂ­ opÄ›rou a 2 fix pĂˇsky 36-48 cm 170161042</t>
  </si>
  <si>
    <t>ZR317</t>
  </si>
  <si>
    <t>HlavovĂ˝ pĂˇs neonatĂˇlnĂ­ k plicnĂ­m ventilĂˇtorĹŻm DrĂ¤ger Babylog VN 500, mikro s ÄŤelnĂ­ opÄ›rou a 2 fix pĂˇsky 20-28 cm 170161040</t>
  </si>
  <si>
    <t>ZC703</t>
  </si>
  <si>
    <t>Jehelec mathieu 170 mm P01238</t>
  </si>
  <si>
    <t>ZN156</t>
  </si>
  <si>
    <t>Kanyla ET 2,0 bez manĹľety bal. Ăˇ 10 ks 100/111/020</t>
  </si>
  <si>
    <t>ZB428</t>
  </si>
  <si>
    <t>Kanyla ET 2,5 bez manĹľety bal. Ăˇ 10 ks 9325E</t>
  </si>
  <si>
    <t>ZA744</t>
  </si>
  <si>
    <t>Kanyla neoflon 24G ĹľlutĂˇ BDC391350</t>
  </si>
  <si>
    <t>ZB199</t>
  </si>
  <si>
    <t>Kanyla neoflon 26G fialovĂˇ BDC391349</t>
  </si>
  <si>
    <t>ZI681</t>
  </si>
  <si>
    <t>KapilĂˇra heparin litnĂ˝ 140 ul / 2,35 x 90 mm UH bal. Ăˇ 100 ks 102090</t>
  </si>
  <si>
    <t>ZI736</t>
  </si>
  <si>
    <t>Karta kalibraÄŤnĂ­ LiDCO Rapid Smartcard k hemodynamickĂ©mu monitoru LIDCO, bal. Ăˇ 5 ks Li10507</t>
  </si>
  <si>
    <t>ZS365</t>
  </si>
  <si>
    <t>KatĂ©tr endotracheĂˇlnĂ­  LISAcath Chiesi pro perorĂˇlnĂ­ pouĹľitĂ­ k podĂˇvĂˇnĂ­ pĹ™Ă­pravku Curosurf, vnÄ›jĹˇĂ­ prĹŻmÄ›r 1,7 mm, prac. dĂ©lka 130 mm, celkovĂˇ dĂ©lka 155 mm, jednorĂˇzovĂ˝, sterilnĂ­ 3561017</t>
  </si>
  <si>
    <t>ZC805</t>
  </si>
  <si>
    <t>Katetr moÄŤovĂ˝ foley Folysil  CH 6 pediatrickĂ˝ rovnĂ˝ balonek 1,5 ml bal. Ăˇ 5 ks AA6106</t>
  </si>
  <si>
    <t>ZK884</t>
  </si>
  <si>
    <t>Kohout trojcestnĂ˝ discofix modrĂ˝ 4095111</t>
  </si>
  <si>
    <t>ZB334</t>
  </si>
  <si>
    <t>Konektor bezjehlovĂ˝ bionecteur Ăˇ 50 ks 896.03 povoleno pouze pro HOK, DK a NOVO</t>
  </si>
  <si>
    <t>ZB299</t>
  </si>
  <si>
    <t>Konektor bezjehlovĂ˝ safeflow s prodl.hadiÄŤkou, bal.Ăˇ 100 ks, 4097154</t>
  </si>
  <si>
    <t>ZB503</t>
  </si>
  <si>
    <t>Konektor pĹ™Ă­mĂ˝ 22 M-22 M 1960</t>
  </si>
  <si>
    <t>ZD903</t>
  </si>
  <si>
    <t>Kontejner+ lopatka 30 ml nesterilnĂ­ FLME25133</t>
  </si>
  <si>
    <t>ZI026</t>
  </si>
  <si>
    <t>Ĺ idĂ­tko dÄ›tskĂ© Flora 03 kytiÄŤka bal. Ăˇ 30 ks 1001</t>
  </si>
  <si>
    <t>ZP814</t>
  </si>
  <si>
    <t>Ĺ idĂ­tko pro nezralĂ© novorozence do 30.tĂ˝dne ÄŤirĂ© Wee Thumbie â€“ Aqua 1046741</t>
  </si>
  <si>
    <t>ZB102</t>
  </si>
  <si>
    <t>LĂˇhev k odsĂˇvaÄŤce flovac 1l hadice 1,8 m Ăˇ 45 ks 000-036-020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</si>
  <si>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</si>
  <si>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</si>
  <si>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</si>
  <si>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</si>
  <si>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</si>
  <si>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</si>
  <si>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ZB690</t>
  </si>
  <si>
    <t>Lanceta bezpeÄŤnostnĂ­ Welion vel. 23G bal. Ăˇ 200 ks modrĂˇ WEL-223</t>
  </si>
  <si>
    <t>ZS313</t>
  </si>
  <si>
    <t>Maska k ambuvaku Ambu A 288 003 000, dÄ›tskĂˇ, silikonovĂˇ, bez manĹľety, transparentnĂ­, autoklĂˇvovatelnĂˇ, vel. 1 A 000 251 002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</si>
  <si>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</si>
  <si>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</si>
  <si>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</si>
  <si>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</si>
  <si>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</si>
  <si>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</si>
  <si>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</si>
  <si>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</si>
  <si>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ZP278</t>
  </si>
  <si>
    <t>Maska resuscitaÄŤnĂ­ neonatĂˇlnĂ­ ClearFlex economy vel. 00 resterilizovatelnĂˇ 8848006</t>
  </si>
  <si>
    <t>ZO777</t>
  </si>
  <si>
    <t>NĂˇstroj ÄŤistĂ­cĂ­ echoscreen bal. Ăˇ 10 ks 1040</t>
  </si>
  <si>
    <t>ZQ138</t>
  </si>
  <si>
    <t>NĹŻĹľky chirurgickĂ© rovnĂ© hrotnatĂ© 150 mm TK-AJ 025-15</t>
  </si>
  <si>
    <t>ZQ144</t>
  </si>
  <si>
    <t>NĹŻĹľky chirurgickĂ© rovnĂ© hrotnatotupĂ© 150 mm TK-AJ 024-15</t>
  </si>
  <si>
    <t>ZQ140</t>
  </si>
  <si>
    <t>NĹŻĹľky oÄŤnĂ­ rovnĂ© 115 mm TK-AK 432-11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</si>
  <si>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</si>
  <si>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</si>
  <si>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</si>
  <si>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</si>
  <si>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</si>
  <si>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</si>
  <si>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</si>
  <si>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</si>
  <si>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ZS184</t>
  </si>
  <si>
    <t>Obal ochrannĂ˝ na transluminaÄŤnĂ­ svÄ›tlo Venoscope, 120 x 225 mm, vÄŤetnÄ› ubrousku, jednorĂˇzovĂ˝, bal. Ăˇ 200 ks (obal+ubrousek) N15200</t>
  </si>
  <si>
    <t>ZR304</t>
  </si>
  <si>
    <t>PĂˇska tejpovacĂ­  KIRA - Sports Tape pro novorozence hypoalergennĂ­ 100% bavlna 5 cm x 5 m barva bĂ­lĂˇ 8099456705010</t>
  </si>
  <si>
    <t>ZR238</t>
  </si>
  <si>
    <t>PlĂ­ce testovacĂ­ pro Babylog VN bal. Ăˇ 10 ks MP02425</t>
  </si>
  <si>
    <t>ZB501</t>
  </si>
  <si>
    <t>PĹ™eruĹˇovaÄŤ sĂˇnĂ­ fingertip sterilnĂ­ bal. Ăˇ 100 ks 07.031.00.000</t>
  </si>
  <si>
    <t>ZR349</t>
  </si>
  <si>
    <t>PodloĹľka ÄŤelnĂ­ polstrovanĂˇ se silikonovĂ˝m gelem k plicnĂ­m ventilĂˇtorĹŻm DrĂ¤ger Babylog VN 500, bal. Ăˇ 5 ks 170161018</t>
  </si>
  <si>
    <t>ZR779</t>
  </si>
  <si>
    <t>PodloĹľka k hypotermii Pecotherm Neo TEC COM (Disposable Aqua Wrap), PUR, transparemtnĂ­, 620mm x 420mm, 300-350 ml, 220 g, jednorĂˇzovĂˇ, bal. Ăˇ 3 ks TC-MATT-DISP</t>
  </si>
  <si>
    <t>ZR509</t>
  </si>
  <si>
    <t>Rampa 2 kohouty  infuznĂ­ Vygon bal. Ăˇ 25 ks 5827.92</t>
  </si>
  <si>
    <t>ZB301</t>
  </si>
  <si>
    <t>Rampa 5 kohoutĹŻ bez PVC lipidorezistentnĂ­ bal. Ăˇ 20 ks RP 5000 M</t>
  </si>
  <si>
    <t>ZB360</t>
  </si>
  <si>
    <t>Rourka rektĂˇlnĂ­ CH12 dĂ©lka 12 cm sterilnĂ­ bal. Ăˇ 20 ks 646699</t>
  </si>
  <si>
    <t>ZA400</t>
  </si>
  <si>
    <t>SĂˇÄŤek jĂ­macĂ­ dÄ›tskĂ˝ sterilnĂ­ bal. Ăˇ 10 ks 4425030</t>
  </si>
  <si>
    <t>ZK456</t>
  </si>
  <si>
    <t>SĂˇÄŤek moÄŤovĂ˝ lepĂ­cĂ­ dÄ›tskĂ˝ bez vypouĹˇtÄ›cĂ­ho ventilu 76.38042.000</t>
  </si>
  <si>
    <t>ZA687</t>
  </si>
  <si>
    <t>SĂˇÄŤek moÄŤovĂ˝ s hodinovou diurĂ©zou curity 200 ml, 2000 ml, hadiÄŤka 150 cm 6502</t>
  </si>
  <si>
    <t>ZM753</t>
  </si>
  <si>
    <t>Sada Infant Flow LP nCPAP aolikĂˇtor. okruh, komora zvlhÄŤovaÄŤe s automatickĂ˝m plnÄ›nĂ­m bal. Ăˇ 10 ks 7772011AK</t>
  </si>
  <si>
    <t>ZI035</t>
  </si>
  <si>
    <t>SaviÄŤka nĂˇhradnĂ­ kulatĂˇ k ĹˇidĂ­tkĹŻm Flora kytiÄŤka 100N</t>
  </si>
  <si>
    <t>ZS183</t>
  </si>
  <si>
    <t>Sensor dĂ˝chacĂ­ Graseby Capsule pro externĂ­ trigger k ventilĂˇtoru EVE Neo Stephan, dĂ©lka 1,5m, bal. Ăˇ 50 ks 103560103</t>
  </si>
  <si>
    <t>ZS182</t>
  </si>
  <si>
    <t>Sensor Flow neonatĂˇlnĂ­ PNT-B  k ventilĂˇtoru EVE Neo Stephan, dĂ©lka 200 cm, 0 aĹľ +/- 12 l/min, pro opakovanĂ© pouĹľitĂ­, bal. Ăˇ 1 ks 107061129</t>
  </si>
  <si>
    <t>ZS077</t>
  </si>
  <si>
    <t>Senzor k mÄ›Ĺ™enĂ­ cerebrĂˇlnĂ­ a somatickĂ© oxymetrie somasenzor INVOS S100 pro novorozence bal. Ăˇ 10 ks SNN/CNN</t>
  </si>
  <si>
    <t>ZM692</t>
  </si>
  <si>
    <t>Senzor pro kontinuĂˇlnĂ­ monitoraci glykemie Enlite bal. Ăˇ 5 ks MMT-7008A</t>
  </si>
  <si>
    <t>ZR471</t>
  </si>
  <si>
    <t>Skalpel jednorĂˇzovĂ˝ prazisa sterilnĂ­ vel. ÄŤepelky 11 bal. Ăˇ 10 ks 11.000.00.511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</si>
  <si>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</si>
  <si>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</si>
  <si>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</si>
  <si>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</si>
  <si>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ZN892</t>
  </si>
  <si>
    <t>Sonda pro enterĂˇlnĂ­ vĂ˝Ĺľivu graduovanĂˇ 6F /40 cm PVC 310.06</t>
  </si>
  <si>
    <t>ZB543</t>
  </si>
  <si>
    <t>Souprava odbÄ›rovĂˇ tracheĂˇlnĂ­ na odbÄ›r sekretu G05206</t>
  </si>
  <si>
    <t>ZB488</t>
  </si>
  <si>
    <t>Sprej cavilon 28 ml bal. Ăˇ 12 ks 3346E</t>
  </si>
  <si>
    <t>ZB798</t>
  </si>
  <si>
    <t>StĹ™Ă­kaÄŤka injekÄŤnĂ­ 2-dĂ­lnĂˇ 20 ml LL Inject Solo 4606736V</t>
  </si>
  <si>
    <t>ZH168</t>
  </si>
  <si>
    <t>StĹ™Ă­kaÄŤka injekÄŤnĂ­ 3-dĂ­lnĂˇ 1 ml L tuberculin s jehlou KD-JECT III 26G x 1/2" 0,45 x 12 mm 831786</t>
  </si>
  <si>
    <t>ZA754</t>
  </si>
  <si>
    <t>StĹ™Ă­kaÄŤka injekÄŤnĂ­ 3-dĂ­lnĂˇ 10 ml LL Omnifix Solo se zĂˇvitem 4617100V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</si>
  <si>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</si>
  <si>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</si>
  <si>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</si>
  <si>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</si>
  <si>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ZB815</t>
  </si>
  <si>
    <t>StĹ™Ă­kaÄŤka injekÄŤnĂ­ 3-dĂ­lnĂˇ 50 ml LL spec. Original-Perfusor oranĹľovĂˇ s jehlou 50 ml (8728828F, ÄŤernĂˇ se jiĹľ nevyrĂˇbĂ­) 8728861F-06</t>
  </si>
  <si>
    <t>ZN854</t>
  </si>
  <si>
    <t>StĹ™Ă­kaÄŤka injekÄŤnĂ­ arteriĂˇlnĂ­ 3 ml bez jehly s heparinem bal. Ăˇ 100 ks safePICO Aspirator 956-622</t>
  </si>
  <si>
    <t>ZC847</t>
  </si>
  <si>
    <t>SystĂ©m odsĂˇvacĂ­ uzavĹ™enĂ˝ TC KimVent CH5  neo / pedi Y adaptĂ©r 30,5 cm 195-5</t>
  </si>
  <si>
    <t>ZB095</t>
  </si>
  <si>
    <t>SystĂ©m odsĂˇvacĂ­ uzavĹ™enĂ˝ TC KimVent CH6 neo / pedi 30,5 cm bal. Ăˇ 10 ks 196-5</t>
  </si>
  <si>
    <t>ZB195</t>
  </si>
  <si>
    <t>SystĂ©m odsĂˇvacĂ­ uzavĹ™enĂ˝ TC KimVent CH8 neo / pedi 30,5 cm 198-5</t>
  </si>
  <si>
    <t>ZE783</t>
  </si>
  <si>
    <t>Trn na vak jednosmÄ›rnĂ˝ 2309E</t>
  </si>
  <si>
    <t>ZD147</t>
  </si>
  <si>
    <t>Trokar hrudnĂ­ 8F 8 cm pro novor.s kon.hrotem, RTG kontrastnĂ­ bal. Ăˇ 15 ks 625.08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</si>
  <si>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</si>
  <si>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</si>
  <si>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</si>
  <si>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</si>
  <si>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ZD477</t>
  </si>
  <si>
    <t>Vak dĂ˝chacĂ­ 1000 ml zdrsnÄ›nĂ˝ ĹˇedĂ˝ V00142</t>
  </si>
  <si>
    <t>ZF442</t>
  </si>
  <si>
    <t>Vak dĂ˝chacĂ­ 2000 ml 2820</t>
  </si>
  <si>
    <t>ZS181</t>
  </si>
  <si>
    <t>Ventil expiraÄŤnĂ­ neonatĂˇlnĂ­ EVE k ventilĂˇtoru EVE Neo Stephan, distĂˇlnĂ­, jednorĂˇzovĂ˝, bal. Ăˇ 6 ks 107061081</t>
  </si>
  <si>
    <t>ZM517</t>
  </si>
  <si>
    <t>Ventil vÄŤetnÄ› 6 bĂ­lĂ˝ch membrĂˇn K800.0727</t>
  </si>
  <si>
    <t>ZI682</t>
  </si>
  <si>
    <t>ZĂˇtka ke kapilĂˇĹ™e Ăˇ 500 ks (8153) 110180</t>
  </si>
  <si>
    <t>ZB755</t>
  </si>
  <si>
    <t>Zkumavka 1,0 ml K3 edta fialovĂˇ 454034</t>
  </si>
  <si>
    <t>ZP077</t>
  </si>
  <si>
    <t>Zkumavka 15 ml PP 101/16,5 mm bĂ­lĂ˝ ĹˇroubovĂ˝ uzĂˇvÄ›r sterilnĂ­ jednotlivÄ› balenĂˇ, tekutĂ˝ materiĂˇl na bakteriolog. vyĹˇetĹ™enĂ­ 10362/MO/SG/CS</t>
  </si>
  <si>
    <t>ZB760</t>
  </si>
  <si>
    <t>Zkumavka ÄŤervenĂˇ 3 ml 454095</t>
  </si>
  <si>
    <t>ZB773</t>
  </si>
  <si>
    <t>Zkumavka ĹˇedĂˇ-glykemie 454085</t>
  </si>
  <si>
    <t>ZO939</t>
  </si>
  <si>
    <t>Zkumavka liquor PP 10 ml 15,3 x 92 ml ĹˇroubovacĂ­ vĂ­ÄŤko sterilnĂ­ s popisem bal.Ăˇ 100 ks 62.610.018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</si>
  <si>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</si>
  <si>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</si>
  <si>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</si>
  <si>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</si>
  <si>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ZB533</t>
  </si>
  <si>
    <t>Zkumavka na kovy 6 ml 456080</t>
  </si>
  <si>
    <t>ZB336</t>
  </si>
  <si>
    <t>Zkumavka odbÄ›rovĂˇ 1 ml tapval koagulace modrĂˇ bal. Ăˇ 50 ks (Aquisel) 13060</t>
  </si>
  <si>
    <t>ZI180</t>
  </si>
  <si>
    <t>Zkumavka s mediem+ flovakovanĂ˝ tampon eSwab minitip oranĹľovĂ˝ (oko,ucho,krk,nos,dutiny,urogenitĂˇlnĂ­ tra) 491CE.A</t>
  </si>
  <si>
    <t>ZB776</t>
  </si>
  <si>
    <t>Zkumavka zelenĂˇ 3 ml 454082</t>
  </si>
  <si>
    <t>50115063</t>
  </si>
  <si>
    <t>ZPr - vaky, sety (Z528)</t>
  </si>
  <si>
    <t>ZA716</t>
  </si>
  <si>
    <t>Set infuznĂ­ intrafix air bez PVC 180 cm 4063002</t>
  </si>
  <si>
    <t>ZE079</t>
  </si>
  <si>
    <t>Set transfĂşznĂ­ non PVC s odvzduĹˇnÄ›nĂ­m a bakteriĂˇlnĂ­m filtrem ZAR-I-TS</t>
  </si>
  <si>
    <t>50115064</t>
  </si>
  <si>
    <t>ZPr - šicí materiál (Z529)</t>
  </si>
  <si>
    <t>ZA878</t>
  </si>
  <si>
    <t>Ĺ itĂ­ ethilon bl 4-0 bal. Ăˇ 12 ks (W319) 662G</t>
  </si>
  <si>
    <t>ZA999</t>
  </si>
  <si>
    <t>Jehla injekÄŤnĂ­ 0,5 x 16 mm oranĹľovĂˇ 4657853</t>
  </si>
  <si>
    <t>ZA925</t>
  </si>
  <si>
    <t>Jehla spinĂˇlnĂ­ spinocan 22 G x 40 mm ÄŤernĂˇ bal. Ăˇ 25 ks 4507401-13</t>
  </si>
  <si>
    <t>ZB854</t>
  </si>
  <si>
    <t>Jehla surecan 90Â°G20 ĹľlutĂˇ zahnutĂˇ 25 mm ke krĂˇtkodobĂ© infuzi bal. Ăˇ 50 ks 4439945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</si>
  <si>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</si>
  <si>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</si>
  <si>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</si>
  <si>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</si>
  <si>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</si>
  <si>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</si>
  <si>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</si>
  <si>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basic bez pudru modrĂ© L bal. Ăˇ 200 ks 44752</t>
  </si>
  <si>
    <t>ZO256</t>
  </si>
  <si>
    <t>Rukavice vyĹˇetĹ™ovacĂ­ nitril bez pudru nesterilnĂ­ sempercare Soft rĹŻĹľovĂ© bal. Ăˇ 200 ks vel. M 34432 - pouze pro novorozence</t>
  </si>
  <si>
    <t>ZO257</t>
  </si>
  <si>
    <t>Rukavice vyĹˇetĹ™ovacĂ­ nitril sempercare bez pudru Soft rĹŻĹľovĂ© bal. Ăˇ 200 ks vel. L 34433 - pouze pro novorozence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</si>
  <si>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</si>
  <si>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</si>
  <si>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</si>
  <si>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</si>
  <si>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</si>
  <si>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bal. Ăˇ 8 ks 1270.03</t>
  </si>
  <si>
    <t>ZP085</t>
  </si>
  <si>
    <t>Katetr pupeÄŤnĂ­ jednocestnĂ˝ 4,0 Fr x 40 cm 1270.04</t>
  </si>
  <si>
    <t>ZC618</t>
  </si>
  <si>
    <t>Mikrokatetr jednocestnĂ˝ premicath 1F 28G/20 cm neonatĂˇl. k parent. vĂ˝ĹľivÄ› PUR 1261.203</t>
  </si>
  <si>
    <t>50115079</t>
  </si>
  <si>
    <t>ZPr - internzivní péče (Z542)</t>
  </si>
  <si>
    <t>ZM997</t>
  </si>
  <si>
    <t>Blok vĂ˝dechovĂ˝ autoklĂˇvovatelnĂ˝ k ventilĂˇtoru Fabian 7360</t>
  </si>
  <si>
    <t>ZN183</t>
  </si>
  <si>
    <t>DrĹľĂˇk injekÄŤnĂ­ch stĹ™Ă­kaÄŤek do inkubĂˇtoru 5905</t>
  </si>
  <si>
    <t>ZC905</t>
  </si>
  <si>
    <t>Hadice silikon 7 x 11,0 x 2,00 mm Ăˇ 10 m pro drenĂˇĹľ tÄ›l.dutin KVS60-070110</t>
  </si>
  <si>
    <t>ZN608</t>
  </si>
  <si>
    <t>KlobouÄŤek intranasĂˇlnĂ­ bez stĹ™Ă­kaÄŤky bal. Ăˇ 25 ks MAD 300</t>
  </si>
  <si>
    <t>ZQ043</t>
  </si>
  <si>
    <t>Okruh dĂ˝chacĂ­ jednorĂˇzovĂ˝ BTS1181A vyhĹ™. okruh 120 cm AIRcon, HFO k ventilĂˇtoru Fabian bal. Ăˇ 10 ks 270.754</t>
  </si>
  <si>
    <t>ZR311</t>
  </si>
  <si>
    <t>Okruh dĂ˝chacĂ­ nevyhĹ™Ă­vanĂ˝  BTS100, pro pro  transportnĂ­ ventilĂˇtor  Fabian nCPAP Evolution 120 cm, jednorĂˇzovĂ˝, bal. Ăˇ 10 ks 270.330</t>
  </si>
  <si>
    <t>ZN141</t>
  </si>
  <si>
    <t>Okruh dĂ˝chacĂ­ vyhĹ™Ă­vanĂ˝ s pĹ™Ă­vodnĂ­ hadicĂ­ komorou nĂ­zkoprĹŻtokovou zvlhÄŤovacĂ­ patronou Vapotherm pro rozsah prĹŻtoku 2-8 l/min. bal. Ăˇ 5 ks PF-DPC-Low</t>
  </si>
  <si>
    <t>ZP783</t>
  </si>
  <si>
    <t>PĹ™evodnĂ­k tlakovĂ˝ arteriĂˇlnĂ­ 158 cm jednokomorovĂ˝ 2 ml 1 linka pediatrickĂ˝ uzavĹ™enĂ˝ systĂ©m Argon Safedraw P set bal. Ăˇ 5 ks ARG:688600</t>
  </si>
  <si>
    <t>ZM993</t>
  </si>
  <si>
    <t>Senzor prĹŻtokovĂ˝ novorozeneckĂ˝ autoklĂˇvovatelnĂ˝ k ventilĂˇtoru Fabian 1031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</si>
  <si>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</si>
  <si>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</si>
  <si>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</si>
  <si>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</si>
  <si>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</si>
  <si>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</si>
  <si>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</si>
  <si>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</si>
  <si>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</si>
  <si>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</si>
  <si>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</si>
  <si>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</si>
  <si>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</si>
  <si>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</si>
  <si>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</si>
  <si>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</si>
  <si>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</si>
  <si>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</si>
  <si>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</si>
  <si>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</si>
  <si>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</si>
  <si>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</si>
  <si>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</si>
  <si>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</si>
  <si>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</si>
  <si>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</si>
  <si>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</si>
  <si>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</si>
  <si>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Doušková Kristýna</t>
  </si>
  <si>
    <t>Gromská Zuzana</t>
  </si>
  <si>
    <t>Vránová Ivana</t>
  </si>
  <si>
    <t>ZedníčkováŠkodová Hana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</si>
  <si>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</si>
  <si>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</si>
  <si>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</si>
  <si>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</si>
  <si>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</si>
  <si>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</si>
  <si>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</si>
  <si>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</si>
  <si>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</si>
  <si>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</si>
  <si>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</si>
  <si>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</si>
  <si>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</si>
  <si>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Příplatek za ozáření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</si>
  <si>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</si>
  <si>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</si>
  <si>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</si>
  <si>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</si>
  <si>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</si>
  <si>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</si>
  <si>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</si>
  <si>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</si>
  <si>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</si>
  <si>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</si>
  <si>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</si>
  <si>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</si>
  <si>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</si>
  <si>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</si>
  <si>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</si>
  <si>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</si>
  <si>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</si>
  <si>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</si>
  <si>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</si>
  <si>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</si>
  <si>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</si>
  <si>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</si>
  <si>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</si>
  <si>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</si>
  <si>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</si>
  <si>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</si>
  <si>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</si>
  <si>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</si>
  <si>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</si>
  <si>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</si>
  <si>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</si>
  <si>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</si>
  <si>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3F4</t>
  </si>
  <si>
    <t>0026039</t>
  </si>
  <si>
    <t>0064831</t>
  </si>
  <si>
    <t>AXETINE</t>
  </si>
  <si>
    <t>0072973</t>
  </si>
  <si>
    <t>0083487</t>
  </si>
  <si>
    <t>MERONEM</t>
  </si>
  <si>
    <t>0096413</t>
  </si>
  <si>
    <t>0096414</t>
  </si>
  <si>
    <t>GENTAMICIN LEK</t>
  </si>
  <si>
    <t>0156258</t>
  </si>
  <si>
    <t>VANCOMYCIN KABI</t>
  </si>
  <si>
    <t>0201030</t>
  </si>
  <si>
    <t>0064835</t>
  </si>
  <si>
    <t>0166265</t>
  </si>
  <si>
    <t>0201961</t>
  </si>
  <si>
    <t>0201958</t>
  </si>
  <si>
    <t>0007955</t>
  </si>
  <si>
    <t>0107959</t>
  </si>
  <si>
    <t>Trombocyty z aferézy deleukotizované</t>
  </si>
  <si>
    <t>3</t>
  </si>
  <si>
    <t>0029784</t>
  </si>
  <si>
    <t>SOUPRAVA K SUPRAPUBICKÉ DRENÁŽI 4441036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</si>
  <si>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</si>
  <si>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</si>
  <si>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</si>
  <si>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</si>
  <si>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</si>
  <si>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</si>
  <si>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</si>
  <si>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</si>
  <si>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56133</t>
  </si>
  <si>
    <t>VENTRIKULOSTOMIE III. - STOOCKEY- SCARFF</t>
  </si>
  <si>
    <t>56169</t>
  </si>
  <si>
    <t>VENTRIKULOSKOPIE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</si>
  <si>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</si>
  <si>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</si>
  <si>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</si>
  <si>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</si>
  <si>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</si>
  <si>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(DRG) PORODNÍ VÁHA NOVOROZENCE OD 2000 DO 2499 GRA</t>
  </si>
  <si>
    <t>34455</t>
  </si>
  <si>
    <t>(DRG) PORODNÍ VÁHA NOVOROZENCE NAD 2499 GRAMŮ</t>
  </si>
  <si>
    <t>09135</t>
  </si>
  <si>
    <t>UZ VYŠETŘENÍ POUZE JEDNOHO ORGÁNU V NĚKOLIKA ROVIN</t>
  </si>
  <si>
    <t>99999</t>
  </si>
  <si>
    <t>Nespecifikovany vykon</t>
  </si>
  <si>
    <t>66031</t>
  </si>
  <si>
    <t>PREVENTIVNÍ VYŠETŘENÍ KYČELNÍCH KLOUBŮ U KOJENCE</t>
  </si>
  <si>
    <t>34453</t>
  </si>
  <si>
    <t>(DRG)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</si>
  <si>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</si>
  <si>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</si>
  <si>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</si>
  <si>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</si>
  <si>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</si>
  <si>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</si>
  <si>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56167</t>
  </si>
  <si>
    <t>VENTRIKULÁRNÍ PUNKCE</t>
  </si>
  <si>
    <t>34451</t>
  </si>
  <si>
    <t>(DRG) PORODNÍ VÁHA NOVOROZENCE OD 750 DO 999 GRAMŮ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</si>
  <si>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</si>
  <si>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</si>
  <si>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</si>
  <si>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</si>
  <si>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</si>
  <si>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</si>
  <si>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</si>
  <si>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</si>
  <si>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91902</t>
  </si>
  <si>
    <t>(DRG) GESTAČNÍ STÁŘÍ NOVOROZENCE OD 28. TÝDNE + 0.</t>
  </si>
  <si>
    <t>91711</t>
  </si>
  <si>
    <t>(DRG) ENDOSKOPICKÁ VENTRIKULOCISTERNOSTOMIE</t>
  </si>
  <si>
    <t>3T4</t>
  </si>
  <si>
    <t>0005114</t>
  </si>
  <si>
    <t>TARGOCID</t>
  </si>
  <si>
    <t>0011592</t>
  </si>
  <si>
    <t>METRONIDAZOL B. BRAUN</t>
  </si>
  <si>
    <t>0016600</t>
  </si>
  <si>
    <t>UNASYN</t>
  </si>
  <si>
    <t>0042144</t>
  </si>
  <si>
    <t>HUMAN ALBUMIN GRIFOLS 20%</t>
  </si>
  <si>
    <t>0065989</t>
  </si>
  <si>
    <t>MYCOMAX</t>
  </si>
  <si>
    <t>0066020</t>
  </si>
  <si>
    <t>0072972</t>
  </si>
  <si>
    <t>AMOKSIKLAV 1,2 G</t>
  </si>
  <si>
    <t>0087226</t>
  </si>
  <si>
    <t>0092206</t>
  </si>
  <si>
    <t>0092289</t>
  </si>
  <si>
    <t>EDICIN</t>
  </si>
  <si>
    <t>0131654</t>
  </si>
  <si>
    <t>CEFTAZIDIM KABI</t>
  </si>
  <si>
    <t>0137499</t>
  </si>
  <si>
    <t>0142077</t>
  </si>
  <si>
    <t>TIENAM</t>
  </si>
  <si>
    <t>0164401</t>
  </si>
  <si>
    <t>0129056</t>
  </si>
  <si>
    <t>0141836</t>
  </si>
  <si>
    <t>AMIKACIN B. BRAUN</t>
  </si>
  <si>
    <t>0113453</t>
  </si>
  <si>
    <t>0195147</t>
  </si>
  <si>
    <t>AMIKACIN MEDOPHARM</t>
  </si>
  <si>
    <t>0183817</t>
  </si>
  <si>
    <t>ARCHIFAR</t>
  </si>
  <si>
    <t>0025670</t>
  </si>
  <si>
    <t>INOMAX</t>
  </si>
  <si>
    <t>0173750</t>
  </si>
  <si>
    <t>0173748</t>
  </si>
  <si>
    <t>0227475</t>
  </si>
  <si>
    <t>0007917</t>
  </si>
  <si>
    <t>Erytrocyty bez buffy coatu</t>
  </si>
  <si>
    <t>0107960</t>
  </si>
  <si>
    <t>0207921</t>
  </si>
  <si>
    <t>Plazma čerstvá zmrazená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</si>
  <si>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</si>
  <si>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</si>
  <si>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</si>
  <si>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</si>
  <si>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</si>
  <si>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</si>
  <si>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0069598</t>
  </si>
  <si>
    <t>SYSTÉM HYDROCEPHALNÍ-SHUNT;PRO-GAV-PEDIATR.,SADA,V</t>
  </si>
  <si>
    <t>0055779</t>
  </si>
  <si>
    <t>KATETR BROVIAC JEDNOLUMENOVÝ ZAVÁDĚCÍ SET 0600520</t>
  </si>
  <si>
    <t>0194780</t>
  </si>
  <si>
    <t>00671</t>
  </si>
  <si>
    <t>OD TYPU 71 - PRO NEMOCNICE TYPU 3, (KATEGORIE 6) -</t>
  </si>
  <si>
    <t>00675</t>
  </si>
  <si>
    <t>OD TYPU 75 - PRO NEMOCNICE TYPU 3, (KATEGORIE 6) -</t>
  </si>
  <si>
    <t>51353</t>
  </si>
  <si>
    <t>PUNKCE, ODSÁTÍ TENKÉHO STŘEVA, MANIPULACE SE STŘEV</t>
  </si>
  <si>
    <t>56163</t>
  </si>
  <si>
    <t>ZEVNÍ KOMOROVÁ DRENÁŽ NEBO ZAVEDENÍ ČIDLA NA MĚŘEN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</si>
  <si>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</si>
  <si>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</si>
  <si>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</si>
  <si>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</si>
  <si>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</si>
  <si>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(DRG) PORODNÍ VÁHA NOVOROZENCE POD 750 GRAMŮ</t>
  </si>
  <si>
    <t>90906</t>
  </si>
  <si>
    <t>90907</t>
  </si>
  <si>
    <t>90903</t>
  </si>
  <si>
    <t>90904</t>
  </si>
  <si>
    <t>00678</t>
  </si>
  <si>
    <t>OD TYPU 78 - PRO NEMOCNICE TYPU 3, (KATEGORIE 6) -</t>
  </si>
  <si>
    <t>51367</t>
  </si>
  <si>
    <t>APENDEKTOMIE NEBO OPERAČNÍ DRENÁŽ PERIAPENDIKULÁRN</t>
  </si>
  <si>
    <t>00672</t>
  </si>
  <si>
    <t>OD TYPU 72 - PRO NEMOCNICE TYPU 3, (KATEGORIE 6) -</t>
  </si>
  <si>
    <t>34452</t>
  </si>
  <si>
    <t>(DRG) PORODNÍ VÁHA NOVOROZENCE OD 1000 DO 1499 GRA</t>
  </si>
  <si>
    <t>90905</t>
  </si>
  <si>
    <t>56125</t>
  </si>
  <si>
    <t>OPERAČNÍ REVIZE NEBO ZAVEDENÍ DRENÁŽE MOZKOMÍŠNÍHO</t>
  </si>
  <si>
    <t>52221</t>
  </si>
  <si>
    <t>ATRESIE TENKÉHO STŘEVA VČETNĚ DUODENA U NOVOROZENC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</si>
  <si>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</si>
  <si>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</si>
  <si>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</si>
  <si>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</si>
  <si>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</si>
  <si>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</si>
  <si>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91900</t>
  </si>
  <si>
    <t>(DRG) GESTAČNÍ STÁŘÍ NOVOROZENCE DO 24. TÝDNE + 6.</t>
  </si>
  <si>
    <t>34045</t>
  </si>
  <si>
    <t>CELOTĚLOVÁ HYPOTERMIE NOVOROZENCE</t>
  </si>
  <si>
    <t>5F1</t>
  </si>
  <si>
    <t>32510</t>
  </si>
  <si>
    <t>ZAVEDENÍ DLOUHODOBÉ KANYLACE CENTRÁLNÍHO ŽILNÍHO S</t>
  </si>
  <si>
    <t>51623</t>
  </si>
  <si>
    <t>POUŽITÍ ULTRAZVUKOVÉHO SKALPELU</t>
  </si>
  <si>
    <t>51386</t>
  </si>
  <si>
    <t>SUTURA EV. EXCIZE A SUTURA LÉZE STĚNY ŽALUDKU NEBO</t>
  </si>
  <si>
    <t>51355</t>
  </si>
  <si>
    <t>DVOJ - A VÍCENÁSOBNÁ RESEKCE A (NEBO) ANASTOMÓZA T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</si>
  <si>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</si>
  <si>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</si>
  <si>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</si>
  <si>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</si>
  <si>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</si>
  <si>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</si>
  <si>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606</t>
  </si>
  <si>
    <t>66021</t>
  </si>
  <si>
    <t>KOMPLEXNÍ VYŠETŘENÍ ORTOPEDEM</t>
  </si>
  <si>
    <t>702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</si>
  <si>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</si>
  <si>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</si>
  <si>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</si>
  <si>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</si>
  <si>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</si>
  <si>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</si>
  <si>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</si>
  <si>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00053</t>
  </si>
  <si>
    <t xml:space="preserve">DLOUHODOBÁ MECHANICKÁ VENTILACE &gt; 96 HODIN (5-10 DNÍ) S MCC                                         </t>
  </si>
  <si>
    <t>00090</t>
  </si>
  <si>
    <t xml:space="preserve">DLOUHODOBÁ MECHANICKÁ VENTILACE &gt; 1008 HODIN (43-75 DNÍ)                                            </t>
  </si>
  <si>
    <t>03351</t>
  </si>
  <si>
    <t xml:space="preserve">JINÉ PORUCHY UŠÍ, NOSU, ÚST A HRDLA BEZ CC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</si>
  <si>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</si>
  <si>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</si>
  <si>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</si>
  <si>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</si>
  <si>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</si>
  <si>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</si>
  <si>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</si>
  <si>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</si>
  <si>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</si>
  <si>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</si>
  <si>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</si>
  <si>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</si>
  <si>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</si>
  <si>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15632</t>
  </si>
  <si>
    <t xml:space="preserve">NOVOROZENEC, VÁHA PŘI PORODU &lt;=1000G, BEZ ZÁKLADNÍHO VÝKONU S                                       </t>
  </si>
  <si>
    <t>15633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</si>
  <si>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</si>
  <si>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</si>
  <si>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</si>
  <si>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</si>
  <si>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</si>
  <si>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</si>
  <si>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</si>
  <si>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</si>
  <si>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</si>
  <si>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</si>
  <si>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</si>
  <si>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</si>
  <si>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</si>
  <si>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</si>
  <si>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</si>
  <si>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</si>
  <si>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</si>
  <si>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</si>
  <si>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</si>
  <si>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</si>
  <si>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</si>
  <si>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</si>
  <si>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</si>
  <si>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</si>
  <si>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</si>
  <si>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</si>
  <si>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</si>
  <si>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</si>
  <si>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</si>
  <si>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</si>
  <si>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</si>
  <si>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</si>
  <si>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</si>
  <si>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</si>
  <si>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</si>
  <si>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</si>
  <si>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</si>
  <si>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</si>
  <si>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</si>
  <si>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</si>
  <si>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16342</t>
  </si>
  <si>
    <t xml:space="preserve">JINÉ PORUCHY KRVE A KRVETVORNÝCH ORGÁNŮ S CC                                                        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</si>
  <si>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</si>
  <si>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</si>
  <si>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</si>
  <si>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</si>
  <si>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</si>
  <si>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</si>
  <si>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</si>
  <si>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</si>
  <si>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</si>
  <si>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</si>
  <si>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</si>
  <si>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</si>
  <si>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</si>
  <si>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</si>
  <si>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</si>
  <si>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</si>
  <si>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802</t>
  </si>
  <si>
    <t>82036</t>
  </si>
  <si>
    <t>AMPLIFIKACE EXTRAHUMÁNNÍHO GENOMU METODOU MULTIPLE</t>
  </si>
  <si>
    <t>82034</t>
  </si>
  <si>
    <t>IZOLACE DNA PRO VYŠETŘENÍ EXTRAHUMÁNNÍHO GENOMU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</si>
  <si>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</si>
  <si>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</si>
  <si>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</si>
  <si>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</si>
  <si>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</si>
  <si>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</si>
  <si>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</si>
  <si>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</si>
  <si>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</si>
  <si>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</si>
  <si>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</si>
  <si>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</si>
  <si>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</si>
  <si>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</si>
  <si>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94967</t>
  </si>
  <si>
    <t>(VZP) ANEUPLOIDIE CHROMOZOMŮ 13,18,21, X A Y METOD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</si>
  <si>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</si>
  <si>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</si>
  <si>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</si>
  <si>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</si>
  <si>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</si>
  <si>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</si>
  <si>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</si>
  <si>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</si>
  <si>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</si>
  <si>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</si>
  <si>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</si>
  <si>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</si>
  <si>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</si>
  <si>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</si>
  <si>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</si>
  <si>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</si>
  <si>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</si>
  <si>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</si>
  <si>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</si>
  <si>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</si>
  <si>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</si>
  <si>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</si>
  <si>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</si>
  <si>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</si>
  <si>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</si>
  <si>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</si>
  <si>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</si>
  <si>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</si>
  <si>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</si>
  <si>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</si>
  <si>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</si>
  <si>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</si>
  <si>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</si>
  <si>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</si>
  <si>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</si>
  <si>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</si>
  <si>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</si>
  <si>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</si>
  <si>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</si>
  <si>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</si>
  <si>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</si>
  <si>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</si>
  <si>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</si>
  <si>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</si>
  <si>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</si>
  <si>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</si>
  <si>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</si>
  <si>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</si>
  <si>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</si>
  <si>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</si>
  <si>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</si>
  <si>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</si>
  <si>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</si>
  <si>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</si>
  <si>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</si>
  <si>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</si>
  <si>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</si>
  <si>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</si>
  <si>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</si>
  <si>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</si>
  <si>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</si>
  <si>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</si>
  <si>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</si>
  <si>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</si>
  <si>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</si>
  <si>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</si>
  <si>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81337</t>
  </si>
  <si>
    <t>A L T</t>
  </si>
  <si>
    <t>81341</t>
  </si>
  <si>
    <t>AMONIAK</t>
  </si>
  <si>
    <t>81351</t>
  </si>
  <si>
    <t>ANDROSTENDION</t>
  </si>
  <si>
    <t>81357</t>
  </si>
  <si>
    <t>A S T</t>
  </si>
  <si>
    <t>81361</t>
  </si>
  <si>
    <t>BILIRUBIN CELKOVÝ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</si>
  <si>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</si>
  <si>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</si>
  <si>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</si>
  <si>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</si>
  <si>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</si>
  <si>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</si>
  <si>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81421</t>
  </si>
  <si>
    <t>FOSFATÁZA ALKALICKÁ (ALP)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</si>
  <si>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</si>
  <si>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</si>
  <si>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</si>
  <si>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</si>
  <si>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</si>
  <si>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</si>
  <si>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</si>
  <si>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</si>
  <si>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81621</t>
  </si>
  <si>
    <t>UREA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</si>
  <si>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</si>
  <si>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</si>
  <si>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</si>
  <si>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</si>
  <si>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</si>
  <si>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</si>
  <si>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</si>
  <si>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</si>
  <si>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</si>
  <si>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</si>
  <si>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</si>
  <si>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</si>
  <si>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</si>
  <si>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</si>
  <si>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</si>
  <si>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</si>
  <si>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</si>
  <si>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</si>
  <si>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</si>
  <si>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</si>
  <si>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</si>
  <si>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</si>
  <si>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</si>
  <si>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</si>
  <si>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</si>
  <si>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</si>
  <si>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</si>
  <si>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</si>
  <si>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</si>
  <si>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</si>
  <si>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</si>
  <si>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</si>
  <si>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</si>
  <si>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</si>
  <si>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</si>
  <si>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</si>
  <si>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</si>
  <si>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</si>
  <si>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</si>
  <si>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</si>
  <si>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</si>
  <si>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</si>
  <si>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</si>
  <si>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</si>
  <si>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</si>
  <si>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</si>
  <si>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</si>
  <si>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</si>
  <si>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</si>
  <si>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</si>
  <si>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</si>
  <si>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</si>
  <si>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</si>
  <si>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</si>
  <si>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81499</t>
  </si>
  <si>
    <t>KREATININ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</si>
  <si>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</si>
  <si>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</si>
  <si>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</si>
  <si>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</si>
  <si>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</si>
  <si>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</si>
  <si>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</si>
  <si>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</si>
  <si>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</si>
  <si>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</si>
  <si>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</si>
  <si>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</si>
  <si>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</si>
  <si>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</si>
  <si>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</si>
  <si>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</si>
  <si>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</si>
  <si>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</si>
  <si>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81523</t>
  </si>
  <si>
    <t>KYSELINA MOČOVÁ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</si>
  <si>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</si>
  <si>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</si>
  <si>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</si>
  <si>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</si>
  <si>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</si>
  <si>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</si>
  <si>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</si>
  <si>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</si>
  <si>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</si>
  <si>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</si>
  <si>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</si>
  <si>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</si>
  <si>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</si>
  <si>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</si>
  <si>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</si>
  <si>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</si>
  <si>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</si>
  <si>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</si>
  <si>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</si>
  <si>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</si>
  <si>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</si>
  <si>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</si>
  <si>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</si>
  <si>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</si>
  <si>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</si>
  <si>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</si>
  <si>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</si>
  <si>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</si>
  <si>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81435</t>
  </si>
  <si>
    <t>GAMAGLUTAMYLTRANSFERÁZA (GMT)</t>
  </si>
  <si>
    <t>91129</t>
  </si>
  <si>
    <t>STANOVENÍ IgG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</si>
  <si>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</si>
  <si>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</si>
  <si>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</si>
  <si>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</si>
  <si>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</si>
  <si>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</si>
  <si>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</si>
  <si>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</si>
  <si>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</si>
  <si>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</si>
  <si>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</si>
  <si>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</si>
  <si>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</si>
  <si>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</si>
  <si>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</si>
  <si>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</si>
  <si>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</si>
  <si>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</si>
  <si>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</si>
  <si>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</si>
  <si>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</si>
  <si>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</si>
  <si>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</si>
  <si>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</si>
  <si>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</si>
  <si>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</si>
  <si>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</si>
  <si>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</si>
  <si>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</si>
  <si>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</si>
  <si>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</si>
  <si>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</si>
  <si>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</si>
  <si>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</si>
  <si>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</si>
  <si>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</si>
  <si>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</si>
  <si>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</si>
  <si>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</si>
  <si>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</si>
  <si>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</si>
  <si>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</si>
  <si>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</si>
  <si>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</si>
  <si>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</si>
  <si>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</si>
  <si>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</si>
  <si>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</si>
  <si>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</si>
  <si>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</si>
  <si>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</si>
  <si>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</si>
  <si>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</si>
  <si>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</si>
  <si>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</si>
  <si>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</si>
  <si>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</si>
  <si>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</si>
  <si>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</si>
  <si>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</si>
  <si>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</si>
  <si>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</si>
  <si>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</si>
  <si>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</si>
  <si>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</si>
  <si>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</si>
  <si>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</si>
  <si>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</si>
  <si>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</si>
  <si>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</si>
  <si>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</si>
  <si>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</si>
  <si>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</si>
  <si>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</si>
  <si>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</si>
  <si>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</si>
  <si>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</si>
  <si>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</si>
  <si>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</si>
  <si>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</si>
  <si>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</si>
  <si>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</si>
  <si>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</si>
  <si>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</si>
  <si>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</si>
  <si>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</si>
  <si>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</si>
  <si>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</si>
  <si>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</si>
  <si>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</si>
  <si>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</si>
  <si>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</si>
  <si>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</si>
  <si>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</si>
  <si>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</si>
  <si>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</si>
  <si>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</si>
  <si>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</si>
  <si>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</si>
  <si>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</si>
  <si>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</si>
  <si>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</si>
  <si>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</si>
  <si>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</si>
  <si>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</si>
  <si>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</si>
  <si>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</si>
  <si>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0045123</t>
  </si>
  <si>
    <t>0065978</t>
  </si>
  <si>
    <t>DOTAREM</t>
  </si>
  <si>
    <t>0077019</t>
  </si>
  <si>
    <t>ULTRAVIST 370</t>
  </si>
  <si>
    <t>0077024</t>
  </si>
  <si>
    <t>ULTRAVIST 300</t>
  </si>
  <si>
    <t>0093626</t>
  </si>
  <si>
    <t>0151208</t>
  </si>
  <si>
    <t>0224716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</si>
  <si>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</si>
  <si>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</si>
  <si>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</si>
  <si>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</si>
  <si>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</si>
  <si>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</si>
  <si>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</si>
  <si>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</si>
  <si>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</si>
  <si>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</si>
  <si>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</si>
  <si>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</si>
  <si>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</si>
  <si>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</si>
  <si>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</si>
  <si>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</si>
  <si>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</si>
  <si>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</si>
  <si>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</si>
  <si>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</si>
  <si>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</si>
  <si>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</si>
  <si>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</si>
  <si>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</si>
  <si>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</si>
  <si>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</si>
  <si>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</si>
  <si>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</si>
  <si>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</si>
  <si>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89513</t>
  </si>
  <si>
    <t>UZ VYŠETŘENÍ HORNÍ POLOVINY BŘICHA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</si>
  <si>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</si>
  <si>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</si>
  <si>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</si>
  <si>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</si>
  <si>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</si>
  <si>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</si>
  <si>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</si>
  <si>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</si>
  <si>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</si>
  <si>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</si>
  <si>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</si>
  <si>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</si>
  <si>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</si>
  <si>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</si>
  <si>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</si>
  <si>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</si>
  <si>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</si>
  <si>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</si>
  <si>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</si>
  <si>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</si>
  <si>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</si>
  <si>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</si>
  <si>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</si>
  <si>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</si>
  <si>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</si>
  <si>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</si>
  <si>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</si>
  <si>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</si>
  <si>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</si>
  <si>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</si>
  <si>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</si>
  <si>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</si>
  <si>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</si>
  <si>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</si>
  <si>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</si>
  <si>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</si>
  <si>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</si>
  <si>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</si>
  <si>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</si>
  <si>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</si>
  <si>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</si>
  <si>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</si>
  <si>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</si>
  <si>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</si>
  <si>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</si>
  <si>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</si>
  <si>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</si>
  <si>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</si>
  <si>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</si>
  <si>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</si>
  <si>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</si>
  <si>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</si>
  <si>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</si>
  <si>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</si>
  <si>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</si>
  <si>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</si>
  <si>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</si>
  <si>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</si>
  <si>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</si>
  <si>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</si>
  <si>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</si>
  <si>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</si>
  <si>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</si>
  <si>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</si>
  <si>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</si>
  <si>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</si>
  <si>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</si>
  <si>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</si>
  <si>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</si>
  <si>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</si>
  <si>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</si>
  <si>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</si>
  <si>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</si>
  <si>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</si>
  <si>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</si>
  <si>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</si>
  <si>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</si>
  <si>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</si>
  <si>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</si>
  <si>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</si>
  <si>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</si>
  <si>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</si>
  <si>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</si>
  <si>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</si>
  <si>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</si>
  <si>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</si>
  <si>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</si>
  <si>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</si>
  <si>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</si>
  <si>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</si>
  <si>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</si>
  <si>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</si>
  <si>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</si>
  <si>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</si>
  <si>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</si>
  <si>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</si>
  <si>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</si>
  <si>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</si>
  <si>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</si>
  <si>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</si>
  <si>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</si>
  <si>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</si>
  <si>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</si>
  <si>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</si>
  <si>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</si>
  <si>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87519</t>
  </si>
  <si>
    <t>STANOVENÍ CYTOLOGICKÉ DIAGNÓZY II. STUPNĚ OBTÍŽNOS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</si>
  <si>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</si>
  <si>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</si>
  <si>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</si>
  <si>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</si>
  <si>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</si>
  <si>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</si>
  <si>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</si>
  <si>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</si>
  <si>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KONZULTACE K MIKROBIOLOGICKÉMU, PARAZITOLOGICKÉMU,</t>
  </si>
  <si>
    <t>82011</t>
  </si>
  <si>
    <t>ZÁKLADNÍ KULTIVAČNÍ VYŠETŘENÍ KLINICKÉHO MATERIÁLU</t>
  </si>
  <si>
    <t>82027</t>
  </si>
  <si>
    <t>VYŠETŘENÍ ANAEROBNÍ METODOU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</si>
  <si>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</si>
  <si>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</si>
  <si>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</si>
  <si>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</si>
  <si>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</si>
  <si>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</si>
  <si>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</si>
  <si>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</si>
  <si>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</si>
  <si>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</si>
  <si>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</si>
  <si>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</si>
  <si>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</si>
  <si>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</si>
  <si>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</si>
  <si>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</si>
  <si>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</si>
  <si>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</si>
  <si>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</si>
  <si>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</si>
  <si>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</si>
  <si>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</si>
  <si>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</si>
  <si>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</si>
  <si>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</si>
  <si>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</si>
  <si>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</si>
  <si>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</si>
  <si>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</si>
  <si>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</si>
  <si>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82049</t>
  </si>
  <si>
    <t xml:space="preserve">MIKROSKOPICKÉ VYŠETŘENÍ PO BĚŽNÉM OBARVENÍ (GRAM, 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</si>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</sst>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4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47" xfId="0" applyFont="1" applyBorder="1" applyAlignment="1">
      <alignment horizontal="left" indent="1"/>
    </xf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0" fontId="66" fillId="0" borderId="150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1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166" fontId="70" fillId="0" borderId="154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0" fillId="0" borderId="19" xfId="0" applyNumberFormat="1" applyFont="1" applyBorder="1"/>
    <xf numFmtId="166" fontId="71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1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0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0.54005721798944306</c:v>
                </c:pt>
                <c:pt idx="1">
                  <c:v>0.4444210289261607</c:v>
                </c:pt>
                <c:pt idx="2">
                  <c:v>0.61322778060045613</c:v>
                </c:pt>
                <c:pt idx="3">
                  <c:v>0.622151342157784</c:v>
                </c:pt>
                <c:pt idx="4">
                  <c:v>0.62688414544300552</c:v>
                </c:pt>
                <c:pt idx="5">
                  <c:v>0.78294094269303804</c:v>
                </c:pt>
                <c:pt idx="6">
                  <c:v>0.8017072498447807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0.9848993288590604</c:v>
                </c:pt>
                <c:pt idx="1">
                  <c:v>0.99315381104518485</c:v>
                </c:pt>
                <c:pt idx="2">
                  <c:v>0.89171974522292996</c:v>
                </c:pt>
                <c:pt idx="3">
                  <c:v>0.87835008375209378</c:v>
                </c:pt>
                <c:pt idx="4">
                  <c:v>0.860577698886558</c:v>
                </c:pt>
                <c:pt idx="5">
                  <c:v>0.87278180454886278</c:v>
                </c:pt>
                <c:pt idx="6">
                  <c:v>0.8741714995857498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116" tableBorderDxfId="115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1" totalsRowShown="0">
  <autoFilter ref="C3:S10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1016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1563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1564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1611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2146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2169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2178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2221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2222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2411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2487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3062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204B138E-69FB-4C48-979A-B6C431ED316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1016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108</v>
      </c>
      <c r="G3" s="47">
        <f>SUBTOTAL(9,G6:G1048576)</f>
        <v>27313.707000000002</v>
      </c>
      <c r="H3" s="48">
        <f>IF(M3=0,0,G3/M3)</f>
        <v>0.48006082007338724</v>
      </c>
      <c r="I3" s="47">
        <f>SUBTOTAL(9,I6:I1048576)</f>
        <v>88.399999999999991</v>
      </c>
      <c r="J3" s="47">
        <f>SUBTOTAL(9,J6:J1048576)</f>
        <v>29582.639999999999</v>
      </c>
      <c r="K3" s="48">
        <f>IF(M3=0,0,J3/M3)</f>
        <v>0.51993917992661287</v>
      </c>
      <c r="L3" s="47">
        <f>SUBTOTAL(9,L6:L1048576)</f>
        <v>196.4</v>
      </c>
      <c r="M3" s="49">
        <f>SUBTOTAL(9,M6:M1048576)</f>
        <v>56896.346999999994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585</v>
      </c>
      <c r="B6" s="723" t="s">
        <v>946</v>
      </c>
      <c r="C6" s="723" t="s">
        <v>947</v>
      </c>
      <c r="D6" s="723" t="s">
        <v>948</v>
      </c>
      <c r="E6" s="723" t="s">
        <v>949</v>
      </c>
      <c r="F6" s="727">
        <v>30</v>
      </c>
      <c r="G6" s="727">
        <v>1002</v>
      </c>
      <c r="H6" s="747">
        <v>1</v>
      </c>
      <c r="I6" s="727"/>
      <c r="J6" s="727"/>
      <c r="K6" s="747">
        <v>0</v>
      </c>
      <c r="L6" s="727">
        <v>30</v>
      </c>
      <c r="M6" s="728">
        <v>1002</v>
      </c>
    </row>
    <row r="7" spans="1:13" ht="14.45" customHeight="1" x14ac:dyDescent="0.2">
      <c r="A7" s="729" t="s">
        <v>590</v>
      </c>
      <c r="B7" s="730" t="s">
        <v>950</v>
      </c>
      <c r="C7" s="730" t="s">
        <v>951</v>
      </c>
      <c r="D7" s="730" t="s">
        <v>684</v>
      </c>
      <c r="E7" s="730" t="s">
        <v>685</v>
      </c>
      <c r="F7" s="734"/>
      <c r="G7" s="734"/>
      <c r="H7" s="748">
        <v>0</v>
      </c>
      <c r="I7" s="734">
        <v>1</v>
      </c>
      <c r="J7" s="734">
        <v>825.08</v>
      </c>
      <c r="K7" s="748">
        <v>1</v>
      </c>
      <c r="L7" s="734">
        <v>1</v>
      </c>
      <c r="M7" s="735">
        <v>825.08</v>
      </c>
    </row>
    <row r="8" spans="1:13" ht="14.45" customHeight="1" x14ac:dyDescent="0.2">
      <c r="A8" s="729" t="s">
        <v>590</v>
      </c>
      <c r="B8" s="730" t="s">
        <v>952</v>
      </c>
      <c r="C8" s="730" t="s">
        <v>953</v>
      </c>
      <c r="D8" s="730" t="s">
        <v>686</v>
      </c>
      <c r="E8" s="730" t="s">
        <v>954</v>
      </c>
      <c r="F8" s="734"/>
      <c r="G8" s="734"/>
      <c r="H8" s="748">
        <v>0</v>
      </c>
      <c r="I8" s="734">
        <v>1</v>
      </c>
      <c r="J8" s="734">
        <v>188.45999999999998</v>
      </c>
      <c r="K8" s="748">
        <v>1</v>
      </c>
      <c r="L8" s="734">
        <v>1</v>
      </c>
      <c r="M8" s="735">
        <v>188.45999999999998</v>
      </c>
    </row>
    <row r="9" spans="1:13" ht="14.45" customHeight="1" x14ac:dyDescent="0.2">
      <c r="A9" s="729" t="s">
        <v>596</v>
      </c>
      <c r="B9" s="730" t="s">
        <v>955</v>
      </c>
      <c r="C9" s="730" t="s">
        <v>956</v>
      </c>
      <c r="D9" s="730" t="s">
        <v>957</v>
      </c>
      <c r="E9" s="730" t="s">
        <v>958</v>
      </c>
      <c r="F9" s="734">
        <v>36</v>
      </c>
      <c r="G9" s="734">
        <v>2586.7600000000002</v>
      </c>
      <c r="H9" s="748">
        <v>1</v>
      </c>
      <c r="I9" s="734"/>
      <c r="J9" s="734"/>
      <c r="K9" s="748">
        <v>0</v>
      </c>
      <c r="L9" s="734">
        <v>36</v>
      </c>
      <c r="M9" s="735">
        <v>2586.7600000000002</v>
      </c>
    </row>
    <row r="10" spans="1:13" ht="14.45" customHeight="1" x14ac:dyDescent="0.2">
      <c r="A10" s="729" t="s">
        <v>596</v>
      </c>
      <c r="B10" s="730" t="s">
        <v>959</v>
      </c>
      <c r="C10" s="730" t="s">
        <v>960</v>
      </c>
      <c r="D10" s="730" t="s">
        <v>961</v>
      </c>
      <c r="E10" s="730" t="s">
        <v>962</v>
      </c>
      <c r="F10" s="734"/>
      <c r="G10" s="734"/>
      <c r="H10" s="748">
        <v>0</v>
      </c>
      <c r="I10" s="734">
        <v>1</v>
      </c>
      <c r="J10" s="734">
        <v>49.32</v>
      </c>
      <c r="K10" s="748">
        <v>1</v>
      </c>
      <c r="L10" s="734">
        <v>1</v>
      </c>
      <c r="M10" s="735">
        <v>49.32</v>
      </c>
    </row>
    <row r="11" spans="1:13" ht="14.45" customHeight="1" x14ac:dyDescent="0.2">
      <c r="A11" s="729" t="s">
        <v>596</v>
      </c>
      <c r="B11" s="730" t="s">
        <v>963</v>
      </c>
      <c r="C11" s="730" t="s">
        <v>964</v>
      </c>
      <c r="D11" s="730" t="s">
        <v>736</v>
      </c>
      <c r="E11" s="730" t="s">
        <v>737</v>
      </c>
      <c r="F11" s="734"/>
      <c r="G11" s="734"/>
      <c r="H11" s="748">
        <v>0</v>
      </c>
      <c r="I11" s="734">
        <v>1</v>
      </c>
      <c r="J11" s="734">
        <v>40.35</v>
      </c>
      <c r="K11" s="748">
        <v>1</v>
      </c>
      <c r="L11" s="734">
        <v>1</v>
      </c>
      <c r="M11" s="735">
        <v>40.35</v>
      </c>
    </row>
    <row r="12" spans="1:13" ht="14.45" customHeight="1" x14ac:dyDescent="0.2">
      <c r="A12" s="729" t="s">
        <v>596</v>
      </c>
      <c r="B12" s="730" t="s">
        <v>965</v>
      </c>
      <c r="C12" s="730" t="s">
        <v>966</v>
      </c>
      <c r="D12" s="730" t="s">
        <v>967</v>
      </c>
      <c r="E12" s="730" t="s">
        <v>968</v>
      </c>
      <c r="F12" s="734">
        <v>6</v>
      </c>
      <c r="G12" s="734">
        <v>448.1</v>
      </c>
      <c r="H12" s="748">
        <v>1</v>
      </c>
      <c r="I12" s="734"/>
      <c r="J12" s="734"/>
      <c r="K12" s="748">
        <v>0</v>
      </c>
      <c r="L12" s="734">
        <v>6</v>
      </c>
      <c r="M12" s="735">
        <v>448.1</v>
      </c>
    </row>
    <row r="13" spans="1:13" ht="14.45" customHeight="1" x14ac:dyDescent="0.2">
      <c r="A13" s="729" t="s">
        <v>596</v>
      </c>
      <c r="B13" s="730" t="s">
        <v>969</v>
      </c>
      <c r="C13" s="730" t="s">
        <v>970</v>
      </c>
      <c r="D13" s="730" t="s">
        <v>971</v>
      </c>
      <c r="E13" s="730" t="s">
        <v>912</v>
      </c>
      <c r="F13" s="734"/>
      <c r="G13" s="734"/>
      <c r="H13" s="748">
        <v>0</v>
      </c>
      <c r="I13" s="734">
        <v>1</v>
      </c>
      <c r="J13" s="734">
        <v>2124.7799999999997</v>
      </c>
      <c r="K13" s="748">
        <v>1</v>
      </c>
      <c r="L13" s="734">
        <v>1</v>
      </c>
      <c r="M13" s="735">
        <v>2124.7799999999997</v>
      </c>
    </row>
    <row r="14" spans="1:13" ht="14.45" customHeight="1" x14ac:dyDescent="0.2">
      <c r="A14" s="729" t="s">
        <v>596</v>
      </c>
      <c r="B14" s="730" t="s">
        <v>946</v>
      </c>
      <c r="C14" s="730" t="s">
        <v>947</v>
      </c>
      <c r="D14" s="730" t="s">
        <v>948</v>
      </c>
      <c r="E14" s="730" t="s">
        <v>949</v>
      </c>
      <c r="F14" s="734">
        <v>8</v>
      </c>
      <c r="G14" s="734">
        <v>267.2</v>
      </c>
      <c r="H14" s="748">
        <v>1</v>
      </c>
      <c r="I14" s="734"/>
      <c r="J14" s="734"/>
      <c r="K14" s="748">
        <v>0</v>
      </c>
      <c r="L14" s="734">
        <v>8</v>
      </c>
      <c r="M14" s="735">
        <v>267.2</v>
      </c>
    </row>
    <row r="15" spans="1:13" ht="14.45" customHeight="1" x14ac:dyDescent="0.2">
      <c r="A15" s="729" t="s">
        <v>596</v>
      </c>
      <c r="B15" s="730" t="s">
        <v>950</v>
      </c>
      <c r="C15" s="730" t="s">
        <v>951</v>
      </c>
      <c r="D15" s="730" t="s">
        <v>684</v>
      </c>
      <c r="E15" s="730" t="s">
        <v>685</v>
      </c>
      <c r="F15" s="734"/>
      <c r="G15" s="734"/>
      <c r="H15" s="748">
        <v>0</v>
      </c>
      <c r="I15" s="734">
        <v>7.8</v>
      </c>
      <c r="J15" s="734">
        <v>6435.6239999999998</v>
      </c>
      <c r="K15" s="748">
        <v>1</v>
      </c>
      <c r="L15" s="734">
        <v>7.8</v>
      </c>
      <c r="M15" s="735">
        <v>6435.6239999999998</v>
      </c>
    </row>
    <row r="16" spans="1:13" ht="14.45" customHeight="1" x14ac:dyDescent="0.2">
      <c r="A16" s="729" t="s">
        <v>596</v>
      </c>
      <c r="B16" s="730" t="s">
        <v>972</v>
      </c>
      <c r="C16" s="730" t="s">
        <v>973</v>
      </c>
      <c r="D16" s="730" t="s">
        <v>753</v>
      </c>
      <c r="E16" s="730" t="s">
        <v>754</v>
      </c>
      <c r="F16" s="734">
        <v>4</v>
      </c>
      <c r="G16" s="734">
        <v>5145.7170000000006</v>
      </c>
      <c r="H16" s="748">
        <v>1</v>
      </c>
      <c r="I16" s="734"/>
      <c r="J16" s="734"/>
      <c r="K16" s="748">
        <v>0</v>
      </c>
      <c r="L16" s="734">
        <v>4</v>
      </c>
      <c r="M16" s="735">
        <v>5145.7170000000006</v>
      </c>
    </row>
    <row r="17" spans="1:13" ht="14.45" customHeight="1" x14ac:dyDescent="0.2">
      <c r="A17" s="729" t="s">
        <v>596</v>
      </c>
      <c r="B17" s="730" t="s">
        <v>974</v>
      </c>
      <c r="C17" s="730" t="s">
        <v>975</v>
      </c>
      <c r="D17" s="730" t="s">
        <v>976</v>
      </c>
      <c r="E17" s="730" t="s">
        <v>977</v>
      </c>
      <c r="F17" s="734"/>
      <c r="G17" s="734"/>
      <c r="H17" s="748">
        <v>0</v>
      </c>
      <c r="I17" s="734">
        <v>30</v>
      </c>
      <c r="J17" s="734">
        <v>1001.6999999999998</v>
      </c>
      <c r="K17" s="748">
        <v>1</v>
      </c>
      <c r="L17" s="734">
        <v>30</v>
      </c>
      <c r="M17" s="735">
        <v>1001.6999999999998</v>
      </c>
    </row>
    <row r="18" spans="1:13" ht="14.45" customHeight="1" x14ac:dyDescent="0.2">
      <c r="A18" s="729" t="s">
        <v>596</v>
      </c>
      <c r="B18" s="730" t="s">
        <v>952</v>
      </c>
      <c r="C18" s="730" t="s">
        <v>953</v>
      </c>
      <c r="D18" s="730" t="s">
        <v>686</v>
      </c>
      <c r="E18" s="730" t="s">
        <v>954</v>
      </c>
      <c r="F18" s="734"/>
      <c r="G18" s="734"/>
      <c r="H18" s="748">
        <v>0</v>
      </c>
      <c r="I18" s="734">
        <v>0.8</v>
      </c>
      <c r="J18" s="734">
        <v>150.768</v>
      </c>
      <c r="K18" s="748">
        <v>1</v>
      </c>
      <c r="L18" s="734">
        <v>0.8</v>
      </c>
      <c r="M18" s="735">
        <v>150.768</v>
      </c>
    </row>
    <row r="19" spans="1:13" ht="14.45" customHeight="1" x14ac:dyDescent="0.2">
      <c r="A19" s="729" t="s">
        <v>596</v>
      </c>
      <c r="B19" s="730" t="s">
        <v>978</v>
      </c>
      <c r="C19" s="730" t="s">
        <v>979</v>
      </c>
      <c r="D19" s="730" t="s">
        <v>980</v>
      </c>
      <c r="E19" s="730" t="s">
        <v>981</v>
      </c>
      <c r="F19" s="734"/>
      <c r="G19" s="734"/>
      <c r="H19" s="748">
        <v>0</v>
      </c>
      <c r="I19" s="734">
        <v>2.8</v>
      </c>
      <c r="J19" s="734">
        <v>893.2</v>
      </c>
      <c r="K19" s="748">
        <v>1</v>
      </c>
      <c r="L19" s="734">
        <v>2.8</v>
      </c>
      <c r="M19" s="735">
        <v>893.2</v>
      </c>
    </row>
    <row r="20" spans="1:13" ht="14.45" customHeight="1" x14ac:dyDescent="0.2">
      <c r="A20" s="729" t="s">
        <v>596</v>
      </c>
      <c r="B20" s="730" t="s">
        <v>982</v>
      </c>
      <c r="C20" s="730" t="s">
        <v>983</v>
      </c>
      <c r="D20" s="730" t="s">
        <v>984</v>
      </c>
      <c r="E20" s="730" t="s">
        <v>985</v>
      </c>
      <c r="F20" s="734"/>
      <c r="G20" s="734"/>
      <c r="H20" s="748">
        <v>0</v>
      </c>
      <c r="I20" s="734">
        <v>5</v>
      </c>
      <c r="J20" s="734">
        <v>550</v>
      </c>
      <c r="K20" s="748">
        <v>1</v>
      </c>
      <c r="L20" s="734">
        <v>5</v>
      </c>
      <c r="M20" s="735">
        <v>550</v>
      </c>
    </row>
    <row r="21" spans="1:13" ht="14.45" customHeight="1" x14ac:dyDescent="0.2">
      <c r="A21" s="729" t="s">
        <v>596</v>
      </c>
      <c r="B21" s="730" t="s">
        <v>986</v>
      </c>
      <c r="C21" s="730" t="s">
        <v>987</v>
      </c>
      <c r="D21" s="730" t="s">
        <v>988</v>
      </c>
      <c r="E21" s="730" t="s">
        <v>989</v>
      </c>
      <c r="F21" s="734"/>
      <c r="G21" s="734"/>
      <c r="H21" s="748">
        <v>0</v>
      </c>
      <c r="I21" s="734">
        <v>5</v>
      </c>
      <c r="J21" s="734">
        <v>1213.6079999999999</v>
      </c>
      <c r="K21" s="748">
        <v>1</v>
      </c>
      <c r="L21" s="734">
        <v>5</v>
      </c>
      <c r="M21" s="735">
        <v>1213.6079999999999</v>
      </c>
    </row>
    <row r="22" spans="1:13" ht="14.45" customHeight="1" x14ac:dyDescent="0.2">
      <c r="A22" s="729" t="s">
        <v>596</v>
      </c>
      <c r="B22" s="730" t="s">
        <v>990</v>
      </c>
      <c r="C22" s="730" t="s">
        <v>991</v>
      </c>
      <c r="D22" s="730" t="s">
        <v>992</v>
      </c>
      <c r="E22" s="730" t="s">
        <v>993</v>
      </c>
      <c r="F22" s="734"/>
      <c r="G22" s="734"/>
      <c r="H22" s="748">
        <v>0</v>
      </c>
      <c r="I22" s="734">
        <v>1</v>
      </c>
      <c r="J22" s="734">
        <v>67.39</v>
      </c>
      <c r="K22" s="748">
        <v>1</v>
      </c>
      <c r="L22" s="734">
        <v>1</v>
      </c>
      <c r="M22" s="735">
        <v>67.39</v>
      </c>
    </row>
    <row r="23" spans="1:13" ht="14.45" customHeight="1" x14ac:dyDescent="0.2">
      <c r="A23" s="729" t="s">
        <v>596</v>
      </c>
      <c r="B23" s="730" t="s">
        <v>990</v>
      </c>
      <c r="C23" s="730" t="s">
        <v>994</v>
      </c>
      <c r="D23" s="730" t="s">
        <v>992</v>
      </c>
      <c r="E23" s="730" t="s">
        <v>993</v>
      </c>
      <c r="F23" s="734"/>
      <c r="G23" s="734"/>
      <c r="H23" s="748">
        <v>0</v>
      </c>
      <c r="I23" s="734">
        <v>3</v>
      </c>
      <c r="J23" s="734">
        <v>201.93000000000006</v>
      </c>
      <c r="K23" s="748">
        <v>1</v>
      </c>
      <c r="L23" s="734">
        <v>3</v>
      </c>
      <c r="M23" s="735">
        <v>201.93000000000006</v>
      </c>
    </row>
    <row r="24" spans="1:13" ht="14.45" customHeight="1" x14ac:dyDescent="0.2">
      <c r="A24" s="729" t="s">
        <v>596</v>
      </c>
      <c r="B24" s="730" t="s">
        <v>995</v>
      </c>
      <c r="C24" s="730" t="s">
        <v>996</v>
      </c>
      <c r="D24" s="730" t="s">
        <v>725</v>
      </c>
      <c r="E24" s="730" t="s">
        <v>726</v>
      </c>
      <c r="F24" s="734"/>
      <c r="G24" s="734"/>
      <c r="H24" s="748">
        <v>0</v>
      </c>
      <c r="I24" s="734">
        <v>1</v>
      </c>
      <c r="J24" s="734">
        <v>4238.01</v>
      </c>
      <c r="K24" s="748">
        <v>1</v>
      </c>
      <c r="L24" s="734">
        <v>1</v>
      </c>
      <c r="M24" s="735">
        <v>4238.01</v>
      </c>
    </row>
    <row r="25" spans="1:13" ht="14.45" customHeight="1" x14ac:dyDescent="0.2">
      <c r="A25" s="729" t="s">
        <v>596</v>
      </c>
      <c r="B25" s="730" t="s">
        <v>997</v>
      </c>
      <c r="C25" s="730" t="s">
        <v>998</v>
      </c>
      <c r="D25" s="730" t="s">
        <v>858</v>
      </c>
      <c r="E25" s="730" t="s">
        <v>859</v>
      </c>
      <c r="F25" s="734"/>
      <c r="G25" s="734"/>
      <c r="H25" s="748">
        <v>0</v>
      </c>
      <c r="I25" s="734">
        <v>4</v>
      </c>
      <c r="J25" s="734">
        <v>199.57</v>
      </c>
      <c r="K25" s="748">
        <v>1</v>
      </c>
      <c r="L25" s="734">
        <v>4</v>
      </c>
      <c r="M25" s="735">
        <v>199.57</v>
      </c>
    </row>
    <row r="26" spans="1:13" ht="14.45" customHeight="1" x14ac:dyDescent="0.2">
      <c r="A26" s="729" t="s">
        <v>596</v>
      </c>
      <c r="B26" s="730" t="s">
        <v>997</v>
      </c>
      <c r="C26" s="730" t="s">
        <v>999</v>
      </c>
      <c r="D26" s="730" t="s">
        <v>858</v>
      </c>
      <c r="E26" s="730" t="s">
        <v>859</v>
      </c>
      <c r="F26" s="734"/>
      <c r="G26" s="734"/>
      <c r="H26" s="748">
        <v>0</v>
      </c>
      <c r="I26" s="734">
        <v>1</v>
      </c>
      <c r="J26" s="734">
        <v>49.759999999999991</v>
      </c>
      <c r="K26" s="748">
        <v>1</v>
      </c>
      <c r="L26" s="734">
        <v>1</v>
      </c>
      <c r="M26" s="735">
        <v>49.759999999999991</v>
      </c>
    </row>
    <row r="27" spans="1:13" ht="14.45" customHeight="1" x14ac:dyDescent="0.2">
      <c r="A27" s="729" t="s">
        <v>596</v>
      </c>
      <c r="B27" s="730" t="s">
        <v>1000</v>
      </c>
      <c r="C27" s="730" t="s">
        <v>1001</v>
      </c>
      <c r="D27" s="730" t="s">
        <v>844</v>
      </c>
      <c r="E27" s="730" t="s">
        <v>845</v>
      </c>
      <c r="F27" s="734">
        <v>4</v>
      </c>
      <c r="G27" s="734">
        <v>1736.0300000000002</v>
      </c>
      <c r="H27" s="748">
        <v>1</v>
      </c>
      <c r="I27" s="734"/>
      <c r="J27" s="734"/>
      <c r="K27" s="748">
        <v>0</v>
      </c>
      <c r="L27" s="734">
        <v>4</v>
      </c>
      <c r="M27" s="735">
        <v>1736.0300000000002</v>
      </c>
    </row>
    <row r="28" spans="1:13" ht="14.45" customHeight="1" x14ac:dyDescent="0.2">
      <c r="A28" s="729" t="s">
        <v>596</v>
      </c>
      <c r="B28" s="730" t="s">
        <v>1002</v>
      </c>
      <c r="C28" s="730" t="s">
        <v>1003</v>
      </c>
      <c r="D28" s="730" t="s">
        <v>732</v>
      </c>
      <c r="E28" s="730" t="s">
        <v>1004</v>
      </c>
      <c r="F28" s="734">
        <v>1</v>
      </c>
      <c r="G28" s="734">
        <v>89.36</v>
      </c>
      <c r="H28" s="748">
        <v>1</v>
      </c>
      <c r="I28" s="734"/>
      <c r="J28" s="734"/>
      <c r="K28" s="748">
        <v>0</v>
      </c>
      <c r="L28" s="734">
        <v>1</v>
      </c>
      <c r="M28" s="735">
        <v>89.36</v>
      </c>
    </row>
    <row r="29" spans="1:13" ht="14.45" customHeight="1" x14ac:dyDescent="0.2">
      <c r="A29" s="729" t="s">
        <v>596</v>
      </c>
      <c r="B29" s="730" t="s">
        <v>1005</v>
      </c>
      <c r="C29" s="730" t="s">
        <v>1006</v>
      </c>
      <c r="D29" s="730" t="s">
        <v>881</v>
      </c>
      <c r="E29" s="730" t="s">
        <v>882</v>
      </c>
      <c r="F29" s="734"/>
      <c r="G29" s="734"/>
      <c r="H29" s="748">
        <v>0</v>
      </c>
      <c r="I29" s="734">
        <v>3</v>
      </c>
      <c r="J29" s="734">
        <v>4000.8999999999996</v>
      </c>
      <c r="K29" s="748">
        <v>1</v>
      </c>
      <c r="L29" s="734">
        <v>3</v>
      </c>
      <c r="M29" s="735">
        <v>4000.8999999999996</v>
      </c>
    </row>
    <row r="30" spans="1:13" ht="14.45" customHeight="1" x14ac:dyDescent="0.2">
      <c r="A30" s="729" t="s">
        <v>596</v>
      </c>
      <c r="B30" s="730" t="s">
        <v>1005</v>
      </c>
      <c r="C30" s="730" t="s">
        <v>1007</v>
      </c>
      <c r="D30" s="730" t="s">
        <v>881</v>
      </c>
      <c r="E30" s="730" t="s">
        <v>883</v>
      </c>
      <c r="F30" s="734">
        <v>4</v>
      </c>
      <c r="G30" s="734">
        <v>5306.24</v>
      </c>
      <c r="H30" s="748">
        <v>1</v>
      </c>
      <c r="I30" s="734"/>
      <c r="J30" s="734"/>
      <c r="K30" s="748">
        <v>0</v>
      </c>
      <c r="L30" s="734">
        <v>4</v>
      </c>
      <c r="M30" s="735">
        <v>5306.24</v>
      </c>
    </row>
    <row r="31" spans="1:13" ht="14.45" customHeight="1" x14ac:dyDescent="0.2">
      <c r="A31" s="729" t="s">
        <v>596</v>
      </c>
      <c r="B31" s="730" t="s">
        <v>1005</v>
      </c>
      <c r="C31" s="730" t="s">
        <v>1008</v>
      </c>
      <c r="D31" s="730" t="s">
        <v>879</v>
      </c>
      <c r="E31" s="730" t="s">
        <v>880</v>
      </c>
      <c r="F31" s="734">
        <v>2</v>
      </c>
      <c r="G31" s="734">
        <v>6504.28</v>
      </c>
      <c r="H31" s="748">
        <v>1</v>
      </c>
      <c r="I31" s="734"/>
      <c r="J31" s="734"/>
      <c r="K31" s="748">
        <v>0</v>
      </c>
      <c r="L31" s="734">
        <v>2</v>
      </c>
      <c r="M31" s="735">
        <v>6504.28</v>
      </c>
    </row>
    <row r="32" spans="1:13" ht="14.45" customHeight="1" x14ac:dyDescent="0.2">
      <c r="A32" s="729" t="s">
        <v>596</v>
      </c>
      <c r="B32" s="730" t="s">
        <v>1005</v>
      </c>
      <c r="C32" s="730" t="s">
        <v>1009</v>
      </c>
      <c r="D32" s="730" t="s">
        <v>757</v>
      </c>
      <c r="E32" s="730" t="s">
        <v>758</v>
      </c>
      <c r="F32" s="734">
        <v>1</v>
      </c>
      <c r="G32" s="734">
        <v>1933.07</v>
      </c>
      <c r="H32" s="748">
        <v>1</v>
      </c>
      <c r="I32" s="734"/>
      <c r="J32" s="734"/>
      <c r="K32" s="748">
        <v>0</v>
      </c>
      <c r="L32" s="734">
        <v>1</v>
      </c>
      <c r="M32" s="735">
        <v>1933.07</v>
      </c>
    </row>
    <row r="33" spans="1:13" ht="14.45" customHeight="1" x14ac:dyDescent="0.2">
      <c r="A33" s="729" t="s">
        <v>596</v>
      </c>
      <c r="B33" s="730" t="s">
        <v>1005</v>
      </c>
      <c r="C33" s="730" t="s">
        <v>1010</v>
      </c>
      <c r="D33" s="730" t="s">
        <v>1011</v>
      </c>
      <c r="E33" s="730" t="s">
        <v>1012</v>
      </c>
      <c r="F33" s="734">
        <v>11</v>
      </c>
      <c r="G33" s="734">
        <v>2073.6999999999998</v>
      </c>
      <c r="H33" s="748">
        <v>1</v>
      </c>
      <c r="I33" s="734"/>
      <c r="J33" s="734"/>
      <c r="K33" s="748">
        <v>0</v>
      </c>
      <c r="L33" s="734">
        <v>11</v>
      </c>
      <c r="M33" s="735">
        <v>2073.6999999999998</v>
      </c>
    </row>
    <row r="34" spans="1:13" ht="14.45" customHeight="1" x14ac:dyDescent="0.2">
      <c r="A34" s="729" t="s">
        <v>596</v>
      </c>
      <c r="B34" s="730" t="s">
        <v>1005</v>
      </c>
      <c r="C34" s="730" t="s">
        <v>1013</v>
      </c>
      <c r="D34" s="730" t="s">
        <v>889</v>
      </c>
      <c r="E34" s="730" t="s">
        <v>890</v>
      </c>
      <c r="F34" s="734"/>
      <c r="G34" s="734"/>
      <c r="H34" s="748">
        <v>0</v>
      </c>
      <c r="I34" s="734">
        <v>18</v>
      </c>
      <c r="J34" s="734">
        <v>5508.9000000000005</v>
      </c>
      <c r="K34" s="748">
        <v>1</v>
      </c>
      <c r="L34" s="734">
        <v>18</v>
      </c>
      <c r="M34" s="735">
        <v>5508.9000000000005</v>
      </c>
    </row>
    <row r="35" spans="1:13" ht="14.45" customHeight="1" x14ac:dyDescent="0.2">
      <c r="A35" s="729" t="s">
        <v>596</v>
      </c>
      <c r="B35" s="730" t="s">
        <v>1005</v>
      </c>
      <c r="C35" s="730" t="s">
        <v>1014</v>
      </c>
      <c r="D35" s="730" t="s">
        <v>895</v>
      </c>
      <c r="E35" s="730" t="s">
        <v>890</v>
      </c>
      <c r="F35" s="734">
        <v>1</v>
      </c>
      <c r="G35" s="734">
        <v>221.25</v>
      </c>
      <c r="H35" s="748">
        <v>1</v>
      </c>
      <c r="I35" s="734"/>
      <c r="J35" s="734"/>
      <c r="K35" s="748">
        <v>0</v>
      </c>
      <c r="L35" s="734">
        <v>1</v>
      </c>
      <c r="M35" s="735">
        <v>221.25</v>
      </c>
    </row>
    <row r="36" spans="1:13" ht="14.45" customHeight="1" thickBot="1" x14ac:dyDescent="0.25">
      <c r="A36" s="736" t="s">
        <v>596</v>
      </c>
      <c r="B36" s="737" t="s">
        <v>1005</v>
      </c>
      <c r="C36" s="737" t="s">
        <v>1015</v>
      </c>
      <c r="D36" s="737" t="s">
        <v>757</v>
      </c>
      <c r="E36" s="737" t="s">
        <v>758</v>
      </c>
      <c r="F36" s="741"/>
      <c r="G36" s="741"/>
      <c r="H36" s="749">
        <v>0</v>
      </c>
      <c r="I36" s="741">
        <v>1</v>
      </c>
      <c r="J36" s="741">
        <v>1843.29</v>
      </c>
      <c r="K36" s="749">
        <v>1</v>
      </c>
      <c r="L36" s="741">
        <v>1</v>
      </c>
      <c r="M36" s="742">
        <v>1843.29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CA510D16-437A-451C-B0BC-BD0820BA19FD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1214</v>
      </c>
      <c r="C3" s="396">
        <f>SUM(C6:C1048576)</f>
        <v>454</v>
      </c>
      <c r="D3" s="396">
        <f>SUM(D6:D1048576)</f>
        <v>67</v>
      </c>
      <c r="E3" s="397">
        <f>SUM(E6:E1048576)</f>
        <v>4</v>
      </c>
      <c r="F3" s="394">
        <f>IF(SUM($B3:$E3)=0,"",B3/SUM($B3:$E3))</f>
        <v>0.69810235767682571</v>
      </c>
      <c r="G3" s="392">
        <f t="shared" ref="G3:I3" si="0">IF(SUM($B3:$E3)=0,"",C3/SUM($B3:$E3))</f>
        <v>0.26106958021851639</v>
      </c>
      <c r="H3" s="392">
        <f t="shared" si="0"/>
        <v>3.8527889591719378E-2</v>
      </c>
      <c r="I3" s="393">
        <f t="shared" si="0"/>
        <v>2.3001725129384704E-3</v>
      </c>
      <c r="J3" s="396">
        <f>SUM(J6:J1048576)</f>
        <v>209</v>
      </c>
      <c r="K3" s="396">
        <f>SUM(K6:K1048576)</f>
        <v>317</v>
      </c>
      <c r="L3" s="396">
        <f>SUM(L6:L1048576)</f>
        <v>67</v>
      </c>
      <c r="M3" s="397">
        <f>SUM(M6:M1048576)</f>
        <v>2</v>
      </c>
      <c r="N3" s="394">
        <f>IF(SUM($J3:$M3)=0,"",J3/SUM($J3:$M3))</f>
        <v>0.35126050420168065</v>
      </c>
      <c r="O3" s="392">
        <f t="shared" ref="O3:Q3" si="1">IF(SUM($J3:$M3)=0,"",K3/SUM($J3:$M3))</f>
        <v>0.53277310924369747</v>
      </c>
      <c r="P3" s="392">
        <f t="shared" si="1"/>
        <v>0.11260504201680673</v>
      </c>
      <c r="Q3" s="393">
        <f t="shared" si="1"/>
        <v>3.3613445378151263E-3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1017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926</v>
      </c>
      <c r="B7" s="780">
        <v>361</v>
      </c>
      <c r="C7" s="734">
        <v>24</v>
      </c>
      <c r="D7" s="734">
        <v>5</v>
      </c>
      <c r="E7" s="735"/>
      <c r="F7" s="777">
        <v>0.92564102564102568</v>
      </c>
      <c r="G7" s="748">
        <v>6.1538461538461542E-2</v>
      </c>
      <c r="H7" s="748">
        <v>1.282051282051282E-2</v>
      </c>
      <c r="I7" s="783">
        <v>0</v>
      </c>
      <c r="J7" s="780">
        <v>90</v>
      </c>
      <c r="K7" s="734">
        <v>17</v>
      </c>
      <c r="L7" s="734">
        <v>5</v>
      </c>
      <c r="M7" s="735"/>
      <c r="N7" s="777">
        <v>0.8035714285714286</v>
      </c>
      <c r="O7" s="748">
        <v>0.15178571428571427</v>
      </c>
      <c r="P7" s="748">
        <v>4.4642857142857144E-2</v>
      </c>
      <c r="Q7" s="771">
        <v>0</v>
      </c>
    </row>
    <row r="8" spans="1:17" ht="14.45" customHeight="1" x14ac:dyDescent="0.2">
      <c r="A8" s="774" t="s">
        <v>924</v>
      </c>
      <c r="B8" s="780"/>
      <c r="C8" s="734"/>
      <c r="D8" s="734">
        <v>5</v>
      </c>
      <c r="E8" s="735"/>
      <c r="F8" s="777">
        <v>0</v>
      </c>
      <c r="G8" s="748">
        <v>0</v>
      </c>
      <c r="H8" s="748">
        <v>1</v>
      </c>
      <c r="I8" s="783">
        <v>0</v>
      </c>
      <c r="J8" s="780"/>
      <c r="K8" s="734"/>
      <c r="L8" s="734">
        <v>5</v>
      </c>
      <c r="M8" s="735"/>
      <c r="N8" s="777">
        <v>0</v>
      </c>
      <c r="O8" s="748">
        <v>0</v>
      </c>
      <c r="P8" s="748">
        <v>1</v>
      </c>
      <c r="Q8" s="771">
        <v>0</v>
      </c>
    </row>
    <row r="9" spans="1:17" ht="14.45" customHeight="1" x14ac:dyDescent="0.2">
      <c r="A9" s="774" t="s">
        <v>925</v>
      </c>
      <c r="B9" s="780">
        <v>853</v>
      </c>
      <c r="C9" s="734">
        <v>430</v>
      </c>
      <c r="D9" s="734">
        <v>57</v>
      </c>
      <c r="E9" s="735"/>
      <c r="F9" s="777">
        <v>0.63656716417910453</v>
      </c>
      <c r="G9" s="748">
        <v>0.32089552238805968</v>
      </c>
      <c r="H9" s="748">
        <v>4.2537313432835823E-2</v>
      </c>
      <c r="I9" s="783">
        <v>0</v>
      </c>
      <c r="J9" s="780">
        <v>119</v>
      </c>
      <c r="K9" s="734">
        <v>300</v>
      </c>
      <c r="L9" s="734">
        <v>57</v>
      </c>
      <c r="M9" s="735"/>
      <c r="N9" s="777">
        <v>0.25</v>
      </c>
      <c r="O9" s="748">
        <v>0.63025210084033612</v>
      </c>
      <c r="P9" s="748">
        <v>0.11974789915966387</v>
      </c>
      <c r="Q9" s="771">
        <v>0</v>
      </c>
    </row>
    <row r="10" spans="1:17" ht="14.45" customHeight="1" thickBot="1" x14ac:dyDescent="0.25">
      <c r="A10" s="775" t="s">
        <v>1018</v>
      </c>
      <c r="B10" s="781"/>
      <c r="C10" s="741"/>
      <c r="D10" s="741"/>
      <c r="E10" s="742">
        <v>4</v>
      </c>
      <c r="F10" s="778">
        <v>0</v>
      </c>
      <c r="G10" s="749">
        <v>0</v>
      </c>
      <c r="H10" s="749">
        <v>0</v>
      </c>
      <c r="I10" s="784">
        <v>1</v>
      </c>
      <c r="J10" s="781"/>
      <c r="K10" s="741"/>
      <c r="L10" s="741"/>
      <c r="M10" s="742">
        <v>2</v>
      </c>
      <c r="N10" s="778">
        <v>0</v>
      </c>
      <c r="O10" s="749">
        <v>0</v>
      </c>
      <c r="P10" s="749">
        <v>0</v>
      </c>
      <c r="Q10" s="772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5B810F9A-A382-4DA3-8E34-37FD2AF8BA52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9</v>
      </c>
      <c r="B5" s="712" t="s">
        <v>1019</v>
      </c>
      <c r="C5" s="715">
        <v>650764.44000000018</v>
      </c>
      <c r="D5" s="715">
        <v>486</v>
      </c>
      <c r="E5" s="715">
        <v>351669.22000000015</v>
      </c>
      <c r="F5" s="785">
        <v>0.540394032593422</v>
      </c>
      <c r="G5" s="715">
        <v>261</v>
      </c>
      <c r="H5" s="785">
        <v>0.53703703703703709</v>
      </c>
      <c r="I5" s="715">
        <v>299095.21999999997</v>
      </c>
      <c r="J5" s="785">
        <v>0.45960596740657783</v>
      </c>
      <c r="K5" s="715">
        <v>225</v>
      </c>
      <c r="L5" s="785">
        <v>0.46296296296296297</v>
      </c>
      <c r="M5" s="715" t="s">
        <v>73</v>
      </c>
      <c r="N5" s="270"/>
    </row>
    <row r="6" spans="1:14" ht="14.45" customHeight="1" x14ac:dyDescent="0.2">
      <c r="A6" s="711">
        <v>9</v>
      </c>
      <c r="B6" s="712" t="s">
        <v>1020</v>
      </c>
      <c r="C6" s="715">
        <v>612309.47000000009</v>
      </c>
      <c r="D6" s="715">
        <v>397.5</v>
      </c>
      <c r="E6" s="715">
        <v>339069.78000000014</v>
      </c>
      <c r="F6" s="785">
        <v>0.55375557069205561</v>
      </c>
      <c r="G6" s="715">
        <v>216.5</v>
      </c>
      <c r="H6" s="785">
        <v>0.54465408805031446</v>
      </c>
      <c r="I6" s="715">
        <v>273239.68999999994</v>
      </c>
      <c r="J6" s="785">
        <v>0.44624442930794439</v>
      </c>
      <c r="K6" s="715">
        <v>181</v>
      </c>
      <c r="L6" s="785">
        <v>0.45534591194968554</v>
      </c>
      <c r="M6" s="715" t="s">
        <v>1</v>
      </c>
      <c r="N6" s="270"/>
    </row>
    <row r="7" spans="1:14" ht="14.45" customHeight="1" x14ac:dyDescent="0.2">
      <c r="A7" s="711">
        <v>9</v>
      </c>
      <c r="B7" s="712" t="s">
        <v>1021</v>
      </c>
      <c r="C7" s="715">
        <v>36.54</v>
      </c>
      <c r="D7" s="715">
        <v>31.5</v>
      </c>
      <c r="E7" s="715">
        <v>36.54</v>
      </c>
      <c r="F7" s="785">
        <v>1</v>
      </c>
      <c r="G7" s="715">
        <v>29.5</v>
      </c>
      <c r="H7" s="785">
        <v>0.93650793650793651</v>
      </c>
      <c r="I7" s="715">
        <v>0</v>
      </c>
      <c r="J7" s="785">
        <v>0</v>
      </c>
      <c r="K7" s="715">
        <v>2</v>
      </c>
      <c r="L7" s="785">
        <v>6.3492063492063489E-2</v>
      </c>
      <c r="M7" s="715" t="s">
        <v>1</v>
      </c>
      <c r="N7" s="270"/>
    </row>
    <row r="8" spans="1:14" ht="14.45" customHeight="1" x14ac:dyDescent="0.2">
      <c r="A8" s="711">
        <v>9</v>
      </c>
      <c r="B8" s="712" t="s">
        <v>1022</v>
      </c>
      <c r="C8" s="715">
        <v>38418.43</v>
      </c>
      <c r="D8" s="715">
        <v>57</v>
      </c>
      <c r="E8" s="715">
        <v>12562.9</v>
      </c>
      <c r="F8" s="785">
        <v>0.32700191028108122</v>
      </c>
      <c r="G8" s="715">
        <v>15</v>
      </c>
      <c r="H8" s="785">
        <v>0.26315789473684209</v>
      </c>
      <c r="I8" s="715">
        <v>25855.530000000002</v>
      </c>
      <c r="J8" s="785">
        <v>0.67299808971891883</v>
      </c>
      <c r="K8" s="715">
        <v>42</v>
      </c>
      <c r="L8" s="785">
        <v>0.73684210526315785</v>
      </c>
      <c r="M8" s="715" t="s">
        <v>1</v>
      </c>
      <c r="N8" s="270"/>
    </row>
    <row r="9" spans="1:14" ht="14.45" customHeight="1" x14ac:dyDescent="0.2">
      <c r="A9" s="711" t="s">
        <v>1023</v>
      </c>
      <c r="B9" s="712" t="s">
        <v>3</v>
      </c>
      <c r="C9" s="715">
        <v>650764.44000000018</v>
      </c>
      <c r="D9" s="715">
        <v>486</v>
      </c>
      <c r="E9" s="715">
        <v>351669.22000000015</v>
      </c>
      <c r="F9" s="785">
        <v>0.540394032593422</v>
      </c>
      <c r="G9" s="715">
        <v>261</v>
      </c>
      <c r="H9" s="785">
        <v>0.53703703703703709</v>
      </c>
      <c r="I9" s="715">
        <v>299095.21999999997</v>
      </c>
      <c r="J9" s="785">
        <v>0.45960596740657783</v>
      </c>
      <c r="K9" s="715">
        <v>225</v>
      </c>
      <c r="L9" s="785">
        <v>0.46296296296296297</v>
      </c>
      <c r="M9" s="715" t="s">
        <v>584</v>
      </c>
      <c r="N9" s="270"/>
    </row>
    <row r="11" spans="1:14" ht="14.45" customHeight="1" x14ac:dyDescent="0.2">
      <c r="A11" s="711">
        <v>9</v>
      </c>
      <c r="B11" s="712" t="s">
        <v>1019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1024</v>
      </c>
      <c r="B12" s="712" t="s">
        <v>1020</v>
      </c>
      <c r="C12" s="715">
        <v>589.62</v>
      </c>
      <c r="D12" s="715">
        <v>1</v>
      </c>
      <c r="E12" s="715" t="s">
        <v>329</v>
      </c>
      <c r="F12" s="785">
        <v>0</v>
      </c>
      <c r="G12" s="715" t="s">
        <v>329</v>
      </c>
      <c r="H12" s="785">
        <v>0</v>
      </c>
      <c r="I12" s="715">
        <v>589.62</v>
      </c>
      <c r="J12" s="785">
        <v>1</v>
      </c>
      <c r="K12" s="715">
        <v>1</v>
      </c>
      <c r="L12" s="785">
        <v>1</v>
      </c>
      <c r="M12" s="715" t="s">
        <v>1</v>
      </c>
      <c r="N12" s="270"/>
    </row>
    <row r="13" spans="1:14" ht="14.45" customHeight="1" x14ac:dyDescent="0.2">
      <c r="A13" s="711" t="s">
        <v>1024</v>
      </c>
      <c r="B13" s="712" t="s">
        <v>1025</v>
      </c>
      <c r="C13" s="715">
        <v>589.62</v>
      </c>
      <c r="D13" s="715">
        <v>1</v>
      </c>
      <c r="E13" s="715" t="s">
        <v>329</v>
      </c>
      <c r="F13" s="785">
        <v>0</v>
      </c>
      <c r="G13" s="715" t="s">
        <v>329</v>
      </c>
      <c r="H13" s="785">
        <v>0</v>
      </c>
      <c r="I13" s="715">
        <v>589.62</v>
      </c>
      <c r="J13" s="785">
        <v>1</v>
      </c>
      <c r="K13" s="715">
        <v>1</v>
      </c>
      <c r="L13" s="785">
        <v>1</v>
      </c>
      <c r="M13" s="715" t="s">
        <v>588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589</v>
      </c>
      <c r="N14" s="270"/>
    </row>
    <row r="15" spans="1:14" ht="14.45" customHeight="1" x14ac:dyDescent="0.2">
      <c r="A15" s="711" t="s">
        <v>1026</v>
      </c>
      <c r="B15" s="712" t="s">
        <v>1020</v>
      </c>
      <c r="C15" s="715">
        <v>611719.85000000009</v>
      </c>
      <c r="D15" s="715">
        <v>396.5</v>
      </c>
      <c r="E15" s="715">
        <v>339069.78000000014</v>
      </c>
      <c r="F15" s="785">
        <v>0.55428932051166901</v>
      </c>
      <c r="G15" s="715">
        <v>216.5</v>
      </c>
      <c r="H15" s="785">
        <v>0.54602774274905419</v>
      </c>
      <c r="I15" s="715">
        <v>272650.06999999995</v>
      </c>
      <c r="J15" s="785">
        <v>0.44571067948833099</v>
      </c>
      <c r="K15" s="715">
        <v>180</v>
      </c>
      <c r="L15" s="785">
        <v>0.45397225725094575</v>
      </c>
      <c r="M15" s="715" t="s">
        <v>1</v>
      </c>
      <c r="N15" s="270"/>
    </row>
    <row r="16" spans="1:14" ht="14.45" customHeight="1" x14ac:dyDescent="0.2">
      <c r="A16" s="711" t="s">
        <v>1026</v>
      </c>
      <c r="B16" s="712" t="s">
        <v>1021</v>
      </c>
      <c r="C16" s="715">
        <v>36.54</v>
      </c>
      <c r="D16" s="715">
        <v>31.5</v>
      </c>
      <c r="E16" s="715">
        <v>36.54</v>
      </c>
      <c r="F16" s="785">
        <v>1</v>
      </c>
      <c r="G16" s="715">
        <v>29.5</v>
      </c>
      <c r="H16" s="785">
        <v>0.93650793650793651</v>
      </c>
      <c r="I16" s="715">
        <v>0</v>
      </c>
      <c r="J16" s="785">
        <v>0</v>
      </c>
      <c r="K16" s="715">
        <v>2</v>
      </c>
      <c r="L16" s="785">
        <v>6.3492063492063489E-2</v>
      </c>
      <c r="M16" s="715" t="s">
        <v>1</v>
      </c>
      <c r="N16" s="270"/>
    </row>
    <row r="17" spans="1:14" ht="14.45" customHeight="1" x14ac:dyDescent="0.2">
      <c r="A17" s="711" t="s">
        <v>1026</v>
      </c>
      <c r="B17" s="712" t="s">
        <v>1022</v>
      </c>
      <c r="C17" s="715">
        <v>38418.43</v>
      </c>
      <c r="D17" s="715">
        <v>57</v>
      </c>
      <c r="E17" s="715">
        <v>12562.9</v>
      </c>
      <c r="F17" s="785">
        <v>0.32700191028108122</v>
      </c>
      <c r="G17" s="715">
        <v>15</v>
      </c>
      <c r="H17" s="785">
        <v>0.26315789473684209</v>
      </c>
      <c r="I17" s="715">
        <v>25855.530000000002</v>
      </c>
      <c r="J17" s="785">
        <v>0.67299808971891883</v>
      </c>
      <c r="K17" s="715">
        <v>42</v>
      </c>
      <c r="L17" s="785">
        <v>0.73684210526315785</v>
      </c>
      <c r="M17" s="715" t="s">
        <v>1</v>
      </c>
      <c r="N17" s="270"/>
    </row>
    <row r="18" spans="1:14" ht="14.45" customHeight="1" x14ac:dyDescent="0.2">
      <c r="A18" s="711" t="s">
        <v>1026</v>
      </c>
      <c r="B18" s="712" t="s">
        <v>1027</v>
      </c>
      <c r="C18" s="715">
        <v>650174.82000000018</v>
      </c>
      <c r="D18" s="715">
        <v>485</v>
      </c>
      <c r="E18" s="715">
        <v>351669.22000000015</v>
      </c>
      <c r="F18" s="785">
        <v>0.54088409637272639</v>
      </c>
      <c r="G18" s="715">
        <v>261</v>
      </c>
      <c r="H18" s="785">
        <v>0.53814432989690719</v>
      </c>
      <c r="I18" s="715">
        <v>298505.59999999998</v>
      </c>
      <c r="J18" s="785">
        <v>0.4591159036272735</v>
      </c>
      <c r="K18" s="715">
        <v>224</v>
      </c>
      <c r="L18" s="785">
        <v>0.46185567010309281</v>
      </c>
      <c r="M18" s="715" t="s">
        <v>588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589</v>
      </c>
      <c r="N19" s="270"/>
    </row>
    <row r="20" spans="1:14" ht="14.45" customHeight="1" x14ac:dyDescent="0.2">
      <c r="A20" s="711" t="s">
        <v>1023</v>
      </c>
      <c r="B20" s="712" t="s">
        <v>1028</v>
      </c>
      <c r="C20" s="715">
        <v>650764.44000000018</v>
      </c>
      <c r="D20" s="715">
        <v>486</v>
      </c>
      <c r="E20" s="715">
        <v>351669.22000000015</v>
      </c>
      <c r="F20" s="785">
        <v>0.540394032593422</v>
      </c>
      <c r="G20" s="715">
        <v>261</v>
      </c>
      <c r="H20" s="785">
        <v>0.53703703703703709</v>
      </c>
      <c r="I20" s="715">
        <v>299095.21999999997</v>
      </c>
      <c r="J20" s="785">
        <v>0.45960596740657783</v>
      </c>
      <c r="K20" s="715">
        <v>225</v>
      </c>
      <c r="L20" s="785">
        <v>0.46296296296296297</v>
      </c>
      <c r="M20" s="715" t="s">
        <v>584</v>
      </c>
      <c r="N20" s="270"/>
    </row>
    <row r="21" spans="1:14" ht="14.45" customHeight="1" x14ac:dyDescent="0.2">
      <c r="A21" s="786" t="s">
        <v>295</v>
      </c>
    </row>
    <row r="22" spans="1:14" ht="14.45" customHeight="1" x14ac:dyDescent="0.2">
      <c r="A22" s="787" t="s">
        <v>1029</v>
      </c>
    </row>
    <row r="23" spans="1:14" ht="14.45" customHeight="1" x14ac:dyDescent="0.2">
      <c r="A23" s="786" t="s">
        <v>1030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 xr:uid="{7309692C-AEEE-49CF-9A0A-6C3A05A4581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1031</v>
      </c>
      <c r="B5" s="779">
        <v>36189.509999999995</v>
      </c>
      <c r="C5" s="723">
        <v>1</v>
      </c>
      <c r="D5" s="792">
        <v>28</v>
      </c>
      <c r="E5" s="795" t="s">
        <v>1031</v>
      </c>
      <c r="F5" s="779">
        <v>18561.229999999996</v>
      </c>
      <c r="G5" s="747">
        <v>0.51288978491281034</v>
      </c>
      <c r="H5" s="727">
        <v>16</v>
      </c>
      <c r="I5" s="770">
        <v>0.5714285714285714</v>
      </c>
      <c r="J5" s="798">
        <v>17628.28</v>
      </c>
      <c r="K5" s="747">
        <v>0.48711021508718966</v>
      </c>
      <c r="L5" s="727">
        <v>12</v>
      </c>
      <c r="M5" s="770">
        <v>0.42857142857142855</v>
      </c>
    </row>
    <row r="6" spans="1:13" ht="14.45" customHeight="1" x14ac:dyDescent="0.2">
      <c r="A6" s="789" t="s">
        <v>1032</v>
      </c>
      <c r="B6" s="780">
        <v>309.59000000000003</v>
      </c>
      <c r="C6" s="730">
        <v>1</v>
      </c>
      <c r="D6" s="793">
        <v>2</v>
      </c>
      <c r="E6" s="796" t="s">
        <v>1032</v>
      </c>
      <c r="F6" s="780">
        <v>49.04</v>
      </c>
      <c r="G6" s="748">
        <v>0.1584030491940954</v>
      </c>
      <c r="H6" s="734">
        <v>1</v>
      </c>
      <c r="I6" s="771">
        <v>0.5</v>
      </c>
      <c r="J6" s="799">
        <v>260.55</v>
      </c>
      <c r="K6" s="748">
        <v>0.84159695080590458</v>
      </c>
      <c r="L6" s="734">
        <v>1</v>
      </c>
      <c r="M6" s="771">
        <v>0.5</v>
      </c>
    </row>
    <row r="7" spans="1:13" ht="14.45" customHeight="1" x14ac:dyDescent="0.2">
      <c r="A7" s="789" t="s">
        <v>1033</v>
      </c>
      <c r="B7" s="780">
        <v>17624.78</v>
      </c>
      <c r="C7" s="730">
        <v>1</v>
      </c>
      <c r="D7" s="793">
        <v>37</v>
      </c>
      <c r="E7" s="796" t="s">
        <v>1033</v>
      </c>
      <c r="F7" s="780">
        <v>2599</v>
      </c>
      <c r="G7" s="748">
        <v>0.14746283357863191</v>
      </c>
      <c r="H7" s="734">
        <v>12</v>
      </c>
      <c r="I7" s="771">
        <v>0.32432432432432434</v>
      </c>
      <c r="J7" s="799">
        <v>15025.779999999999</v>
      </c>
      <c r="K7" s="748">
        <v>0.85253716642136812</v>
      </c>
      <c r="L7" s="734">
        <v>25</v>
      </c>
      <c r="M7" s="771">
        <v>0.67567567567567566</v>
      </c>
    </row>
    <row r="8" spans="1:13" ht="14.45" customHeight="1" x14ac:dyDescent="0.2">
      <c r="A8" s="789" t="s">
        <v>1034</v>
      </c>
      <c r="B8" s="780">
        <v>4540.7000000000007</v>
      </c>
      <c r="C8" s="730">
        <v>1</v>
      </c>
      <c r="D8" s="793">
        <v>24</v>
      </c>
      <c r="E8" s="796" t="s">
        <v>1034</v>
      </c>
      <c r="F8" s="780">
        <v>3380.1300000000006</v>
      </c>
      <c r="G8" s="748">
        <v>0.74440724998348273</v>
      </c>
      <c r="H8" s="734">
        <v>19</v>
      </c>
      <c r="I8" s="771">
        <v>0.79166666666666663</v>
      </c>
      <c r="J8" s="799">
        <v>1160.5700000000002</v>
      </c>
      <c r="K8" s="748">
        <v>0.25559275001651727</v>
      </c>
      <c r="L8" s="734">
        <v>5</v>
      </c>
      <c r="M8" s="771">
        <v>0.20833333333333334</v>
      </c>
    </row>
    <row r="9" spans="1:13" ht="14.45" customHeight="1" x14ac:dyDescent="0.2">
      <c r="A9" s="789" t="s">
        <v>1035</v>
      </c>
      <c r="B9" s="780">
        <v>187569.69000000003</v>
      </c>
      <c r="C9" s="730">
        <v>1</v>
      </c>
      <c r="D9" s="793">
        <v>92</v>
      </c>
      <c r="E9" s="796" t="s">
        <v>1035</v>
      </c>
      <c r="F9" s="780">
        <v>99555.22000000003</v>
      </c>
      <c r="G9" s="748">
        <v>0.53076389900735033</v>
      </c>
      <c r="H9" s="734">
        <v>50</v>
      </c>
      <c r="I9" s="771">
        <v>0.54347826086956519</v>
      </c>
      <c r="J9" s="799">
        <v>88014.47</v>
      </c>
      <c r="K9" s="748">
        <v>0.46923610099264962</v>
      </c>
      <c r="L9" s="734">
        <v>42</v>
      </c>
      <c r="M9" s="771">
        <v>0.45652173913043476</v>
      </c>
    </row>
    <row r="10" spans="1:13" ht="14.45" customHeight="1" x14ac:dyDescent="0.2">
      <c r="A10" s="789" t="s">
        <v>1036</v>
      </c>
      <c r="B10" s="780">
        <v>5075.63</v>
      </c>
      <c r="C10" s="730">
        <v>1</v>
      </c>
      <c r="D10" s="793">
        <v>16</v>
      </c>
      <c r="E10" s="796" t="s">
        <v>1036</v>
      </c>
      <c r="F10" s="780">
        <v>2975.42</v>
      </c>
      <c r="G10" s="748">
        <v>0.58621688342136835</v>
      </c>
      <c r="H10" s="734">
        <v>11</v>
      </c>
      <c r="I10" s="771">
        <v>0.6875</v>
      </c>
      <c r="J10" s="799">
        <v>2100.21</v>
      </c>
      <c r="K10" s="748">
        <v>0.41378311657863159</v>
      </c>
      <c r="L10" s="734">
        <v>5</v>
      </c>
      <c r="M10" s="771">
        <v>0.3125</v>
      </c>
    </row>
    <row r="11" spans="1:13" ht="14.45" customHeight="1" x14ac:dyDescent="0.2">
      <c r="A11" s="789" t="s">
        <v>1037</v>
      </c>
      <c r="B11" s="780">
        <v>37884.269999999997</v>
      </c>
      <c r="C11" s="730">
        <v>1</v>
      </c>
      <c r="D11" s="793">
        <v>12</v>
      </c>
      <c r="E11" s="796" t="s">
        <v>1037</v>
      </c>
      <c r="F11" s="780">
        <v>37884.269999999997</v>
      </c>
      <c r="G11" s="748">
        <v>1</v>
      </c>
      <c r="H11" s="734">
        <v>12</v>
      </c>
      <c r="I11" s="771">
        <v>1</v>
      </c>
      <c r="J11" s="799"/>
      <c r="K11" s="748">
        <v>0</v>
      </c>
      <c r="L11" s="734"/>
      <c r="M11" s="771">
        <v>0</v>
      </c>
    </row>
    <row r="12" spans="1:13" ht="14.45" customHeight="1" x14ac:dyDescent="0.2">
      <c r="A12" s="789" t="s">
        <v>1038</v>
      </c>
      <c r="B12" s="780">
        <v>6027.76</v>
      </c>
      <c r="C12" s="730">
        <v>1</v>
      </c>
      <c r="D12" s="793">
        <v>14</v>
      </c>
      <c r="E12" s="796" t="s">
        <v>1038</v>
      </c>
      <c r="F12" s="780">
        <v>4842.8900000000003</v>
      </c>
      <c r="G12" s="748">
        <v>0.80343112532682126</v>
      </c>
      <c r="H12" s="734">
        <v>9</v>
      </c>
      <c r="I12" s="771">
        <v>0.6428571428571429</v>
      </c>
      <c r="J12" s="799">
        <v>1184.8699999999999</v>
      </c>
      <c r="K12" s="748">
        <v>0.19656887467317874</v>
      </c>
      <c r="L12" s="734">
        <v>5</v>
      </c>
      <c r="M12" s="771">
        <v>0.35714285714285715</v>
      </c>
    </row>
    <row r="13" spans="1:13" ht="14.45" customHeight="1" x14ac:dyDescent="0.2">
      <c r="A13" s="789" t="s">
        <v>1039</v>
      </c>
      <c r="B13" s="780">
        <v>173318.50000000003</v>
      </c>
      <c r="C13" s="730">
        <v>1</v>
      </c>
      <c r="D13" s="793">
        <v>111</v>
      </c>
      <c r="E13" s="796" t="s">
        <v>1039</v>
      </c>
      <c r="F13" s="780">
        <v>135109.13</v>
      </c>
      <c r="G13" s="748">
        <v>0.77954246084520684</v>
      </c>
      <c r="H13" s="734">
        <v>66</v>
      </c>
      <c r="I13" s="771">
        <v>0.59459459459459463</v>
      </c>
      <c r="J13" s="799">
        <v>38209.370000000017</v>
      </c>
      <c r="K13" s="748">
        <v>0.2204575391547931</v>
      </c>
      <c r="L13" s="734">
        <v>45</v>
      </c>
      <c r="M13" s="771">
        <v>0.40540540540540543</v>
      </c>
    </row>
    <row r="14" spans="1:13" ht="14.45" customHeight="1" x14ac:dyDescent="0.2">
      <c r="A14" s="789" t="s">
        <v>1040</v>
      </c>
      <c r="B14" s="780">
        <v>36.54</v>
      </c>
      <c r="C14" s="730">
        <v>1</v>
      </c>
      <c r="D14" s="793">
        <v>1</v>
      </c>
      <c r="E14" s="796" t="s">
        <v>1040</v>
      </c>
      <c r="F14" s="780"/>
      <c r="G14" s="748">
        <v>0</v>
      </c>
      <c r="H14" s="734"/>
      <c r="I14" s="771">
        <v>0</v>
      </c>
      <c r="J14" s="799">
        <v>36.54</v>
      </c>
      <c r="K14" s="748">
        <v>1</v>
      </c>
      <c r="L14" s="734">
        <v>1</v>
      </c>
      <c r="M14" s="771">
        <v>1</v>
      </c>
    </row>
    <row r="15" spans="1:13" ht="14.45" customHeight="1" x14ac:dyDescent="0.2">
      <c r="A15" s="789" t="s">
        <v>1041</v>
      </c>
      <c r="B15" s="780">
        <v>21089.59</v>
      </c>
      <c r="C15" s="730">
        <v>1</v>
      </c>
      <c r="D15" s="793">
        <v>38</v>
      </c>
      <c r="E15" s="796" t="s">
        <v>1041</v>
      </c>
      <c r="F15" s="780">
        <v>11552.09</v>
      </c>
      <c r="G15" s="748">
        <v>0.54776266394937023</v>
      </c>
      <c r="H15" s="734">
        <v>19</v>
      </c>
      <c r="I15" s="771">
        <v>0.5</v>
      </c>
      <c r="J15" s="799">
        <v>9537.5</v>
      </c>
      <c r="K15" s="748">
        <v>0.45223733605062971</v>
      </c>
      <c r="L15" s="734">
        <v>19</v>
      </c>
      <c r="M15" s="771">
        <v>0.5</v>
      </c>
    </row>
    <row r="16" spans="1:13" ht="14.45" customHeight="1" x14ac:dyDescent="0.2">
      <c r="A16" s="789" t="s">
        <v>1042</v>
      </c>
      <c r="B16" s="780">
        <v>2165.81</v>
      </c>
      <c r="C16" s="730">
        <v>1</v>
      </c>
      <c r="D16" s="793">
        <v>7</v>
      </c>
      <c r="E16" s="796" t="s">
        <v>1042</v>
      </c>
      <c r="F16" s="780">
        <v>2011.1399999999999</v>
      </c>
      <c r="G16" s="748">
        <v>0.9285856100027241</v>
      </c>
      <c r="H16" s="734">
        <v>6</v>
      </c>
      <c r="I16" s="771">
        <v>0.8571428571428571</v>
      </c>
      <c r="J16" s="799">
        <v>154.66999999999999</v>
      </c>
      <c r="K16" s="748">
        <v>7.141438999727584E-2</v>
      </c>
      <c r="L16" s="734">
        <v>1</v>
      </c>
      <c r="M16" s="771">
        <v>0.14285714285714285</v>
      </c>
    </row>
    <row r="17" spans="1:13" ht="14.45" customHeight="1" thickBot="1" x14ac:dyDescent="0.25">
      <c r="A17" s="790" t="s">
        <v>1043</v>
      </c>
      <c r="B17" s="781">
        <v>158932.07</v>
      </c>
      <c r="C17" s="737">
        <v>1</v>
      </c>
      <c r="D17" s="794">
        <v>104</v>
      </c>
      <c r="E17" s="797" t="s">
        <v>1043</v>
      </c>
      <c r="F17" s="781">
        <v>33149.660000000003</v>
      </c>
      <c r="G17" s="749">
        <v>0.20857753881894323</v>
      </c>
      <c r="H17" s="741">
        <v>40</v>
      </c>
      <c r="I17" s="772">
        <v>0.38461538461538464</v>
      </c>
      <c r="J17" s="800">
        <v>125782.41000000002</v>
      </c>
      <c r="K17" s="749">
        <v>0.79142246118105686</v>
      </c>
      <c r="L17" s="741">
        <v>64</v>
      </c>
      <c r="M17" s="772">
        <v>0.61538461538461542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AFE61F8-0601-41C7-B6D2-C37DA453914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8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1563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650764.43999999994</v>
      </c>
      <c r="N3" s="70">
        <f>SUBTOTAL(9,N7:N1048576)</f>
        <v>2645</v>
      </c>
      <c r="O3" s="70">
        <f>SUBTOTAL(9,O7:O1048576)</f>
        <v>486</v>
      </c>
      <c r="P3" s="70">
        <f>SUBTOTAL(9,P7:P1048576)</f>
        <v>351669.22</v>
      </c>
      <c r="Q3" s="71">
        <f>IF(M3=0,0,P3/M3)</f>
        <v>0.540394032593422</v>
      </c>
      <c r="R3" s="70">
        <f>SUBTOTAL(9,R7:R1048576)</f>
        <v>1836</v>
      </c>
      <c r="S3" s="71">
        <f>IF(N3=0,0,R3/N3)</f>
        <v>0.69413988657844994</v>
      </c>
      <c r="T3" s="70">
        <f>SUBTOTAL(9,T7:T1048576)</f>
        <v>261</v>
      </c>
      <c r="U3" s="72">
        <f>IF(O3=0,0,T3/O3)</f>
        <v>0.53703703703703709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9</v>
      </c>
      <c r="B7" s="807" t="s">
        <v>1019</v>
      </c>
      <c r="C7" s="807" t="s">
        <v>1026</v>
      </c>
      <c r="D7" s="808" t="s">
        <v>1561</v>
      </c>
      <c r="E7" s="809" t="s">
        <v>1034</v>
      </c>
      <c r="F7" s="807" t="s">
        <v>1020</v>
      </c>
      <c r="G7" s="807" t="s">
        <v>1044</v>
      </c>
      <c r="H7" s="807" t="s">
        <v>329</v>
      </c>
      <c r="I7" s="807" t="s">
        <v>1045</v>
      </c>
      <c r="J7" s="807" t="s">
        <v>1046</v>
      </c>
      <c r="K7" s="807" t="s">
        <v>1047</v>
      </c>
      <c r="L7" s="810">
        <v>72.55</v>
      </c>
      <c r="M7" s="810">
        <v>72.55</v>
      </c>
      <c r="N7" s="807">
        <v>1</v>
      </c>
      <c r="O7" s="811">
        <v>0.5</v>
      </c>
      <c r="P7" s="810"/>
      <c r="Q7" s="812">
        <v>0</v>
      </c>
      <c r="R7" s="807"/>
      <c r="S7" s="812">
        <v>0</v>
      </c>
      <c r="T7" s="811"/>
      <c r="U7" s="231">
        <v>0</v>
      </c>
    </row>
    <row r="8" spans="1:21" ht="14.45" customHeight="1" x14ac:dyDescent="0.2">
      <c r="A8" s="821">
        <v>9</v>
      </c>
      <c r="B8" s="822" t="s">
        <v>1019</v>
      </c>
      <c r="C8" s="822" t="s">
        <v>1026</v>
      </c>
      <c r="D8" s="823" t="s">
        <v>1561</v>
      </c>
      <c r="E8" s="824" t="s">
        <v>1034</v>
      </c>
      <c r="F8" s="822" t="s">
        <v>1020</v>
      </c>
      <c r="G8" s="822" t="s">
        <v>1048</v>
      </c>
      <c r="H8" s="822" t="s">
        <v>329</v>
      </c>
      <c r="I8" s="822" t="s">
        <v>1049</v>
      </c>
      <c r="J8" s="822" t="s">
        <v>1050</v>
      </c>
      <c r="K8" s="822" t="s">
        <v>1051</v>
      </c>
      <c r="L8" s="825">
        <v>155.30000000000001</v>
      </c>
      <c r="M8" s="825">
        <v>155.30000000000001</v>
      </c>
      <c r="N8" s="822">
        <v>1</v>
      </c>
      <c r="O8" s="826">
        <v>0.5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9</v>
      </c>
      <c r="B9" s="822" t="s">
        <v>1019</v>
      </c>
      <c r="C9" s="822" t="s">
        <v>1026</v>
      </c>
      <c r="D9" s="823" t="s">
        <v>1561</v>
      </c>
      <c r="E9" s="824" t="s">
        <v>1034</v>
      </c>
      <c r="F9" s="822" t="s">
        <v>1020</v>
      </c>
      <c r="G9" s="822" t="s">
        <v>1048</v>
      </c>
      <c r="H9" s="822" t="s">
        <v>329</v>
      </c>
      <c r="I9" s="822" t="s">
        <v>1052</v>
      </c>
      <c r="J9" s="822" t="s">
        <v>1050</v>
      </c>
      <c r="K9" s="822" t="s">
        <v>1053</v>
      </c>
      <c r="L9" s="825">
        <v>310.58999999999997</v>
      </c>
      <c r="M9" s="825">
        <v>310.58999999999997</v>
      </c>
      <c r="N9" s="822">
        <v>1</v>
      </c>
      <c r="O9" s="826">
        <v>1</v>
      </c>
      <c r="P9" s="825">
        <v>310.58999999999997</v>
      </c>
      <c r="Q9" s="827">
        <v>1</v>
      </c>
      <c r="R9" s="822">
        <v>1</v>
      </c>
      <c r="S9" s="827">
        <v>1</v>
      </c>
      <c r="T9" s="826">
        <v>1</v>
      </c>
      <c r="U9" s="828">
        <v>1</v>
      </c>
    </row>
    <row r="10" spans="1:21" ht="14.45" customHeight="1" x14ac:dyDescent="0.2">
      <c r="A10" s="821">
        <v>9</v>
      </c>
      <c r="B10" s="822" t="s">
        <v>1019</v>
      </c>
      <c r="C10" s="822" t="s">
        <v>1026</v>
      </c>
      <c r="D10" s="823" t="s">
        <v>1561</v>
      </c>
      <c r="E10" s="824" t="s">
        <v>1034</v>
      </c>
      <c r="F10" s="822" t="s">
        <v>1020</v>
      </c>
      <c r="G10" s="822" t="s">
        <v>1048</v>
      </c>
      <c r="H10" s="822" t="s">
        <v>329</v>
      </c>
      <c r="I10" s="822" t="s">
        <v>1052</v>
      </c>
      <c r="J10" s="822" t="s">
        <v>1050</v>
      </c>
      <c r="K10" s="822" t="s">
        <v>1053</v>
      </c>
      <c r="L10" s="825">
        <v>183.79</v>
      </c>
      <c r="M10" s="825">
        <v>183.79</v>
      </c>
      <c r="N10" s="822">
        <v>1</v>
      </c>
      <c r="O10" s="826">
        <v>1</v>
      </c>
      <c r="P10" s="825">
        <v>183.79</v>
      </c>
      <c r="Q10" s="827">
        <v>1</v>
      </c>
      <c r="R10" s="822">
        <v>1</v>
      </c>
      <c r="S10" s="827">
        <v>1</v>
      </c>
      <c r="T10" s="826">
        <v>1</v>
      </c>
      <c r="U10" s="828">
        <v>1</v>
      </c>
    </row>
    <row r="11" spans="1:21" ht="14.45" customHeight="1" x14ac:dyDescent="0.2">
      <c r="A11" s="821">
        <v>9</v>
      </c>
      <c r="B11" s="822" t="s">
        <v>1019</v>
      </c>
      <c r="C11" s="822" t="s">
        <v>1026</v>
      </c>
      <c r="D11" s="823" t="s">
        <v>1561</v>
      </c>
      <c r="E11" s="824" t="s">
        <v>1034</v>
      </c>
      <c r="F11" s="822" t="s">
        <v>1020</v>
      </c>
      <c r="G11" s="822" t="s">
        <v>1054</v>
      </c>
      <c r="H11" s="822" t="s">
        <v>683</v>
      </c>
      <c r="I11" s="822" t="s">
        <v>1055</v>
      </c>
      <c r="J11" s="822" t="s">
        <v>1056</v>
      </c>
      <c r="K11" s="822" t="s">
        <v>1057</v>
      </c>
      <c r="L11" s="825">
        <v>184.65</v>
      </c>
      <c r="M11" s="825">
        <v>184.65</v>
      </c>
      <c r="N11" s="822">
        <v>1</v>
      </c>
      <c r="O11" s="826">
        <v>0.5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9</v>
      </c>
      <c r="B12" s="822" t="s">
        <v>1019</v>
      </c>
      <c r="C12" s="822" t="s">
        <v>1026</v>
      </c>
      <c r="D12" s="823" t="s">
        <v>1561</v>
      </c>
      <c r="E12" s="824" t="s">
        <v>1034</v>
      </c>
      <c r="F12" s="822" t="s">
        <v>1020</v>
      </c>
      <c r="G12" s="822" t="s">
        <v>1058</v>
      </c>
      <c r="H12" s="822" t="s">
        <v>683</v>
      </c>
      <c r="I12" s="822" t="s">
        <v>1059</v>
      </c>
      <c r="J12" s="822" t="s">
        <v>1060</v>
      </c>
      <c r="K12" s="822" t="s">
        <v>1061</v>
      </c>
      <c r="L12" s="825">
        <v>119.7</v>
      </c>
      <c r="M12" s="825">
        <v>239.4</v>
      </c>
      <c r="N12" s="822">
        <v>2</v>
      </c>
      <c r="O12" s="826">
        <v>1.5</v>
      </c>
      <c r="P12" s="825">
        <v>239.4</v>
      </c>
      <c r="Q12" s="827">
        <v>1</v>
      </c>
      <c r="R12" s="822">
        <v>2</v>
      </c>
      <c r="S12" s="827">
        <v>1</v>
      </c>
      <c r="T12" s="826">
        <v>1.5</v>
      </c>
      <c r="U12" s="828">
        <v>1</v>
      </c>
    </row>
    <row r="13" spans="1:21" ht="14.45" customHeight="1" x14ac:dyDescent="0.2">
      <c r="A13" s="821">
        <v>9</v>
      </c>
      <c r="B13" s="822" t="s">
        <v>1019</v>
      </c>
      <c r="C13" s="822" t="s">
        <v>1026</v>
      </c>
      <c r="D13" s="823" t="s">
        <v>1561</v>
      </c>
      <c r="E13" s="824" t="s">
        <v>1034</v>
      </c>
      <c r="F13" s="822" t="s">
        <v>1020</v>
      </c>
      <c r="G13" s="822" t="s">
        <v>1062</v>
      </c>
      <c r="H13" s="822" t="s">
        <v>683</v>
      </c>
      <c r="I13" s="822" t="s">
        <v>1063</v>
      </c>
      <c r="J13" s="822" t="s">
        <v>1064</v>
      </c>
      <c r="K13" s="822" t="s">
        <v>1065</v>
      </c>
      <c r="L13" s="825">
        <v>176.32</v>
      </c>
      <c r="M13" s="825">
        <v>352.64</v>
      </c>
      <c r="N13" s="822">
        <v>2</v>
      </c>
      <c r="O13" s="826">
        <v>2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9</v>
      </c>
      <c r="B14" s="822" t="s">
        <v>1019</v>
      </c>
      <c r="C14" s="822" t="s">
        <v>1026</v>
      </c>
      <c r="D14" s="823" t="s">
        <v>1561</v>
      </c>
      <c r="E14" s="824" t="s">
        <v>1034</v>
      </c>
      <c r="F14" s="822" t="s">
        <v>1020</v>
      </c>
      <c r="G14" s="822" t="s">
        <v>1066</v>
      </c>
      <c r="H14" s="822" t="s">
        <v>329</v>
      </c>
      <c r="I14" s="822" t="s">
        <v>1067</v>
      </c>
      <c r="J14" s="822" t="s">
        <v>1068</v>
      </c>
      <c r="K14" s="822" t="s">
        <v>1069</v>
      </c>
      <c r="L14" s="825">
        <v>422.19</v>
      </c>
      <c r="M14" s="825">
        <v>422.19</v>
      </c>
      <c r="N14" s="822">
        <v>1</v>
      </c>
      <c r="O14" s="826">
        <v>1</v>
      </c>
      <c r="P14" s="825">
        <v>422.19</v>
      </c>
      <c r="Q14" s="827">
        <v>1</v>
      </c>
      <c r="R14" s="822">
        <v>1</v>
      </c>
      <c r="S14" s="827">
        <v>1</v>
      </c>
      <c r="T14" s="826">
        <v>1</v>
      </c>
      <c r="U14" s="828">
        <v>1</v>
      </c>
    </row>
    <row r="15" spans="1:21" ht="14.45" customHeight="1" x14ac:dyDescent="0.2">
      <c r="A15" s="821">
        <v>9</v>
      </c>
      <c r="B15" s="822" t="s">
        <v>1019</v>
      </c>
      <c r="C15" s="822" t="s">
        <v>1026</v>
      </c>
      <c r="D15" s="823" t="s">
        <v>1561</v>
      </c>
      <c r="E15" s="824" t="s">
        <v>1034</v>
      </c>
      <c r="F15" s="822" t="s">
        <v>1020</v>
      </c>
      <c r="G15" s="822" t="s">
        <v>1070</v>
      </c>
      <c r="H15" s="822" t="s">
        <v>329</v>
      </c>
      <c r="I15" s="822" t="s">
        <v>1071</v>
      </c>
      <c r="J15" s="822" t="s">
        <v>1072</v>
      </c>
      <c r="K15" s="822" t="s">
        <v>1073</v>
      </c>
      <c r="L15" s="825">
        <v>679.54</v>
      </c>
      <c r="M15" s="825">
        <v>679.54</v>
      </c>
      <c r="N15" s="822">
        <v>1</v>
      </c>
      <c r="O15" s="826">
        <v>1</v>
      </c>
      <c r="P15" s="825">
        <v>679.54</v>
      </c>
      <c r="Q15" s="827">
        <v>1</v>
      </c>
      <c r="R15" s="822">
        <v>1</v>
      </c>
      <c r="S15" s="827">
        <v>1</v>
      </c>
      <c r="T15" s="826">
        <v>1</v>
      </c>
      <c r="U15" s="828">
        <v>1</v>
      </c>
    </row>
    <row r="16" spans="1:21" ht="14.45" customHeight="1" x14ac:dyDescent="0.2">
      <c r="A16" s="821">
        <v>9</v>
      </c>
      <c r="B16" s="822" t="s">
        <v>1019</v>
      </c>
      <c r="C16" s="822" t="s">
        <v>1026</v>
      </c>
      <c r="D16" s="823" t="s">
        <v>1561</v>
      </c>
      <c r="E16" s="824" t="s">
        <v>1034</v>
      </c>
      <c r="F16" s="822" t="s">
        <v>1020</v>
      </c>
      <c r="G16" s="822" t="s">
        <v>1074</v>
      </c>
      <c r="H16" s="822" t="s">
        <v>329</v>
      </c>
      <c r="I16" s="822" t="s">
        <v>1075</v>
      </c>
      <c r="J16" s="822" t="s">
        <v>654</v>
      </c>
      <c r="K16" s="822" t="s">
        <v>655</v>
      </c>
      <c r="L16" s="825">
        <v>94.7</v>
      </c>
      <c r="M16" s="825">
        <v>189.4</v>
      </c>
      <c r="N16" s="822">
        <v>2</v>
      </c>
      <c r="O16" s="826">
        <v>1</v>
      </c>
      <c r="P16" s="825">
        <v>189.4</v>
      </c>
      <c r="Q16" s="827">
        <v>1</v>
      </c>
      <c r="R16" s="822">
        <v>2</v>
      </c>
      <c r="S16" s="827">
        <v>1</v>
      </c>
      <c r="T16" s="826">
        <v>1</v>
      </c>
      <c r="U16" s="828">
        <v>1</v>
      </c>
    </row>
    <row r="17" spans="1:21" ht="14.45" customHeight="1" x14ac:dyDescent="0.2">
      <c r="A17" s="821">
        <v>9</v>
      </c>
      <c r="B17" s="822" t="s">
        <v>1019</v>
      </c>
      <c r="C17" s="822" t="s">
        <v>1026</v>
      </c>
      <c r="D17" s="823" t="s">
        <v>1561</v>
      </c>
      <c r="E17" s="824" t="s">
        <v>1034</v>
      </c>
      <c r="F17" s="822" t="s">
        <v>1020</v>
      </c>
      <c r="G17" s="822" t="s">
        <v>1076</v>
      </c>
      <c r="H17" s="822" t="s">
        <v>329</v>
      </c>
      <c r="I17" s="822" t="s">
        <v>1077</v>
      </c>
      <c r="J17" s="822" t="s">
        <v>1078</v>
      </c>
      <c r="K17" s="822" t="s">
        <v>1079</v>
      </c>
      <c r="L17" s="825">
        <v>76.180000000000007</v>
      </c>
      <c r="M17" s="825">
        <v>76.180000000000007</v>
      </c>
      <c r="N17" s="822">
        <v>1</v>
      </c>
      <c r="O17" s="826">
        <v>1</v>
      </c>
      <c r="P17" s="825">
        <v>76.180000000000007</v>
      </c>
      <c r="Q17" s="827">
        <v>1</v>
      </c>
      <c r="R17" s="822">
        <v>1</v>
      </c>
      <c r="S17" s="827">
        <v>1</v>
      </c>
      <c r="T17" s="826">
        <v>1</v>
      </c>
      <c r="U17" s="828">
        <v>1</v>
      </c>
    </row>
    <row r="18" spans="1:21" ht="14.45" customHeight="1" x14ac:dyDescent="0.2">
      <c r="A18" s="821">
        <v>9</v>
      </c>
      <c r="B18" s="822" t="s">
        <v>1019</v>
      </c>
      <c r="C18" s="822" t="s">
        <v>1026</v>
      </c>
      <c r="D18" s="823" t="s">
        <v>1561</v>
      </c>
      <c r="E18" s="824" t="s">
        <v>1034</v>
      </c>
      <c r="F18" s="822" t="s">
        <v>1020</v>
      </c>
      <c r="G18" s="822" t="s">
        <v>1080</v>
      </c>
      <c r="H18" s="822" t="s">
        <v>329</v>
      </c>
      <c r="I18" s="822" t="s">
        <v>1081</v>
      </c>
      <c r="J18" s="822" t="s">
        <v>1082</v>
      </c>
      <c r="K18" s="822" t="s">
        <v>1083</v>
      </c>
      <c r="L18" s="825">
        <v>73.989999999999995</v>
      </c>
      <c r="M18" s="825">
        <v>73.989999999999995</v>
      </c>
      <c r="N18" s="822">
        <v>1</v>
      </c>
      <c r="O18" s="826">
        <v>0.5</v>
      </c>
      <c r="P18" s="825">
        <v>73.989999999999995</v>
      </c>
      <c r="Q18" s="827">
        <v>1</v>
      </c>
      <c r="R18" s="822">
        <v>1</v>
      </c>
      <c r="S18" s="827">
        <v>1</v>
      </c>
      <c r="T18" s="826">
        <v>0.5</v>
      </c>
      <c r="U18" s="828">
        <v>1</v>
      </c>
    </row>
    <row r="19" spans="1:21" ht="14.45" customHeight="1" x14ac:dyDescent="0.2">
      <c r="A19" s="821">
        <v>9</v>
      </c>
      <c r="B19" s="822" t="s">
        <v>1019</v>
      </c>
      <c r="C19" s="822" t="s">
        <v>1026</v>
      </c>
      <c r="D19" s="823" t="s">
        <v>1561</v>
      </c>
      <c r="E19" s="824" t="s">
        <v>1034</v>
      </c>
      <c r="F19" s="822" t="s">
        <v>1020</v>
      </c>
      <c r="G19" s="822" t="s">
        <v>1084</v>
      </c>
      <c r="H19" s="822" t="s">
        <v>329</v>
      </c>
      <c r="I19" s="822" t="s">
        <v>1085</v>
      </c>
      <c r="J19" s="822" t="s">
        <v>1086</v>
      </c>
      <c r="K19" s="822" t="s">
        <v>1087</v>
      </c>
      <c r="L19" s="825">
        <v>52.75</v>
      </c>
      <c r="M19" s="825">
        <v>52.75</v>
      </c>
      <c r="N19" s="822">
        <v>1</v>
      </c>
      <c r="O19" s="826">
        <v>0.5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9</v>
      </c>
      <c r="B20" s="822" t="s">
        <v>1019</v>
      </c>
      <c r="C20" s="822" t="s">
        <v>1026</v>
      </c>
      <c r="D20" s="823" t="s">
        <v>1561</v>
      </c>
      <c r="E20" s="824" t="s">
        <v>1034</v>
      </c>
      <c r="F20" s="822" t="s">
        <v>1020</v>
      </c>
      <c r="G20" s="822" t="s">
        <v>1088</v>
      </c>
      <c r="H20" s="822" t="s">
        <v>329</v>
      </c>
      <c r="I20" s="822" t="s">
        <v>1089</v>
      </c>
      <c r="J20" s="822" t="s">
        <v>1090</v>
      </c>
      <c r="K20" s="822" t="s">
        <v>1091</v>
      </c>
      <c r="L20" s="825">
        <v>176.32</v>
      </c>
      <c r="M20" s="825">
        <v>176.32</v>
      </c>
      <c r="N20" s="822">
        <v>1</v>
      </c>
      <c r="O20" s="826">
        <v>1</v>
      </c>
      <c r="P20" s="825">
        <v>176.32</v>
      </c>
      <c r="Q20" s="827">
        <v>1</v>
      </c>
      <c r="R20" s="822">
        <v>1</v>
      </c>
      <c r="S20" s="827">
        <v>1</v>
      </c>
      <c r="T20" s="826">
        <v>1</v>
      </c>
      <c r="U20" s="828">
        <v>1</v>
      </c>
    </row>
    <row r="21" spans="1:21" ht="14.45" customHeight="1" x14ac:dyDescent="0.2">
      <c r="A21" s="821">
        <v>9</v>
      </c>
      <c r="B21" s="822" t="s">
        <v>1019</v>
      </c>
      <c r="C21" s="822" t="s">
        <v>1026</v>
      </c>
      <c r="D21" s="823" t="s">
        <v>1561</v>
      </c>
      <c r="E21" s="824" t="s">
        <v>1034</v>
      </c>
      <c r="F21" s="822" t="s">
        <v>1020</v>
      </c>
      <c r="G21" s="822" t="s">
        <v>1092</v>
      </c>
      <c r="H21" s="822" t="s">
        <v>329</v>
      </c>
      <c r="I21" s="822" t="s">
        <v>1093</v>
      </c>
      <c r="J21" s="822" t="s">
        <v>1094</v>
      </c>
      <c r="K21" s="822" t="s">
        <v>1095</v>
      </c>
      <c r="L21" s="825">
        <v>73.010000000000005</v>
      </c>
      <c r="M21" s="825">
        <v>73.010000000000005</v>
      </c>
      <c r="N21" s="822">
        <v>1</v>
      </c>
      <c r="O21" s="826">
        <v>1</v>
      </c>
      <c r="P21" s="825">
        <v>73.010000000000005</v>
      </c>
      <c r="Q21" s="827">
        <v>1</v>
      </c>
      <c r="R21" s="822">
        <v>1</v>
      </c>
      <c r="S21" s="827">
        <v>1</v>
      </c>
      <c r="T21" s="826">
        <v>1</v>
      </c>
      <c r="U21" s="828">
        <v>1</v>
      </c>
    </row>
    <row r="22" spans="1:21" ht="14.45" customHeight="1" x14ac:dyDescent="0.2">
      <c r="A22" s="821">
        <v>9</v>
      </c>
      <c r="B22" s="822" t="s">
        <v>1019</v>
      </c>
      <c r="C22" s="822" t="s">
        <v>1026</v>
      </c>
      <c r="D22" s="823" t="s">
        <v>1561</v>
      </c>
      <c r="E22" s="824" t="s">
        <v>1034</v>
      </c>
      <c r="F22" s="822" t="s">
        <v>1020</v>
      </c>
      <c r="G22" s="822" t="s">
        <v>1096</v>
      </c>
      <c r="H22" s="822" t="s">
        <v>329</v>
      </c>
      <c r="I22" s="822" t="s">
        <v>1097</v>
      </c>
      <c r="J22" s="822" t="s">
        <v>1098</v>
      </c>
      <c r="K22" s="822" t="s">
        <v>1099</v>
      </c>
      <c r="L22" s="825">
        <v>0</v>
      </c>
      <c r="M22" s="825">
        <v>0</v>
      </c>
      <c r="N22" s="822">
        <v>1</v>
      </c>
      <c r="O22" s="826">
        <v>1</v>
      </c>
      <c r="P22" s="825">
        <v>0</v>
      </c>
      <c r="Q22" s="827"/>
      <c r="R22" s="822">
        <v>1</v>
      </c>
      <c r="S22" s="827">
        <v>1</v>
      </c>
      <c r="T22" s="826">
        <v>1</v>
      </c>
      <c r="U22" s="828">
        <v>1</v>
      </c>
    </row>
    <row r="23" spans="1:21" ht="14.45" customHeight="1" x14ac:dyDescent="0.2">
      <c r="A23" s="821">
        <v>9</v>
      </c>
      <c r="B23" s="822" t="s">
        <v>1019</v>
      </c>
      <c r="C23" s="822" t="s">
        <v>1026</v>
      </c>
      <c r="D23" s="823" t="s">
        <v>1561</v>
      </c>
      <c r="E23" s="824" t="s">
        <v>1034</v>
      </c>
      <c r="F23" s="822" t="s">
        <v>1020</v>
      </c>
      <c r="G23" s="822" t="s">
        <v>1100</v>
      </c>
      <c r="H23" s="822" t="s">
        <v>329</v>
      </c>
      <c r="I23" s="822" t="s">
        <v>1101</v>
      </c>
      <c r="J23" s="822" t="s">
        <v>1102</v>
      </c>
      <c r="K23" s="822" t="s">
        <v>1103</v>
      </c>
      <c r="L23" s="825">
        <v>333.68</v>
      </c>
      <c r="M23" s="825">
        <v>333.68</v>
      </c>
      <c r="N23" s="822">
        <v>1</v>
      </c>
      <c r="O23" s="826">
        <v>1</v>
      </c>
      <c r="P23" s="825">
        <v>333.68</v>
      </c>
      <c r="Q23" s="827">
        <v>1</v>
      </c>
      <c r="R23" s="822">
        <v>1</v>
      </c>
      <c r="S23" s="827">
        <v>1</v>
      </c>
      <c r="T23" s="826">
        <v>1</v>
      </c>
      <c r="U23" s="828">
        <v>1</v>
      </c>
    </row>
    <row r="24" spans="1:21" ht="14.45" customHeight="1" x14ac:dyDescent="0.2">
      <c r="A24" s="821">
        <v>9</v>
      </c>
      <c r="B24" s="822" t="s">
        <v>1019</v>
      </c>
      <c r="C24" s="822" t="s">
        <v>1026</v>
      </c>
      <c r="D24" s="823" t="s">
        <v>1561</v>
      </c>
      <c r="E24" s="824" t="s">
        <v>1034</v>
      </c>
      <c r="F24" s="822" t="s">
        <v>1020</v>
      </c>
      <c r="G24" s="822" t="s">
        <v>1104</v>
      </c>
      <c r="H24" s="822" t="s">
        <v>329</v>
      </c>
      <c r="I24" s="822" t="s">
        <v>1105</v>
      </c>
      <c r="J24" s="822" t="s">
        <v>1106</v>
      </c>
      <c r="K24" s="822" t="s">
        <v>1107</v>
      </c>
      <c r="L24" s="825">
        <v>87.87</v>
      </c>
      <c r="M24" s="825">
        <v>263.61</v>
      </c>
      <c r="N24" s="822">
        <v>3</v>
      </c>
      <c r="O24" s="826">
        <v>0.5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9</v>
      </c>
      <c r="B25" s="822" t="s">
        <v>1019</v>
      </c>
      <c r="C25" s="822" t="s">
        <v>1026</v>
      </c>
      <c r="D25" s="823" t="s">
        <v>1561</v>
      </c>
      <c r="E25" s="824" t="s">
        <v>1034</v>
      </c>
      <c r="F25" s="822" t="s">
        <v>1020</v>
      </c>
      <c r="G25" s="822" t="s">
        <v>1108</v>
      </c>
      <c r="H25" s="822" t="s">
        <v>329</v>
      </c>
      <c r="I25" s="822" t="s">
        <v>1109</v>
      </c>
      <c r="J25" s="822" t="s">
        <v>1110</v>
      </c>
      <c r="K25" s="822" t="s">
        <v>1111</v>
      </c>
      <c r="L25" s="825">
        <v>311.02</v>
      </c>
      <c r="M25" s="825">
        <v>622.04</v>
      </c>
      <c r="N25" s="822">
        <v>2</v>
      </c>
      <c r="O25" s="826">
        <v>1</v>
      </c>
      <c r="P25" s="825">
        <v>622.04</v>
      </c>
      <c r="Q25" s="827">
        <v>1</v>
      </c>
      <c r="R25" s="822">
        <v>2</v>
      </c>
      <c r="S25" s="827">
        <v>1</v>
      </c>
      <c r="T25" s="826">
        <v>1</v>
      </c>
      <c r="U25" s="828">
        <v>1</v>
      </c>
    </row>
    <row r="26" spans="1:21" ht="14.45" customHeight="1" x14ac:dyDescent="0.2">
      <c r="A26" s="821">
        <v>9</v>
      </c>
      <c r="B26" s="822" t="s">
        <v>1019</v>
      </c>
      <c r="C26" s="822" t="s">
        <v>1026</v>
      </c>
      <c r="D26" s="823" t="s">
        <v>1561</v>
      </c>
      <c r="E26" s="824" t="s">
        <v>1034</v>
      </c>
      <c r="F26" s="822" t="s">
        <v>1020</v>
      </c>
      <c r="G26" s="822" t="s">
        <v>1112</v>
      </c>
      <c r="H26" s="822" t="s">
        <v>329</v>
      </c>
      <c r="I26" s="822" t="s">
        <v>1113</v>
      </c>
      <c r="J26" s="822" t="s">
        <v>1114</v>
      </c>
      <c r="K26" s="822" t="s">
        <v>1115</v>
      </c>
      <c r="L26" s="825">
        <v>79.069999999999993</v>
      </c>
      <c r="M26" s="825">
        <v>79.069999999999993</v>
      </c>
      <c r="N26" s="822">
        <v>1</v>
      </c>
      <c r="O26" s="826">
        <v>0.5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9</v>
      </c>
      <c r="B27" s="822" t="s">
        <v>1019</v>
      </c>
      <c r="C27" s="822" t="s">
        <v>1026</v>
      </c>
      <c r="D27" s="823" t="s">
        <v>1561</v>
      </c>
      <c r="E27" s="824" t="s">
        <v>1034</v>
      </c>
      <c r="F27" s="822" t="s">
        <v>1021</v>
      </c>
      <c r="G27" s="822" t="s">
        <v>1116</v>
      </c>
      <c r="H27" s="822" t="s">
        <v>329</v>
      </c>
      <c r="I27" s="822" t="s">
        <v>1117</v>
      </c>
      <c r="J27" s="822" t="s">
        <v>1118</v>
      </c>
      <c r="K27" s="822"/>
      <c r="L27" s="825">
        <v>0</v>
      </c>
      <c r="M27" s="825">
        <v>0</v>
      </c>
      <c r="N27" s="822">
        <v>1</v>
      </c>
      <c r="O27" s="826">
        <v>1</v>
      </c>
      <c r="P27" s="825">
        <v>0</v>
      </c>
      <c r="Q27" s="827"/>
      <c r="R27" s="822">
        <v>1</v>
      </c>
      <c r="S27" s="827">
        <v>1</v>
      </c>
      <c r="T27" s="826">
        <v>1</v>
      </c>
      <c r="U27" s="828">
        <v>1</v>
      </c>
    </row>
    <row r="28" spans="1:21" ht="14.45" customHeight="1" x14ac:dyDescent="0.2">
      <c r="A28" s="821">
        <v>9</v>
      </c>
      <c r="B28" s="822" t="s">
        <v>1019</v>
      </c>
      <c r="C28" s="822" t="s">
        <v>1026</v>
      </c>
      <c r="D28" s="823" t="s">
        <v>1561</v>
      </c>
      <c r="E28" s="824" t="s">
        <v>1034</v>
      </c>
      <c r="F28" s="822" t="s">
        <v>1021</v>
      </c>
      <c r="G28" s="822" t="s">
        <v>1116</v>
      </c>
      <c r="H28" s="822" t="s">
        <v>329</v>
      </c>
      <c r="I28" s="822" t="s">
        <v>1119</v>
      </c>
      <c r="J28" s="822" t="s">
        <v>1118</v>
      </c>
      <c r="K28" s="822"/>
      <c r="L28" s="825">
        <v>0</v>
      </c>
      <c r="M28" s="825">
        <v>0</v>
      </c>
      <c r="N28" s="822">
        <v>2</v>
      </c>
      <c r="O28" s="826">
        <v>2</v>
      </c>
      <c r="P28" s="825">
        <v>0</v>
      </c>
      <c r="Q28" s="827"/>
      <c r="R28" s="822">
        <v>2</v>
      </c>
      <c r="S28" s="827">
        <v>1</v>
      </c>
      <c r="T28" s="826">
        <v>2</v>
      </c>
      <c r="U28" s="828">
        <v>1</v>
      </c>
    </row>
    <row r="29" spans="1:21" ht="14.45" customHeight="1" x14ac:dyDescent="0.2">
      <c r="A29" s="821">
        <v>9</v>
      </c>
      <c r="B29" s="822" t="s">
        <v>1019</v>
      </c>
      <c r="C29" s="822" t="s">
        <v>1026</v>
      </c>
      <c r="D29" s="823" t="s">
        <v>1561</v>
      </c>
      <c r="E29" s="824" t="s">
        <v>1034</v>
      </c>
      <c r="F29" s="822" t="s">
        <v>1021</v>
      </c>
      <c r="G29" s="822" t="s">
        <v>1116</v>
      </c>
      <c r="H29" s="822" t="s">
        <v>329</v>
      </c>
      <c r="I29" s="822" t="s">
        <v>1120</v>
      </c>
      <c r="J29" s="822" t="s">
        <v>1118</v>
      </c>
      <c r="K29" s="822"/>
      <c r="L29" s="825">
        <v>0</v>
      </c>
      <c r="M29" s="825">
        <v>0</v>
      </c>
      <c r="N29" s="822">
        <v>1</v>
      </c>
      <c r="O29" s="826">
        <v>1</v>
      </c>
      <c r="P29" s="825">
        <v>0</v>
      </c>
      <c r="Q29" s="827"/>
      <c r="R29" s="822">
        <v>1</v>
      </c>
      <c r="S29" s="827">
        <v>1</v>
      </c>
      <c r="T29" s="826">
        <v>1</v>
      </c>
      <c r="U29" s="828">
        <v>1</v>
      </c>
    </row>
    <row r="30" spans="1:21" ht="14.45" customHeight="1" x14ac:dyDescent="0.2">
      <c r="A30" s="821">
        <v>9</v>
      </c>
      <c r="B30" s="822" t="s">
        <v>1019</v>
      </c>
      <c r="C30" s="822" t="s">
        <v>1026</v>
      </c>
      <c r="D30" s="823" t="s">
        <v>1561</v>
      </c>
      <c r="E30" s="824" t="s">
        <v>1034</v>
      </c>
      <c r="F30" s="822" t="s">
        <v>1021</v>
      </c>
      <c r="G30" s="822" t="s">
        <v>1116</v>
      </c>
      <c r="H30" s="822" t="s">
        <v>329</v>
      </c>
      <c r="I30" s="822" t="s">
        <v>1121</v>
      </c>
      <c r="J30" s="822" t="s">
        <v>1118</v>
      </c>
      <c r="K30" s="822"/>
      <c r="L30" s="825">
        <v>0</v>
      </c>
      <c r="M30" s="825">
        <v>0</v>
      </c>
      <c r="N30" s="822">
        <v>2</v>
      </c>
      <c r="O30" s="826">
        <v>2</v>
      </c>
      <c r="P30" s="825">
        <v>0</v>
      </c>
      <c r="Q30" s="827"/>
      <c r="R30" s="822">
        <v>2</v>
      </c>
      <c r="S30" s="827">
        <v>1</v>
      </c>
      <c r="T30" s="826">
        <v>2</v>
      </c>
      <c r="U30" s="828">
        <v>1</v>
      </c>
    </row>
    <row r="31" spans="1:21" ht="14.45" customHeight="1" x14ac:dyDescent="0.2">
      <c r="A31" s="821">
        <v>9</v>
      </c>
      <c r="B31" s="822" t="s">
        <v>1019</v>
      </c>
      <c r="C31" s="822" t="s">
        <v>1026</v>
      </c>
      <c r="D31" s="823" t="s">
        <v>1561</v>
      </c>
      <c r="E31" s="824" t="s">
        <v>1035</v>
      </c>
      <c r="F31" s="822" t="s">
        <v>1020</v>
      </c>
      <c r="G31" s="822" t="s">
        <v>1122</v>
      </c>
      <c r="H31" s="822" t="s">
        <v>329</v>
      </c>
      <c r="I31" s="822" t="s">
        <v>1123</v>
      </c>
      <c r="J31" s="822" t="s">
        <v>1124</v>
      </c>
      <c r="K31" s="822" t="s">
        <v>1125</v>
      </c>
      <c r="L31" s="825">
        <v>17.72</v>
      </c>
      <c r="M31" s="825">
        <v>17.72</v>
      </c>
      <c r="N31" s="822">
        <v>1</v>
      </c>
      <c r="O31" s="826">
        <v>1</v>
      </c>
      <c r="P31" s="825"/>
      <c r="Q31" s="827">
        <v>0</v>
      </c>
      <c r="R31" s="822"/>
      <c r="S31" s="827">
        <v>0</v>
      </c>
      <c r="T31" s="826"/>
      <c r="U31" s="828">
        <v>0</v>
      </c>
    </row>
    <row r="32" spans="1:21" ht="14.45" customHeight="1" x14ac:dyDescent="0.2">
      <c r="A32" s="821">
        <v>9</v>
      </c>
      <c r="B32" s="822" t="s">
        <v>1019</v>
      </c>
      <c r="C32" s="822" t="s">
        <v>1026</v>
      </c>
      <c r="D32" s="823" t="s">
        <v>1561</v>
      </c>
      <c r="E32" s="824" t="s">
        <v>1035</v>
      </c>
      <c r="F32" s="822" t="s">
        <v>1020</v>
      </c>
      <c r="G32" s="822" t="s">
        <v>1058</v>
      </c>
      <c r="H32" s="822" t="s">
        <v>329</v>
      </c>
      <c r="I32" s="822" t="s">
        <v>1126</v>
      </c>
      <c r="J32" s="822" t="s">
        <v>1127</v>
      </c>
      <c r="K32" s="822" t="s">
        <v>1061</v>
      </c>
      <c r="L32" s="825">
        <v>56.06</v>
      </c>
      <c r="M32" s="825">
        <v>112.12</v>
      </c>
      <c r="N32" s="822">
        <v>2</v>
      </c>
      <c r="O32" s="826">
        <v>1</v>
      </c>
      <c r="P32" s="825">
        <v>112.12</v>
      </c>
      <c r="Q32" s="827">
        <v>1</v>
      </c>
      <c r="R32" s="822">
        <v>2</v>
      </c>
      <c r="S32" s="827">
        <v>1</v>
      </c>
      <c r="T32" s="826">
        <v>1</v>
      </c>
      <c r="U32" s="828">
        <v>1</v>
      </c>
    </row>
    <row r="33" spans="1:21" ht="14.45" customHeight="1" x14ac:dyDescent="0.2">
      <c r="A33" s="821">
        <v>9</v>
      </c>
      <c r="B33" s="822" t="s">
        <v>1019</v>
      </c>
      <c r="C33" s="822" t="s">
        <v>1026</v>
      </c>
      <c r="D33" s="823" t="s">
        <v>1561</v>
      </c>
      <c r="E33" s="824" t="s">
        <v>1035</v>
      </c>
      <c r="F33" s="822" t="s">
        <v>1020</v>
      </c>
      <c r="G33" s="822" t="s">
        <v>1128</v>
      </c>
      <c r="H33" s="822" t="s">
        <v>329</v>
      </c>
      <c r="I33" s="822" t="s">
        <v>1129</v>
      </c>
      <c r="J33" s="822" t="s">
        <v>1130</v>
      </c>
      <c r="K33" s="822" t="s">
        <v>1131</v>
      </c>
      <c r="L33" s="825">
        <v>24.01</v>
      </c>
      <c r="M33" s="825">
        <v>72.03</v>
      </c>
      <c r="N33" s="822">
        <v>3</v>
      </c>
      <c r="O33" s="826">
        <v>2</v>
      </c>
      <c r="P33" s="825">
        <v>48.02</v>
      </c>
      <c r="Q33" s="827">
        <v>0.66666666666666674</v>
      </c>
      <c r="R33" s="822">
        <v>2</v>
      </c>
      <c r="S33" s="827">
        <v>0.66666666666666663</v>
      </c>
      <c r="T33" s="826">
        <v>1</v>
      </c>
      <c r="U33" s="828">
        <v>0.5</v>
      </c>
    </row>
    <row r="34" spans="1:21" ht="14.45" customHeight="1" x14ac:dyDescent="0.2">
      <c r="A34" s="821">
        <v>9</v>
      </c>
      <c r="B34" s="822" t="s">
        <v>1019</v>
      </c>
      <c r="C34" s="822" t="s">
        <v>1026</v>
      </c>
      <c r="D34" s="823" t="s">
        <v>1561</v>
      </c>
      <c r="E34" s="824" t="s">
        <v>1035</v>
      </c>
      <c r="F34" s="822" t="s">
        <v>1020</v>
      </c>
      <c r="G34" s="822" t="s">
        <v>1128</v>
      </c>
      <c r="H34" s="822" t="s">
        <v>683</v>
      </c>
      <c r="I34" s="822" t="s">
        <v>1132</v>
      </c>
      <c r="J34" s="822" t="s">
        <v>1133</v>
      </c>
      <c r="K34" s="822" t="s">
        <v>1134</v>
      </c>
      <c r="L34" s="825">
        <v>48.01</v>
      </c>
      <c r="M34" s="825">
        <v>96.02</v>
      </c>
      <c r="N34" s="822">
        <v>2</v>
      </c>
      <c r="O34" s="826">
        <v>1</v>
      </c>
      <c r="P34" s="825">
        <v>96.02</v>
      </c>
      <c r="Q34" s="827">
        <v>1</v>
      </c>
      <c r="R34" s="822">
        <v>2</v>
      </c>
      <c r="S34" s="827">
        <v>1</v>
      </c>
      <c r="T34" s="826">
        <v>1</v>
      </c>
      <c r="U34" s="828">
        <v>1</v>
      </c>
    </row>
    <row r="35" spans="1:21" ht="14.45" customHeight="1" x14ac:dyDescent="0.2">
      <c r="A35" s="821">
        <v>9</v>
      </c>
      <c r="B35" s="822" t="s">
        <v>1019</v>
      </c>
      <c r="C35" s="822" t="s">
        <v>1026</v>
      </c>
      <c r="D35" s="823" t="s">
        <v>1561</v>
      </c>
      <c r="E35" s="824" t="s">
        <v>1035</v>
      </c>
      <c r="F35" s="822" t="s">
        <v>1020</v>
      </c>
      <c r="G35" s="822" t="s">
        <v>1135</v>
      </c>
      <c r="H35" s="822" t="s">
        <v>329</v>
      </c>
      <c r="I35" s="822" t="s">
        <v>1136</v>
      </c>
      <c r="J35" s="822" t="s">
        <v>1137</v>
      </c>
      <c r="K35" s="822" t="s">
        <v>1138</v>
      </c>
      <c r="L35" s="825">
        <v>78.33</v>
      </c>
      <c r="M35" s="825">
        <v>156.66</v>
      </c>
      <c r="N35" s="822">
        <v>2</v>
      </c>
      <c r="O35" s="826">
        <v>0.5</v>
      </c>
      <c r="P35" s="825"/>
      <c r="Q35" s="827">
        <v>0</v>
      </c>
      <c r="R35" s="822"/>
      <c r="S35" s="827">
        <v>0</v>
      </c>
      <c r="T35" s="826"/>
      <c r="U35" s="828">
        <v>0</v>
      </c>
    </row>
    <row r="36" spans="1:21" ht="14.45" customHeight="1" x14ac:dyDescent="0.2">
      <c r="A36" s="821">
        <v>9</v>
      </c>
      <c r="B36" s="822" t="s">
        <v>1019</v>
      </c>
      <c r="C36" s="822" t="s">
        <v>1026</v>
      </c>
      <c r="D36" s="823" t="s">
        <v>1561</v>
      </c>
      <c r="E36" s="824" t="s">
        <v>1035</v>
      </c>
      <c r="F36" s="822" t="s">
        <v>1020</v>
      </c>
      <c r="G36" s="822" t="s">
        <v>1139</v>
      </c>
      <c r="H36" s="822" t="s">
        <v>329</v>
      </c>
      <c r="I36" s="822" t="s">
        <v>1140</v>
      </c>
      <c r="J36" s="822" t="s">
        <v>1141</v>
      </c>
      <c r="K36" s="822" t="s">
        <v>1142</v>
      </c>
      <c r="L36" s="825">
        <v>46.75</v>
      </c>
      <c r="M36" s="825">
        <v>93.5</v>
      </c>
      <c r="N36" s="822">
        <v>2</v>
      </c>
      <c r="O36" s="826">
        <v>0.5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9</v>
      </c>
      <c r="B37" s="822" t="s">
        <v>1019</v>
      </c>
      <c r="C37" s="822" t="s">
        <v>1026</v>
      </c>
      <c r="D37" s="823" t="s">
        <v>1561</v>
      </c>
      <c r="E37" s="824" t="s">
        <v>1035</v>
      </c>
      <c r="F37" s="822" t="s">
        <v>1020</v>
      </c>
      <c r="G37" s="822" t="s">
        <v>1143</v>
      </c>
      <c r="H37" s="822" t="s">
        <v>329</v>
      </c>
      <c r="I37" s="822" t="s">
        <v>1144</v>
      </c>
      <c r="J37" s="822" t="s">
        <v>730</v>
      </c>
      <c r="K37" s="822" t="s">
        <v>1145</v>
      </c>
      <c r="L37" s="825">
        <v>79.58</v>
      </c>
      <c r="M37" s="825">
        <v>238.74</v>
      </c>
      <c r="N37" s="822">
        <v>3</v>
      </c>
      <c r="O37" s="826">
        <v>1</v>
      </c>
      <c r="P37" s="825">
        <v>238.74</v>
      </c>
      <c r="Q37" s="827">
        <v>1</v>
      </c>
      <c r="R37" s="822">
        <v>3</v>
      </c>
      <c r="S37" s="827">
        <v>1</v>
      </c>
      <c r="T37" s="826">
        <v>1</v>
      </c>
      <c r="U37" s="828">
        <v>1</v>
      </c>
    </row>
    <row r="38" spans="1:21" ht="14.45" customHeight="1" x14ac:dyDescent="0.2">
      <c r="A38" s="821">
        <v>9</v>
      </c>
      <c r="B38" s="822" t="s">
        <v>1019</v>
      </c>
      <c r="C38" s="822" t="s">
        <v>1026</v>
      </c>
      <c r="D38" s="823" t="s">
        <v>1561</v>
      </c>
      <c r="E38" s="824" t="s">
        <v>1035</v>
      </c>
      <c r="F38" s="822" t="s">
        <v>1020</v>
      </c>
      <c r="G38" s="822" t="s">
        <v>1146</v>
      </c>
      <c r="H38" s="822" t="s">
        <v>329</v>
      </c>
      <c r="I38" s="822" t="s">
        <v>1147</v>
      </c>
      <c r="J38" s="822" t="s">
        <v>1148</v>
      </c>
      <c r="K38" s="822" t="s">
        <v>1149</v>
      </c>
      <c r="L38" s="825">
        <v>19.89</v>
      </c>
      <c r="M38" s="825">
        <v>79.56</v>
      </c>
      <c r="N38" s="822">
        <v>4</v>
      </c>
      <c r="O38" s="826">
        <v>2</v>
      </c>
      <c r="P38" s="825">
        <v>79.56</v>
      </c>
      <c r="Q38" s="827">
        <v>1</v>
      </c>
      <c r="R38" s="822">
        <v>4</v>
      </c>
      <c r="S38" s="827">
        <v>1</v>
      </c>
      <c r="T38" s="826">
        <v>2</v>
      </c>
      <c r="U38" s="828">
        <v>1</v>
      </c>
    </row>
    <row r="39" spans="1:21" ht="14.45" customHeight="1" x14ac:dyDescent="0.2">
      <c r="A39" s="821">
        <v>9</v>
      </c>
      <c r="B39" s="822" t="s">
        <v>1019</v>
      </c>
      <c r="C39" s="822" t="s">
        <v>1026</v>
      </c>
      <c r="D39" s="823" t="s">
        <v>1561</v>
      </c>
      <c r="E39" s="824" t="s">
        <v>1035</v>
      </c>
      <c r="F39" s="822" t="s">
        <v>1020</v>
      </c>
      <c r="G39" s="822" t="s">
        <v>1150</v>
      </c>
      <c r="H39" s="822" t="s">
        <v>329</v>
      </c>
      <c r="I39" s="822" t="s">
        <v>1151</v>
      </c>
      <c r="J39" s="822" t="s">
        <v>629</v>
      </c>
      <c r="K39" s="822" t="s">
        <v>630</v>
      </c>
      <c r="L39" s="825">
        <v>105.63</v>
      </c>
      <c r="M39" s="825">
        <v>105.63</v>
      </c>
      <c r="N39" s="822">
        <v>1</v>
      </c>
      <c r="O39" s="826">
        <v>0.5</v>
      </c>
      <c r="P39" s="825">
        <v>105.63</v>
      </c>
      <c r="Q39" s="827">
        <v>1</v>
      </c>
      <c r="R39" s="822">
        <v>1</v>
      </c>
      <c r="S39" s="827">
        <v>1</v>
      </c>
      <c r="T39" s="826">
        <v>0.5</v>
      </c>
      <c r="U39" s="828">
        <v>1</v>
      </c>
    </row>
    <row r="40" spans="1:21" ht="14.45" customHeight="1" x14ac:dyDescent="0.2">
      <c r="A40" s="821">
        <v>9</v>
      </c>
      <c r="B40" s="822" t="s">
        <v>1019</v>
      </c>
      <c r="C40" s="822" t="s">
        <v>1026</v>
      </c>
      <c r="D40" s="823" t="s">
        <v>1561</v>
      </c>
      <c r="E40" s="824" t="s">
        <v>1035</v>
      </c>
      <c r="F40" s="822" t="s">
        <v>1020</v>
      </c>
      <c r="G40" s="822" t="s">
        <v>1152</v>
      </c>
      <c r="H40" s="822" t="s">
        <v>683</v>
      </c>
      <c r="I40" s="822" t="s">
        <v>1153</v>
      </c>
      <c r="J40" s="822" t="s">
        <v>1154</v>
      </c>
      <c r="K40" s="822" t="s">
        <v>1155</v>
      </c>
      <c r="L40" s="825">
        <v>113.16</v>
      </c>
      <c r="M40" s="825">
        <v>113.16</v>
      </c>
      <c r="N40" s="822">
        <v>1</v>
      </c>
      <c r="O40" s="826">
        <v>1</v>
      </c>
      <c r="P40" s="825">
        <v>113.16</v>
      </c>
      <c r="Q40" s="827">
        <v>1</v>
      </c>
      <c r="R40" s="822">
        <v>1</v>
      </c>
      <c r="S40" s="827">
        <v>1</v>
      </c>
      <c r="T40" s="826">
        <v>1</v>
      </c>
      <c r="U40" s="828">
        <v>1</v>
      </c>
    </row>
    <row r="41" spans="1:21" ht="14.45" customHeight="1" x14ac:dyDescent="0.2">
      <c r="A41" s="821">
        <v>9</v>
      </c>
      <c r="B41" s="822" t="s">
        <v>1019</v>
      </c>
      <c r="C41" s="822" t="s">
        <v>1026</v>
      </c>
      <c r="D41" s="823" t="s">
        <v>1561</v>
      </c>
      <c r="E41" s="824" t="s">
        <v>1035</v>
      </c>
      <c r="F41" s="822" t="s">
        <v>1020</v>
      </c>
      <c r="G41" s="822" t="s">
        <v>1156</v>
      </c>
      <c r="H41" s="822" t="s">
        <v>329</v>
      </c>
      <c r="I41" s="822" t="s">
        <v>1157</v>
      </c>
      <c r="J41" s="822" t="s">
        <v>1158</v>
      </c>
      <c r="K41" s="822" t="s">
        <v>1159</v>
      </c>
      <c r="L41" s="825">
        <v>0</v>
      </c>
      <c r="M41" s="825">
        <v>0</v>
      </c>
      <c r="N41" s="822">
        <v>1</v>
      </c>
      <c r="O41" s="826">
        <v>1</v>
      </c>
      <c r="P41" s="825">
        <v>0</v>
      </c>
      <c r="Q41" s="827"/>
      <c r="R41" s="822">
        <v>1</v>
      </c>
      <c r="S41" s="827">
        <v>1</v>
      </c>
      <c r="T41" s="826">
        <v>1</v>
      </c>
      <c r="U41" s="828">
        <v>1</v>
      </c>
    </row>
    <row r="42" spans="1:21" ht="14.45" customHeight="1" x14ac:dyDescent="0.2">
      <c r="A42" s="821">
        <v>9</v>
      </c>
      <c r="B42" s="822" t="s">
        <v>1019</v>
      </c>
      <c r="C42" s="822" t="s">
        <v>1026</v>
      </c>
      <c r="D42" s="823" t="s">
        <v>1561</v>
      </c>
      <c r="E42" s="824" t="s">
        <v>1035</v>
      </c>
      <c r="F42" s="822" t="s">
        <v>1020</v>
      </c>
      <c r="G42" s="822" t="s">
        <v>1074</v>
      </c>
      <c r="H42" s="822" t="s">
        <v>329</v>
      </c>
      <c r="I42" s="822" t="s">
        <v>1075</v>
      </c>
      <c r="J42" s="822" t="s">
        <v>654</v>
      </c>
      <c r="K42" s="822" t="s">
        <v>655</v>
      </c>
      <c r="L42" s="825">
        <v>94.7</v>
      </c>
      <c r="M42" s="825">
        <v>378.8</v>
      </c>
      <c r="N42" s="822">
        <v>4</v>
      </c>
      <c r="O42" s="826">
        <v>3.5</v>
      </c>
      <c r="P42" s="825">
        <v>189.4</v>
      </c>
      <c r="Q42" s="827">
        <v>0.5</v>
      </c>
      <c r="R42" s="822">
        <v>2</v>
      </c>
      <c r="S42" s="827">
        <v>0.5</v>
      </c>
      <c r="T42" s="826">
        <v>1.5</v>
      </c>
      <c r="U42" s="828">
        <v>0.42857142857142855</v>
      </c>
    </row>
    <row r="43" spans="1:21" ht="14.45" customHeight="1" x14ac:dyDescent="0.2">
      <c r="A43" s="821">
        <v>9</v>
      </c>
      <c r="B43" s="822" t="s">
        <v>1019</v>
      </c>
      <c r="C43" s="822" t="s">
        <v>1026</v>
      </c>
      <c r="D43" s="823" t="s">
        <v>1561</v>
      </c>
      <c r="E43" s="824" t="s">
        <v>1035</v>
      </c>
      <c r="F43" s="822" t="s">
        <v>1020</v>
      </c>
      <c r="G43" s="822" t="s">
        <v>1074</v>
      </c>
      <c r="H43" s="822" t="s">
        <v>329</v>
      </c>
      <c r="I43" s="822" t="s">
        <v>1160</v>
      </c>
      <c r="J43" s="822" t="s">
        <v>654</v>
      </c>
      <c r="K43" s="822" t="s">
        <v>655</v>
      </c>
      <c r="L43" s="825">
        <v>94.7</v>
      </c>
      <c r="M43" s="825">
        <v>94.7</v>
      </c>
      <c r="N43" s="822">
        <v>1</v>
      </c>
      <c r="O43" s="826">
        <v>1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9</v>
      </c>
      <c r="B44" s="822" t="s">
        <v>1019</v>
      </c>
      <c r="C44" s="822" t="s">
        <v>1026</v>
      </c>
      <c r="D44" s="823" t="s">
        <v>1561</v>
      </c>
      <c r="E44" s="824" t="s">
        <v>1035</v>
      </c>
      <c r="F44" s="822" t="s">
        <v>1020</v>
      </c>
      <c r="G44" s="822" t="s">
        <v>1161</v>
      </c>
      <c r="H44" s="822" t="s">
        <v>329</v>
      </c>
      <c r="I44" s="822" t="s">
        <v>1162</v>
      </c>
      <c r="J44" s="822" t="s">
        <v>906</v>
      </c>
      <c r="K44" s="822" t="s">
        <v>1163</v>
      </c>
      <c r="L44" s="825">
        <v>83.79</v>
      </c>
      <c r="M44" s="825">
        <v>83.79</v>
      </c>
      <c r="N44" s="822">
        <v>1</v>
      </c>
      <c r="O44" s="826">
        <v>1</v>
      </c>
      <c r="P44" s="825">
        <v>83.79</v>
      </c>
      <c r="Q44" s="827">
        <v>1</v>
      </c>
      <c r="R44" s="822">
        <v>1</v>
      </c>
      <c r="S44" s="827">
        <v>1</v>
      </c>
      <c r="T44" s="826">
        <v>1</v>
      </c>
      <c r="U44" s="828">
        <v>1</v>
      </c>
    </row>
    <row r="45" spans="1:21" ht="14.45" customHeight="1" x14ac:dyDescent="0.2">
      <c r="A45" s="821">
        <v>9</v>
      </c>
      <c r="B45" s="822" t="s">
        <v>1019</v>
      </c>
      <c r="C45" s="822" t="s">
        <v>1026</v>
      </c>
      <c r="D45" s="823" t="s">
        <v>1561</v>
      </c>
      <c r="E45" s="824" t="s">
        <v>1035</v>
      </c>
      <c r="F45" s="822" t="s">
        <v>1020</v>
      </c>
      <c r="G45" s="822" t="s">
        <v>1164</v>
      </c>
      <c r="H45" s="822" t="s">
        <v>329</v>
      </c>
      <c r="I45" s="822" t="s">
        <v>1165</v>
      </c>
      <c r="J45" s="822" t="s">
        <v>805</v>
      </c>
      <c r="K45" s="822" t="s">
        <v>1166</v>
      </c>
      <c r="L45" s="825">
        <v>36.54</v>
      </c>
      <c r="M45" s="825">
        <v>146.16</v>
      </c>
      <c r="N45" s="822">
        <v>4</v>
      </c>
      <c r="O45" s="826">
        <v>4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9</v>
      </c>
      <c r="B46" s="822" t="s">
        <v>1019</v>
      </c>
      <c r="C46" s="822" t="s">
        <v>1026</v>
      </c>
      <c r="D46" s="823" t="s">
        <v>1561</v>
      </c>
      <c r="E46" s="824" t="s">
        <v>1035</v>
      </c>
      <c r="F46" s="822" t="s">
        <v>1020</v>
      </c>
      <c r="G46" s="822" t="s">
        <v>1167</v>
      </c>
      <c r="H46" s="822" t="s">
        <v>329</v>
      </c>
      <c r="I46" s="822" t="s">
        <v>1168</v>
      </c>
      <c r="J46" s="822" t="s">
        <v>1169</v>
      </c>
      <c r="K46" s="822" t="s">
        <v>1170</v>
      </c>
      <c r="L46" s="825">
        <v>546.12</v>
      </c>
      <c r="M46" s="825">
        <v>1092.24</v>
      </c>
      <c r="N46" s="822">
        <v>2</v>
      </c>
      <c r="O46" s="826">
        <v>1</v>
      </c>
      <c r="P46" s="825"/>
      <c r="Q46" s="827">
        <v>0</v>
      </c>
      <c r="R46" s="822"/>
      <c r="S46" s="827">
        <v>0</v>
      </c>
      <c r="T46" s="826"/>
      <c r="U46" s="828">
        <v>0</v>
      </c>
    </row>
    <row r="47" spans="1:21" ht="14.45" customHeight="1" x14ac:dyDescent="0.2">
      <c r="A47" s="821">
        <v>9</v>
      </c>
      <c r="B47" s="822" t="s">
        <v>1019</v>
      </c>
      <c r="C47" s="822" t="s">
        <v>1026</v>
      </c>
      <c r="D47" s="823" t="s">
        <v>1561</v>
      </c>
      <c r="E47" s="824" t="s">
        <v>1035</v>
      </c>
      <c r="F47" s="822" t="s">
        <v>1020</v>
      </c>
      <c r="G47" s="822" t="s">
        <v>1171</v>
      </c>
      <c r="H47" s="822" t="s">
        <v>329</v>
      </c>
      <c r="I47" s="822" t="s">
        <v>1172</v>
      </c>
      <c r="J47" s="822" t="s">
        <v>1173</v>
      </c>
      <c r="K47" s="822" t="s">
        <v>1174</v>
      </c>
      <c r="L47" s="825">
        <v>140.44</v>
      </c>
      <c r="M47" s="825">
        <v>561.76</v>
      </c>
      <c r="N47" s="822">
        <v>4</v>
      </c>
      <c r="O47" s="826">
        <v>1</v>
      </c>
      <c r="P47" s="825"/>
      <c r="Q47" s="827">
        <v>0</v>
      </c>
      <c r="R47" s="822"/>
      <c r="S47" s="827">
        <v>0</v>
      </c>
      <c r="T47" s="826"/>
      <c r="U47" s="828">
        <v>0</v>
      </c>
    </row>
    <row r="48" spans="1:21" ht="14.45" customHeight="1" x14ac:dyDescent="0.2">
      <c r="A48" s="821">
        <v>9</v>
      </c>
      <c r="B48" s="822" t="s">
        <v>1019</v>
      </c>
      <c r="C48" s="822" t="s">
        <v>1026</v>
      </c>
      <c r="D48" s="823" t="s">
        <v>1561</v>
      </c>
      <c r="E48" s="824" t="s">
        <v>1035</v>
      </c>
      <c r="F48" s="822" t="s">
        <v>1020</v>
      </c>
      <c r="G48" s="822" t="s">
        <v>1175</v>
      </c>
      <c r="H48" s="822" t="s">
        <v>329</v>
      </c>
      <c r="I48" s="822" t="s">
        <v>1176</v>
      </c>
      <c r="J48" s="822" t="s">
        <v>1177</v>
      </c>
      <c r="K48" s="822" t="s">
        <v>1178</v>
      </c>
      <c r="L48" s="825">
        <v>234.07</v>
      </c>
      <c r="M48" s="825">
        <v>234.07</v>
      </c>
      <c r="N48" s="822">
        <v>1</v>
      </c>
      <c r="O48" s="826">
        <v>0.5</v>
      </c>
      <c r="P48" s="825">
        <v>234.07</v>
      </c>
      <c r="Q48" s="827">
        <v>1</v>
      </c>
      <c r="R48" s="822">
        <v>1</v>
      </c>
      <c r="S48" s="827">
        <v>1</v>
      </c>
      <c r="T48" s="826">
        <v>0.5</v>
      </c>
      <c r="U48" s="828">
        <v>1</v>
      </c>
    </row>
    <row r="49" spans="1:21" ht="14.45" customHeight="1" x14ac:dyDescent="0.2">
      <c r="A49" s="821">
        <v>9</v>
      </c>
      <c r="B49" s="822" t="s">
        <v>1019</v>
      </c>
      <c r="C49" s="822" t="s">
        <v>1026</v>
      </c>
      <c r="D49" s="823" t="s">
        <v>1561</v>
      </c>
      <c r="E49" s="824" t="s">
        <v>1035</v>
      </c>
      <c r="F49" s="822" t="s">
        <v>1020</v>
      </c>
      <c r="G49" s="822" t="s">
        <v>1179</v>
      </c>
      <c r="H49" s="822" t="s">
        <v>329</v>
      </c>
      <c r="I49" s="822" t="s">
        <v>1180</v>
      </c>
      <c r="J49" s="822" t="s">
        <v>1181</v>
      </c>
      <c r="K49" s="822" t="s">
        <v>1182</v>
      </c>
      <c r="L49" s="825">
        <v>0</v>
      </c>
      <c r="M49" s="825">
        <v>0</v>
      </c>
      <c r="N49" s="822">
        <v>1</v>
      </c>
      <c r="O49" s="826">
        <v>1</v>
      </c>
      <c r="P49" s="825"/>
      <c r="Q49" s="827"/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9</v>
      </c>
      <c r="B50" s="822" t="s">
        <v>1019</v>
      </c>
      <c r="C50" s="822" t="s">
        <v>1026</v>
      </c>
      <c r="D50" s="823" t="s">
        <v>1561</v>
      </c>
      <c r="E50" s="824" t="s">
        <v>1035</v>
      </c>
      <c r="F50" s="822" t="s">
        <v>1020</v>
      </c>
      <c r="G50" s="822" t="s">
        <v>1183</v>
      </c>
      <c r="H50" s="822" t="s">
        <v>329</v>
      </c>
      <c r="I50" s="822" t="s">
        <v>1184</v>
      </c>
      <c r="J50" s="822" t="s">
        <v>1185</v>
      </c>
      <c r="K50" s="822" t="s">
        <v>1186</v>
      </c>
      <c r="L50" s="825">
        <v>0</v>
      </c>
      <c r="M50" s="825">
        <v>0</v>
      </c>
      <c r="N50" s="822">
        <v>1</v>
      </c>
      <c r="O50" s="826">
        <v>1</v>
      </c>
      <c r="P50" s="825">
        <v>0</v>
      </c>
      <c r="Q50" s="827"/>
      <c r="R50" s="822">
        <v>1</v>
      </c>
      <c r="S50" s="827">
        <v>1</v>
      </c>
      <c r="T50" s="826">
        <v>1</v>
      </c>
      <c r="U50" s="828">
        <v>1</v>
      </c>
    </row>
    <row r="51" spans="1:21" ht="14.45" customHeight="1" x14ac:dyDescent="0.2">
      <c r="A51" s="821">
        <v>9</v>
      </c>
      <c r="B51" s="822" t="s">
        <v>1019</v>
      </c>
      <c r="C51" s="822" t="s">
        <v>1026</v>
      </c>
      <c r="D51" s="823" t="s">
        <v>1561</v>
      </c>
      <c r="E51" s="824" t="s">
        <v>1035</v>
      </c>
      <c r="F51" s="822" t="s">
        <v>1020</v>
      </c>
      <c r="G51" s="822" t="s">
        <v>1187</v>
      </c>
      <c r="H51" s="822" t="s">
        <v>329</v>
      </c>
      <c r="I51" s="822" t="s">
        <v>1188</v>
      </c>
      <c r="J51" s="822" t="s">
        <v>1189</v>
      </c>
      <c r="K51" s="822" t="s">
        <v>1190</v>
      </c>
      <c r="L51" s="825">
        <v>127.91</v>
      </c>
      <c r="M51" s="825">
        <v>127.91</v>
      </c>
      <c r="N51" s="822">
        <v>1</v>
      </c>
      <c r="O51" s="826">
        <v>1</v>
      </c>
      <c r="P51" s="825">
        <v>127.91</v>
      </c>
      <c r="Q51" s="827">
        <v>1</v>
      </c>
      <c r="R51" s="822">
        <v>1</v>
      </c>
      <c r="S51" s="827">
        <v>1</v>
      </c>
      <c r="T51" s="826">
        <v>1</v>
      </c>
      <c r="U51" s="828">
        <v>1</v>
      </c>
    </row>
    <row r="52" spans="1:21" ht="14.45" customHeight="1" x14ac:dyDescent="0.2">
      <c r="A52" s="821">
        <v>9</v>
      </c>
      <c r="B52" s="822" t="s">
        <v>1019</v>
      </c>
      <c r="C52" s="822" t="s">
        <v>1026</v>
      </c>
      <c r="D52" s="823" t="s">
        <v>1561</v>
      </c>
      <c r="E52" s="824" t="s">
        <v>1035</v>
      </c>
      <c r="F52" s="822" t="s">
        <v>1020</v>
      </c>
      <c r="G52" s="822" t="s">
        <v>1191</v>
      </c>
      <c r="H52" s="822" t="s">
        <v>329</v>
      </c>
      <c r="I52" s="822" t="s">
        <v>1192</v>
      </c>
      <c r="J52" s="822" t="s">
        <v>676</v>
      </c>
      <c r="K52" s="822" t="s">
        <v>1193</v>
      </c>
      <c r="L52" s="825">
        <v>61.97</v>
      </c>
      <c r="M52" s="825">
        <v>61.97</v>
      </c>
      <c r="N52" s="822">
        <v>1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9</v>
      </c>
      <c r="B53" s="822" t="s">
        <v>1019</v>
      </c>
      <c r="C53" s="822" t="s">
        <v>1026</v>
      </c>
      <c r="D53" s="823" t="s">
        <v>1561</v>
      </c>
      <c r="E53" s="824" t="s">
        <v>1035</v>
      </c>
      <c r="F53" s="822" t="s">
        <v>1020</v>
      </c>
      <c r="G53" s="822" t="s">
        <v>1191</v>
      </c>
      <c r="H53" s="822" t="s">
        <v>329</v>
      </c>
      <c r="I53" s="822" t="s">
        <v>1194</v>
      </c>
      <c r="J53" s="822" t="s">
        <v>676</v>
      </c>
      <c r="K53" s="822" t="s">
        <v>1193</v>
      </c>
      <c r="L53" s="825">
        <v>61.97</v>
      </c>
      <c r="M53" s="825">
        <v>61.97</v>
      </c>
      <c r="N53" s="822">
        <v>1</v>
      </c>
      <c r="O53" s="826">
        <v>1</v>
      </c>
      <c r="P53" s="825">
        <v>61.97</v>
      </c>
      <c r="Q53" s="827">
        <v>1</v>
      </c>
      <c r="R53" s="822">
        <v>1</v>
      </c>
      <c r="S53" s="827">
        <v>1</v>
      </c>
      <c r="T53" s="826">
        <v>1</v>
      </c>
      <c r="U53" s="828">
        <v>1</v>
      </c>
    </row>
    <row r="54" spans="1:21" ht="14.45" customHeight="1" x14ac:dyDescent="0.2">
      <c r="A54" s="821">
        <v>9</v>
      </c>
      <c r="B54" s="822" t="s">
        <v>1019</v>
      </c>
      <c r="C54" s="822" t="s">
        <v>1026</v>
      </c>
      <c r="D54" s="823" t="s">
        <v>1561</v>
      </c>
      <c r="E54" s="824" t="s">
        <v>1035</v>
      </c>
      <c r="F54" s="822" t="s">
        <v>1020</v>
      </c>
      <c r="G54" s="822" t="s">
        <v>1195</v>
      </c>
      <c r="H54" s="822" t="s">
        <v>329</v>
      </c>
      <c r="I54" s="822" t="s">
        <v>1196</v>
      </c>
      <c r="J54" s="822" t="s">
        <v>1197</v>
      </c>
      <c r="K54" s="822" t="s">
        <v>1198</v>
      </c>
      <c r="L54" s="825">
        <v>99.94</v>
      </c>
      <c r="M54" s="825">
        <v>99.94</v>
      </c>
      <c r="N54" s="822">
        <v>1</v>
      </c>
      <c r="O54" s="826">
        <v>0.5</v>
      </c>
      <c r="P54" s="825">
        <v>99.94</v>
      </c>
      <c r="Q54" s="827">
        <v>1</v>
      </c>
      <c r="R54" s="822">
        <v>1</v>
      </c>
      <c r="S54" s="827">
        <v>1</v>
      </c>
      <c r="T54" s="826">
        <v>0.5</v>
      </c>
      <c r="U54" s="828">
        <v>1</v>
      </c>
    </row>
    <row r="55" spans="1:21" ht="14.45" customHeight="1" x14ac:dyDescent="0.2">
      <c r="A55" s="821">
        <v>9</v>
      </c>
      <c r="B55" s="822" t="s">
        <v>1019</v>
      </c>
      <c r="C55" s="822" t="s">
        <v>1026</v>
      </c>
      <c r="D55" s="823" t="s">
        <v>1561</v>
      </c>
      <c r="E55" s="824" t="s">
        <v>1035</v>
      </c>
      <c r="F55" s="822" t="s">
        <v>1020</v>
      </c>
      <c r="G55" s="822" t="s">
        <v>1199</v>
      </c>
      <c r="H55" s="822" t="s">
        <v>329</v>
      </c>
      <c r="I55" s="822" t="s">
        <v>1200</v>
      </c>
      <c r="J55" s="822" t="s">
        <v>1201</v>
      </c>
      <c r="K55" s="822" t="s">
        <v>1202</v>
      </c>
      <c r="L55" s="825">
        <v>248.55</v>
      </c>
      <c r="M55" s="825">
        <v>248.55</v>
      </c>
      <c r="N55" s="822">
        <v>1</v>
      </c>
      <c r="O55" s="826">
        <v>1</v>
      </c>
      <c r="P55" s="825">
        <v>248.55</v>
      </c>
      <c r="Q55" s="827">
        <v>1</v>
      </c>
      <c r="R55" s="822">
        <v>1</v>
      </c>
      <c r="S55" s="827">
        <v>1</v>
      </c>
      <c r="T55" s="826">
        <v>1</v>
      </c>
      <c r="U55" s="828">
        <v>1</v>
      </c>
    </row>
    <row r="56" spans="1:21" ht="14.45" customHeight="1" x14ac:dyDescent="0.2">
      <c r="A56" s="821">
        <v>9</v>
      </c>
      <c r="B56" s="822" t="s">
        <v>1019</v>
      </c>
      <c r="C56" s="822" t="s">
        <v>1026</v>
      </c>
      <c r="D56" s="823" t="s">
        <v>1561</v>
      </c>
      <c r="E56" s="824" t="s">
        <v>1035</v>
      </c>
      <c r="F56" s="822" t="s">
        <v>1020</v>
      </c>
      <c r="G56" s="822" t="s">
        <v>1203</v>
      </c>
      <c r="H56" s="822" t="s">
        <v>683</v>
      </c>
      <c r="I56" s="822" t="s">
        <v>1204</v>
      </c>
      <c r="J56" s="822" t="s">
        <v>1205</v>
      </c>
      <c r="K56" s="822" t="s">
        <v>1206</v>
      </c>
      <c r="L56" s="825">
        <v>72.27</v>
      </c>
      <c r="M56" s="825">
        <v>12141.359999999999</v>
      </c>
      <c r="N56" s="822">
        <v>168</v>
      </c>
      <c r="O56" s="826">
        <v>2</v>
      </c>
      <c r="P56" s="825">
        <v>10406.879999999999</v>
      </c>
      <c r="Q56" s="827">
        <v>0.85714285714285721</v>
      </c>
      <c r="R56" s="822">
        <v>144</v>
      </c>
      <c r="S56" s="827">
        <v>0.8571428571428571</v>
      </c>
      <c r="T56" s="826">
        <v>1</v>
      </c>
      <c r="U56" s="828">
        <v>0.5</v>
      </c>
    </row>
    <row r="57" spans="1:21" ht="14.45" customHeight="1" x14ac:dyDescent="0.2">
      <c r="A57" s="821">
        <v>9</v>
      </c>
      <c r="B57" s="822" t="s">
        <v>1019</v>
      </c>
      <c r="C57" s="822" t="s">
        <v>1026</v>
      </c>
      <c r="D57" s="823" t="s">
        <v>1561</v>
      </c>
      <c r="E57" s="824" t="s">
        <v>1035</v>
      </c>
      <c r="F57" s="822" t="s">
        <v>1020</v>
      </c>
      <c r="G57" s="822" t="s">
        <v>1203</v>
      </c>
      <c r="H57" s="822" t="s">
        <v>683</v>
      </c>
      <c r="I57" s="822" t="s">
        <v>1207</v>
      </c>
      <c r="J57" s="822" t="s">
        <v>1208</v>
      </c>
      <c r="K57" s="822" t="s">
        <v>1209</v>
      </c>
      <c r="L57" s="825">
        <v>135.54</v>
      </c>
      <c r="M57" s="825">
        <v>1626.48</v>
      </c>
      <c r="N57" s="822">
        <v>12</v>
      </c>
      <c r="O57" s="826">
        <v>2</v>
      </c>
      <c r="P57" s="825">
        <v>1626.48</v>
      </c>
      <c r="Q57" s="827">
        <v>1</v>
      </c>
      <c r="R57" s="822">
        <v>12</v>
      </c>
      <c r="S57" s="827">
        <v>1</v>
      </c>
      <c r="T57" s="826">
        <v>2</v>
      </c>
      <c r="U57" s="828">
        <v>1</v>
      </c>
    </row>
    <row r="58" spans="1:21" ht="14.45" customHeight="1" x14ac:dyDescent="0.2">
      <c r="A58" s="821">
        <v>9</v>
      </c>
      <c r="B58" s="822" t="s">
        <v>1019</v>
      </c>
      <c r="C58" s="822" t="s">
        <v>1026</v>
      </c>
      <c r="D58" s="823" t="s">
        <v>1561</v>
      </c>
      <c r="E58" s="824" t="s">
        <v>1035</v>
      </c>
      <c r="F58" s="822" t="s">
        <v>1020</v>
      </c>
      <c r="G58" s="822" t="s">
        <v>1203</v>
      </c>
      <c r="H58" s="822" t="s">
        <v>683</v>
      </c>
      <c r="I58" s="822" t="s">
        <v>1210</v>
      </c>
      <c r="J58" s="822" t="s">
        <v>1211</v>
      </c>
      <c r="K58" s="822" t="s">
        <v>1209</v>
      </c>
      <c r="L58" s="825">
        <v>135.54</v>
      </c>
      <c r="M58" s="825">
        <v>1626.48</v>
      </c>
      <c r="N58" s="822">
        <v>12</v>
      </c>
      <c r="O58" s="826">
        <v>1</v>
      </c>
      <c r="P58" s="825">
        <v>1626.48</v>
      </c>
      <c r="Q58" s="827">
        <v>1</v>
      </c>
      <c r="R58" s="822">
        <v>12</v>
      </c>
      <c r="S58" s="827">
        <v>1</v>
      </c>
      <c r="T58" s="826">
        <v>1</v>
      </c>
      <c r="U58" s="828">
        <v>1</v>
      </c>
    </row>
    <row r="59" spans="1:21" ht="14.45" customHeight="1" x14ac:dyDescent="0.2">
      <c r="A59" s="821">
        <v>9</v>
      </c>
      <c r="B59" s="822" t="s">
        <v>1019</v>
      </c>
      <c r="C59" s="822" t="s">
        <v>1026</v>
      </c>
      <c r="D59" s="823" t="s">
        <v>1561</v>
      </c>
      <c r="E59" s="824" t="s">
        <v>1035</v>
      </c>
      <c r="F59" s="822" t="s">
        <v>1020</v>
      </c>
      <c r="G59" s="822" t="s">
        <v>1203</v>
      </c>
      <c r="H59" s="822" t="s">
        <v>329</v>
      </c>
      <c r="I59" s="822" t="s">
        <v>1014</v>
      </c>
      <c r="J59" s="822" t="s">
        <v>895</v>
      </c>
      <c r="K59" s="822" t="s">
        <v>890</v>
      </c>
      <c r="L59" s="825">
        <v>294.81</v>
      </c>
      <c r="M59" s="825">
        <v>2653.29</v>
      </c>
      <c r="N59" s="822">
        <v>9</v>
      </c>
      <c r="O59" s="826">
        <v>3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9</v>
      </c>
      <c r="B60" s="822" t="s">
        <v>1019</v>
      </c>
      <c r="C60" s="822" t="s">
        <v>1026</v>
      </c>
      <c r="D60" s="823" t="s">
        <v>1561</v>
      </c>
      <c r="E60" s="824" t="s">
        <v>1035</v>
      </c>
      <c r="F60" s="822" t="s">
        <v>1020</v>
      </c>
      <c r="G60" s="822" t="s">
        <v>1203</v>
      </c>
      <c r="H60" s="822" t="s">
        <v>683</v>
      </c>
      <c r="I60" s="822" t="s">
        <v>1015</v>
      </c>
      <c r="J60" s="822" t="s">
        <v>757</v>
      </c>
      <c r="K60" s="822" t="s">
        <v>758</v>
      </c>
      <c r="L60" s="825">
        <v>2635.97</v>
      </c>
      <c r="M60" s="825">
        <v>94894.92</v>
      </c>
      <c r="N60" s="822">
        <v>36</v>
      </c>
      <c r="O60" s="826">
        <v>7</v>
      </c>
      <c r="P60" s="825">
        <v>50083.429999999993</v>
      </c>
      <c r="Q60" s="827">
        <v>0.52777777777777768</v>
      </c>
      <c r="R60" s="822">
        <v>19</v>
      </c>
      <c r="S60" s="827">
        <v>0.52777777777777779</v>
      </c>
      <c r="T60" s="826">
        <v>4</v>
      </c>
      <c r="U60" s="828">
        <v>0.5714285714285714</v>
      </c>
    </row>
    <row r="61" spans="1:21" ht="14.45" customHeight="1" x14ac:dyDescent="0.2">
      <c r="A61" s="821">
        <v>9</v>
      </c>
      <c r="B61" s="822" t="s">
        <v>1019</v>
      </c>
      <c r="C61" s="822" t="s">
        <v>1026</v>
      </c>
      <c r="D61" s="823" t="s">
        <v>1561</v>
      </c>
      <c r="E61" s="824" t="s">
        <v>1035</v>
      </c>
      <c r="F61" s="822" t="s">
        <v>1020</v>
      </c>
      <c r="G61" s="822" t="s">
        <v>1203</v>
      </c>
      <c r="H61" s="822" t="s">
        <v>329</v>
      </c>
      <c r="I61" s="822" t="s">
        <v>1212</v>
      </c>
      <c r="J61" s="822" t="s">
        <v>755</v>
      </c>
      <c r="K61" s="822" t="s">
        <v>756</v>
      </c>
      <c r="L61" s="825">
        <v>2844.97</v>
      </c>
      <c r="M61" s="825">
        <v>2844.97</v>
      </c>
      <c r="N61" s="822">
        <v>1</v>
      </c>
      <c r="O61" s="826">
        <v>1</v>
      </c>
      <c r="P61" s="825"/>
      <c r="Q61" s="827">
        <v>0</v>
      </c>
      <c r="R61" s="822"/>
      <c r="S61" s="827">
        <v>0</v>
      </c>
      <c r="T61" s="826"/>
      <c r="U61" s="828">
        <v>0</v>
      </c>
    </row>
    <row r="62" spans="1:21" ht="14.45" customHeight="1" x14ac:dyDescent="0.2">
      <c r="A62" s="821">
        <v>9</v>
      </c>
      <c r="B62" s="822" t="s">
        <v>1019</v>
      </c>
      <c r="C62" s="822" t="s">
        <v>1026</v>
      </c>
      <c r="D62" s="823" t="s">
        <v>1561</v>
      </c>
      <c r="E62" s="824" t="s">
        <v>1035</v>
      </c>
      <c r="F62" s="822" t="s">
        <v>1020</v>
      </c>
      <c r="G62" s="822" t="s">
        <v>1203</v>
      </c>
      <c r="H62" s="822" t="s">
        <v>329</v>
      </c>
      <c r="I62" s="822" t="s">
        <v>1213</v>
      </c>
      <c r="J62" s="822" t="s">
        <v>1214</v>
      </c>
      <c r="K62" s="822" t="s">
        <v>1215</v>
      </c>
      <c r="L62" s="825">
        <v>289.07</v>
      </c>
      <c r="M62" s="825">
        <v>10695.59</v>
      </c>
      <c r="N62" s="822">
        <v>37</v>
      </c>
      <c r="O62" s="826">
        <v>7.5</v>
      </c>
      <c r="P62" s="825">
        <v>5492.33</v>
      </c>
      <c r="Q62" s="827">
        <v>0.51351351351351349</v>
      </c>
      <c r="R62" s="822">
        <v>19</v>
      </c>
      <c r="S62" s="827">
        <v>0.51351351351351349</v>
      </c>
      <c r="T62" s="826">
        <v>3.5</v>
      </c>
      <c r="U62" s="828">
        <v>0.46666666666666667</v>
      </c>
    </row>
    <row r="63" spans="1:21" ht="14.45" customHeight="1" x14ac:dyDescent="0.2">
      <c r="A63" s="821">
        <v>9</v>
      </c>
      <c r="B63" s="822" t="s">
        <v>1019</v>
      </c>
      <c r="C63" s="822" t="s">
        <v>1026</v>
      </c>
      <c r="D63" s="823" t="s">
        <v>1561</v>
      </c>
      <c r="E63" s="824" t="s">
        <v>1035</v>
      </c>
      <c r="F63" s="822" t="s">
        <v>1020</v>
      </c>
      <c r="G63" s="822" t="s">
        <v>1203</v>
      </c>
      <c r="H63" s="822" t="s">
        <v>329</v>
      </c>
      <c r="I63" s="822" t="s">
        <v>1216</v>
      </c>
      <c r="J63" s="822" t="s">
        <v>1205</v>
      </c>
      <c r="K63" s="822" t="s">
        <v>1215</v>
      </c>
      <c r="L63" s="825">
        <v>289.07</v>
      </c>
      <c r="M63" s="825">
        <v>21969.32</v>
      </c>
      <c r="N63" s="822">
        <v>76</v>
      </c>
      <c r="O63" s="826">
        <v>9.5</v>
      </c>
      <c r="P63" s="825">
        <v>5492.33</v>
      </c>
      <c r="Q63" s="827">
        <v>0.25</v>
      </c>
      <c r="R63" s="822">
        <v>19</v>
      </c>
      <c r="S63" s="827">
        <v>0.25</v>
      </c>
      <c r="T63" s="826">
        <v>3</v>
      </c>
      <c r="U63" s="828">
        <v>0.31578947368421051</v>
      </c>
    </row>
    <row r="64" spans="1:21" ht="14.45" customHeight="1" x14ac:dyDescent="0.2">
      <c r="A64" s="821">
        <v>9</v>
      </c>
      <c r="B64" s="822" t="s">
        <v>1019</v>
      </c>
      <c r="C64" s="822" t="s">
        <v>1026</v>
      </c>
      <c r="D64" s="823" t="s">
        <v>1561</v>
      </c>
      <c r="E64" s="824" t="s">
        <v>1035</v>
      </c>
      <c r="F64" s="822" t="s">
        <v>1020</v>
      </c>
      <c r="G64" s="822" t="s">
        <v>1203</v>
      </c>
      <c r="H64" s="822" t="s">
        <v>329</v>
      </c>
      <c r="I64" s="822" t="s">
        <v>1217</v>
      </c>
      <c r="J64" s="822" t="s">
        <v>1218</v>
      </c>
      <c r="K64" s="822" t="s">
        <v>1215</v>
      </c>
      <c r="L64" s="825">
        <v>289.07</v>
      </c>
      <c r="M64" s="825">
        <v>8961.17</v>
      </c>
      <c r="N64" s="822">
        <v>31</v>
      </c>
      <c r="O64" s="826">
        <v>5.5</v>
      </c>
      <c r="P64" s="825">
        <v>5492.33</v>
      </c>
      <c r="Q64" s="827">
        <v>0.61290322580645162</v>
      </c>
      <c r="R64" s="822">
        <v>19</v>
      </c>
      <c r="S64" s="827">
        <v>0.61290322580645162</v>
      </c>
      <c r="T64" s="826">
        <v>3</v>
      </c>
      <c r="U64" s="828">
        <v>0.54545454545454541</v>
      </c>
    </row>
    <row r="65" spans="1:21" ht="14.45" customHeight="1" x14ac:dyDescent="0.2">
      <c r="A65" s="821">
        <v>9</v>
      </c>
      <c r="B65" s="822" t="s">
        <v>1019</v>
      </c>
      <c r="C65" s="822" t="s">
        <v>1026</v>
      </c>
      <c r="D65" s="823" t="s">
        <v>1561</v>
      </c>
      <c r="E65" s="824" t="s">
        <v>1035</v>
      </c>
      <c r="F65" s="822" t="s">
        <v>1020</v>
      </c>
      <c r="G65" s="822" t="s">
        <v>1203</v>
      </c>
      <c r="H65" s="822" t="s">
        <v>329</v>
      </c>
      <c r="I65" s="822" t="s">
        <v>1219</v>
      </c>
      <c r="J65" s="822" t="s">
        <v>1220</v>
      </c>
      <c r="K65" s="822" t="s">
        <v>1215</v>
      </c>
      <c r="L65" s="825">
        <v>289.07</v>
      </c>
      <c r="M65" s="825">
        <v>8672.1</v>
      </c>
      <c r="N65" s="822">
        <v>30</v>
      </c>
      <c r="O65" s="826">
        <v>5</v>
      </c>
      <c r="P65" s="825">
        <v>5492.33</v>
      </c>
      <c r="Q65" s="827">
        <v>0.6333333333333333</v>
      </c>
      <c r="R65" s="822">
        <v>19</v>
      </c>
      <c r="S65" s="827">
        <v>0.6333333333333333</v>
      </c>
      <c r="T65" s="826">
        <v>3.5</v>
      </c>
      <c r="U65" s="828">
        <v>0.7</v>
      </c>
    </row>
    <row r="66" spans="1:21" ht="14.45" customHeight="1" x14ac:dyDescent="0.2">
      <c r="A66" s="821">
        <v>9</v>
      </c>
      <c r="B66" s="822" t="s">
        <v>1019</v>
      </c>
      <c r="C66" s="822" t="s">
        <v>1026</v>
      </c>
      <c r="D66" s="823" t="s">
        <v>1561</v>
      </c>
      <c r="E66" s="824" t="s">
        <v>1035</v>
      </c>
      <c r="F66" s="822" t="s">
        <v>1020</v>
      </c>
      <c r="G66" s="822" t="s">
        <v>1203</v>
      </c>
      <c r="H66" s="822" t="s">
        <v>329</v>
      </c>
      <c r="I66" s="822" t="s">
        <v>1221</v>
      </c>
      <c r="J66" s="822" t="s">
        <v>1222</v>
      </c>
      <c r="K66" s="822" t="s">
        <v>1215</v>
      </c>
      <c r="L66" s="825">
        <v>289.07</v>
      </c>
      <c r="M66" s="825">
        <v>8672.1</v>
      </c>
      <c r="N66" s="822">
        <v>30</v>
      </c>
      <c r="O66" s="826">
        <v>6.5</v>
      </c>
      <c r="P66" s="825">
        <v>3468.84</v>
      </c>
      <c r="Q66" s="827">
        <v>0.4</v>
      </c>
      <c r="R66" s="822">
        <v>12</v>
      </c>
      <c r="S66" s="827">
        <v>0.4</v>
      </c>
      <c r="T66" s="826">
        <v>3</v>
      </c>
      <c r="U66" s="828">
        <v>0.46153846153846156</v>
      </c>
    </row>
    <row r="67" spans="1:21" ht="14.45" customHeight="1" x14ac:dyDescent="0.2">
      <c r="A67" s="821">
        <v>9</v>
      </c>
      <c r="B67" s="822" t="s">
        <v>1019</v>
      </c>
      <c r="C67" s="822" t="s">
        <v>1026</v>
      </c>
      <c r="D67" s="823" t="s">
        <v>1561</v>
      </c>
      <c r="E67" s="824" t="s">
        <v>1035</v>
      </c>
      <c r="F67" s="822" t="s">
        <v>1020</v>
      </c>
      <c r="G67" s="822" t="s">
        <v>1203</v>
      </c>
      <c r="H67" s="822" t="s">
        <v>329</v>
      </c>
      <c r="I67" s="822" t="s">
        <v>1223</v>
      </c>
      <c r="J67" s="822" t="s">
        <v>755</v>
      </c>
      <c r="K67" s="822" t="s">
        <v>756</v>
      </c>
      <c r="L67" s="825">
        <v>2844.97</v>
      </c>
      <c r="M67" s="825">
        <v>8534.91</v>
      </c>
      <c r="N67" s="822">
        <v>3</v>
      </c>
      <c r="O67" s="826">
        <v>1</v>
      </c>
      <c r="P67" s="825">
        <v>8534.91</v>
      </c>
      <c r="Q67" s="827">
        <v>1</v>
      </c>
      <c r="R67" s="822">
        <v>3</v>
      </c>
      <c r="S67" s="827">
        <v>1</v>
      </c>
      <c r="T67" s="826">
        <v>1</v>
      </c>
      <c r="U67" s="828">
        <v>1</v>
      </c>
    </row>
    <row r="68" spans="1:21" ht="14.45" customHeight="1" x14ac:dyDescent="0.2">
      <c r="A68" s="821">
        <v>9</v>
      </c>
      <c r="B68" s="822" t="s">
        <v>1019</v>
      </c>
      <c r="C68" s="822" t="s">
        <v>1026</v>
      </c>
      <c r="D68" s="823" t="s">
        <v>1561</v>
      </c>
      <c r="E68" s="824" t="s">
        <v>1035</v>
      </c>
      <c r="F68" s="822" t="s">
        <v>1021</v>
      </c>
      <c r="G68" s="822" t="s">
        <v>1116</v>
      </c>
      <c r="H68" s="822" t="s">
        <v>329</v>
      </c>
      <c r="I68" s="822" t="s">
        <v>1224</v>
      </c>
      <c r="J68" s="822" t="s">
        <v>1118</v>
      </c>
      <c r="K68" s="822"/>
      <c r="L68" s="825">
        <v>0</v>
      </c>
      <c r="M68" s="825">
        <v>0</v>
      </c>
      <c r="N68" s="822">
        <v>1</v>
      </c>
      <c r="O68" s="826">
        <v>1</v>
      </c>
      <c r="P68" s="825">
        <v>0</v>
      </c>
      <c r="Q68" s="827"/>
      <c r="R68" s="822">
        <v>1</v>
      </c>
      <c r="S68" s="827">
        <v>1</v>
      </c>
      <c r="T68" s="826">
        <v>1</v>
      </c>
      <c r="U68" s="828">
        <v>1</v>
      </c>
    </row>
    <row r="69" spans="1:21" ht="14.45" customHeight="1" x14ac:dyDescent="0.2">
      <c r="A69" s="821">
        <v>9</v>
      </c>
      <c r="B69" s="822" t="s">
        <v>1019</v>
      </c>
      <c r="C69" s="822" t="s">
        <v>1026</v>
      </c>
      <c r="D69" s="823" t="s">
        <v>1561</v>
      </c>
      <c r="E69" s="824" t="s">
        <v>1035</v>
      </c>
      <c r="F69" s="822" t="s">
        <v>1021</v>
      </c>
      <c r="G69" s="822" t="s">
        <v>1116</v>
      </c>
      <c r="H69" s="822" t="s">
        <v>329</v>
      </c>
      <c r="I69" s="822" t="s">
        <v>1225</v>
      </c>
      <c r="J69" s="822" t="s">
        <v>1118</v>
      </c>
      <c r="K69" s="822"/>
      <c r="L69" s="825">
        <v>0</v>
      </c>
      <c r="M69" s="825">
        <v>0</v>
      </c>
      <c r="N69" s="822">
        <v>2</v>
      </c>
      <c r="O69" s="826">
        <v>2</v>
      </c>
      <c r="P69" s="825">
        <v>0</v>
      </c>
      <c r="Q69" s="827"/>
      <c r="R69" s="822">
        <v>2</v>
      </c>
      <c r="S69" s="827">
        <v>1</v>
      </c>
      <c r="T69" s="826">
        <v>2</v>
      </c>
      <c r="U69" s="828">
        <v>1</v>
      </c>
    </row>
    <row r="70" spans="1:21" ht="14.45" customHeight="1" x14ac:dyDescent="0.2">
      <c r="A70" s="821">
        <v>9</v>
      </c>
      <c r="B70" s="822" t="s">
        <v>1019</v>
      </c>
      <c r="C70" s="822" t="s">
        <v>1026</v>
      </c>
      <c r="D70" s="823" t="s">
        <v>1561</v>
      </c>
      <c r="E70" s="824" t="s">
        <v>1035</v>
      </c>
      <c r="F70" s="822" t="s">
        <v>1021</v>
      </c>
      <c r="G70" s="822" t="s">
        <v>1116</v>
      </c>
      <c r="H70" s="822" t="s">
        <v>329</v>
      </c>
      <c r="I70" s="822" t="s">
        <v>1226</v>
      </c>
      <c r="J70" s="822" t="s">
        <v>1118</v>
      </c>
      <c r="K70" s="822"/>
      <c r="L70" s="825">
        <v>0</v>
      </c>
      <c r="M70" s="825">
        <v>0</v>
      </c>
      <c r="N70" s="822">
        <v>1</v>
      </c>
      <c r="O70" s="826">
        <v>1</v>
      </c>
      <c r="P70" s="825">
        <v>0</v>
      </c>
      <c r="Q70" s="827"/>
      <c r="R70" s="822">
        <v>1</v>
      </c>
      <c r="S70" s="827">
        <v>1</v>
      </c>
      <c r="T70" s="826">
        <v>1</v>
      </c>
      <c r="U70" s="828">
        <v>1</v>
      </c>
    </row>
    <row r="71" spans="1:21" ht="14.45" customHeight="1" x14ac:dyDescent="0.2">
      <c r="A71" s="821">
        <v>9</v>
      </c>
      <c r="B71" s="822" t="s">
        <v>1019</v>
      </c>
      <c r="C71" s="822" t="s">
        <v>1026</v>
      </c>
      <c r="D71" s="823" t="s">
        <v>1561</v>
      </c>
      <c r="E71" s="824" t="s">
        <v>1035</v>
      </c>
      <c r="F71" s="822" t="s">
        <v>1021</v>
      </c>
      <c r="G71" s="822" t="s">
        <v>1116</v>
      </c>
      <c r="H71" s="822" t="s">
        <v>329</v>
      </c>
      <c r="I71" s="822" t="s">
        <v>1227</v>
      </c>
      <c r="J71" s="822" t="s">
        <v>1118</v>
      </c>
      <c r="K71" s="822"/>
      <c r="L71" s="825">
        <v>0</v>
      </c>
      <c r="M71" s="825">
        <v>0</v>
      </c>
      <c r="N71" s="822">
        <v>4</v>
      </c>
      <c r="O71" s="826">
        <v>4</v>
      </c>
      <c r="P71" s="825">
        <v>0</v>
      </c>
      <c r="Q71" s="827"/>
      <c r="R71" s="822">
        <v>4</v>
      </c>
      <c r="S71" s="827">
        <v>1</v>
      </c>
      <c r="T71" s="826">
        <v>4</v>
      </c>
      <c r="U71" s="828">
        <v>1</v>
      </c>
    </row>
    <row r="72" spans="1:21" ht="14.45" customHeight="1" x14ac:dyDescent="0.2">
      <c r="A72" s="821">
        <v>9</v>
      </c>
      <c r="B72" s="822" t="s">
        <v>1019</v>
      </c>
      <c r="C72" s="822" t="s">
        <v>1026</v>
      </c>
      <c r="D72" s="823" t="s">
        <v>1561</v>
      </c>
      <c r="E72" s="824" t="s">
        <v>1035</v>
      </c>
      <c r="F72" s="822" t="s">
        <v>1021</v>
      </c>
      <c r="G72" s="822" t="s">
        <v>1116</v>
      </c>
      <c r="H72" s="822" t="s">
        <v>329</v>
      </c>
      <c r="I72" s="822" t="s">
        <v>1228</v>
      </c>
      <c r="J72" s="822" t="s">
        <v>1118</v>
      </c>
      <c r="K72" s="822"/>
      <c r="L72" s="825">
        <v>0</v>
      </c>
      <c r="M72" s="825">
        <v>0</v>
      </c>
      <c r="N72" s="822">
        <v>1</v>
      </c>
      <c r="O72" s="826">
        <v>1</v>
      </c>
      <c r="P72" s="825">
        <v>0</v>
      </c>
      <c r="Q72" s="827"/>
      <c r="R72" s="822">
        <v>1</v>
      </c>
      <c r="S72" s="827">
        <v>1</v>
      </c>
      <c r="T72" s="826">
        <v>1</v>
      </c>
      <c r="U72" s="828">
        <v>1</v>
      </c>
    </row>
    <row r="73" spans="1:21" ht="14.45" customHeight="1" x14ac:dyDescent="0.2">
      <c r="A73" s="821">
        <v>9</v>
      </c>
      <c r="B73" s="822" t="s">
        <v>1019</v>
      </c>
      <c r="C73" s="822" t="s">
        <v>1026</v>
      </c>
      <c r="D73" s="823" t="s">
        <v>1561</v>
      </c>
      <c r="E73" s="824" t="s">
        <v>1035</v>
      </c>
      <c r="F73" s="822" t="s">
        <v>1022</v>
      </c>
      <c r="G73" s="822" t="s">
        <v>1116</v>
      </c>
      <c r="H73" s="822" t="s">
        <v>329</v>
      </c>
      <c r="I73" s="822" t="s">
        <v>1229</v>
      </c>
      <c r="J73" s="822" t="s">
        <v>1230</v>
      </c>
      <c r="K73" s="822" t="s">
        <v>1231</v>
      </c>
      <c r="L73" s="825">
        <v>0</v>
      </c>
      <c r="M73" s="825">
        <v>0</v>
      </c>
      <c r="N73" s="822">
        <v>2</v>
      </c>
      <c r="O73" s="826">
        <v>2</v>
      </c>
      <c r="P73" s="825"/>
      <c r="Q73" s="827"/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9</v>
      </c>
      <c r="B74" s="822" t="s">
        <v>1019</v>
      </c>
      <c r="C74" s="822" t="s">
        <v>1026</v>
      </c>
      <c r="D74" s="823" t="s">
        <v>1561</v>
      </c>
      <c r="E74" s="824" t="s">
        <v>1039</v>
      </c>
      <c r="F74" s="822" t="s">
        <v>1020</v>
      </c>
      <c r="G74" s="822" t="s">
        <v>1122</v>
      </c>
      <c r="H74" s="822" t="s">
        <v>329</v>
      </c>
      <c r="I74" s="822" t="s">
        <v>1123</v>
      </c>
      <c r="J74" s="822" t="s">
        <v>1124</v>
      </c>
      <c r="K74" s="822" t="s">
        <v>1125</v>
      </c>
      <c r="L74" s="825">
        <v>17.72</v>
      </c>
      <c r="M74" s="825">
        <v>17.72</v>
      </c>
      <c r="N74" s="822">
        <v>1</v>
      </c>
      <c r="O74" s="826">
        <v>1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9</v>
      </c>
      <c r="B75" s="822" t="s">
        <v>1019</v>
      </c>
      <c r="C75" s="822" t="s">
        <v>1026</v>
      </c>
      <c r="D75" s="823" t="s">
        <v>1561</v>
      </c>
      <c r="E75" s="824" t="s">
        <v>1039</v>
      </c>
      <c r="F75" s="822" t="s">
        <v>1020</v>
      </c>
      <c r="G75" s="822" t="s">
        <v>1128</v>
      </c>
      <c r="H75" s="822" t="s">
        <v>683</v>
      </c>
      <c r="I75" s="822" t="s">
        <v>1132</v>
      </c>
      <c r="J75" s="822" t="s">
        <v>1133</v>
      </c>
      <c r="K75" s="822" t="s">
        <v>1134</v>
      </c>
      <c r="L75" s="825">
        <v>48.01</v>
      </c>
      <c r="M75" s="825">
        <v>144.03</v>
      </c>
      <c r="N75" s="822">
        <v>3</v>
      </c>
      <c r="O75" s="826">
        <v>1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9</v>
      </c>
      <c r="B76" s="822" t="s">
        <v>1019</v>
      </c>
      <c r="C76" s="822" t="s">
        <v>1026</v>
      </c>
      <c r="D76" s="823" t="s">
        <v>1561</v>
      </c>
      <c r="E76" s="824" t="s">
        <v>1039</v>
      </c>
      <c r="F76" s="822" t="s">
        <v>1020</v>
      </c>
      <c r="G76" s="822" t="s">
        <v>1232</v>
      </c>
      <c r="H76" s="822" t="s">
        <v>329</v>
      </c>
      <c r="I76" s="822" t="s">
        <v>1233</v>
      </c>
      <c r="J76" s="822" t="s">
        <v>1234</v>
      </c>
      <c r="K76" s="822" t="s">
        <v>1235</v>
      </c>
      <c r="L76" s="825">
        <v>42.05</v>
      </c>
      <c r="M76" s="825">
        <v>42.05</v>
      </c>
      <c r="N76" s="822">
        <v>1</v>
      </c>
      <c r="O76" s="826">
        <v>1</v>
      </c>
      <c r="P76" s="825">
        <v>42.05</v>
      </c>
      <c r="Q76" s="827">
        <v>1</v>
      </c>
      <c r="R76" s="822">
        <v>1</v>
      </c>
      <c r="S76" s="827">
        <v>1</v>
      </c>
      <c r="T76" s="826">
        <v>1</v>
      </c>
      <c r="U76" s="828">
        <v>1</v>
      </c>
    </row>
    <row r="77" spans="1:21" ht="14.45" customHeight="1" x14ac:dyDescent="0.2">
      <c r="A77" s="821">
        <v>9</v>
      </c>
      <c r="B77" s="822" t="s">
        <v>1019</v>
      </c>
      <c r="C77" s="822" t="s">
        <v>1026</v>
      </c>
      <c r="D77" s="823" t="s">
        <v>1561</v>
      </c>
      <c r="E77" s="824" t="s">
        <v>1039</v>
      </c>
      <c r="F77" s="822" t="s">
        <v>1020</v>
      </c>
      <c r="G77" s="822" t="s">
        <v>1236</v>
      </c>
      <c r="H77" s="822" t="s">
        <v>329</v>
      </c>
      <c r="I77" s="822" t="s">
        <v>1237</v>
      </c>
      <c r="J77" s="822" t="s">
        <v>1238</v>
      </c>
      <c r="K77" s="822" t="s">
        <v>1239</v>
      </c>
      <c r="L77" s="825">
        <v>182.22</v>
      </c>
      <c r="M77" s="825">
        <v>182.22</v>
      </c>
      <c r="N77" s="822">
        <v>1</v>
      </c>
      <c r="O77" s="826">
        <v>1</v>
      </c>
      <c r="P77" s="825">
        <v>182.22</v>
      </c>
      <c r="Q77" s="827">
        <v>1</v>
      </c>
      <c r="R77" s="822">
        <v>1</v>
      </c>
      <c r="S77" s="827">
        <v>1</v>
      </c>
      <c r="T77" s="826">
        <v>1</v>
      </c>
      <c r="U77" s="828">
        <v>1</v>
      </c>
    </row>
    <row r="78" spans="1:21" ht="14.45" customHeight="1" x14ac:dyDescent="0.2">
      <c r="A78" s="821">
        <v>9</v>
      </c>
      <c r="B78" s="822" t="s">
        <v>1019</v>
      </c>
      <c r="C78" s="822" t="s">
        <v>1026</v>
      </c>
      <c r="D78" s="823" t="s">
        <v>1561</v>
      </c>
      <c r="E78" s="824" t="s">
        <v>1039</v>
      </c>
      <c r="F78" s="822" t="s">
        <v>1020</v>
      </c>
      <c r="G78" s="822" t="s">
        <v>1139</v>
      </c>
      <c r="H78" s="822" t="s">
        <v>329</v>
      </c>
      <c r="I78" s="822" t="s">
        <v>1240</v>
      </c>
      <c r="J78" s="822" t="s">
        <v>1241</v>
      </c>
      <c r="K78" s="822" t="s">
        <v>1242</v>
      </c>
      <c r="L78" s="825">
        <v>93.49</v>
      </c>
      <c r="M78" s="825">
        <v>186.98</v>
      </c>
      <c r="N78" s="822">
        <v>2</v>
      </c>
      <c r="O78" s="826">
        <v>2</v>
      </c>
      <c r="P78" s="825">
        <v>186.98</v>
      </c>
      <c r="Q78" s="827">
        <v>1</v>
      </c>
      <c r="R78" s="822">
        <v>2</v>
      </c>
      <c r="S78" s="827">
        <v>1</v>
      </c>
      <c r="T78" s="826">
        <v>2</v>
      </c>
      <c r="U78" s="828">
        <v>1</v>
      </c>
    </row>
    <row r="79" spans="1:21" ht="14.45" customHeight="1" x14ac:dyDescent="0.2">
      <c r="A79" s="821">
        <v>9</v>
      </c>
      <c r="B79" s="822" t="s">
        <v>1019</v>
      </c>
      <c r="C79" s="822" t="s">
        <v>1026</v>
      </c>
      <c r="D79" s="823" t="s">
        <v>1561</v>
      </c>
      <c r="E79" s="824" t="s">
        <v>1039</v>
      </c>
      <c r="F79" s="822" t="s">
        <v>1020</v>
      </c>
      <c r="G79" s="822" t="s">
        <v>1150</v>
      </c>
      <c r="H79" s="822" t="s">
        <v>329</v>
      </c>
      <c r="I79" s="822" t="s">
        <v>1151</v>
      </c>
      <c r="J79" s="822" t="s">
        <v>629</v>
      </c>
      <c r="K79" s="822" t="s">
        <v>630</v>
      </c>
      <c r="L79" s="825">
        <v>105.63</v>
      </c>
      <c r="M79" s="825">
        <v>528.15</v>
      </c>
      <c r="N79" s="822">
        <v>5</v>
      </c>
      <c r="O79" s="826">
        <v>3.5</v>
      </c>
      <c r="P79" s="825">
        <v>316.89</v>
      </c>
      <c r="Q79" s="827">
        <v>0.6</v>
      </c>
      <c r="R79" s="822">
        <v>3</v>
      </c>
      <c r="S79" s="827">
        <v>0.6</v>
      </c>
      <c r="T79" s="826">
        <v>2.5</v>
      </c>
      <c r="U79" s="828">
        <v>0.7142857142857143</v>
      </c>
    </row>
    <row r="80" spans="1:21" ht="14.45" customHeight="1" x14ac:dyDescent="0.2">
      <c r="A80" s="821">
        <v>9</v>
      </c>
      <c r="B80" s="822" t="s">
        <v>1019</v>
      </c>
      <c r="C80" s="822" t="s">
        <v>1026</v>
      </c>
      <c r="D80" s="823" t="s">
        <v>1561</v>
      </c>
      <c r="E80" s="824" t="s">
        <v>1039</v>
      </c>
      <c r="F80" s="822" t="s">
        <v>1020</v>
      </c>
      <c r="G80" s="822" t="s">
        <v>1074</v>
      </c>
      <c r="H80" s="822" t="s">
        <v>329</v>
      </c>
      <c r="I80" s="822" t="s">
        <v>1075</v>
      </c>
      <c r="J80" s="822" t="s">
        <v>654</v>
      </c>
      <c r="K80" s="822" t="s">
        <v>655</v>
      </c>
      <c r="L80" s="825">
        <v>94.7</v>
      </c>
      <c r="M80" s="825">
        <v>94.7</v>
      </c>
      <c r="N80" s="822">
        <v>1</v>
      </c>
      <c r="O80" s="826">
        <v>0.5</v>
      </c>
      <c r="P80" s="825">
        <v>94.7</v>
      </c>
      <c r="Q80" s="827">
        <v>1</v>
      </c>
      <c r="R80" s="822">
        <v>1</v>
      </c>
      <c r="S80" s="827">
        <v>1</v>
      </c>
      <c r="T80" s="826">
        <v>0.5</v>
      </c>
      <c r="U80" s="828">
        <v>1</v>
      </c>
    </row>
    <row r="81" spans="1:21" ht="14.45" customHeight="1" x14ac:dyDescent="0.2">
      <c r="A81" s="821">
        <v>9</v>
      </c>
      <c r="B81" s="822" t="s">
        <v>1019</v>
      </c>
      <c r="C81" s="822" t="s">
        <v>1026</v>
      </c>
      <c r="D81" s="823" t="s">
        <v>1561</v>
      </c>
      <c r="E81" s="824" t="s">
        <v>1039</v>
      </c>
      <c r="F81" s="822" t="s">
        <v>1020</v>
      </c>
      <c r="G81" s="822" t="s">
        <v>1074</v>
      </c>
      <c r="H81" s="822" t="s">
        <v>329</v>
      </c>
      <c r="I81" s="822" t="s">
        <v>1075</v>
      </c>
      <c r="J81" s="822" t="s">
        <v>654</v>
      </c>
      <c r="K81" s="822" t="s">
        <v>655</v>
      </c>
      <c r="L81" s="825">
        <v>49.04</v>
      </c>
      <c r="M81" s="825">
        <v>196.16</v>
      </c>
      <c r="N81" s="822">
        <v>4</v>
      </c>
      <c r="O81" s="826">
        <v>2</v>
      </c>
      <c r="P81" s="825">
        <v>98.08</v>
      </c>
      <c r="Q81" s="827">
        <v>0.5</v>
      </c>
      <c r="R81" s="822">
        <v>2</v>
      </c>
      <c r="S81" s="827">
        <v>0.5</v>
      </c>
      <c r="T81" s="826">
        <v>1</v>
      </c>
      <c r="U81" s="828">
        <v>0.5</v>
      </c>
    </row>
    <row r="82" spans="1:21" ht="14.45" customHeight="1" x14ac:dyDescent="0.2">
      <c r="A82" s="821">
        <v>9</v>
      </c>
      <c r="B82" s="822" t="s">
        <v>1019</v>
      </c>
      <c r="C82" s="822" t="s">
        <v>1026</v>
      </c>
      <c r="D82" s="823" t="s">
        <v>1561</v>
      </c>
      <c r="E82" s="824" t="s">
        <v>1039</v>
      </c>
      <c r="F82" s="822" t="s">
        <v>1020</v>
      </c>
      <c r="G82" s="822" t="s">
        <v>1074</v>
      </c>
      <c r="H82" s="822" t="s">
        <v>329</v>
      </c>
      <c r="I82" s="822" t="s">
        <v>1243</v>
      </c>
      <c r="J82" s="822" t="s">
        <v>654</v>
      </c>
      <c r="K82" s="822" t="s">
        <v>655</v>
      </c>
      <c r="L82" s="825">
        <v>94.7</v>
      </c>
      <c r="M82" s="825">
        <v>284.10000000000002</v>
      </c>
      <c r="N82" s="822">
        <v>3</v>
      </c>
      <c r="O82" s="826">
        <v>3</v>
      </c>
      <c r="P82" s="825">
        <v>189.4</v>
      </c>
      <c r="Q82" s="827">
        <v>0.66666666666666663</v>
      </c>
      <c r="R82" s="822">
        <v>2</v>
      </c>
      <c r="S82" s="827">
        <v>0.66666666666666663</v>
      </c>
      <c r="T82" s="826">
        <v>2</v>
      </c>
      <c r="U82" s="828">
        <v>0.66666666666666663</v>
      </c>
    </row>
    <row r="83" spans="1:21" ht="14.45" customHeight="1" x14ac:dyDescent="0.2">
      <c r="A83" s="821">
        <v>9</v>
      </c>
      <c r="B83" s="822" t="s">
        <v>1019</v>
      </c>
      <c r="C83" s="822" t="s">
        <v>1026</v>
      </c>
      <c r="D83" s="823" t="s">
        <v>1561</v>
      </c>
      <c r="E83" s="824" t="s">
        <v>1039</v>
      </c>
      <c r="F83" s="822" t="s">
        <v>1020</v>
      </c>
      <c r="G83" s="822" t="s">
        <v>1244</v>
      </c>
      <c r="H83" s="822" t="s">
        <v>329</v>
      </c>
      <c r="I83" s="822" t="s">
        <v>1245</v>
      </c>
      <c r="J83" s="822" t="s">
        <v>666</v>
      </c>
      <c r="K83" s="822" t="s">
        <v>1246</v>
      </c>
      <c r="L83" s="825">
        <v>42.14</v>
      </c>
      <c r="M83" s="825">
        <v>42.14</v>
      </c>
      <c r="N83" s="822">
        <v>1</v>
      </c>
      <c r="O83" s="826">
        <v>1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9</v>
      </c>
      <c r="B84" s="822" t="s">
        <v>1019</v>
      </c>
      <c r="C84" s="822" t="s">
        <v>1026</v>
      </c>
      <c r="D84" s="823" t="s">
        <v>1561</v>
      </c>
      <c r="E84" s="824" t="s">
        <v>1039</v>
      </c>
      <c r="F84" s="822" t="s">
        <v>1020</v>
      </c>
      <c r="G84" s="822" t="s">
        <v>1247</v>
      </c>
      <c r="H84" s="822" t="s">
        <v>329</v>
      </c>
      <c r="I84" s="822" t="s">
        <v>1248</v>
      </c>
      <c r="J84" s="822" t="s">
        <v>1249</v>
      </c>
      <c r="K84" s="822" t="s">
        <v>1250</v>
      </c>
      <c r="L84" s="825">
        <v>16.079999999999998</v>
      </c>
      <c r="M84" s="825">
        <v>16.079999999999998</v>
      </c>
      <c r="N84" s="822">
        <v>1</v>
      </c>
      <c r="O84" s="826">
        <v>0.5</v>
      </c>
      <c r="P84" s="825">
        <v>16.079999999999998</v>
      </c>
      <c r="Q84" s="827">
        <v>1</v>
      </c>
      <c r="R84" s="822">
        <v>1</v>
      </c>
      <c r="S84" s="827">
        <v>1</v>
      </c>
      <c r="T84" s="826">
        <v>0.5</v>
      </c>
      <c r="U84" s="828">
        <v>1</v>
      </c>
    </row>
    <row r="85" spans="1:21" ht="14.45" customHeight="1" x14ac:dyDescent="0.2">
      <c r="A85" s="821">
        <v>9</v>
      </c>
      <c r="B85" s="822" t="s">
        <v>1019</v>
      </c>
      <c r="C85" s="822" t="s">
        <v>1026</v>
      </c>
      <c r="D85" s="823" t="s">
        <v>1561</v>
      </c>
      <c r="E85" s="824" t="s">
        <v>1039</v>
      </c>
      <c r="F85" s="822" t="s">
        <v>1020</v>
      </c>
      <c r="G85" s="822" t="s">
        <v>1251</v>
      </c>
      <c r="H85" s="822" t="s">
        <v>329</v>
      </c>
      <c r="I85" s="822" t="s">
        <v>1252</v>
      </c>
      <c r="J85" s="822" t="s">
        <v>623</v>
      </c>
      <c r="K85" s="822" t="s">
        <v>624</v>
      </c>
      <c r="L85" s="825">
        <v>0</v>
      </c>
      <c r="M85" s="825">
        <v>0</v>
      </c>
      <c r="N85" s="822">
        <v>1</v>
      </c>
      <c r="O85" s="826">
        <v>1</v>
      </c>
      <c r="P85" s="825"/>
      <c r="Q85" s="827"/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9</v>
      </c>
      <c r="B86" s="822" t="s">
        <v>1019</v>
      </c>
      <c r="C86" s="822" t="s">
        <v>1026</v>
      </c>
      <c r="D86" s="823" t="s">
        <v>1561</v>
      </c>
      <c r="E86" s="824" t="s">
        <v>1039</v>
      </c>
      <c r="F86" s="822" t="s">
        <v>1020</v>
      </c>
      <c r="G86" s="822" t="s">
        <v>1251</v>
      </c>
      <c r="H86" s="822" t="s">
        <v>329</v>
      </c>
      <c r="I86" s="822" t="s">
        <v>1253</v>
      </c>
      <c r="J86" s="822" t="s">
        <v>623</v>
      </c>
      <c r="K86" s="822" t="s">
        <v>624</v>
      </c>
      <c r="L86" s="825">
        <v>0</v>
      </c>
      <c r="M86" s="825">
        <v>0</v>
      </c>
      <c r="N86" s="822">
        <v>2</v>
      </c>
      <c r="O86" s="826">
        <v>2</v>
      </c>
      <c r="P86" s="825">
        <v>0</v>
      </c>
      <c r="Q86" s="827"/>
      <c r="R86" s="822">
        <v>1</v>
      </c>
      <c r="S86" s="827">
        <v>0.5</v>
      </c>
      <c r="T86" s="826">
        <v>1</v>
      </c>
      <c r="U86" s="828">
        <v>0.5</v>
      </c>
    </row>
    <row r="87" spans="1:21" ht="14.45" customHeight="1" x14ac:dyDescent="0.2">
      <c r="A87" s="821">
        <v>9</v>
      </c>
      <c r="B87" s="822" t="s">
        <v>1019</v>
      </c>
      <c r="C87" s="822" t="s">
        <v>1026</v>
      </c>
      <c r="D87" s="823" t="s">
        <v>1561</v>
      </c>
      <c r="E87" s="824" t="s">
        <v>1039</v>
      </c>
      <c r="F87" s="822" t="s">
        <v>1020</v>
      </c>
      <c r="G87" s="822" t="s">
        <v>1254</v>
      </c>
      <c r="H87" s="822" t="s">
        <v>329</v>
      </c>
      <c r="I87" s="822" t="s">
        <v>1255</v>
      </c>
      <c r="J87" s="822" t="s">
        <v>908</v>
      </c>
      <c r="K87" s="822" t="s">
        <v>1256</v>
      </c>
      <c r="L87" s="825">
        <v>61.97</v>
      </c>
      <c r="M87" s="825">
        <v>61.97</v>
      </c>
      <c r="N87" s="822">
        <v>1</v>
      </c>
      <c r="O87" s="826">
        <v>1</v>
      </c>
      <c r="P87" s="825"/>
      <c r="Q87" s="827">
        <v>0</v>
      </c>
      <c r="R87" s="822"/>
      <c r="S87" s="827">
        <v>0</v>
      </c>
      <c r="T87" s="826"/>
      <c r="U87" s="828">
        <v>0</v>
      </c>
    </row>
    <row r="88" spans="1:21" ht="14.45" customHeight="1" x14ac:dyDescent="0.2">
      <c r="A88" s="821">
        <v>9</v>
      </c>
      <c r="B88" s="822" t="s">
        <v>1019</v>
      </c>
      <c r="C88" s="822" t="s">
        <v>1026</v>
      </c>
      <c r="D88" s="823" t="s">
        <v>1561</v>
      </c>
      <c r="E88" s="824" t="s">
        <v>1039</v>
      </c>
      <c r="F88" s="822" t="s">
        <v>1020</v>
      </c>
      <c r="G88" s="822" t="s">
        <v>1164</v>
      </c>
      <c r="H88" s="822" t="s">
        <v>329</v>
      </c>
      <c r="I88" s="822" t="s">
        <v>1165</v>
      </c>
      <c r="J88" s="822" t="s">
        <v>805</v>
      </c>
      <c r="K88" s="822" t="s">
        <v>1166</v>
      </c>
      <c r="L88" s="825">
        <v>36.54</v>
      </c>
      <c r="M88" s="825">
        <v>182.7</v>
      </c>
      <c r="N88" s="822">
        <v>5</v>
      </c>
      <c r="O88" s="826">
        <v>4.5</v>
      </c>
      <c r="P88" s="825">
        <v>109.62</v>
      </c>
      <c r="Q88" s="827">
        <v>0.60000000000000009</v>
      </c>
      <c r="R88" s="822">
        <v>3</v>
      </c>
      <c r="S88" s="827">
        <v>0.6</v>
      </c>
      <c r="T88" s="826">
        <v>2.5</v>
      </c>
      <c r="U88" s="828">
        <v>0.55555555555555558</v>
      </c>
    </row>
    <row r="89" spans="1:21" ht="14.45" customHeight="1" x14ac:dyDescent="0.2">
      <c r="A89" s="821">
        <v>9</v>
      </c>
      <c r="B89" s="822" t="s">
        <v>1019</v>
      </c>
      <c r="C89" s="822" t="s">
        <v>1026</v>
      </c>
      <c r="D89" s="823" t="s">
        <v>1561</v>
      </c>
      <c r="E89" s="824" t="s">
        <v>1039</v>
      </c>
      <c r="F89" s="822" t="s">
        <v>1020</v>
      </c>
      <c r="G89" s="822" t="s">
        <v>1257</v>
      </c>
      <c r="H89" s="822" t="s">
        <v>329</v>
      </c>
      <c r="I89" s="822" t="s">
        <v>1258</v>
      </c>
      <c r="J89" s="822" t="s">
        <v>1259</v>
      </c>
      <c r="K89" s="822" t="s">
        <v>1260</v>
      </c>
      <c r="L89" s="825">
        <v>163.54</v>
      </c>
      <c r="M89" s="825">
        <v>654.16</v>
      </c>
      <c r="N89" s="822">
        <v>4</v>
      </c>
      <c r="O89" s="826">
        <v>1.5</v>
      </c>
      <c r="P89" s="825">
        <v>654.16</v>
      </c>
      <c r="Q89" s="827">
        <v>1</v>
      </c>
      <c r="R89" s="822">
        <v>4</v>
      </c>
      <c r="S89" s="827">
        <v>1</v>
      </c>
      <c r="T89" s="826">
        <v>1.5</v>
      </c>
      <c r="U89" s="828">
        <v>1</v>
      </c>
    </row>
    <row r="90" spans="1:21" ht="14.45" customHeight="1" x14ac:dyDescent="0.2">
      <c r="A90" s="821">
        <v>9</v>
      </c>
      <c r="B90" s="822" t="s">
        <v>1019</v>
      </c>
      <c r="C90" s="822" t="s">
        <v>1026</v>
      </c>
      <c r="D90" s="823" t="s">
        <v>1561</v>
      </c>
      <c r="E90" s="824" t="s">
        <v>1039</v>
      </c>
      <c r="F90" s="822" t="s">
        <v>1020</v>
      </c>
      <c r="G90" s="822" t="s">
        <v>1088</v>
      </c>
      <c r="H90" s="822" t="s">
        <v>329</v>
      </c>
      <c r="I90" s="822" t="s">
        <v>1089</v>
      </c>
      <c r="J90" s="822" t="s">
        <v>1090</v>
      </c>
      <c r="K90" s="822" t="s">
        <v>1091</v>
      </c>
      <c r="L90" s="825">
        <v>176.32</v>
      </c>
      <c r="M90" s="825">
        <v>528.96</v>
      </c>
      <c r="N90" s="822">
        <v>3</v>
      </c>
      <c r="O90" s="826">
        <v>2.5</v>
      </c>
      <c r="P90" s="825">
        <v>528.96</v>
      </c>
      <c r="Q90" s="827">
        <v>1</v>
      </c>
      <c r="R90" s="822">
        <v>3</v>
      </c>
      <c r="S90" s="827">
        <v>1</v>
      </c>
      <c r="T90" s="826">
        <v>2.5</v>
      </c>
      <c r="U90" s="828">
        <v>1</v>
      </c>
    </row>
    <row r="91" spans="1:21" ht="14.45" customHeight="1" x14ac:dyDescent="0.2">
      <c r="A91" s="821">
        <v>9</v>
      </c>
      <c r="B91" s="822" t="s">
        <v>1019</v>
      </c>
      <c r="C91" s="822" t="s">
        <v>1026</v>
      </c>
      <c r="D91" s="823" t="s">
        <v>1561</v>
      </c>
      <c r="E91" s="824" t="s">
        <v>1039</v>
      </c>
      <c r="F91" s="822" t="s">
        <v>1020</v>
      </c>
      <c r="G91" s="822" t="s">
        <v>1261</v>
      </c>
      <c r="H91" s="822" t="s">
        <v>329</v>
      </c>
      <c r="I91" s="822" t="s">
        <v>1262</v>
      </c>
      <c r="J91" s="822" t="s">
        <v>1263</v>
      </c>
      <c r="K91" s="822" t="s">
        <v>1264</v>
      </c>
      <c r="L91" s="825">
        <v>38.56</v>
      </c>
      <c r="M91" s="825">
        <v>38.56</v>
      </c>
      <c r="N91" s="822">
        <v>1</v>
      </c>
      <c r="O91" s="826">
        <v>0.5</v>
      </c>
      <c r="P91" s="825">
        <v>38.56</v>
      </c>
      <c r="Q91" s="827">
        <v>1</v>
      </c>
      <c r="R91" s="822">
        <v>1</v>
      </c>
      <c r="S91" s="827">
        <v>1</v>
      </c>
      <c r="T91" s="826">
        <v>0.5</v>
      </c>
      <c r="U91" s="828">
        <v>1</v>
      </c>
    </row>
    <row r="92" spans="1:21" ht="14.45" customHeight="1" x14ac:dyDescent="0.2">
      <c r="A92" s="821">
        <v>9</v>
      </c>
      <c r="B92" s="822" t="s">
        <v>1019</v>
      </c>
      <c r="C92" s="822" t="s">
        <v>1026</v>
      </c>
      <c r="D92" s="823" t="s">
        <v>1561</v>
      </c>
      <c r="E92" s="824" t="s">
        <v>1039</v>
      </c>
      <c r="F92" s="822" t="s">
        <v>1020</v>
      </c>
      <c r="G92" s="822" t="s">
        <v>1171</v>
      </c>
      <c r="H92" s="822" t="s">
        <v>329</v>
      </c>
      <c r="I92" s="822" t="s">
        <v>1265</v>
      </c>
      <c r="J92" s="822" t="s">
        <v>1266</v>
      </c>
      <c r="K92" s="822" t="s">
        <v>1267</v>
      </c>
      <c r="L92" s="825">
        <v>54.18</v>
      </c>
      <c r="M92" s="825">
        <v>108.36</v>
      </c>
      <c r="N92" s="822">
        <v>2</v>
      </c>
      <c r="O92" s="826">
        <v>2</v>
      </c>
      <c r="P92" s="825">
        <v>54.18</v>
      </c>
      <c r="Q92" s="827">
        <v>0.5</v>
      </c>
      <c r="R92" s="822">
        <v>1</v>
      </c>
      <c r="S92" s="827">
        <v>0.5</v>
      </c>
      <c r="T92" s="826">
        <v>1</v>
      </c>
      <c r="U92" s="828">
        <v>0.5</v>
      </c>
    </row>
    <row r="93" spans="1:21" ht="14.45" customHeight="1" x14ac:dyDescent="0.2">
      <c r="A93" s="821">
        <v>9</v>
      </c>
      <c r="B93" s="822" t="s">
        <v>1019</v>
      </c>
      <c r="C93" s="822" t="s">
        <v>1026</v>
      </c>
      <c r="D93" s="823" t="s">
        <v>1561</v>
      </c>
      <c r="E93" s="824" t="s">
        <v>1039</v>
      </c>
      <c r="F93" s="822" t="s">
        <v>1020</v>
      </c>
      <c r="G93" s="822" t="s">
        <v>1268</v>
      </c>
      <c r="H93" s="822" t="s">
        <v>329</v>
      </c>
      <c r="I93" s="822" t="s">
        <v>1269</v>
      </c>
      <c r="J93" s="822" t="s">
        <v>1270</v>
      </c>
      <c r="K93" s="822" t="s">
        <v>1271</v>
      </c>
      <c r="L93" s="825">
        <v>141.25</v>
      </c>
      <c r="M93" s="825">
        <v>423.75</v>
      </c>
      <c r="N93" s="822">
        <v>3</v>
      </c>
      <c r="O93" s="826">
        <v>2</v>
      </c>
      <c r="P93" s="825">
        <v>423.75</v>
      </c>
      <c r="Q93" s="827">
        <v>1</v>
      </c>
      <c r="R93" s="822">
        <v>3</v>
      </c>
      <c r="S93" s="827">
        <v>1</v>
      </c>
      <c r="T93" s="826">
        <v>2</v>
      </c>
      <c r="U93" s="828">
        <v>1</v>
      </c>
    </row>
    <row r="94" spans="1:21" ht="14.45" customHeight="1" x14ac:dyDescent="0.2">
      <c r="A94" s="821">
        <v>9</v>
      </c>
      <c r="B94" s="822" t="s">
        <v>1019</v>
      </c>
      <c r="C94" s="822" t="s">
        <v>1026</v>
      </c>
      <c r="D94" s="823" t="s">
        <v>1561</v>
      </c>
      <c r="E94" s="824" t="s">
        <v>1039</v>
      </c>
      <c r="F94" s="822" t="s">
        <v>1020</v>
      </c>
      <c r="G94" s="822" t="s">
        <v>1272</v>
      </c>
      <c r="H94" s="822" t="s">
        <v>329</v>
      </c>
      <c r="I94" s="822" t="s">
        <v>1273</v>
      </c>
      <c r="J94" s="822" t="s">
        <v>1274</v>
      </c>
      <c r="K94" s="822" t="s">
        <v>1275</v>
      </c>
      <c r="L94" s="825">
        <v>69.59</v>
      </c>
      <c r="M94" s="825">
        <v>69.59</v>
      </c>
      <c r="N94" s="822">
        <v>1</v>
      </c>
      <c r="O94" s="826">
        <v>1</v>
      </c>
      <c r="P94" s="825">
        <v>69.59</v>
      </c>
      <c r="Q94" s="827">
        <v>1</v>
      </c>
      <c r="R94" s="822">
        <v>1</v>
      </c>
      <c r="S94" s="827">
        <v>1</v>
      </c>
      <c r="T94" s="826">
        <v>1</v>
      </c>
      <c r="U94" s="828">
        <v>1</v>
      </c>
    </row>
    <row r="95" spans="1:21" ht="14.45" customHeight="1" x14ac:dyDescent="0.2">
      <c r="A95" s="821">
        <v>9</v>
      </c>
      <c r="B95" s="822" t="s">
        <v>1019</v>
      </c>
      <c r="C95" s="822" t="s">
        <v>1026</v>
      </c>
      <c r="D95" s="823" t="s">
        <v>1561</v>
      </c>
      <c r="E95" s="824" t="s">
        <v>1039</v>
      </c>
      <c r="F95" s="822" t="s">
        <v>1020</v>
      </c>
      <c r="G95" s="822" t="s">
        <v>1179</v>
      </c>
      <c r="H95" s="822" t="s">
        <v>329</v>
      </c>
      <c r="I95" s="822" t="s">
        <v>1180</v>
      </c>
      <c r="J95" s="822" t="s">
        <v>1181</v>
      </c>
      <c r="K95" s="822" t="s">
        <v>1182</v>
      </c>
      <c r="L95" s="825">
        <v>0</v>
      </c>
      <c r="M95" s="825">
        <v>0</v>
      </c>
      <c r="N95" s="822">
        <v>1</v>
      </c>
      <c r="O95" s="826">
        <v>1</v>
      </c>
      <c r="P95" s="825">
        <v>0</v>
      </c>
      <c r="Q95" s="827"/>
      <c r="R95" s="822">
        <v>1</v>
      </c>
      <c r="S95" s="827">
        <v>1</v>
      </c>
      <c r="T95" s="826">
        <v>1</v>
      </c>
      <c r="U95" s="828">
        <v>1</v>
      </c>
    </row>
    <row r="96" spans="1:21" ht="14.45" customHeight="1" x14ac:dyDescent="0.2">
      <c r="A96" s="821">
        <v>9</v>
      </c>
      <c r="B96" s="822" t="s">
        <v>1019</v>
      </c>
      <c r="C96" s="822" t="s">
        <v>1026</v>
      </c>
      <c r="D96" s="823" t="s">
        <v>1561</v>
      </c>
      <c r="E96" s="824" t="s">
        <v>1039</v>
      </c>
      <c r="F96" s="822" t="s">
        <v>1020</v>
      </c>
      <c r="G96" s="822" t="s">
        <v>1276</v>
      </c>
      <c r="H96" s="822" t="s">
        <v>329</v>
      </c>
      <c r="I96" s="822" t="s">
        <v>1277</v>
      </c>
      <c r="J96" s="822" t="s">
        <v>1278</v>
      </c>
      <c r="K96" s="822" t="s">
        <v>1279</v>
      </c>
      <c r="L96" s="825">
        <v>35.25</v>
      </c>
      <c r="M96" s="825">
        <v>35.25</v>
      </c>
      <c r="N96" s="822">
        <v>1</v>
      </c>
      <c r="O96" s="826">
        <v>1</v>
      </c>
      <c r="P96" s="825"/>
      <c r="Q96" s="827">
        <v>0</v>
      </c>
      <c r="R96" s="822"/>
      <c r="S96" s="827">
        <v>0</v>
      </c>
      <c r="T96" s="826"/>
      <c r="U96" s="828">
        <v>0</v>
      </c>
    </row>
    <row r="97" spans="1:21" ht="14.45" customHeight="1" x14ac:dyDescent="0.2">
      <c r="A97" s="821">
        <v>9</v>
      </c>
      <c r="B97" s="822" t="s">
        <v>1019</v>
      </c>
      <c r="C97" s="822" t="s">
        <v>1026</v>
      </c>
      <c r="D97" s="823" t="s">
        <v>1561</v>
      </c>
      <c r="E97" s="824" t="s">
        <v>1039</v>
      </c>
      <c r="F97" s="822" t="s">
        <v>1020</v>
      </c>
      <c r="G97" s="822" t="s">
        <v>1280</v>
      </c>
      <c r="H97" s="822" t="s">
        <v>329</v>
      </c>
      <c r="I97" s="822" t="s">
        <v>1281</v>
      </c>
      <c r="J97" s="822" t="s">
        <v>1282</v>
      </c>
      <c r="K97" s="822" t="s">
        <v>1283</v>
      </c>
      <c r="L97" s="825">
        <v>60.88</v>
      </c>
      <c r="M97" s="825">
        <v>182.64000000000001</v>
      </c>
      <c r="N97" s="822">
        <v>3</v>
      </c>
      <c r="O97" s="826">
        <v>2</v>
      </c>
      <c r="P97" s="825">
        <v>182.64000000000001</v>
      </c>
      <c r="Q97" s="827">
        <v>1</v>
      </c>
      <c r="R97" s="822">
        <v>3</v>
      </c>
      <c r="S97" s="827">
        <v>1</v>
      </c>
      <c r="T97" s="826">
        <v>2</v>
      </c>
      <c r="U97" s="828">
        <v>1</v>
      </c>
    </row>
    <row r="98" spans="1:21" ht="14.45" customHeight="1" x14ac:dyDescent="0.2">
      <c r="A98" s="821">
        <v>9</v>
      </c>
      <c r="B98" s="822" t="s">
        <v>1019</v>
      </c>
      <c r="C98" s="822" t="s">
        <v>1026</v>
      </c>
      <c r="D98" s="823" t="s">
        <v>1561</v>
      </c>
      <c r="E98" s="824" t="s">
        <v>1039</v>
      </c>
      <c r="F98" s="822" t="s">
        <v>1020</v>
      </c>
      <c r="G98" s="822" t="s">
        <v>1284</v>
      </c>
      <c r="H98" s="822" t="s">
        <v>329</v>
      </c>
      <c r="I98" s="822" t="s">
        <v>1285</v>
      </c>
      <c r="J98" s="822" t="s">
        <v>610</v>
      </c>
      <c r="K98" s="822" t="s">
        <v>1286</v>
      </c>
      <c r="L98" s="825">
        <v>7.05</v>
      </c>
      <c r="M98" s="825">
        <v>14.1</v>
      </c>
      <c r="N98" s="822">
        <v>2</v>
      </c>
      <c r="O98" s="826">
        <v>1</v>
      </c>
      <c r="P98" s="825">
        <v>14.1</v>
      </c>
      <c r="Q98" s="827">
        <v>1</v>
      </c>
      <c r="R98" s="822">
        <v>2</v>
      </c>
      <c r="S98" s="827">
        <v>1</v>
      </c>
      <c r="T98" s="826">
        <v>1</v>
      </c>
      <c r="U98" s="828">
        <v>1</v>
      </c>
    </row>
    <row r="99" spans="1:21" ht="14.45" customHeight="1" x14ac:dyDescent="0.2">
      <c r="A99" s="821">
        <v>9</v>
      </c>
      <c r="B99" s="822" t="s">
        <v>1019</v>
      </c>
      <c r="C99" s="822" t="s">
        <v>1026</v>
      </c>
      <c r="D99" s="823" t="s">
        <v>1561</v>
      </c>
      <c r="E99" s="824" t="s">
        <v>1039</v>
      </c>
      <c r="F99" s="822" t="s">
        <v>1020</v>
      </c>
      <c r="G99" s="822" t="s">
        <v>1287</v>
      </c>
      <c r="H99" s="822" t="s">
        <v>683</v>
      </c>
      <c r="I99" s="822" t="s">
        <v>999</v>
      </c>
      <c r="J99" s="822" t="s">
        <v>858</v>
      </c>
      <c r="K99" s="822" t="s">
        <v>859</v>
      </c>
      <c r="L99" s="825">
        <v>63.75</v>
      </c>
      <c r="M99" s="825">
        <v>127.5</v>
      </c>
      <c r="N99" s="822">
        <v>2</v>
      </c>
      <c r="O99" s="826">
        <v>2</v>
      </c>
      <c r="P99" s="825">
        <v>127.5</v>
      </c>
      <c r="Q99" s="827">
        <v>1</v>
      </c>
      <c r="R99" s="822">
        <v>2</v>
      </c>
      <c r="S99" s="827">
        <v>1</v>
      </c>
      <c r="T99" s="826">
        <v>2</v>
      </c>
      <c r="U99" s="828">
        <v>1</v>
      </c>
    </row>
    <row r="100" spans="1:21" ht="14.45" customHeight="1" x14ac:dyDescent="0.2">
      <c r="A100" s="821">
        <v>9</v>
      </c>
      <c r="B100" s="822" t="s">
        <v>1019</v>
      </c>
      <c r="C100" s="822" t="s">
        <v>1026</v>
      </c>
      <c r="D100" s="823" t="s">
        <v>1561</v>
      </c>
      <c r="E100" s="824" t="s">
        <v>1039</v>
      </c>
      <c r="F100" s="822" t="s">
        <v>1020</v>
      </c>
      <c r="G100" s="822" t="s">
        <v>1288</v>
      </c>
      <c r="H100" s="822" t="s">
        <v>329</v>
      </c>
      <c r="I100" s="822" t="s">
        <v>1289</v>
      </c>
      <c r="J100" s="822" t="s">
        <v>1290</v>
      </c>
      <c r="K100" s="822" t="s">
        <v>1291</v>
      </c>
      <c r="L100" s="825">
        <v>278.95</v>
      </c>
      <c r="M100" s="825">
        <v>557.9</v>
      </c>
      <c r="N100" s="822">
        <v>2</v>
      </c>
      <c r="O100" s="826">
        <v>2</v>
      </c>
      <c r="P100" s="825">
        <v>278.95</v>
      </c>
      <c r="Q100" s="827">
        <v>0.5</v>
      </c>
      <c r="R100" s="822">
        <v>1</v>
      </c>
      <c r="S100" s="827">
        <v>0.5</v>
      </c>
      <c r="T100" s="826">
        <v>1</v>
      </c>
      <c r="U100" s="828">
        <v>0.5</v>
      </c>
    </row>
    <row r="101" spans="1:21" ht="14.45" customHeight="1" x14ac:dyDescent="0.2">
      <c r="A101" s="821">
        <v>9</v>
      </c>
      <c r="B101" s="822" t="s">
        <v>1019</v>
      </c>
      <c r="C101" s="822" t="s">
        <v>1026</v>
      </c>
      <c r="D101" s="823" t="s">
        <v>1561</v>
      </c>
      <c r="E101" s="824" t="s">
        <v>1039</v>
      </c>
      <c r="F101" s="822" t="s">
        <v>1020</v>
      </c>
      <c r="G101" s="822" t="s">
        <v>1292</v>
      </c>
      <c r="H101" s="822" t="s">
        <v>683</v>
      </c>
      <c r="I101" s="822" t="s">
        <v>1293</v>
      </c>
      <c r="J101" s="822" t="s">
        <v>1294</v>
      </c>
      <c r="K101" s="822" t="s">
        <v>1260</v>
      </c>
      <c r="L101" s="825">
        <v>0</v>
      </c>
      <c r="M101" s="825">
        <v>0</v>
      </c>
      <c r="N101" s="822">
        <v>1</v>
      </c>
      <c r="O101" s="826">
        <v>0.5</v>
      </c>
      <c r="P101" s="825">
        <v>0</v>
      </c>
      <c r="Q101" s="827"/>
      <c r="R101" s="822">
        <v>1</v>
      </c>
      <c r="S101" s="827">
        <v>1</v>
      </c>
      <c r="T101" s="826">
        <v>0.5</v>
      </c>
      <c r="U101" s="828">
        <v>1</v>
      </c>
    </row>
    <row r="102" spans="1:21" ht="14.45" customHeight="1" x14ac:dyDescent="0.2">
      <c r="A102" s="821">
        <v>9</v>
      </c>
      <c r="B102" s="822" t="s">
        <v>1019</v>
      </c>
      <c r="C102" s="822" t="s">
        <v>1026</v>
      </c>
      <c r="D102" s="823" t="s">
        <v>1561</v>
      </c>
      <c r="E102" s="824" t="s">
        <v>1039</v>
      </c>
      <c r="F102" s="822" t="s">
        <v>1020</v>
      </c>
      <c r="G102" s="822" t="s">
        <v>1191</v>
      </c>
      <c r="H102" s="822" t="s">
        <v>329</v>
      </c>
      <c r="I102" s="822" t="s">
        <v>1192</v>
      </c>
      <c r="J102" s="822" t="s">
        <v>676</v>
      </c>
      <c r="K102" s="822" t="s">
        <v>1193</v>
      </c>
      <c r="L102" s="825">
        <v>61.97</v>
      </c>
      <c r="M102" s="825">
        <v>247.88</v>
      </c>
      <c r="N102" s="822">
        <v>4</v>
      </c>
      <c r="O102" s="826">
        <v>4</v>
      </c>
      <c r="P102" s="825">
        <v>123.94</v>
      </c>
      <c r="Q102" s="827">
        <v>0.5</v>
      </c>
      <c r="R102" s="822">
        <v>2</v>
      </c>
      <c r="S102" s="827">
        <v>0.5</v>
      </c>
      <c r="T102" s="826">
        <v>2</v>
      </c>
      <c r="U102" s="828">
        <v>0.5</v>
      </c>
    </row>
    <row r="103" spans="1:21" ht="14.45" customHeight="1" x14ac:dyDescent="0.2">
      <c r="A103" s="821">
        <v>9</v>
      </c>
      <c r="B103" s="822" t="s">
        <v>1019</v>
      </c>
      <c r="C103" s="822" t="s">
        <v>1026</v>
      </c>
      <c r="D103" s="823" t="s">
        <v>1561</v>
      </c>
      <c r="E103" s="824" t="s">
        <v>1039</v>
      </c>
      <c r="F103" s="822" t="s">
        <v>1020</v>
      </c>
      <c r="G103" s="822" t="s">
        <v>1295</v>
      </c>
      <c r="H103" s="822" t="s">
        <v>683</v>
      </c>
      <c r="I103" s="822" t="s">
        <v>1296</v>
      </c>
      <c r="J103" s="822" t="s">
        <v>1297</v>
      </c>
      <c r="K103" s="822" t="s">
        <v>1298</v>
      </c>
      <c r="L103" s="825">
        <v>0</v>
      </c>
      <c r="M103" s="825">
        <v>0</v>
      </c>
      <c r="N103" s="822">
        <v>1</v>
      </c>
      <c r="O103" s="826">
        <v>1</v>
      </c>
      <c r="P103" s="825">
        <v>0</v>
      </c>
      <c r="Q103" s="827"/>
      <c r="R103" s="822">
        <v>1</v>
      </c>
      <c r="S103" s="827">
        <v>1</v>
      </c>
      <c r="T103" s="826">
        <v>1</v>
      </c>
      <c r="U103" s="828">
        <v>1</v>
      </c>
    </row>
    <row r="104" spans="1:21" ht="14.45" customHeight="1" x14ac:dyDescent="0.2">
      <c r="A104" s="821">
        <v>9</v>
      </c>
      <c r="B104" s="822" t="s">
        <v>1019</v>
      </c>
      <c r="C104" s="822" t="s">
        <v>1026</v>
      </c>
      <c r="D104" s="823" t="s">
        <v>1561</v>
      </c>
      <c r="E104" s="824" t="s">
        <v>1039</v>
      </c>
      <c r="F104" s="822" t="s">
        <v>1020</v>
      </c>
      <c r="G104" s="822" t="s">
        <v>1299</v>
      </c>
      <c r="H104" s="822" t="s">
        <v>329</v>
      </c>
      <c r="I104" s="822" t="s">
        <v>1300</v>
      </c>
      <c r="J104" s="822" t="s">
        <v>844</v>
      </c>
      <c r="K104" s="822" t="s">
        <v>845</v>
      </c>
      <c r="L104" s="825">
        <v>569.54</v>
      </c>
      <c r="M104" s="825">
        <v>569.54</v>
      </c>
      <c r="N104" s="822">
        <v>1</v>
      </c>
      <c r="O104" s="826">
        <v>1</v>
      </c>
      <c r="P104" s="825">
        <v>569.54</v>
      </c>
      <c r="Q104" s="827">
        <v>1</v>
      </c>
      <c r="R104" s="822">
        <v>1</v>
      </c>
      <c r="S104" s="827">
        <v>1</v>
      </c>
      <c r="T104" s="826">
        <v>1</v>
      </c>
      <c r="U104" s="828">
        <v>1</v>
      </c>
    </row>
    <row r="105" spans="1:21" ht="14.45" customHeight="1" x14ac:dyDescent="0.2">
      <c r="A105" s="821">
        <v>9</v>
      </c>
      <c r="B105" s="822" t="s">
        <v>1019</v>
      </c>
      <c r="C105" s="822" t="s">
        <v>1026</v>
      </c>
      <c r="D105" s="823" t="s">
        <v>1561</v>
      </c>
      <c r="E105" s="824" t="s">
        <v>1039</v>
      </c>
      <c r="F105" s="822" t="s">
        <v>1020</v>
      </c>
      <c r="G105" s="822" t="s">
        <v>1301</v>
      </c>
      <c r="H105" s="822" t="s">
        <v>683</v>
      </c>
      <c r="I105" s="822" t="s">
        <v>1302</v>
      </c>
      <c r="J105" s="822" t="s">
        <v>1303</v>
      </c>
      <c r="K105" s="822" t="s">
        <v>1304</v>
      </c>
      <c r="L105" s="825">
        <v>154.36000000000001</v>
      </c>
      <c r="M105" s="825">
        <v>154.36000000000001</v>
      </c>
      <c r="N105" s="822">
        <v>1</v>
      </c>
      <c r="O105" s="826">
        <v>1</v>
      </c>
      <c r="P105" s="825"/>
      <c r="Q105" s="827">
        <v>0</v>
      </c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9</v>
      </c>
      <c r="B106" s="822" t="s">
        <v>1019</v>
      </c>
      <c r="C106" s="822" t="s">
        <v>1026</v>
      </c>
      <c r="D106" s="823" t="s">
        <v>1561</v>
      </c>
      <c r="E106" s="824" t="s">
        <v>1039</v>
      </c>
      <c r="F106" s="822" t="s">
        <v>1020</v>
      </c>
      <c r="G106" s="822" t="s">
        <v>1203</v>
      </c>
      <c r="H106" s="822" t="s">
        <v>683</v>
      </c>
      <c r="I106" s="822" t="s">
        <v>1204</v>
      </c>
      <c r="J106" s="822" t="s">
        <v>1205</v>
      </c>
      <c r="K106" s="822" t="s">
        <v>1206</v>
      </c>
      <c r="L106" s="825">
        <v>72.27</v>
      </c>
      <c r="M106" s="825">
        <v>75160.800000000003</v>
      </c>
      <c r="N106" s="822">
        <v>1040</v>
      </c>
      <c r="O106" s="826">
        <v>12.5</v>
      </c>
      <c r="P106" s="825">
        <v>67644.72</v>
      </c>
      <c r="Q106" s="827">
        <v>0.9</v>
      </c>
      <c r="R106" s="822">
        <v>936</v>
      </c>
      <c r="S106" s="827">
        <v>0.9</v>
      </c>
      <c r="T106" s="826">
        <v>10.5</v>
      </c>
      <c r="U106" s="828">
        <v>0.84</v>
      </c>
    </row>
    <row r="107" spans="1:21" ht="14.45" customHeight="1" x14ac:dyDescent="0.2">
      <c r="A107" s="821">
        <v>9</v>
      </c>
      <c r="B107" s="822" t="s">
        <v>1019</v>
      </c>
      <c r="C107" s="822" t="s">
        <v>1026</v>
      </c>
      <c r="D107" s="823" t="s">
        <v>1561</v>
      </c>
      <c r="E107" s="824" t="s">
        <v>1039</v>
      </c>
      <c r="F107" s="822" t="s">
        <v>1020</v>
      </c>
      <c r="G107" s="822" t="s">
        <v>1203</v>
      </c>
      <c r="H107" s="822" t="s">
        <v>683</v>
      </c>
      <c r="I107" s="822" t="s">
        <v>1305</v>
      </c>
      <c r="J107" s="822" t="s">
        <v>1220</v>
      </c>
      <c r="K107" s="822" t="s">
        <v>1206</v>
      </c>
      <c r="L107" s="825">
        <v>72.27</v>
      </c>
      <c r="M107" s="825">
        <v>578.16</v>
      </c>
      <c r="N107" s="822">
        <v>8</v>
      </c>
      <c r="O107" s="826">
        <v>1</v>
      </c>
      <c r="P107" s="825"/>
      <c r="Q107" s="827">
        <v>0</v>
      </c>
      <c r="R107" s="822"/>
      <c r="S107" s="827">
        <v>0</v>
      </c>
      <c r="T107" s="826"/>
      <c r="U107" s="828">
        <v>0</v>
      </c>
    </row>
    <row r="108" spans="1:21" ht="14.45" customHeight="1" x14ac:dyDescent="0.2">
      <c r="A108" s="821">
        <v>9</v>
      </c>
      <c r="B108" s="822" t="s">
        <v>1019</v>
      </c>
      <c r="C108" s="822" t="s">
        <v>1026</v>
      </c>
      <c r="D108" s="823" t="s">
        <v>1561</v>
      </c>
      <c r="E108" s="824" t="s">
        <v>1039</v>
      </c>
      <c r="F108" s="822" t="s">
        <v>1020</v>
      </c>
      <c r="G108" s="822" t="s">
        <v>1203</v>
      </c>
      <c r="H108" s="822" t="s">
        <v>683</v>
      </c>
      <c r="I108" s="822" t="s">
        <v>1306</v>
      </c>
      <c r="J108" s="822" t="s">
        <v>1218</v>
      </c>
      <c r="K108" s="822" t="s">
        <v>1206</v>
      </c>
      <c r="L108" s="825">
        <v>72.27</v>
      </c>
      <c r="M108" s="825">
        <v>578.16</v>
      </c>
      <c r="N108" s="822">
        <v>8</v>
      </c>
      <c r="O108" s="826">
        <v>1</v>
      </c>
      <c r="P108" s="825"/>
      <c r="Q108" s="827">
        <v>0</v>
      </c>
      <c r="R108" s="822"/>
      <c r="S108" s="827">
        <v>0</v>
      </c>
      <c r="T108" s="826"/>
      <c r="U108" s="828">
        <v>0</v>
      </c>
    </row>
    <row r="109" spans="1:21" ht="14.45" customHeight="1" x14ac:dyDescent="0.2">
      <c r="A109" s="821">
        <v>9</v>
      </c>
      <c r="B109" s="822" t="s">
        <v>1019</v>
      </c>
      <c r="C109" s="822" t="s">
        <v>1026</v>
      </c>
      <c r="D109" s="823" t="s">
        <v>1561</v>
      </c>
      <c r="E109" s="824" t="s">
        <v>1039</v>
      </c>
      <c r="F109" s="822" t="s">
        <v>1020</v>
      </c>
      <c r="G109" s="822" t="s">
        <v>1203</v>
      </c>
      <c r="H109" s="822" t="s">
        <v>683</v>
      </c>
      <c r="I109" s="822" t="s">
        <v>1307</v>
      </c>
      <c r="J109" s="822" t="s">
        <v>1214</v>
      </c>
      <c r="K109" s="822" t="s">
        <v>1206</v>
      </c>
      <c r="L109" s="825">
        <v>72.27</v>
      </c>
      <c r="M109" s="825">
        <v>578.16</v>
      </c>
      <c r="N109" s="822">
        <v>8</v>
      </c>
      <c r="O109" s="826">
        <v>2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9</v>
      </c>
      <c r="B110" s="822" t="s">
        <v>1019</v>
      </c>
      <c r="C110" s="822" t="s">
        <v>1026</v>
      </c>
      <c r="D110" s="823" t="s">
        <v>1561</v>
      </c>
      <c r="E110" s="824" t="s">
        <v>1039</v>
      </c>
      <c r="F110" s="822" t="s">
        <v>1020</v>
      </c>
      <c r="G110" s="822" t="s">
        <v>1203</v>
      </c>
      <c r="H110" s="822" t="s">
        <v>683</v>
      </c>
      <c r="I110" s="822" t="s">
        <v>1308</v>
      </c>
      <c r="J110" s="822" t="s">
        <v>1222</v>
      </c>
      <c r="K110" s="822" t="s">
        <v>1206</v>
      </c>
      <c r="L110" s="825">
        <v>72.27</v>
      </c>
      <c r="M110" s="825">
        <v>5203.4399999999996</v>
      </c>
      <c r="N110" s="822">
        <v>72</v>
      </c>
      <c r="O110" s="826">
        <v>1</v>
      </c>
      <c r="P110" s="825">
        <v>5203.4399999999996</v>
      </c>
      <c r="Q110" s="827">
        <v>1</v>
      </c>
      <c r="R110" s="822">
        <v>72</v>
      </c>
      <c r="S110" s="827">
        <v>1</v>
      </c>
      <c r="T110" s="826">
        <v>1</v>
      </c>
      <c r="U110" s="828">
        <v>1</v>
      </c>
    </row>
    <row r="111" spans="1:21" ht="14.45" customHeight="1" x14ac:dyDescent="0.2">
      <c r="A111" s="821">
        <v>9</v>
      </c>
      <c r="B111" s="822" t="s">
        <v>1019</v>
      </c>
      <c r="C111" s="822" t="s">
        <v>1026</v>
      </c>
      <c r="D111" s="823" t="s">
        <v>1561</v>
      </c>
      <c r="E111" s="824" t="s">
        <v>1039</v>
      </c>
      <c r="F111" s="822" t="s">
        <v>1020</v>
      </c>
      <c r="G111" s="822" t="s">
        <v>1203</v>
      </c>
      <c r="H111" s="822" t="s">
        <v>683</v>
      </c>
      <c r="I111" s="822" t="s">
        <v>1207</v>
      </c>
      <c r="J111" s="822" t="s">
        <v>1208</v>
      </c>
      <c r="K111" s="822" t="s">
        <v>1209</v>
      </c>
      <c r="L111" s="825">
        <v>135.54</v>
      </c>
      <c r="M111" s="825">
        <v>2033.1</v>
      </c>
      <c r="N111" s="822">
        <v>15</v>
      </c>
      <c r="O111" s="826">
        <v>2</v>
      </c>
      <c r="P111" s="825">
        <v>2033.1</v>
      </c>
      <c r="Q111" s="827">
        <v>1</v>
      </c>
      <c r="R111" s="822">
        <v>15</v>
      </c>
      <c r="S111" s="827">
        <v>1</v>
      </c>
      <c r="T111" s="826">
        <v>2</v>
      </c>
      <c r="U111" s="828">
        <v>1</v>
      </c>
    </row>
    <row r="112" spans="1:21" ht="14.45" customHeight="1" x14ac:dyDescent="0.2">
      <c r="A112" s="821">
        <v>9</v>
      </c>
      <c r="B112" s="822" t="s">
        <v>1019</v>
      </c>
      <c r="C112" s="822" t="s">
        <v>1026</v>
      </c>
      <c r="D112" s="823" t="s">
        <v>1561</v>
      </c>
      <c r="E112" s="824" t="s">
        <v>1039</v>
      </c>
      <c r="F112" s="822" t="s">
        <v>1020</v>
      </c>
      <c r="G112" s="822" t="s">
        <v>1203</v>
      </c>
      <c r="H112" s="822" t="s">
        <v>683</v>
      </c>
      <c r="I112" s="822" t="s">
        <v>1210</v>
      </c>
      <c r="J112" s="822" t="s">
        <v>1211</v>
      </c>
      <c r="K112" s="822" t="s">
        <v>1209</v>
      </c>
      <c r="L112" s="825">
        <v>135.54</v>
      </c>
      <c r="M112" s="825">
        <v>2033.1</v>
      </c>
      <c r="N112" s="822">
        <v>15</v>
      </c>
      <c r="O112" s="826">
        <v>1.5</v>
      </c>
      <c r="P112" s="825">
        <v>2033.1</v>
      </c>
      <c r="Q112" s="827">
        <v>1</v>
      </c>
      <c r="R112" s="822">
        <v>15</v>
      </c>
      <c r="S112" s="827">
        <v>1</v>
      </c>
      <c r="T112" s="826">
        <v>1.5</v>
      </c>
      <c r="U112" s="828">
        <v>1</v>
      </c>
    </row>
    <row r="113" spans="1:21" ht="14.45" customHeight="1" x14ac:dyDescent="0.2">
      <c r="A113" s="821">
        <v>9</v>
      </c>
      <c r="B113" s="822" t="s">
        <v>1019</v>
      </c>
      <c r="C113" s="822" t="s">
        <v>1026</v>
      </c>
      <c r="D113" s="823" t="s">
        <v>1561</v>
      </c>
      <c r="E113" s="824" t="s">
        <v>1039</v>
      </c>
      <c r="F113" s="822" t="s">
        <v>1020</v>
      </c>
      <c r="G113" s="822" t="s">
        <v>1203</v>
      </c>
      <c r="H113" s="822" t="s">
        <v>329</v>
      </c>
      <c r="I113" s="822" t="s">
        <v>1014</v>
      </c>
      <c r="J113" s="822" t="s">
        <v>895</v>
      </c>
      <c r="K113" s="822" t="s">
        <v>890</v>
      </c>
      <c r="L113" s="825">
        <v>294.81</v>
      </c>
      <c r="M113" s="825">
        <v>7370.2500000000018</v>
      </c>
      <c r="N113" s="822">
        <v>25</v>
      </c>
      <c r="O113" s="826">
        <v>6</v>
      </c>
      <c r="P113" s="825">
        <v>5601.3900000000012</v>
      </c>
      <c r="Q113" s="827">
        <v>0.76</v>
      </c>
      <c r="R113" s="822">
        <v>19</v>
      </c>
      <c r="S113" s="827">
        <v>0.76</v>
      </c>
      <c r="T113" s="826">
        <v>4</v>
      </c>
      <c r="U113" s="828">
        <v>0.66666666666666663</v>
      </c>
    </row>
    <row r="114" spans="1:21" ht="14.45" customHeight="1" x14ac:dyDescent="0.2">
      <c r="A114" s="821">
        <v>9</v>
      </c>
      <c r="B114" s="822" t="s">
        <v>1019</v>
      </c>
      <c r="C114" s="822" t="s">
        <v>1026</v>
      </c>
      <c r="D114" s="823" t="s">
        <v>1561</v>
      </c>
      <c r="E114" s="824" t="s">
        <v>1039</v>
      </c>
      <c r="F114" s="822" t="s">
        <v>1020</v>
      </c>
      <c r="G114" s="822" t="s">
        <v>1203</v>
      </c>
      <c r="H114" s="822" t="s">
        <v>683</v>
      </c>
      <c r="I114" s="822" t="s">
        <v>1015</v>
      </c>
      <c r="J114" s="822" t="s">
        <v>757</v>
      </c>
      <c r="K114" s="822" t="s">
        <v>758</v>
      </c>
      <c r="L114" s="825">
        <v>2635.97</v>
      </c>
      <c r="M114" s="825">
        <v>7907.91</v>
      </c>
      <c r="N114" s="822">
        <v>3</v>
      </c>
      <c r="O114" s="826">
        <v>2</v>
      </c>
      <c r="P114" s="825">
        <v>5271.94</v>
      </c>
      <c r="Q114" s="827">
        <v>0.66666666666666663</v>
      </c>
      <c r="R114" s="822">
        <v>2</v>
      </c>
      <c r="S114" s="827">
        <v>0.66666666666666663</v>
      </c>
      <c r="T114" s="826">
        <v>1</v>
      </c>
      <c r="U114" s="828">
        <v>0.5</v>
      </c>
    </row>
    <row r="115" spans="1:21" ht="14.45" customHeight="1" x14ac:dyDescent="0.2">
      <c r="A115" s="821">
        <v>9</v>
      </c>
      <c r="B115" s="822" t="s">
        <v>1019</v>
      </c>
      <c r="C115" s="822" t="s">
        <v>1026</v>
      </c>
      <c r="D115" s="823" t="s">
        <v>1561</v>
      </c>
      <c r="E115" s="824" t="s">
        <v>1039</v>
      </c>
      <c r="F115" s="822" t="s">
        <v>1020</v>
      </c>
      <c r="G115" s="822" t="s">
        <v>1203</v>
      </c>
      <c r="H115" s="822" t="s">
        <v>329</v>
      </c>
      <c r="I115" s="822" t="s">
        <v>1212</v>
      </c>
      <c r="J115" s="822" t="s">
        <v>755</v>
      </c>
      <c r="K115" s="822" t="s">
        <v>756</v>
      </c>
      <c r="L115" s="825">
        <v>2844.97</v>
      </c>
      <c r="M115" s="825">
        <v>14224.849999999999</v>
      </c>
      <c r="N115" s="822">
        <v>5</v>
      </c>
      <c r="O115" s="826">
        <v>2</v>
      </c>
      <c r="P115" s="825">
        <v>8534.91</v>
      </c>
      <c r="Q115" s="827">
        <v>0.60000000000000009</v>
      </c>
      <c r="R115" s="822">
        <v>3</v>
      </c>
      <c r="S115" s="827">
        <v>0.6</v>
      </c>
      <c r="T115" s="826">
        <v>1</v>
      </c>
      <c r="U115" s="828">
        <v>0.5</v>
      </c>
    </row>
    <row r="116" spans="1:21" ht="14.45" customHeight="1" x14ac:dyDescent="0.2">
      <c r="A116" s="821">
        <v>9</v>
      </c>
      <c r="B116" s="822" t="s">
        <v>1019</v>
      </c>
      <c r="C116" s="822" t="s">
        <v>1026</v>
      </c>
      <c r="D116" s="823" t="s">
        <v>1561</v>
      </c>
      <c r="E116" s="824" t="s">
        <v>1039</v>
      </c>
      <c r="F116" s="822" t="s">
        <v>1020</v>
      </c>
      <c r="G116" s="822" t="s">
        <v>1203</v>
      </c>
      <c r="H116" s="822" t="s">
        <v>329</v>
      </c>
      <c r="I116" s="822" t="s">
        <v>1213</v>
      </c>
      <c r="J116" s="822" t="s">
        <v>1214</v>
      </c>
      <c r="K116" s="822" t="s">
        <v>1215</v>
      </c>
      <c r="L116" s="825">
        <v>289.07</v>
      </c>
      <c r="M116" s="825">
        <v>2023.49</v>
      </c>
      <c r="N116" s="822">
        <v>7</v>
      </c>
      <c r="O116" s="826">
        <v>1.5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9</v>
      </c>
      <c r="B117" s="822" t="s">
        <v>1019</v>
      </c>
      <c r="C117" s="822" t="s">
        <v>1026</v>
      </c>
      <c r="D117" s="823" t="s">
        <v>1561</v>
      </c>
      <c r="E117" s="824" t="s">
        <v>1039</v>
      </c>
      <c r="F117" s="822" t="s">
        <v>1020</v>
      </c>
      <c r="G117" s="822" t="s">
        <v>1203</v>
      </c>
      <c r="H117" s="822" t="s">
        <v>329</v>
      </c>
      <c r="I117" s="822" t="s">
        <v>1216</v>
      </c>
      <c r="J117" s="822" t="s">
        <v>1205</v>
      </c>
      <c r="K117" s="822" t="s">
        <v>1215</v>
      </c>
      <c r="L117" s="825">
        <v>289.07</v>
      </c>
      <c r="M117" s="825">
        <v>2312.56</v>
      </c>
      <c r="N117" s="822">
        <v>8</v>
      </c>
      <c r="O117" s="826">
        <v>1.5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9</v>
      </c>
      <c r="B118" s="822" t="s">
        <v>1019</v>
      </c>
      <c r="C118" s="822" t="s">
        <v>1026</v>
      </c>
      <c r="D118" s="823" t="s">
        <v>1561</v>
      </c>
      <c r="E118" s="824" t="s">
        <v>1039</v>
      </c>
      <c r="F118" s="822" t="s">
        <v>1020</v>
      </c>
      <c r="G118" s="822" t="s">
        <v>1203</v>
      </c>
      <c r="H118" s="822" t="s">
        <v>329</v>
      </c>
      <c r="I118" s="822" t="s">
        <v>1217</v>
      </c>
      <c r="J118" s="822" t="s">
        <v>1218</v>
      </c>
      <c r="K118" s="822" t="s">
        <v>1215</v>
      </c>
      <c r="L118" s="825">
        <v>289.07</v>
      </c>
      <c r="M118" s="825">
        <v>2023.49</v>
      </c>
      <c r="N118" s="822">
        <v>7</v>
      </c>
      <c r="O118" s="826">
        <v>2</v>
      </c>
      <c r="P118" s="825"/>
      <c r="Q118" s="827">
        <v>0</v>
      </c>
      <c r="R118" s="822"/>
      <c r="S118" s="827">
        <v>0</v>
      </c>
      <c r="T118" s="826"/>
      <c r="U118" s="828">
        <v>0</v>
      </c>
    </row>
    <row r="119" spans="1:21" ht="14.45" customHeight="1" x14ac:dyDescent="0.2">
      <c r="A119" s="821">
        <v>9</v>
      </c>
      <c r="B119" s="822" t="s">
        <v>1019</v>
      </c>
      <c r="C119" s="822" t="s">
        <v>1026</v>
      </c>
      <c r="D119" s="823" t="s">
        <v>1561</v>
      </c>
      <c r="E119" s="824" t="s">
        <v>1039</v>
      </c>
      <c r="F119" s="822" t="s">
        <v>1020</v>
      </c>
      <c r="G119" s="822" t="s">
        <v>1203</v>
      </c>
      <c r="H119" s="822" t="s">
        <v>329</v>
      </c>
      <c r="I119" s="822" t="s">
        <v>1219</v>
      </c>
      <c r="J119" s="822" t="s">
        <v>1220</v>
      </c>
      <c r="K119" s="822" t="s">
        <v>1215</v>
      </c>
      <c r="L119" s="825">
        <v>289.07</v>
      </c>
      <c r="M119" s="825">
        <v>2023.49</v>
      </c>
      <c r="N119" s="822">
        <v>7</v>
      </c>
      <c r="O119" s="826">
        <v>1.5</v>
      </c>
      <c r="P119" s="825"/>
      <c r="Q119" s="827">
        <v>0</v>
      </c>
      <c r="R119" s="822"/>
      <c r="S119" s="827">
        <v>0</v>
      </c>
      <c r="T119" s="826"/>
      <c r="U119" s="828">
        <v>0</v>
      </c>
    </row>
    <row r="120" spans="1:21" ht="14.45" customHeight="1" x14ac:dyDescent="0.2">
      <c r="A120" s="821">
        <v>9</v>
      </c>
      <c r="B120" s="822" t="s">
        <v>1019</v>
      </c>
      <c r="C120" s="822" t="s">
        <v>1026</v>
      </c>
      <c r="D120" s="823" t="s">
        <v>1561</v>
      </c>
      <c r="E120" s="824" t="s">
        <v>1039</v>
      </c>
      <c r="F120" s="822" t="s">
        <v>1020</v>
      </c>
      <c r="G120" s="822" t="s">
        <v>1203</v>
      </c>
      <c r="H120" s="822" t="s">
        <v>329</v>
      </c>
      <c r="I120" s="822" t="s">
        <v>1221</v>
      </c>
      <c r="J120" s="822" t="s">
        <v>1222</v>
      </c>
      <c r="K120" s="822" t="s">
        <v>1215</v>
      </c>
      <c r="L120" s="825">
        <v>289.07</v>
      </c>
      <c r="M120" s="825">
        <v>2023.49</v>
      </c>
      <c r="N120" s="822">
        <v>7</v>
      </c>
      <c r="O120" s="826">
        <v>1.5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9</v>
      </c>
      <c r="B121" s="822" t="s">
        <v>1019</v>
      </c>
      <c r="C121" s="822" t="s">
        <v>1026</v>
      </c>
      <c r="D121" s="823" t="s">
        <v>1561</v>
      </c>
      <c r="E121" s="824" t="s">
        <v>1039</v>
      </c>
      <c r="F121" s="822" t="s">
        <v>1020</v>
      </c>
      <c r="G121" s="822" t="s">
        <v>1203</v>
      </c>
      <c r="H121" s="822" t="s">
        <v>329</v>
      </c>
      <c r="I121" s="822" t="s">
        <v>1223</v>
      </c>
      <c r="J121" s="822" t="s">
        <v>755</v>
      </c>
      <c r="K121" s="822" t="s">
        <v>756</v>
      </c>
      <c r="L121" s="825">
        <v>2844.97</v>
      </c>
      <c r="M121" s="825">
        <v>28449.699999999997</v>
      </c>
      <c r="N121" s="822">
        <v>10</v>
      </c>
      <c r="O121" s="826">
        <v>3</v>
      </c>
      <c r="P121" s="825">
        <v>28449.699999999997</v>
      </c>
      <c r="Q121" s="827">
        <v>1</v>
      </c>
      <c r="R121" s="822">
        <v>10</v>
      </c>
      <c r="S121" s="827">
        <v>1</v>
      </c>
      <c r="T121" s="826">
        <v>3</v>
      </c>
      <c r="U121" s="828">
        <v>1</v>
      </c>
    </row>
    <row r="122" spans="1:21" ht="14.45" customHeight="1" x14ac:dyDescent="0.2">
      <c r="A122" s="821">
        <v>9</v>
      </c>
      <c r="B122" s="822" t="s">
        <v>1019</v>
      </c>
      <c r="C122" s="822" t="s">
        <v>1026</v>
      </c>
      <c r="D122" s="823" t="s">
        <v>1561</v>
      </c>
      <c r="E122" s="824" t="s">
        <v>1039</v>
      </c>
      <c r="F122" s="822" t="s">
        <v>1020</v>
      </c>
      <c r="G122" s="822" t="s">
        <v>1203</v>
      </c>
      <c r="H122" s="822" t="s">
        <v>329</v>
      </c>
      <c r="I122" s="822" t="s">
        <v>1309</v>
      </c>
      <c r="J122" s="822" t="s">
        <v>1310</v>
      </c>
      <c r="K122" s="822" t="s">
        <v>1311</v>
      </c>
      <c r="L122" s="825">
        <v>347.35</v>
      </c>
      <c r="M122" s="825">
        <v>6252.3000000000011</v>
      </c>
      <c r="N122" s="822">
        <v>18</v>
      </c>
      <c r="O122" s="826">
        <v>2</v>
      </c>
      <c r="P122" s="825"/>
      <c r="Q122" s="827">
        <v>0</v>
      </c>
      <c r="R122" s="822"/>
      <c r="S122" s="827">
        <v>0</v>
      </c>
      <c r="T122" s="826"/>
      <c r="U122" s="828">
        <v>0</v>
      </c>
    </row>
    <row r="123" spans="1:21" ht="14.45" customHeight="1" x14ac:dyDescent="0.2">
      <c r="A123" s="821">
        <v>9</v>
      </c>
      <c r="B123" s="822" t="s">
        <v>1019</v>
      </c>
      <c r="C123" s="822" t="s">
        <v>1026</v>
      </c>
      <c r="D123" s="823" t="s">
        <v>1561</v>
      </c>
      <c r="E123" s="824" t="s">
        <v>1039</v>
      </c>
      <c r="F123" s="822" t="s">
        <v>1020</v>
      </c>
      <c r="G123" s="822" t="s">
        <v>1203</v>
      </c>
      <c r="H123" s="822" t="s">
        <v>329</v>
      </c>
      <c r="I123" s="822" t="s">
        <v>1312</v>
      </c>
      <c r="J123" s="822" t="s">
        <v>1313</v>
      </c>
      <c r="K123" s="822" t="s">
        <v>883</v>
      </c>
      <c r="L123" s="825">
        <v>294.81</v>
      </c>
      <c r="M123" s="825">
        <v>1179.24</v>
      </c>
      <c r="N123" s="822">
        <v>4</v>
      </c>
      <c r="O123" s="826">
        <v>1</v>
      </c>
      <c r="P123" s="825">
        <v>1179.24</v>
      </c>
      <c r="Q123" s="827">
        <v>1</v>
      </c>
      <c r="R123" s="822">
        <v>4</v>
      </c>
      <c r="S123" s="827">
        <v>1</v>
      </c>
      <c r="T123" s="826">
        <v>1</v>
      </c>
      <c r="U123" s="828">
        <v>1</v>
      </c>
    </row>
    <row r="124" spans="1:21" ht="14.45" customHeight="1" x14ac:dyDescent="0.2">
      <c r="A124" s="821">
        <v>9</v>
      </c>
      <c r="B124" s="822" t="s">
        <v>1019</v>
      </c>
      <c r="C124" s="822" t="s">
        <v>1026</v>
      </c>
      <c r="D124" s="823" t="s">
        <v>1561</v>
      </c>
      <c r="E124" s="824" t="s">
        <v>1039</v>
      </c>
      <c r="F124" s="822" t="s">
        <v>1021</v>
      </c>
      <c r="G124" s="822" t="s">
        <v>1116</v>
      </c>
      <c r="H124" s="822" t="s">
        <v>329</v>
      </c>
      <c r="I124" s="822" t="s">
        <v>1227</v>
      </c>
      <c r="J124" s="822" t="s">
        <v>1118</v>
      </c>
      <c r="K124" s="822"/>
      <c r="L124" s="825">
        <v>0</v>
      </c>
      <c r="M124" s="825">
        <v>0</v>
      </c>
      <c r="N124" s="822">
        <v>4</v>
      </c>
      <c r="O124" s="826">
        <v>4</v>
      </c>
      <c r="P124" s="825">
        <v>0</v>
      </c>
      <c r="Q124" s="827"/>
      <c r="R124" s="822">
        <v>4</v>
      </c>
      <c r="S124" s="827">
        <v>1</v>
      </c>
      <c r="T124" s="826">
        <v>4</v>
      </c>
      <c r="U124" s="828">
        <v>1</v>
      </c>
    </row>
    <row r="125" spans="1:21" ht="14.45" customHeight="1" x14ac:dyDescent="0.2">
      <c r="A125" s="821">
        <v>9</v>
      </c>
      <c r="B125" s="822" t="s">
        <v>1019</v>
      </c>
      <c r="C125" s="822" t="s">
        <v>1026</v>
      </c>
      <c r="D125" s="823" t="s">
        <v>1561</v>
      </c>
      <c r="E125" s="824" t="s">
        <v>1039</v>
      </c>
      <c r="F125" s="822" t="s">
        <v>1022</v>
      </c>
      <c r="G125" s="822" t="s">
        <v>1116</v>
      </c>
      <c r="H125" s="822" t="s">
        <v>329</v>
      </c>
      <c r="I125" s="822" t="s">
        <v>1314</v>
      </c>
      <c r="J125" s="822" t="s">
        <v>1118</v>
      </c>
      <c r="K125" s="822"/>
      <c r="L125" s="825">
        <v>0</v>
      </c>
      <c r="M125" s="825">
        <v>0</v>
      </c>
      <c r="N125" s="822">
        <v>8</v>
      </c>
      <c r="O125" s="826">
        <v>5</v>
      </c>
      <c r="P125" s="825">
        <v>0</v>
      </c>
      <c r="Q125" s="827"/>
      <c r="R125" s="822">
        <v>4</v>
      </c>
      <c r="S125" s="827">
        <v>0.5</v>
      </c>
      <c r="T125" s="826">
        <v>2</v>
      </c>
      <c r="U125" s="828">
        <v>0.4</v>
      </c>
    </row>
    <row r="126" spans="1:21" ht="14.45" customHeight="1" x14ac:dyDescent="0.2">
      <c r="A126" s="821">
        <v>9</v>
      </c>
      <c r="B126" s="822" t="s">
        <v>1019</v>
      </c>
      <c r="C126" s="822" t="s">
        <v>1026</v>
      </c>
      <c r="D126" s="823" t="s">
        <v>1561</v>
      </c>
      <c r="E126" s="824" t="s">
        <v>1039</v>
      </c>
      <c r="F126" s="822" t="s">
        <v>1022</v>
      </c>
      <c r="G126" s="822" t="s">
        <v>1116</v>
      </c>
      <c r="H126" s="822" t="s">
        <v>329</v>
      </c>
      <c r="I126" s="822" t="s">
        <v>1315</v>
      </c>
      <c r="J126" s="822" t="s">
        <v>1316</v>
      </c>
      <c r="K126" s="822" t="s">
        <v>1317</v>
      </c>
      <c r="L126" s="825">
        <v>60</v>
      </c>
      <c r="M126" s="825">
        <v>60</v>
      </c>
      <c r="N126" s="822">
        <v>1</v>
      </c>
      <c r="O126" s="826">
        <v>1</v>
      </c>
      <c r="P126" s="825"/>
      <c r="Q126" s="827">
        <v>0</v>
      </c>
      <c r="R126" s="822"/>
      <c r="S126" s="827">
        <v>0</v>
      </c>
      <c r="T126" s="826"/>
      <c r="U126" s="828">
        <v>0</v>
      </c>
    </row>
    <row r="127" spans="1:21" ht="14.45" customHeight="1" x14ac:dyDescent="0.2">
      <c r="A127" s="821">
        <v>9</v>
      </c>
      <c r="B127" s="822" t="s">
        <v>1019</v>
      </c>
      <c r="C127" s="822" t="s">
        <v>1026</v>
      </c>
      <c r="D127" s="823" t="s">
        <v>1561</v>
      </c>
      <c r="E127" s="824" t="s">
        <v>1039</v>
      </c>
      <c r="F127" s="822" t="s">
        <v>1022</v>
      </c>
      <c r="G127" s="822" t="s">
        <v>1116</v>
      </c>
      <c r="H127" s="822" t="s">
        <v>329</v>
      </c>
      <c r="I127" s="822" t="s">
        <v>1318</v>
      </c>
      <c r="J127" s="822" t="s">
        <v>1319</v>
      </c>
      <c r="K127" s="822" t="s">
        <v>1320</v>
      </c>
      <c r="L127" s="825">
        <v>149.99</v>
      </c>
      <c r="M127" s="825">
        <v>149.99</v>
      </c>
      <c r="N127" s="822">
        <v>1</v>
      </c>
      <c r="O127" s="826">
        <v>1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9</v>
      </c>
      <c r="B128" s="822" t="s">
        <v>1019</v>
      </c>
      <c r="C128" s="822" t="s">
        <v>1026</v>
      </c>
      <c r="D128" s="823" t="s">
        <v>1561</v>
      </c>
      <c r="E128" s="824" t="s">
        <v>1039</v>
      </c>
      <c r="F128" s="822" t="s">
        <v>1022</v>
      </c>
      <c r="G128" s="822" t="s">
        <v>1116</v>
      </c>
      <c r="H128" s="822" t="s">
        <v>329</v>
      </c>
      <c r="I128" s="822" t="s">
        <v>1321</v>
      </c>
      <c r="J128" s="822" t="s">
        <v>1322</v>
      </c>
      <c r="K128" s="822" t="s">
        <v>1323</v>
      </c>
      <c r="L128" s="825">
        <v>60</v>
      </c>
      <c r="M128" s="825">
        <v>120</v>
      </c>
      <c r="N128" s="822">
        <v>2</v>
      </c>
      <c r="O128" s="826">
        <v>2</v>
      </c>
      <c r="P128" s="825"/>
      <c r="Q128" s="827">
        <v>0</v>
      </c>
      <c r="R128" s="822"/>
      <c r="S128" s="827">
        <v>0</v>
      </c>
      <c r="T128" s="826"/>
      <c r="U128" s="828">
        <v>0</v>
      </c>
    </row>
    <row r="129" spans="1:21" ht="14.45" customHeight="1" x14ac:dyDescent="0.2">
      <c r="A129" s="821">
        <v>9</v>
      </c>
      <c r="B129" s="822" t="s">
        <v>1019</v>
      </c>
      <c r="C129" s="822" t="s">
        <v>1026</v>
      </c>
      <c r="D129" s="823" t="s">
        <v>1561</v>
      </c>
      <c r="E129" s="824" t="s">
        <v>1039</v>
      </c>
      <c r="F129" s="822" t="s">
        <v>1022</v>
      </c>
      <c r="G129" s="822" t="s">
        <v>1116</v>
      </c>
      <c r="H129" s="822" t="s">
        <v>329</v>
      </c>
      <c r="I129" s="822" t="s">
        <v>1324</v>
      </c>
      <c r="J129" s="822" t="s">
        <v>1325</v>
      </c>
      <c r="K129" s="822" t="s">
        <v>1326</v>
      </c>
      <c r="L129" s="825">
        <v>485.57</v>
      </c>
      <c r="M129" s="825">
        <v>5341.2699999999995</v>
      </c>
      <c r="N129" s="822">
        <v>11</v>
      </c>
      <c r="O129" s="826">
        <v>2</v>
      </c>
      <c r="P129" s="825">
        <v>4855.7</v>
      </c>
      <c r="Q129" s="827">
        <v>0.90909090909090917</v>
      </c>
      <c r="R129" s="822">
        <v>10</v>
      </c>
      <c r="S129" s="827">
        <v>0.90909090909090906</v>
      </c>
      <c r="T129" s="826">
        <v>1</v>
      </c>
      <c r="U129" s="828">
        <v>0.5</v>
      </c>
    </row>
    <row r="130" spans="1:21" ht="14.45" customHeight="1" x14ac:dyDescent="0.2">
      <c r="A130" s="821">
        <v>9</v>
      </c>
      <c r="B130" s="822" t="s">
        <v>1019</v>
      </c>
      <c r="C130" s="822" t="s">
        <v>1026</v>
      </c>
      <c r="D130" s="823" t="s">
        <v>1561</v>
      </c>
      <c r="E130" s="824" t="s">
        <v>1043</v>
      </c>
      <c r="F130" s="822" t="s">
        <v>1020</v>
      </c>
      <c r="G130" s="822" t="s">
        <v>1327</v>
      </c>
      <c r="H130" s="822" t="s">
        <v>329</v>
      </c>
      <c r="I130" s="822" t="s">
        <v>1328</v>
      </c>
      <c r="J130" s="822" t="s">
        <v>1329</v>
      </c>
      <c r="K130" s="822" t="s">
        <v>1330</v>
      </c>
      <c r="L130" s="825">
        <v>80.760000000000005</v>
      </c>
      <c r="M130" s="825">
        <v>80.760000000000005</v>
      </c>
      <c r="N130" s="822">
        <v>1</v>
      </c>
      <c r="O130" s="826">
        <v>1</v>
      </c>
      <c r="P130" s="825">
        <v>80.760000000000005</v>
      </c>
      <c r="Q130" s="827">
        <v>1</v>
      </c>
      <c r="R130" s="822">
        <v>1</v>
      </c>
      <c r="S130" s="827">
        <v>1</v>
      </c>
      <c r="T130" s="826">
        <v>1</v>
      </c>
      <c r="U130" s="828">
        <v>1</v>
      </c>
    </row>
    <row r="131" spans="1:21" ht="14.45" customHeight="1" x14ac:dyDescent="0.2">
      <c r="A131" s="821">
        <v>9</v>
      </c>
      <c r="B131" s="822" t="s">
        <v>1019</v>
      </c>
      <c r="C131" s="822" t="s">
        <v>1026</v>
      </c>
      <c r="D131" s="823" t="s">
        <v>1561</v>
      </c>
      <c r="E131" s="824" t="s">
        <v>1043</v>
      </c>
      <c r="F131" s="822" t="s">
        <v>1020</v>
      </c>
      <c r="G131" s="822" t="s">
        <v>1139</v>
      </c>
      <c r="H131" s="822" t="s">
        <v>329</v>
      </c>
      <c r="I131" s="822" t="s">
        <v>1331</v>
      </c>
      <c r="J131" s="822" t="s">
        <v>1332</v>
      </c>
      <c r="K131" s="822" t="s">
        <v>1333</v>
      </c>
      <c r="L131" s="825">
        <v>93.49</v>
      </c>
      <c r="M131" s="825">
        <v>93.49</v>
      </c>
      <c r="N131" s="822">
        <v>1</v>
      </c>
      <c r="O131" s="826">
        <v>1</v>
      </c>
      <c r="P131" s="825">
        <v>93.49</v>
      </c>
      <c r="Q131" s="827">
        <v>1</v>
      </c>
      <c r="R131" s="822">
        <v>1</v>
      </c>
      <c r="S131" s="827">
        <v>1</v>
      </c>
      <c r="T131" s="826">
        <v>1</v>
      </c>
      <c r="U131" s="828">
        <v>1</v>
      </c>
    </row>
    <row r="132" spans="1:21" ht="14.45" customHeight="1" x14ac:dyDescent="0.2">
      <c r="A132" s="821">
        <v>9</v>
      </c>
      <c r="B132" s="822" t="s">
        <v>1019</v>
      </c>
      <c r="C132" s="822" t="s">
        <v>1026</v>
      </c>
      <c r="D132" s="823" t="s">
        <v>1561</v>
      </c>
      <c r="E132" s="824" t="s">
        <v>1043</v>
      </c>
      <c r="F132" s="822" t="s">
        <v>1020</v>
      </c>
      <c r="G132" s="822" t="s">
        <v>1143</v>
      </c>
      <c r="H132" s="822" t="s">
        <v>329</v>
      </c>
      <c r="I132" s="822" t="s">
        <v>1334</v>
      </c>
      <c r="J132" s="822" t="s">
        <v>730</v>
      </c>
      <c r="K132" s="822" t="s">
        <v>1335</v>
      </c>
      <c r="L132" s="825">
        <v>92.85</v>
      </c>
      <c r="M132" s="825">
        <v>92.85</v>
      </c>
      <c r="N132" s="822">
        <v>1</v>
      </c>
      <c r="O132" s="826">
        <v>1</v>
      </c>
      <c r="P132" s="825"/>
      <c r="Q132" s="827">
        <v>0</v>
      </c>
      <c r="R132" s="822"/>
      <c r="S132" s="827">
        <v>0</v>
      </c>
      <c r="T132" s="826"/>
      <c r="U132" s="828">
        <v>0</v>
      </c>
    </row>
    <row r="133" spans="1:21" ht="14.45" customHeight="1" x14ac:dyDescent="0.2">
      <c r="A133" s="821">
        <v>9</v>
      </c>
      <c r="B133" s="822" t="s">
        <v>1019</v>
      </c>
      <c r="C133" s="822" t="s">
        <v>1026</v>
      </c>
      <c r="D133" s="823" t="s">
        <v>1561</v>
      </c>
      <c r="E133" s="824" t="s">
        <v>1043</v>
      </c>
      <c r="F133" s="822" t="s">
        <v>1020</v>
      </c>
      <c r="G133" s="822" t="s">
        <v>1150</v>
      </c>
      <c r="H133" s="822" t="s">
        <v>329</v>
      </c>
      <c r="I133" s="822" t="s">
        <v>1151</v>
      </c>
      <c r="J133" s="822" t="s">
        <v>629</v>
      </c>
      <c r="K133" s="822" t="s">
        <v>630</v>
      </c>
      <c r="L133" s="825">
        <v>105.63</v>
      </c>
      <c r="M133" s="825">
        <v>211.26</v>
      </c>
      <c r="N133" s="822">
        <v>2</v>
      </c>
      <c r="O133" s="826">
        <v>1</v>
      </c>
      <c r="P133" s="825">
        <v>105.63</v>
      </c>
      <c r="Q133" s="827">
        <v>0.5</v>
      </c>
      <c r="R133" s="822">
        <v>1</v>
      </c>
      <c r="S133" s="827">
        <v>0.5</v>
      </c>
      <c r="T133" s="826">
        <v>0.5</v>
      </c>
      <c r="U133" s="828">
        <v>0.5</v>
      </c>
    </row>
    <row r="134" spans="1:21" ht="14.45" customHeight="1" x14ac:dyDescent="0.2">
      <c r="A134" s="821">
        <v>9</v>
      </c>
      <c r="B134" s="822" t="s">
        <v>1019</v>
      </c>
      <c r="C134" s="822" t="s">
        <v>1026</v>
      </c>
      <c r="D134" s="823" t="s">
        <v>1561</v>
      </c>
      <c r="E134" s="824" t="s">
        <v>1043</v>
      </c>
      <c r="F134" s="822" t="s">
        <v>1020</v>
      </c>
      <c r="G134" s="822" t="s">
        <v>1074</v>
      </c>
      <c r="H134" s="822" t="s">
        <v>329</v>
      </c>
      <c r="I134" s="822" t="s">
        <v>1075</v>
      </c>
      <c r="J134" s="822" t="s">
        <v>654</v>
      </c>
      <c r="K134" s="822" t="s">
        <v>655</v>
      </c>
      <c r="L134" s="825">
        <v>49.04</v>
      </c>
      <c r="M134" s="825">
        <v>49.04</v>
      </c>
      <c r="N134" s="822">
        <v>1</v>
      </c>
      <c r="O134" s="826">
        <v>1</v>
      </c>
      <c r="P134" s="825"/>
      <c r="Q134" s="827">
        <v>0</v>
      </c>
      <c r="R134" s="822"/>
      <c r="S134" s="827">
        <v>0</v>
      </c>
      <c r="T134" s="826"/>
      <c r="U134" s="828">
        <v>0</v>
      </c>
    </row>
    <row r="135" spans="1:21" ht="14.45" customHeight="1" x14ac:dyDescent="0.2">
      <c r="A135" s="821">
        <v>9</v>
      </c>
      <c r="B135" s="822" t="s">
        <v>1019</v>
      </c>
      <c r="C135" s="822" t="s">
        <v>1026</v>
      </c>
      <c r="D135" s="823" t="s">
        <v>1561</v>
      </c>
      <c r="E135" s="824" t="s">
        <v>1043</v>
      </c>
      <c r="F135" s="822" t="s">
        <v>1020</v>
      </c>
      <c r="G135" s="822" t="s">
        <v>1116</v>
      </c>
      <c r="H135" s="822" t="s">
        <v>329</v>
      </c>
      <c r="I135" s="822" t="s">
        <v>1314</v>
      </c>
      <c r="J135" s="822" t="s">
        <v>1118</v>
      </c>
      <c r="K135" s="822"/>
      <c r="L135" s="825">
        <v>0</v>
      </c>
      <c r="M135" s="825">
        <v>0</v>
      </c>
      <c r="N135" s="822">
        <v>5</v>
      </c>
      <c r="O135" s="826">
        <v>1</v>
      </c>
      <c r="P135" s="825"/>
      <c r="Q135" s="827"/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9</v>
      </c>
      <c r="B136" s="822" t="s">
        <v>1019</v>
      </c>
      <c r="C136" s="822" t="s">
        <v>1026</v>
      </c>
      <c r="D136" s="823" t="s">
        <v>1561</v>
      </c>
      <c r="E136" s="824" t="s">
        <v>1043</v>
      </c>
      <c r="F136" s="822" t="s">
        <v>1020</v>
      </c>
      <c r="G136" s="822" t="s">
        <v>1247</v>
      </c>
      <c r="H136" s="822" t="s">
        <v>329</v>
      </c>
      <c r="I136" s="822" t="s">
        <v>1248</v>
      </c>
      <c r="J136" s="822" t="s">
        <v>1249</v>
      </c>
      <c r="K136" s="822" t="s">
        <v>1250</v>
      </c>
      <c r="L136" s="825">
        <v>16.079999999999998</v>
      </c>
      <c r="M136" s="825">
        <v>16.079999999999998</v>
      </c>
      <c r="N136" s="822">
        <v>1</v>
      </c>
      <c r="O136" s="826">
        <v>1</v>
      </c>
      <c r="P136" s="825">
        <v>16.079999999999998</v>
      </c>
      <c r="Q136" s="827">
        <v>1</v>
      </c>
      <c r="R136" s="822">
        <v>1</v>
      </c>
      <c r="S136" s="827">
        <v>1</v>
      </c>
      <c r="T136" s="826">
        <v>1</v>
      </c>
      <c r="U136" s="828">
        <v>1</v>
      </c>
    </row>
    <row r="137" spans="1:21" ht="14.45" customHeight="1" x14ac:dyDescent="0.2">
      <c r="A137" s="821">
        <v>9</v>
      </c>
      <c r="B137" s="822" t="s">
        <v>1019</v>
      </c>
      <c r="C137" s="822" t="s">
        <v>1026</v>
      </c>
      <c r="D137" s="823" t="s">
        <v>1561</v>
      </c>
      <c r="E137" s="824" t="s">
        <v>1043</v>
      </c>
      <c r="F137" s="822" t="s">
        <v>1020</v>
      </c>
      <c r="G137" s="822" t="s">
        <v>1080</v>
      </c>
      <c r="H137" s="822" t="s">
        <v>329</v>
      </c>
      <c r="I137" s="822" t="s">
        <v>1336</v>
      </c>
      <c r="J137" s="822" t="s">
        <v>1082</v>
      </c>
      <c r="K137" s="822" t="s">
        <v>1337</v>
      </c>
      <c r="L137" s="825">
        <v>38.5</v>
      </c>
      <c r="M137" s="825">
        <v>38.5</v>
      </c>
      <c r="N137" s="822">
        <v>1</v>
      </c>
      <c r="O137" s="826">
        <v>1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9</v>
      </c>
      <c r="B138" s="822" t="s">
        <v>1019</v>
      </c>
      <c r="C138" s="822" t="s">
        <v>1026</v>
      </c>
      <c r="D138" s="823" t="s">
        <v>1561</v>
      </c>
      <c r="E138" s="824" t="s">
        <v>1043</v>
      </c>
      <c r="F138" s="822" t="s">
        <v>1020</v>
      </c>
      <c r="G138" s="822" t="s">
        <v>1164</v>
      </c>
      <c r="H138" s="822" t="s">
        <v>329</v>
      </c>
      <c r="I138" s="822" t="s">
        <v>1165</v>
      </c>
      <c r="J138" s="822" t="s">
        <v>805</v>
      </c>
      <c r="K138" s="822" t="s">
        <v>1166</v>
      </c>
      <c r="L138" s="825">
        <v>36.54</v>
      </c>
      <c r="M138" s="825">
        <v>219.24</v>
      </c>
      <c r="N138" s="822">
        <v>6</v>
      </c>
      <c r="O138" s="826">
        <v>5</v>
      </c>
      <c r="P138" s="825">
        <v>73.08</v>
      </c>
      <c r="Q138" s="827">
        <v>0.33333333333333331</v>
      </c>
      <c r="R138" s="822">
        <v>2</v>
      </c>
      <c r="S138" s="827">
        <v>0.33333333333333331</v>
      </c>
      <c r="T138" s="826">
        <v>1</v>
      </c>
      <c r="U138" s="828">
        <v>0.2</v>
      </c>
    </row>
    <row r="139" spans="1:21" ht="14.45" customHeight="1" x14ac:dyDescent="0.2">
      <c r="A139" s="821">
        <v>9</v>
      </c>
      <c r="B139" s="822" t="s">
        <v>1019</v>
      </c>
      <c r="C139" s="822" t="s">
        <v>1026</v>
      </c>
      <c r="D139" s="823" t="s">
        <v>1561</v>
      </c>
      <c r="E139" s="824" t="s">
        <v>1043</v>
      </c>
      <c r="F139" s="822" t="s">
        <v>1020</v>
      </c>
      <c r="G139" s="822" t="s">
        <v>1088</v>
      </c>
      <c r="H139" s="822" t="s">
        <v>329</v>
      </c>
      <c r="I139" s="822" t="s">
        <v>1338</v>
      </c>
      <c r="J139" s="822" t="s">
        <v>1339</v>
      </c>
      <c r="K139" s="822" t="s">
        <v>1340</v>
      </c>
      <c r="L139" s="825">
        <v>176.32</v>
      </c>
      <c r="M139" s="825">
        <v>176.32</v>
      </c>
      <c r="N139" s="822">
        <v>1</v>
      </c>
      <c r="O139" s="826">
        <v>1</v>
      </c>
      <c r="P139" s="825">
        <v>176.32</v>
      </c>
      <c r="Q139" s="827">
        <v>1</v>
      </c>
      <c r="R139" s="822">
        <v>1</v>
      </c>
      <c r="S139" s="827">
        <v>1</v>
      </c>
      <c r="T139" s="826">
        <v>1</v>
      </c>
      <c r="U139" s="828">
        <v>1</v>
      </c>
    </row>
    <row r="140" spans="1:21" ht="14.45" customHeight="1" x14ac:dyDescent="0.2">
      <c r="A140" s="821">
        <v>9</v>
      </c>
      <c r="B140" s="822" t="s">
        <v>1019</v>
      </c>
      <c r="C140" s="822" t="s">
        <v>1026</v>
      </c>
      <c r="D140" s="823" t="s">
        <v>1561</v>
      </c>
      <c r="E140" s="824" t="s">
        <v>1043</v>
      </c>
      <c r="F140" s="822" t="s">
        <v>1020</v>
      </c>
      <c r="G140" s="822" t="s">
        <v>1171</v>
      </c>
      <c r="H140" s="822" t="s">
        <v>329</v>
      </c>
      <c r="I140" s="822" t="s">
        <v>1265</v>
      </c>
      <c r="J140" s="822" t="s">
        <v>1266</v>
      </c>
      <c r="K140" s="822" t="s">
        <v>1267</v>
      </c>
      <c r="L140" s="825">
        <v>54.18</v>
      </c>
      <c r="M140" s="825">
        <v>54.18</v>
      </c>
      <c r="N140" s="822">
        <v>1</v>
      </c>
      <c r="O140" s="826">
        <v>1</v>
      </c>
      <c r="P140" s="825"/>
      <c r="Q140" s="827">
        <v>0</v>
      </c>
      <c r="R140" s="822"/>
      <c r="S140" s="827">
        <v>0</v>
      </c>
      <c r="T140" s="826"/>
      <c r="U140" s="828">
        <v>0</v>
      </c>
    </row>
    <row r="141" spans="1:21" ht="14.45" customHeight="1" x14ac:dyDescent="0.2">
      <c r="A141" s="821">
        <v>9</v>
      </c>
      <c r="B141" s="822" t="s">
        <v>1019</v>
      </c>
      <c r="C141" s="822" t="s">
        <v>1026</v>
      </c>
      <c r="D141" s="823" t="s">
        <v>1561</v>
      </c>
      <c r="E141" s="824" t="s">
        <v>1043</v>
      </c>
      <c r="F141" s="822" t="s">
        <v>1020</v>
      </c>
      <c r="G141" s="822" t="s">
        <v>1341</v>
      </c>
      <c r="H141" s="822" t="s">
        <v>329</v>
      </c>
      <c r="I141" s="822" t="s">
        <v>1342</v>
      </c>
      <c r="J141" s="822" t="s">
        <v>734</v>
      </c>
      <c r="K141" s="822" t="s">
        <v>1193</v>
      </c>
      <c r="L141" s="825">
        <v>75.819999999999993</v>
      </c>
      <c r="M141" s="825">
        <v>75.819999999999993</v>
      </c>
      <c r="N141" s="822">
        <v>1</v>
      </c>
      <c r="O141" s="826">
        <v>1</v>
      </c>
      <c r="P141" s="825"/>
      <c r="Q141" s="827">
        <v>0</v>
      </c>
      <c r="R141" s="822"/>
      <c r="S141" s="827">
        <v>0</v>
      </c>
      <c r="T141" s="826"/>
      <c r="U141" s="828">
        <v>0</v>
      </c>
    </row>
    <row r="142" spans="1:21" ht="14.45" customHeight="1" x14ac:dyDescent="0.2">
      <c r="A142" s="821">
        <v>9</v>
      </c>
      <c r="B142" s="822" t="s">
        <v>1019</v>
      </c>
      <c r="C142" s="822" t="s">
        <v>1026</v>
      </c>
      <c r="D142" s="823" t="s">
        <v>1561</v>
      </c>
      <c r="E142" s="824" t="s">
        <v>1043</v>
      </c>
      <c r="F142" s="822" t="s">
        <v>1020</v>
      </c>
      <c r="G142" s="822" t="s">
        <v>1287</v>
      </c>
      <c r="H142" s="822" t="s">
        <v>683</v>
      </c>
      <c r="I142" s="822" t="s">
        <v>999</v>
      </c>
      <c r="J142" s="822" t="s">
        <v>858</v>
      </c>
      <c r="K142" s="822" t="s">
        <v>859</v>
      </c>
      <c r="L142" s="825">
        <v>63.75</v>
      </c>
      <c r="M142" s="825">
        <v>63.75</v>
      </c>
      <c r="N142" s="822">
        <v>1</v>
      </c>
      <c r="O142" s="826">
        <v>1</v>
      </c>
      <c r="P142" s="825"/>
      <c r="Q142" s="827">
        <v>0</v>
      </c>
      <c r="R142" s="822"/>
      <c r="S142" s="827">
        <v>0</v>
      </c>
      <c r="T142" s="826"/>
      <c r="U142" s="828">
        <v>0</v>
      </c>
    </row>
    <row r="143" spans="1:21" ht="14.45" customHeight="1" x14ac:dyDescent="0.2">
      <c r="A143" s="821">
        <v>9</v>
      </c>
      <c r="B143" s="822" t="s">
        <v>1019</v>
      </c>
      <c r="C143" s="822" t="s">
        <v>1026</v>
      </c>
      <c r="D143" s="823" t="s">
        <v>1561</v>
      </c>
      <c r="E143" s="824" t="s">
        <v>1043</v>
      </c>
      <c r="F143" s="822" t="s">
        <v>1020</v>
      </c>
      <c r="G143" s="822" t="s">
        <v>1287</v>
      </c>
      <c r="H143" s="822" t="s">
        <v>329</v>
      </c>
      <c r="I143" s="822" t="s">
        <v>1343</v>
      </c>
      <c r="J143" s="822" t="s">
        <v>1344</v>
      </c>
      <c r="K143" s="822" t="s">
        <v>1345</v>
      </c>
      <c r="L143" s="825">
        <v>25.5</v>
      </c>
      <c r="M143" s="825">
        <v>25.5</v>
      </c>
      <c r="N143" s="822">
        <v>1</v>
      </c>
      <c r="O143" s="826">
        <v>1</v>
      </c>
      <c r="P143" s="825"/>
      <c r="Q143" s="827">
        <v>0</v>
      </c>
      <c r="R143" s="822"/>
      <c r="S143" s="827">
        <v>0</v>
      </c>
      <c r="T143" s="826"/>
      <c r="U143" s="828">
        <v>0</v>
      </c>
    </row>
    <row r="144" spans="1:21" ht="14.45" customHeight="1" x14ac:dyDescent="0.2">
      <c r="A144" s="821">
        <v>9</v>
      </c>
      <c r="B144" s="822" t="s">
        <v>1019</v>
      </c>
      <c r="C144" s="822" t="s">
        <v>1026</v>
      </c>
      <c r="D144" s="823" t="s">
        <v>1561</v>
      </c>
      <c r="E144" s="824" t="s">
        <v>1043</v>
      </c>
      <c r="F144" s="822" t="s">
        <v>1020</v>
      </c>
      <c r="G144" s="822" t="s">
        <v>1203</v>
      </c>
      <c r="H144" s="822" t="s">
        <v>683</v>
      </c>
      <c r="I144" s="822" t="s">
        <v>1305</v>
      </c>
      <c r="J144" s="822" t="s">
        <v>1220</v>
      </c>
      <c r="K144" s="822" t="s">
        <v>1206</v>
      </c>
      <c r="L144" s="825">
        <v>72.27</v>
      </c>
      <c r="M144" s="825">
        <v>1806.75</v>
      </c>
      <c r="N144" s="822">
        <v>25</v>
      </c>
      <c r="O144" s="826">
        <v>2</v>
      </c>
      <c r="P144" s="825">
        <v>722.69999999999993</v>
      </c>
      <c r="Q144" s="827">
        <v>0.39999999999999997</v>
      </c>
      <c r="R144" s="822">
        <v>10</v>
      </c>
      <c r="S144" s="827">
        <v>0.4</v>
      </c>
      <c r="T144" s="826">
        <v>1</v>
      </c>
      <c r="U144" s="828">
        <v>0.5</v>
      </c>
    </row>
    <row r="145" spans="1:21" ht="14.45" customHeight="1" x14ac:dyDescent="0.2">
      <c r="A145" s="821">
        <v>9</v>
      </c>
      <c r="B145" s="822" t="s">
        <v>1019</v>
      </c>
      <c r="C145" s="822" t="s">
        <v>1026</v>
      </c>
      <c r="D145" s="823" t="s">
        <v>1561</v>
      </c>
      <c r="E145" s="824" t="s">
        <v>1043</v>
      </c>
      <c r="F145" s="822" t="s">
        <v>1020</v>
      </c>
      <c r="G145" s="822" t="s">
        <v>1203</v>
      </c>
      <c r="H145" s="822" t="s">
        <v>683</v>
      </c>
      <c r="I145" s="822" t="s">
        <v>1306</v>
      </c>
      <c r="J145" s="822" t="s">
        <v>1218</v>
      </c>
      <c r="K145" s="822" t="s">
        <v>1206</v>
      </c>
      <c r="L145" s="825">
        <v>72.27</v>
      </c>
      <c r="M145" s="825">
        <v>1806.75</v>
      </c>
      <c r="N145" s="822">
        <v>25</v>
      </c>
      <c r="O145" s="826">
        <v>2</v>
      </c>
      <c r="P145" s="825"/>
      <c r="Q145" s="827">
        <v>0</v>
      </c>
      <c r="R145" s="822"/>
      <c r="S145" s="827">
        <v>0</v>
      </c>
      <c r="T145" s="826"/>
      <c r="U145" s="828">
        <v>0</v>
      </c>
    </row>
    <row r="146" spans="1:21" ht="14.45" customHeight="1" x14ac:dyDescent="0.2">
      <c r="A146" s="821">
        <v>9</v>
      </c>
      <c r="B146" s="822" t="s">
        <v>1019</v>
      </c>
      <c r="C146" s="822" t="s">
        <v>1026</v>
      </c>
      <c r="D146" s="823" t="s">
        <v>1561</v>
      </c>
      <c r="E146" s="824" t="s">
        <v>1043</v>
      </c>
      <c r="F146" s="822" t="s">
        <v>1020</v>
      </c>
      <c r="G146" s="822" t="s">
        <v>1203</v>
      </c>
      <c r="H146" s="822" t="s">
        <v>683</v>
      </c>
      <c r="I146" s="822" t="s">
        <v>1307</v>
      </c>
      <c r="J146" s="822" t="s">
        <v>1214</v>
      </c>
      <c r="K146" s="822" t="s">
        <v>1206</v>
      </c>
      <c r="L146" s="825">
        <v>72.27</v>
      </c>
      <c r="M146" s="825">
        <v>1806.75</v>
      </c>
      <c r="N146" s="822">
        <v>25</v>
      </c>
      <c r="O146" s="826">
        <v>2</v>
      </c>
      <c r="P146" s="825"/>
      <c r="Q146" s="827">
        <v>0</v>
      </c>
      <c r="R146" s="822"/>
      <c r="S146" s="827">
        <v>0</v>
      </c>
      <c r="T146" s="826"/>
      <c r="U146" s="828">
        <v>0</v>
      </c>
    </row>
    <row r="147" spans="1:21" ht="14.45" customHeight="1" x14ac:dyDescent="0.2">
      <c r="A147" s="821">
        <v>9</v>
      </c>
      <c r="B147" s="822" t="s">
        <v>1019</v>
      </c>
      <c r="C147" s="822" t="s">
        <v>1026</v>
      </c>
      <c r="D147" s="823" t="s">
        <v>1561</v>
      </c>
      <c r="E147" s="824" t="s">
        <v>1043</v>
      </c>
      <c r="F147" s="822" t="s">
        <v>1020</v>
      </c>
      <c r="G147" s="822" t="s">
        <v>1203</v>
      </c>
      <c r="H147" s="822" t="s">
        <v>683</v>
      </c>
      <c r="I147" s="822" t="s">
        <v>1308</v>
      </c>
      <c r="J147" s="822" t="s">
        <v>1222</v>
      </c>
      <c r="K147" s="822" t="s">
        <v>1206</v>
      </c>
      <c r="L147" s="825">
        <v>72.27</v>
      </c>
      <c r="M147" s="825">
        <v>722.69999999999993</v>
      </c>
      <c r="N147" s="822">
        <v>10</v>
      </c>
      <c r="O147" s="826">
        <v>1</v>
      </c>
      <c r="P147" s="825"/>
      <c r="Q147" s="827">
        <v>0</v>
      </c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9</v>
      </c>
      <c r="B148" s="822" t="s">
        <v>1019</v>
      </c>
      <c r="C148" s="822" t="s">
        <v>1026</v>
      </c>
      <c r="D148" s="823" t="s">
        <v>1561</v>
      </c>
      <c r="E148" s="824" t="s">
        <v>1043</v>
      </c>
      <c r="F148" s="822" t="s">
        <v>1020</v>
      </c>
      <c r="G148" s="822" t="s">
        <v>1203</v>
      </c>
      <c r="H148" s="822" t="s">
        <v>329</v>
      </c>
      <c r="I148" s="822" t="s">
        <v>1014</v>
      </c>
      <c r="J148" s="822" t="s">
        <v>895</v>
      </c>
      <c r="K148" s="822" t="s">
        <v>890</v>
      </c>
      <c r="L148" s="825">
        <v>294.81</v>
      </c>
      <c r="M148" s="825">
        <v>3242.91</v>
      </c>
      <c r="N148" s="822">
        <v>11</v>
      </c>
      <c r="O148" s="826">
        <v>5.5</v>
      </c>
      <c r="P148" s="825"/>
      <c r="Q148" s="827">
        <v>0</v>
      </c>
      <c r="R148" s="822"/>
      <c r="S148" s="827">
        <v>0</v>
      </c>
      <c r="T148" s="826"/>
      <c r="U148" s="828">
        <v>0</v>
      </c>
    </row>
    <row r="149" spans="1:21" ht="14.45" customHeight="1" x14ac:dyDescent="0.2">
      <c r="A149" s="821">
        <v>9</v>
      </c>
      <c r="B149" s="822" t="s">
        <v>1019</v>
      </c>
      <c r="C149" s="822" t="s">
        <v>1026</v>
      </c>
      <c r="D149" s="823" t="s">
        <v>1561</v>
      </c>
      <c r="E149" s="824" t="s">
        <v>1043</v>
      </c>
      <c r="F149" s="822" t="s">
        <v>1020</v>
      </c>
      <c r="G149" s="822" t="s">
        <v>1203</v>
      </c>
      <c r="H149" s="822" t="s">
        <v>683</v>
      </c>
      <c r="I149" s="822" t="s">
        <v>1015</v>
      </c>
      <c r="J149" s="822" t="s">
        <v>757</v>
      </c>
      <c r="K149" s="822" t="s">
        <v>758</v>
      </c>
      <c r="L149" s="825">
        <v>2635.97</v>
      </c>
      <c r="M149" s="825">
        <v>100166.86000000002</v>
      </c>
      <c r="N149" s="822">
        <v>38</v>
      </c>
      <c r="O149" s="826">
        <v>12</v>
      </c>
      <c r="P149" s="825">
        <v>2635.97</v>
      </c>
      <c r="Q149" s="827">
        <v>2.6315789473684206E-2</v>
      </c>
      <c r="R149" s="822">
        <v>1</v>
      </c>
      <c r="S149" s="827">
        <v>2.6315789473684209E-2</v>
      </c>
      <c r="T149" s="826">
        <v>1</v>
      </c>
      <c r="U149" s="828">
        <v>8.3333333333333329E-2</v>
      </c>
    </row>
    <row r="150" spans="1:21" ht="14.45" customHeight="1" x14ac:dyDescent="0.2">
      <c r="A150" s="821">
        <v>9</v>
      </c>
      <c r="B150" s="822" t="s">
        <v>1019</v>
      </c>
      <c r="C150" s="822" t="s">
        <v>1026</v>
      </c>
      <c r="D150" s="823" t="s">
        <v>1561</v>
      </c>
      <c r="E150" s="824" t="s">
        <v>1043</v>
      </c>
      <c r="F150" s="822" t="s">
        <v>1020</v>
      </c>
      <c r="G150" s="822" t="s">
        <v>1203</v>
      </c>
      <c r="H150" s="822" t="s">
        <v>329</v>
      </c>
      <c r="I150" s="822" t="s">
        <v>1213</v>
      </c>
      <c r="J150" s="822" t="s">
        <v>1214</v>
      </c>
      <c r="K150" s="822" t="s">
        <v>1215</v>
      </c>
      <c r="L150" s="825">
        <v>289.07</v>
      </c>
      <c r="M150" s="825">
        <v>8672.1</v>
      </c>
      <c r="N150" s="822">
        <v>30</v>
      </c>
      <c r="O150" s="826">
        <v>6.5</v>
      </c>
      <c r="P150" s="825">
        <v>7226.75</v>
      </c>
      <c r="Q150" s="827">
        <v>0.83333333333333326</v>
      </c>
      <c r="R150" s="822">
        <v>25</v>
      </c>
      <c r="S150" s="827">
        <v>0.83333333333333337</v>
      </c>
      <c r="T150" s="826">
        <v>5</v>
      </c>
      <c r="U150" s="828">
        <v>0.76923076923076927</v>
      </c>
    </row>
    <row r="151" spans="1:21" ht="14.45" customHeight="1" x14ac:dyDescent="0.2">
      <c r="A151" s="821">
        <v>9</v>
      </c>
      <c r="B151" s="822" t="s">
        <v>1019</v>
      </c>
      <c r="C151" s="822" t="s">
        <v>1026</v>
      </c>
      <c r="D151" s="823" t="s">
        <v>1561</v>
      </c>
      <c r="E151" s="824" t="s">
        <v>1043</v>
      </c>
      <c r="F151" s="822" t="s">
        <v>1020</v>
      </c>
      <c r="G151" s="822" t="s">
        <v>1203</v>
      </c>
      <c r="H151" s="822" t="s">
        <v>329</v>
      </c>
      <c r="I151" s="822" t="s">
        <v>1216</v>
      </c>
      <c r="J151" s="822" t="s">
        <v>1205</v>
      </c>
      <c r="K151" s="822" t="s">
        <v>1215</v>
      </c>
      <c r="L151" s="825">
        <v>289.07</v>
      </c>
      <c r="M151" s="825">
        <v>3757.91</v>
      </c>
      <c r="N151" s="822">
        <v>13</v>
      </c>
      <c r="O151" s="826">
        <v>3.5</v>
      </c>
      <c r="P151" s="825">
        <v>2023.49</v>
      </c>
      <c r="Q151" s="827">
        <v>0.53846153846153844</v>
      </c>
      <c r="R151" s="822">
        <v>7</v>
      </c>
      <c r="S151" s="827">
        <v>0.53846153846153844</v>
      </c>
      <c r="T151" s="826">
        <v>2</v>
      </c>
      <c r="U151" s="828">
        <v>0.5714285714285714</v>
      </c>
    </row>
    <row r="152" spans="1:21" ht="14.45" customHeight="1" x14ac:dyDescent="0.2">
      <c r="A152" s="821">
        <v>9</v>
      </c>
      <c r="B152" s="822" t="s">
        <v>1019</v>
      </c>
      <c r="C152" s="822" t="s">
        <v>1026</v>
      </c>
      <c r="D152" s="823" t="s">
        <v>1561</v>
      </c>
      <c r="E152" s="824" t="s">
        <v>1043</v>
      </c>
      <c r="F152" s="822" t="s">
        <v>1020</v>
      </c>
      <c r="G152" s="822" t="s">
        <v>1203</v>
      </c>
      <c r="H152" s="822" t="s">
        <v>329</v>
      </c>
      <c r="I152" s="822" t="s">
        <v>1217</v>
      </c>
      <c r="J152" s="822" t="s">
        <v>1218</v>
      </c>
      <c r="K152" s="822" t="s">
        <v>1215</v>
      </c>
      <c r="L152" s="825">
        <v>289.07</v>
      </c>
      <c r="M152" s="825">
        <v>8672.1</v>
      </c>
      <c r="N152" s="822">
        <v>30</v>
      </c>
      <c r="O152" s="826">
        <v>6.5</v>
      </c>
      <c r="P152" s="825">
        <v>7226.75</v>
      </c>
      <c r="Q152" s="827">
        <v>0.83333333333333326</v>
      </c>
      <c r="R152" s="822">
        <v>25</v>
      </c>
      <c r="S152" s="827">
        <v>0.83333333333333337</v>
      </c>
      <c r="T152" s="826">
        <v>5</v>
      </c>
      <c r="U152" s="828">
        <v>0.76923076923076927</v>
      </c>
    </row>
    <row r="153" spans="1:21" ht="14.45" customHeight="1" x14ac:dyDescent="0.2">
      <c r="A153" s="821">
        <v>9</v>
      </c>
      <c r="B153" s="822" t="s">
        <v>1019</v>
      </c>
      <c r="C153" s="822" t="s">
        <v>1026</v>
      </c>
      <c r="D153" s="823" t="s">
        <v>1561</v>
      </c>
      <c r="E153" s="824" t="s">
        <v>1043</v>
      </c>
      <c r="F153" s="822" t="s">
        <v>1020</v>
      </c>
      <c r="G153" s="822" t="s">
        <v>1203</v>
      </c>
      <c r="H153" s="822" t="s">
        <v>329</v>
      </c>
      <c r="I153" s="822" t="s">
        <v>1219</v>
      </c>
      <c r="J153" s="822" t="s">
        <v>1220</v>
      </c>
      <c r="K153" s="822" t="s">
        <v>1215</v>
      </c>
      <c r="L153" s="825">
        <v>289.07</v>
      </c>
      <c r="M153" s="825">
        <v>8672.1</v>
      </c>
      <c r="N153" s="822">
        <v>30</v>
      </c>
      <c r="O153" s="826">
        <v>7</v>
      </c>
      <c r="P153" s="825">
        <v>7226.75</v>
      </c>
      <c r="Q153" s="827">
        <v>0.83333333333333326</v>
      </c>
      <c r="R153" s="822">
        <v>25</v>
      </c>
      <c r="S153" s="827">
        <v>0.83333333333333337</v>
      </c>
      <c r="T153" s="826">
        <v>5</v>
      </c>
      <c r="U153" s="828">
        <v>0.7142857142857143</v>
      </c>
    </row>
    <row r="154" spans="1:21" ht="14.45" customHeight="1" x14ac:dyDescent="0.2">
      <c r="A154" s="821">
        <v>9</v>
      </c>
      <c r="B154" s="822" t="s">
        <v>1019</v>
      </c>
      <c r="C154" s="822" t="s">
        <v>1026</v>
      </c>
      <c r="D154" s="823" t="s">
        <v>1561</v>
      </c>
      <c r="E154" s="824" t="s">
        <v>1043</v>
      </c>
      <c r="F154" s="822" t="s">
        <v>1020</v>
      </c>
      <c r="G154" s="822" t="s">
        <v>1203</v>
      </c>
      <c r="H154" s="822" t="s">
        <v>329</v>
      </c>
      <c r="I154" s="822" t="s">
        <v>1221</v>
      </c>
      <c r="J154" s="822" t="s">
        <v>1222</v>
      </c>
      <c r="K154" s="822" t="s">
        <v>1215</v>
      </c>
      <c r="L154" s="825">
        <v>289.07</v>
      </c>
      <c r="M154" s="825">
        <v>2023.49</v>
      </c>
      <c r="N154" s="822">
        <v>7</v>
      </c>
      <c r="O154" s="826">
        <v>3.5</v>
      </c>
      <c r="P154" s="825">
        <v>289.07</v>
      </c>
      <c r="Q154" s="827">
        <v>0.14285714285714285</v>
      </c>
      <c r="R154" s="822">
        <v>1</v>
      </c>
      <c r="S154" s="827">
        <v>0.14285714285714285</v>
      </c>
      <c r="T154" s="826">
        <v>1</v>
      </c>
      <c r="U154" s="828">
        <v>0.2857142857142857</v>
      </c>
    </row>
    <row r="155" spans="1:21" ht="14.45" customHeight="1" x14ac:dyDescent="0.2">
      <c r="A155" s="821">
        <v>9</v>
      </c>
      <c r="B155" s="822" t="s">
        <v>1019</v>
      </c>
      <c r="C155" s="822" t="s">
        <v>1026</v>
      </c>
      <c r="D155" s="823" t="s">
        <v>1561</v>
      </c>
      <c r="E155" s="824" t="s">
        <v>1043</v>
      </c>
      <c r="F155" s="822" t="s">
        <v>1020</v>
      </c>
      <c r="G155" s="822" t="s">
        <v>1203</v>
      </c>
      <c r="H155" s="822" t="s">
        <v>329</v>
      </c>
      <c r="I155" s="822" t="s">
        <v>1346</v>
      </c>
      <c r="J155" s="822" t="s">
        <v>1347</v>
      </c>
      <c r="K155" s="822" t="s">
        <v>1348</v>
      </c>
      <c r="L155" s="825">
        <v>283.39999999999998</v>
      </c>
      <c r="M155" s="825">
        <v>1983.7999999999997</v>
      </c>
      <c r="N155" s="822">
        <v>7</v>
      </c>
      <c r="O155" s="826">
        <v>1</v>
      </c>
      <c r="P155" s="825"/>
      <c r="Q155" s="827">
        <v>0</v>
      </c>
      <c r="R155" s="822"/>
      <c r="S155" s="827">
        <v>0</v>
      </c>
      <c r="T155" s="826"/>
      <c r="U155" s="828">
        <v>0</v>
      </c>
    </row>
    <row r="156" spans="1:21" ht="14.45" customHeight="1" x14ac:dyDescent="0.2">
      <c r="A156" s="821">
        <v>9</v>
      </c>
      <c r="B156" s="822" t="s">
        <v>1019</v>
      </c>
      <c r="C156" s="822" t="s">
        <v>1026</v>
      </c>
      <c r="D156" s="823" t="s">
        <v>1561</v>
      </c>
      <c r="E156" s="824" t="s">
        <v>1043</v>
      </c>
      <c r="F156" s="822" t="s">
        <v>1020</v>
      </c>
      <c r="G156" s="822" t="s">
        <v>1203</v>
      </c>
      <c r="H156" s="822" t="s">
        <v>329</v>
      </c>
      <c r="I156" s="822" t="s">
        <v>1312</v>
      </c>
      <c r="J156" s="822" t="s">
        <v>1313</v>
      </c>
      <c r="K156" s="822" t="s">
        <v>883</v>
      </c>
      <c r="L156" s="825">
        <v>294.81</v>
      </c>
      <c r="M156" s="825">
        <v>589.62</v>
      </c>
      <c r="N156" s="822">
        <v>2</v>
      </c>
      <c r="O156" s="826">
        <v>0.5</v>
      </c>
      <c r="P156" s="825">
        <v>589.62</v>
      </c>
      <c r="Q156" s="827">
        <v>1</v>
      </c>
      <c r="R156" s="822">
        <v>2</v>
      </c>
      <c r="S156" s="827">
        <v>1</v>
      </c>
      <c r="T156" s="826">
        <v>0.5</v>
      </c>
      <c r="U156" s="828">
        <v>1</v>
      </c>
    </row>
    <row r="157" spans="1:21" ht="14.45" customHeight="1" x14ac:dyDescent="0.2">
      <c r="A157" s="821">
        <v>9</v>
      </c>
      <c r="B157" s="822" t="s">
        <v>1019</v>
      </c>
      <c r="C157" s="822" t="s">
        <v>1026</v>
      </c>
      <c r="D157" s="823" t="s">
        <v>1561</v>
      </c>
      <c r="E157" s="824" t="s">
        <v>1043</v>
      </c>
      <c r="F157" s="822" t="s">
        <v>1021</v>
      </c>
      <c r="G157" s="822" t="s">
        <v>1116</v>
      </c>
      <c r="H157" s="822" t="s">
        <v>329</v>
      </c>
      <c r="I157" s="822" t="s">
        <v>1227</v>
      </c>
      <c r="J157" s="822" t="s">
        <v>1118</v>
      </c>
      <c r="K157" s="822"/>
      <c r="L157" s="825">
        <v>0</v>
      </c>
      <c r="M157" s="825">
        <v>0</v>
      </c>
      <c r="N157" s="822">
        <v>4</v>
      </c>
      <c r="O157" s="826">
        <v>3</v>
      </c>
      <c r="P157" s="825">
        <v>0</v>
      </c>
      <c r="Q157" s="827"/>
      <c r="R157" s="822">
        <v>4</v>
      </c>
      <c r="S157" s="827">
        <v>1</v>
      </c>
      <c r="T157" s="826">
        <v>3</v>
      </c>
      <c r="U157" s="828">
        <v>1</v>
      </c>
    </row>
    <row r="158" spans="1:21" ht="14.45" customHeight="1" x14ac:dyDescent="0.2">
      <c r="A158" s="821">
        <v>9</v>
      </c>
      <c r="B158" s="822" t="s">
        <v>1019</v>
      </c>
      <c r="C158" s="822" t="s">
        <v>1026</v>
      </c>
      <c r="D158" s="823" t="s">
        <v>1561</v>
      </c>
      <c r="E158" s="824" t="s">
        <v>1043</v>
      </c>
      <c r="F158" s="822" t="s">
        <v>1022</v>
      </c>
      <c r="G158" s="822" t="s">
        <v>1116</v>
      </c>
      <c r="H158" s="822" t="s">
        <v>329</v>
      </c>
      <c r="I158" s="822" t="s">
        <v>1349</v>
      </c>
      <c r="J158" s="822" t="s">
        <v>1118</v>
      </c>
      <c r="K158" s="822"/>
      <c r="L158" s="825">
        <v>0</v>
      </c>
      <c r="M158" s="825">
        <v>0</v>
      </c>
      <c r="N158" s="822">
        <v>1</v>
      </c>
      <c r="O158" s="826">
        <v>1</v>
      </c>
      <c r="P158" s="825">
        <v>0</v>
      </c>
      <c r="Q158" s="827"/>
      <c r="R158" s="822">
        <v>1</v>
      </c>
      <c r="S158" s="827">
        <v>1</v>
      </c>
      <c r="T158" s="826">
        <v>1</v>
      </c>
      <c r="U158" s="828">
        <v>1</v>
      </c>
    </row>
    <row r="159" spans="1:21" ht="14.45" customHeight="1" x14ac:dyDescent="0.2">
      <c r="A159" s="821">
        <v>9</v>
      </c>
      <c r="B159" s="822" t="s">
        <v>1019</v>
      </c>
      <c r="C159" s="822" t="s">
        <v>1026</v>
      </c>
      <c r="D159" s="823" t="s">
        <v>1561</v>
      </c>
      <c r="E159" s="824" t="s">
        <v>1043</v>
      </c>
      <c r="F159" s="822" t="s">
        <v>1022</v>
      </c>
      <c r="G159" s="822" t="s">
        <v>1116</v>
      </c>
      <c r="H159" s="822" t="s">
        <v>329</v>
      </c>
      <c r="I159" s="822" t="s">
        <v>1314</v>
      </c>
      <c r="J159" s="822" t="s">
        <v>1118</v>
      </c>
      <c r="K159" s="822"/>
      <c r="L159" s="825">
        <v>0</v>
      </c>
      <c r="M159" s="825">
        <v>0</v>
      </c>
      <c r="N159" s="822">
        <v>38</v>
      </c>
      <c r="O159" s="826">
        <v>12</v>
      </c>
      <c r="P159" s="825">
        <v>0</v>
      </c>
      <c r="Q159" s="827"/>
      <c r="R159" s="822">
        <v>10</v>
      </c>
      <c r="S159" s="827">
        <v>0.26315789473684209</v>
      </c>
      <c r="T159" s="826">
        <v>4</v>
      </c>
      <c r="U159" s="828">
        <v>0.33333333333333331</v>
      </c>
    </row>
    <row r="160" spans="1:21" ht="14.45" customHeight="1" x14ac:dyDescent="0.2">
      <c r="A160" s="821">
        <v>9</v>
      </c>
      <c r="B160" s="822" t="s">
        <v>1019</v>
      </c>
      <c r="C160" s="822" t="s">
        <v>1026</v>
      </c>
      <c r="D160" s="823" t="s">
        <v>1561</v>
      </c>
      <c r="E160" s="824" t="s">
        <v>1043</v>
      </c>
      <c r="F160" s="822" t="s">
        <v>1022</v>
      </c>
      <c r="G160" s="822" t="s">
        <v>1116</v>
      </c>
      <c r="H160" s="822" t="s">
        <v>329</v>
      </c>
      <c r="I160" s="822" t="s">
        <v>1350</v>
      </c>
      <c r="J160" s="822" t="s">
        <v>1118</v>
      </c>
      <c r="K160" s="822"/>
      <c r="L160" s="825">
        <v>0</v>
      </c>
      <c r="M160" s="825">
        <v>0</v>
      </c>
      <c r="N160" s="822">
        <v>1</v>
      </c>
      <c r="O160" s="826">
        <v>1</v>
      </c>
      <c r="P160" s="825">
        <v>0</v>
      </c>
      <c r="Q160" s="827"/>
      <c r="R160" s="822">
        <v>1</v>
      </c>
      <c r="S160" s="827">
        <v>1</v>
      </c>
      <c r="T160" s="826">
        <v>1</v>
      </c>
      <c r="U160" s="828">
        <v>1</v>
      </c>
    </row>
    <row r="161" spans="1:21" ht="14.45" customHeight="1" x14ac:dyDescent="0.2">
      <c r="A161" s="821">
        <v>9</v>
      </c>
      <c r="B161" s="822" t="s">
        <v>1019</v>
      </c>
      <c r="C161" s="822" t="s">
        <v>1026</v>
      </c>
      <c r="D161" s="823" t="s">
        <v>1561</v>
      </c>
      <c r="E161" s="824" t="s">
        <v>1043</v>
      </c>
      <c r="F161" s="822" t="s">
        <v>1022</v>
      </c>
      <c r="G161" s="822" t="s">
        <v>1116</v>
      </c>
      <c r="H161" s="822" t="s">
        <v>329</v>
      </c>
      <c r="I161" s="822" t="s">
        <v>1351</v>
      </c>
      <c r="J161" s="822" t="s">
        <v>1118</v>
      </c>
      <c r="K161" s="822"/>
      <c r="L161" s="825">
        <v>0</v>
      </c>
      <c r="M161" s="825">
        <v>0</v>
      </c>
      <c r="N161" s="822">
        <v>3</v>
      </c>
      <c r="O161" s="826">
        <v>1</v>
      </c>
      <c r="P161" s="825">
        <v>0</v>
      </c>
      <c r="Q161" s="827"/>
      <c r="R161" s="822">
        <v>3</v>
      </c>
      <c r="S161" s="827">
        <v>1</v>
      </c>
      <c r="T161" s="826">
        <v>1</v>
      </c>
      <c r="U161" s="828">
        <v>1</v>
      </c>
    </row>
    <row r="162" spans="1:21" ht="14.45" customHeight="1" x14ac:dyDescent="0.2">
      <c r="A162" s="821">
        <v>9</v>
      </c>
      <c r="B162" s="822" t="s">
        <v>1019</v>
      </c>
      <c r="C162" s="822" t="s">
        <v>1026</v>
      </c>
      <c r="D162" s="823" t="s">
        <v>1561</v>
      </c>
      <c r="E162" s="824" t="s">
        <v>1043</v>
      </c>
      <c r="F162" s="822" t="s">
        <v>1022</v>
      </c>
      <c r="G162" s="822" t="s">
        <v>1116</v>
      </c>
      <c r="H162" s="822" t="s">
        <v>329</v>
      </c>
      <c r="I162" s="822" t="s">
        <v>1352</v>
      </c>
      <c r="J162" s="822" t="s">
        <v>1353</v>
      </c>
      <c r="K162" s="822" t="s">
        <v>1354</v>
      </c>
      <c r="L162" s="825">
        <v>260.42</v>
      </c>
      <c r="M162" s="825">
        <v>781.26</v>
      </c>
      <c r="N162" s="822">
        <v>3</v>
      </c>
      <c r="O162" s="826">
        <v>3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9</v>
      </c>
      <c r="B163" s="822" t="s">
        <v>1019</v>
      </c>
      <c r="C163" s="822" t="s">
        <v>1026</v>
      </c>
      <c r="D163" s="823" t="s">
        <v>1561</v>
      </c>
      <c r="E163" s="824" t="s">
        <v>1043</v>
      </c>
      <c r="F163" s="822" t="s">
        <v>1022</v>
      </c>
      <c r="G163" s="822" t="s">
        <v>1116</v>
      </c>
      <c r="H163" s="822" t="s">
        <v>329</v>
      </c>
      <c r="I163" s="822" t="s">
        <v>1355</v>
      </c>
      <c r="J163" s="822" t="s">
        <v>1356</v>
      </c>
      <c r="K163" s="822" t="s">
        <v>1357</v>
      </c>
      <c r="L163" s="825">
        <v>492.34</v>
      </c>
      <c r="M163" s="825">
        <v>1969.36</v>
      </c>
      <c r="N163" s="822">
        <v>4</v>
      </c>
      <c r="O163" s="826">
        <v>2</v>
      </c>
      <c r="P163" s="825"/>
      <c r="Q163" s="827">
        <v>0</v>
      </c>
      <c r="R163" s="822"/>
      <c r="S163" s="827">
        <v>0</v>
      </c>
      <c r="T163" s="826"/>
      <c r="U163" s="828">
        <v>0</v>
      </c>
    </row>
    <row r="164" spans="1:21" ht="14.45" customHeight="1" x14ac:dyDescent="0.2">
      <c r="A164" s="821">
        <v>9</v>
      </c>
      <c r="B164" s="822" t="s">
        <v>1019</v>
      </c>
      <c r="C164" s="822" t="s">
        <v>1026</v>
      </c>
      <c r="D164" s="823" t="s">
        <v>1561</v>
      </c>
      <c r="E164" s="824" t="s">
        <v>1043</v>
      </c>
      <c r="F164" s="822" t="s">
        <v>1022</v>
      </c>
      <c r="G164" s="822" t="s">
        <v>1116</v>
      </c>
      <c r="H164" s="822" t="s">
        <v>329</v>
      </c>
      <c r="I164" s="822" t="s">
        <v>1358</v>
      </c>
      <c r="J164" s="822" t="s">
        <v>1359</v>
      </c>
      <c r="K164" s="822" t="s">
        <v>1360</v>
      </c>
      <c r="L164" s="825">
        <v>2517.42</v>
      </c>
      <c r="M164" s="825">
        <v>5034.84</v>
      </c>
      <c r="N164" s="822">
        <v>2</v>
      </c>
      <c r="O164" s="826">
        <v>2</v>
      </c>
      <c r="P164" s="825"/>
      <c r="Q164" s="827">
        <v>0</v>
      </c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9</v>
      </c>
      <c r="B165" s="822" t="s">
        <v>1019</v>
      </c>
      <c r="C165" s="822" t="s">
        <v>1026</v>
      </c>
      <c r="D165" s="823" t="s">
        <v>1561</v>
      </c>
      <c r="E165" s="824" t="s">
        <v>1043</v>
      </c>
      <c r="F165" s="822" t="s">
        <v>1022</v>
      </c>
      <c r="G165" s="822" t="s">
        <v>1116</v>
      </c>
      <c r="H165" s="822" t="s">
        <v>329</v>
      </c>
      <c r="I165" s="822" t="s">
        <v>1361</v>
      </c>
      <c r="J165" s="822" t="s">
        <v>1362</v>
      </c>
      <c r="K165" s="822" t="s">
        <v>1363</v>
      </c>
      <c r="L165" s="825">
        <v>1380</v>
      </c>
      <c r="M165" s="825">
        <v>4140</v>
      </c>
      <c r="N165" s="822">
        <v>3</v>
      </c>
      <c r="O165" s="826">
        <v>1</v>
      </c>
      <c r="P165" s="825">
        <v>4140</v>
      </c>
      <c r="Q165" s="827">
        <v>1</v>
      </c>
      <c r="R165" s="822">
        <v>3</v>
      </c>
      <c r="S165" s="827">
        <v>1</v>
      </c>
      <c r="T165" s="826">
        <v>1</v>
      </c>
      <c r="U165" s="828">
        <v>1</v>
      </c>
    </row>
    <row r="166" spans="1:21" ht="14.45" customHeight="1" x14ac:dyDescent="0.2">
      <c r="A166" s="821">
        <v>9</v>
      </c>
      <c r="B166" s="822" t="s">
        <v>1019</v>
      </c>
      <c r="C166" s="822" t="s">
        <v>1026</v>
      </c>
      <c r="D166" s="823" t="s">
        <v>1561</v>
      </c>
      <c r="E166" s="824" t="s">
        <v>1043</v>
      </c>
      <c r="F166" s="822" t="s">
        <v>1022</v>
      </c>
      <c r="G166" s="822" t="s">
        <v>1116</v>
      </c>
      <c r="H166" s="822" t="s">
        <v>329</v>
      </c>
      <c r="I166" s="822" t="s">
        <v>1364</v>
      </c>
      <c r="J166" s="822" t="s">
        <v>1365</v>
      </c>
      <c r="K166" s="822" t="s">
        <v>1366</v>
      </c>
      <c r="L166" s="825">
        <v>600</v>
      </c>
      <c r="M166" s="825">
        <v>600</v>
      </c>
      <c r="N166" s="822">
        <v>1</v>
      </c>
      <c r="O166" s="826">
        <v>1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9</v>
      </c>
      <c r="B167" s="822" t="s">
        <v>1019</v>
      </c>
      <c r="C167" s="822" t="s">
        <v>1026</v>
      </c>
      <c r="D167" s="823" t="s">
        <v>1561</v>
      </c>
      <c r="E167" s="824" t="s">
        <v>1043</v>
      </c>
      <c r="F167" s="822" t="s">
        <v>1022</v>
      </c>
      <c r="G167" s="822" t="s">
        <v>1116</v>
      </c>
      <c r="H167" s="822" t="s">
        <v>329</v>
      </c>
      <c r="I167" s="822" t="s">
        <v>1367</v>
      </c>
      <c r="J167" s="822" t="s">
        <v>1368</v>
      </c>
      <c r="K167" s="822" t="s">
        <v>1369</v>
      </c>
      <c r="L167" s="825">
        <v>17.440000000000001</v>
      </c>
      <c r="M167" s="825">
        <v>523.20000000000005</v>
      </c>
      <c r="N167" s="822">
        <v>30</v>
      </c>
      <c r="O167" s="826">
        <v>1</v>
      </c>
      <c r="P167" s="825">
        <v>523.20000000000005</v>
      </c>
      <c r="Q167" s="827">
        <v>1</v>
      </c>
      <c r="R167" s="822">
        <v>30</v>
      </c>
      <c r="S167" s="827">
        <v>1</v>
      </c>
      <c r="T167" s="826">
        <v>1</v>
      </c>
      <c r="U167" s="828">
        <v>1</v>
      </c>
    </row>
    <row r="168" spans="1:21" ht="14.45" customHeight="1" x14ac:dyDescent="0.2">
      <c r="A168" s="821">
        <v>9</v>
      </c>
      <c r="B168" s="822" t="s">
        <v>1019</v>
      </c>
      <c r="C168" s="822" t="s">
        <v>1026</v>
      </c>
      <c r="D168" s="823" t="s">
        <v>1561</v>
      </c>
      <c r="E168" s="824" t="s">
        <v>1043</v>
      </c>
      <c r="F168" s="822" t="s">
        <v>1022</v>
      </c>
      <c r="G168" s="822" t="s">
        <v>1116</v>
      </c>
      <c r="H168" s="822" t="s">
        <v>329</v>
      </c>
      <c r="I168" s="822" t="s">
        <v>1370</v>
      </c>
      <c r="J168" s="822" t="s">
        <v>1371</v>
      </c>
      <c r="K168" s="822" t="s">
        <v>1372</v>
      </c>
      <c r="L168" s="825">
        <v>42.22</v>
      </c>
      <c r="M168" s="825">
        <v>84.44</v>
      </c>
      <c r="N168" s="822">
        <v>2</v>
      </c>
      <c r="O168" s="826">
        <v>1</v>
      </c>
      <c r="P168" s="825"/>
      <c r="Q168" s="827">
        <v>0</v>
      </c>
      <c r="R168" s="822"/>
      <c r="S168" s="827">
        <v>0</v>
      </c>
      <c r="T168" s="826"/>
      <c r="U168" s="828">
        <v>0</v>
      </c>
    </row>
    <row r="169" spans="1:21" ht="14.45" customHeight="1" x14ac:dyDescent="0.2">
      <c r="A169" s="821">
        <v>9</v>
      </c>
      <c r="B169" s="822" t="s">
        <v>1019</v>
      </c>
      <c r="C169" s="822" t="s">
        <v>1026</v>
      </c>
      <c r="D169" s="823" t="s">
        <v>1561</v>
      </c>
      <c r="E169" s="824" t="s">
        <v>1043</v>
      </c>
      <c r="F169" s="822" t="s">
        <v>1022</v>
      </c>
      <c r="G169" s="822" t="s">
        <v>1116</v>
      </c>
      <c r="H169" s="822" t="s">
        <v>329</v>
      </c>
      <c r="I169" s="822" t="s">
        <v>1373</v>
      </c>
      <c r="J169" s="822" t="s">
        <v>1374</v>
      </c>
      <c r="K169" s="822" t="s">
        <v>1375</v>
      </c>
      <c r="L169" s="825">
        <v>129.16</v>
      </c>
      <c r="M169" s="825">
        <v>387.48</v>
      </c>
      <c r="N169" s="822">
        <v>3</v>
      </c>
      <c r="O169" s="826">
        <v>1</v>
      </c>
      <c r="P169" s="825"/>
      <c r="Q169" s="827">
        <v>0</v>
      </c>
      <c r="R169" s="822"/>
      <c r="S169" s="827">
        <v>0</v>
      </c>
      <c r="T169" s="826"/>
      <c r="U169" s="828">
        <v>0</v>
      </c>
    </row>
    <row r="170" spans="1:21" ht="14.45" customHeight="1" x14ac:dyDescent="0.2">
      <c r="A170" s="821">
        <v>9</v>
      </c>
      <c r="B170" s="822" t="s">
        <v>1019</v>
      </c>
      <c r="C170" s="822" t="s">
        <v>1026</v>
      </c>
      <c r="D170" s="823" t="s">
        <v>1561</v>
      </c>
      <c r="E170" s="824" t="s">
        <v>1043</v>
      </c>
      <c r="F170" s="822" t="s">
        <v>1022</v>
      </c>
      <c r="G170" s="822" t="s">
        <v>1116</v>
      </c>
      <c r="H170" s="822" t="s">
        <v>329</v>
      </c>
      <c r="I170" s="822" t="s">
        <v>1376</v>
      </c>
      <c r="J170" s="822" t="s">
        <v>1377</v>
      </c>
      <c r="K170" s="822" t="s">
        <v>1378</v>
      </c>
      <c r="L170" s="825">
        <v>290.86</v>
      </c>
      <c r="M170" s="825">
        <v>290.86</v>
      </c>
      <c r="N170" s="822">
        <v>1</v>
      </c>
      <c r="O170" s="826">
        <v>1</v>
      </c>
      <c r="P170" s="825"/>
      <c r="Q170" s="827">
        <v>0</v>
      </c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9</v>
      </c>
      <c r="B171" s="822" t="s">
        <v>1019</v>
      </c>
      <c r="C171" s="822" t="s">
        <v>1026</v>
      </c>
      <c r="D171" s="823" t="s">
        <v>1561</v>
      </c>
      <c r="E171" s="824" t="s">
        <v>1043</v>
      </c>
      <c r="F171" s="822" t="s">
        <v>1022</v>
      </c>
      <c r="G171" s="822" t="s">
        <v>1116</v>
      </c>
      <c r="H171" s="822" t="s">
        <v>329</v>
      </c>
      <c r="I171" s="822" t="s">
        <v>1379</v>
      </c>
      <c r="J171" s="822" t="s">
        <v>1118</v>
      </c>
      <c r="K171" s="822"/>
      <c r="L171" s="825">
        <v>0</v>
      </c>
      <c r="M171" s="825">
        <v>0</v>
      </c>
      <c r="N171" s="822">
        <v>2</v>
      </c>
      <c r="O171" s="826">
        <v>1</v>
      </c>
      <c r="P171" s="825">
        <v>0</v>
      </c>
      <c r="Q171" s="827"/>
      <c r="R171" s="822">
        <v>2</v>
      </c>
      <c r="S171" s="827">
        <v>1</v>
      </c>
      <c r="T171" s="826">
        <v>1</v>
      </c>
      <c r="U171" s="828">
        <v>1</v>
      </c>
    </row>
    <row r="172" spans="1:21" ht="14.45" customHeight="1" x14ac:dyDescent="0.2">
      <c r="A172" s="821">
        <v>9</v>
      </c>
      <c r="B172" s="822" t="s">
        <v>1019</v>
      </c>
      <c r="C172" s="822" t="s">
        <v>1026</v>
      </c>
      <c r="D172" s="823" t="s">
        <v>1561</v>
      </c>
      <c r="E172" s="824" t="s">
        <v>1043</v>
      </c>
      <c r="F172" s="822" t="s">
        <v>1022</v>
      </c>
      <c r="G172" s="822" t="s">
        <v>1116</v>
      </c>
      <c r="H172" s="822" t="s">
        <v>329</v>
      </c>
      <c r="I172" s="822" t="s">
        <v>1380</v>
      </c>
      <c r="J172" s="822" t="s">
        <v>1118</v>
      </c>
      <c r="K172" s="822"/>
      <c r="L172" s="825">
        <v>0</v>
      </c>
      <c r="M172" s="825">
        <v>0</v>
      </c>
      <c r="N172" s="822">
        <v>1</v>
      </c>
      <c r="O172" s="826">
        <v>1</v>
      </c>
      <c r="P172" s="825">
        <v>0</v>
      </c>
      <c r="Q172" s="827"/>
      <c r="R172" s="822">
        <v>1</v>
      </c>
      <c r="S172" s="827">
        <v>1</v>
      </c>
      <c r="T172" s="826">
        <v>1</v>
      </c>
      <c r="U172" s="828">
        <v>1</v>
      </c>
    </row>
    <row r="173" spans="1:21" ht="14.45" customHeight="1" x14ac:dyDescent="0.2">
      <c r="A173" s="821">
        <v>9</v>
      </c>
      <c r="B173" s="822" t="s">
        <v>1019</v>
      </c>
      <c r="C173" s="822" t="s">
        <v>1026</v>
      </c>
      <c r="D173" s="823" t="s">
        <v>1561</v>
      </c>
      <c r="E173" s="824" t="s">
        <v>1041</v>
      </c>
      <c r="F173" s="822" t="s">
        <v>1020</v>
      </c>
      <c r="G173" s="822" t="s">
        <v>1381</v>
      </c>
      <c r="H173" s="822" t="s">
        <v>329</v>
      </c>
      <c r="I173" s="822" t="s">
        <v>1382</v>
      </c>
      <c r="J173" s="822" t="s">
        <v>1383</v>
      </c>
      <c r="K173" s="822" t="s">
        <v>1384</v>
      </c>
      <c r="L173" s="825">
        <v>247.17</v>
      </c>
      <c r="M173" s="825">
        <v>247.17</v>
      </c>
      <c r="N173" s="822">
        <v>1</v>
      </c>
      <c r="O173" s="826">
        <v>1</v>
      </c>
      <c r="P173" s="825">
        <v>247.17</v>
      </c>
      <c r="Q173" s="827">
        <v>1</v>
      </c>
      <c r="R173" s="822">
        <v>1</v>
      </c>
      <c r="S173" s="827">
        <v>1</v>
      </c>
      <c r="T173" s="826">
        <v>1</v>
      </c>
      <c r="U173" s="828">
        <v>1</v>
      </c>
    </row>
    <row r="174" spans="1:21" ht="14.45" customHeight="1" x14ac:dyDescent="0.2">
      <c r="A174" s="821">
        <v>9</v>
      </c>
      <c r="B174" s="822" t="s">
        <v>1019</v>
      </c>
      <c r="C174" s="822" t="s">
        <v>1026</v>
      </c>
      <c r="D174" s="823" t="s">
        <v>1561</v>
      </c>
      <c r="E174" s="824" t="s">
        <v>1041</v>
      </c>
      <c r="F174" s="822" t="s">
        <v>1020</v>
      </c>
      <c r="G174" s="822" t="s">
        <v>1385</v>
      </c>
      <c r="H174" s="822" t="s">
        <v>329</v>
      </c>
      <c r="I174" s="822" t="s">
        <v>1386</v>
      </c>
      <c r="J174" s="822" t="s">
        <v>1387</v>
      </c>
      <c r="K174" s="822" t="s">
        <v>1388</v>
      </c>
      <c r="L174" s="825">
        <v>57.76</v>
      </c>
      <c r="M174" s="825">
        <v>57.76</v>
      </c>
      <c r="N174" s="822">
        <v>1</v>
      </c>
      <c r="O174" s="826">
        <v>1</v>
      </c>
      <c r="P174" s="825"/>
      <c r="Q174" s="827">
        <v>0</v>
      </c>
      <c r="R174" s="822"/>
      <c r="S174" s="827">
        <v>0</v>
      </c>
      <c r="T174" s="826"/>
      <c r="U174" s="828">
        <v>0</v>
      </c>
    </row>
    <row r="175" spans="1:21" ht="14.45" customHeight="1" x14ac:dyDescent="0.2">
      <c r="A175" s="821">
        <v>9</v>
      </c>
      <c r="B175" s="822" t="s">
        <v>1019</v>
      </c>
      <c r="C175" s="822" t="s">
        <v>1026</v>
      </c>
      <c r="D175" s="823" t="s">
        <v>1561</v>
      </c>
      <c r="E175" s="824" t="s">
        <v>1041</v>
      </c>
      <c r="F175" s="822" t="s">
        <v>1020</v>
      </c>
      <c r="G175" s="822" t="s">
        <v>1058</v>
      </c>
      <c r="H175" s="822" t="s">
        <v>683</v>
      </c>
      <c r="I175" s="822" t="s">
        <v>1059</v>
      </c>
      <c r="J175" s="822" t="s">
        <v>1060</v>
      </c>
      <c r="K175" s="822" t="s">
        <v>1061</v>
      </c>
      <c r="L175" s="825">
        <v>119.7</v>
      </c>
      <c r="M175" s="825">
        <v>119.7</v>
      </c>
      <c r="N175" s="822">
        <v>1</v>
      </c>
      <c r="O175" s="826">
        <v>1</v>
      </c>
      <c r="P175" s="825">
        <v>119.7</v>
      </c>
      <c r="Q175" s="827">
        <v>1</v>
      </c>
      <c r="R175" s="822">
        <v>1</v>
      </c>
      <c r="S175" s="827">
        <v>1</v>
      </c>
      <c r="T175" s="826">
        <v>1</v>
      </c>
      <c r="U175" s="828">
        <v>1</v>
      </c>
    </row>
    <row r="176" spans="1:21" ht="14.45" customHeight="1" x14ac:dyDescent="0.2">
      <c r="A176" s="821">
        <v>9</v>
      </c>
      <c r="B176" s="822" t="s">
        <v>1019</v>
      </c>
      <c r="C176" s="822" t="s">
        <v>1026</v>
      </c>
      <c r="D176" s="823" t="s">
        <v>1561</v>
      </c>
      <c r="E176" s="824" t="s">
        <v>1041</v>
      </c>
      <c r="F176" s="822" t="s">
        <v>1020</v>
      </c>
      <c r="G176" s="822" t="s">
        <v>1389</v>
      </c>
      <c r="H176" s="822" t="s">
        <v>329</v>
      </c>
      <c r="I176" s="822" t="s">
        <v>1390</v>
      </c>
      <c r="J176" s="822" t="s">
        <v>1391</v>
      </c>
      <c r="K176" s="822" t="s">
        <v>1392</v>
      </c>
      <c r="L176" s="825">
        <v>97.96</v>
      </c>
      <c r="M176" s="825">
        <v>97.96</v>
      </c>
      <c r="N176" s="822">
        <v>1</v>
      </c>
      <c r="O176" s="826">
        <v>1</v>
      </c>
      <c r="P176" s="825"/>
      <c r="Q176" s="827">
        <v>0</v>
      </c>
      <c r="R176" s="822"/>
      <c r="S176" s="827">
        <v>0</v>
      </c>
      <c r="T176" s="826"/>
      <c r="U176" s="828">
        <v>0</v>
      </c>
    </row>
    <row r="177" spans="1:21" ht="14.45" customHeight="1" x14ac:dyDescent="0.2">
      <c r="A177" s="821">
        <v>9</v>
      </c>
      <c r="B177" s="822" t="s">
        <v>1019</v>
      </c>
      <c r="C177" s="822" t="s">
        <v>1026</v>
      </c>
      <c r="D177" s="823" t="s">
        <v>1561</v>
      </c>
      <c r="E177" s="824" t="s">
        <v>1041</v>
      </c>
      <c r="F177" s="822" t="s">
        <v>1020</v>
      </c>
      <c r="G177" s="822" t="s">
        <v>1393</v>
      </c>
      <c r="H177" s="822" t="s">
        <v>329</v>
      </c>
      <c r="I177" s="822" t="s">
        <v>1394</v>
      </c>
      <c r="J177" s="822" t="s">
        <v>1395</v>
      </c>
      <c r="K177" s="822" t="s">
        <v>1396</v>
      </c>
      <c r="L177" s="825">
        <v>0</v>
      </c>
      <c r="M177" s="825">
        <v>0</v>
      </c>
      <c r="N177" s="822">
        <v>2</v>
      </c>
      <c r="O177" s="826">
        <v>2</v>
      </c>
      <c r="P177" s="825"/>
      <c r="Q177" s="827"/>
      <c r="R177" s="822"/>
      <c r="S177" s="827">
        <v>0</v>
      </c>
      <c r="T177" s="826"/>
      <c r="U177" s="828">
        <v>0</v>
      </c>
    </row>
    <row r="178" spans="1:21" ht="14.45" customHeight="1" x14ac:dyDescent="0.2">
      <c r="A178" s="821">
        <v>9</v>
      </c>
      <c r="B178" s="822" t="s">
        <v>1019</v>
      </c>
      <c r="C178" s="822" t="s">
        <v>1026</v>
      </c>
      <c r="D178" s="823" t="s">
        <v>1561</v>
      </c>
      <c r="E178" s="824" t="s">
        <v>1041</v>
      </c>
      <c r="F178" s="822" t="s">
        <v>1020</v>
      </c>
      <c r="G178" s="822" t="s">
        <v>1397</v>
      </c>
      <c r="H178" s="822" t="s">
        <v>329</v>
      </c>
      <c r="I178" s="822" t="s">
        <v>1398</v>
      </c>
      <c r="J178" s="822" t="s">
        <v>1399</v>
      </c>
      <c r="K178" s="822" t="s">
        <v>1400</v>
      </c>
      <c r="L178" s="825">
        <v>79.64</v>
      </c>
      <c r="M178" s="825">
        <v>79.64</v>
      </c>
      <c r="N178" s="822">
        <v>1</v>
      </c>
      <c r="O178" s="826">
        <v>1</v>
      </c>
      <c r="P178" s="825">
        <v>79.64</v>
      </c>
      <c r="Q178" s="827">
        <v>1</v>
      </c>
      <c r="R178" s="822">
        <v>1</v>
      </c>
      <c r="S178" s="827">
        <v>1</v>
      </c>
      <c r="T178" s="826">
        <v>1</v>
      </c>
      <c r="U178" s="828">
        <v>1</v>
      </c>
    </row>
    <row r="179" spans="1:21" ht="14.45" customHeight="1" x14ac:dyDescent="0.2">
      <c r="A179" s="821">
        <v>9</v>
      </c>
      <c r="B179" s="822" t="s">
        <v>1019</v>
      </c>
      <c r="C179" s="822" t="s">
        <v>1026</v>
      </c>
      <c r="D179" s="823" t="s">
        <v>1561</v>
      </c>
      <c r="E179" s="824" t="s">
        <v>1041</v>
      </c>
      <c r="F179" s="822" t="s">
        <v>1020</v>
      </c>
      <c r="G179" s="822" t="s">
        <v>1244</v>
      </c>
      <c r="H179" s="822" t="s">
        <v>329</v>
      </c>
      <c r="I179" s="822" t="s">
        <v>1401</v>
      </c>
      <c r="J179" s="822" t="s">
        <v>1402</v>
      </c>
      <c r="K179" s="822" t="s">
        <v>1403</v>
      </c>
      <c r="L179" s="825">
        <v>89.91</v>
      </c>
      <c r="M179" s="825">
        <v>449.54999999999995</v>
      </c>
      <c r="N179" s="822">
        <v>5</v>
      </c>
      <c r="O179" s="826">
        <v>2</v>
      </c>
      <c r="P179" s="825">
        <v>359.64</v>
      </c>
      <c r="Q179" s="827">
        <v>0.8</v>
      </c>
      <c r="R179" s="822">
        <v>4</v>
      </c>
      <c r="S179" s="827">
        <v>0.8</v>
      </c>
      <c r="T179" s="826">
        <v>1</v>
      </c>
      <c r="U179" s="828">
        <v>0.5</v>
      </c>
    </row>
    <row r="180" spans="1:21" ht="14.45" customHeight="1" x14ac:dyDescent="0.2">
      <c r="A180" s="821">
        <v>9</v>
      </c>
      <c r="B180" s="822" t="s">
        <v>1019</v>
      </c>
      <c r="C180" s="822" t="s">
        <v>1026</v>
      </c>
      <c r="D180" s="823" t="s">
        <v>1561</v>
      </c>
      <c r="E180" s="824" t="s">
        <v>1041</v>
      </c>
      <c r="F180" s="822" t="s">
        <v>1020</v>
      </c>
      <c r="G180" s="822" t="s">
        <v>1161</v>
      </c>
      <c r="H180" s="822" t="s">
        <v>329</v>
      </c>
      <c r="I180" s="822" t="s">
        <v>1404</v>
      </c>
      <c r="J180" s="822" t="s">
        <v>906</v>
      </c>
      <c r="K180" s="822" t="s">
        <v>1405</v>
      </c>
      <c r="L180" s="825">
        <v>111.72</v>
      </c>
      <c r="M180" s="825">
        <v>111.72</v>
      </c>
      <c r="N180" s="822">
        <v>1</v>
      </c>
      <c r="O180" s="826">
        <v>1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9</v>
      </c>
      <c r="B181" s="822" t="s">
        <v>1019</v>
      </c>
      <c r="C181" s="822" t="s">
        <v>1026</v>
      </c>
      <c r="D181" s="823" t="s">
        <v>1561</v>
      </c>
      <c r="E181" s="824" t="s">
        <v>1041</v>
      </c>
      <c r="F181" s="822" t="s">
        <v>1020</v>
      </c>
      <c r="G181" s="822" t="s">
        <v>1406</v>
      </c>
      <c r="H181" s="822" t="s">
        <v>329</v>
      </c>
      <c r="I181" s="822" t="s">
        <v>1407</v>
      </c>
      <c r="J181" s="822" t="s">
        <v>1408</v>
      </c>
      <c r="K181" s="822" t="s">
        <v>1409</v>
      </c>
      <c r="L181" s="825">
        <v>0</v>
      </c>
      <c r="M181" s="825">
        <v>0</v>
      </c>
      <c r="N181" s="822">
        <v>1</v>
      </c>
      <c r="O181" s="826">
        <v>1</v>
      </c>
      <c r="P181" s="825">
        <v>0</v>
      </c>
      <c r="Q181" s="827"/>
      <c r="R181" s="822">
        <v>1</v>
      </c>
      <c r="S181" s="827">
        <v>1</v>
      </c>
      <c r="T181" s="826">
        <v>1</v>
      </c>
      <c r="U181" s="828">
        <v>1</v>
      </c>
    </row>
    <row r="182" spans="1:21" ht="14.45" customHeight="1" x14ac:dyDescent="0.2">
      <c r="A182" s="821">
        <v>9</v>
      </c>
      <c r="B182" s="822" t="s">
        <v>1019</v>
      </c>
      <c r="C182" s="822" t="s">
        <v>1026</v>
      </c>
      <c r="D182" s="823" t="s">
        <v>1561</v>
      </c>
      <c r="E182" s="824" t="s">
        <v>1041</v>
      </c>
      <c r="F182" s="822" t="s">
        <v>1020</v>
      </c>
      <c r="G182" s="822" t="s">
        <v>1080</v>
      </c>
      <c r="H182" s="822" t="s">
        <v>329</v>
      </c>
      <c r="I182" s="822" t="s">
        <v>1081</v>
      </c>
      <c r="J182" s="822" t="s">
        <v>1082</v>
      </c>
      <c r="K182" s="822" t="s">
        <v>1083</v>
      </c>
      <c r="L182" s="825">
        <v>73.989999999999995</v>
      </c>
      <c r="M182" s="825">
        <v>73.989999999999995</v>
      </c>
      <c r="N182" s="822">
        <v>1</v>
      </c>
      <c r="O182" s="826">
        <v>1</v>
      </c>
      <c r="P182" s="825">
        <v>73.989999999999995</v>
      </c>
      <c r="Q182" s="827">
        <v>1</v>
      </c>
      <c r="R182" s="822">
        <v>1</v>
      </c>
      <c r="S182" s="827">
        <v>1</v>
      </c>
      <c r="T182" s="826">
        <v>1</v>
      </c>
      <c r="U182" s="828">
        <v>1</v>
      </c>
    </row>
    <row r="183" spans="1:21" ht="14.45" customHeight="1" x14ac:dyDescent="0.2">
      <c r="A183" s="821">
        <v>9</v>
      </c>
      <c r="B183" s="822" t="s">
        <v>1019</v>
      </c>
      <c r="C183" s="822" t="s">
        <v>1026</v>
      </c>
      <c r="D183" s="823" t="s">
        <v>1561</v>
      </c>
      <c r="E183" s="824" t="s">
        <v>1041</v>
      </c>
      <c r="F183" s="822" t="s">
        <v>1020</v>
      </c>
      <c r="G183" s="822" t="s">
        <v>1164</v>
      </c>
      <c r="H183" s="822" t="s">
        <v>329</v>
      </c>
      <c r="I183" s="822" t="s">
        <v>1165</v>
      </c>
      <c r="J183" s="822" t="s">
        <v>805</v>
      </c>
      <c r="K183" s="822" t="s">
        <v>1166</v>
      </c>
      <c r="L183" s="825">
        <v>36.54</v>
      </c>
      <c r="M183" s="825">
        <v>36.54</v>
      </c>
      <c r="N183" s="822">
        <v>1</v>
      </c>
      <c r="O183" s="826">
        <v>1</v>
      </c>
      <c r="P183" s="825">
        <v>36.54</v>
      </c>
      <c r="Q183" s="827">
        <v>1</v>
      </c>
      <c r="R183" s="822">
        <v>1</v>
      </c>
      <c r="S183" s="827">
        <v>1</v>
      </c>
      <c r="T183" s="826">
        <v>1</v>
      </c>
      <c r="U183" s="828">
        <v>1</v>
      </c>
    </row>
    <row r="184" spans="1:21" ht="14.45" customHeight="1" x14ac:dyDescent="0.2">
      <c r="A184" s="821">
        <v>9</v>
      </c>
      <c r="B184" s="822" t="s">
        <v>1019</v>
      </c>
      <c r="C184" s="822" t="s">
        <v>1026</v>
      </c>
      <c r="D184" s="823" t="s">
        <v>1561</v>
      </c>
      <c r="E184" s="824" t="s">
        <v>1041</v>
      </c>
      <c r="F184" s="822" t="s">
        <v>1020</v>
      </c>
      <c r="G184" s="822" t="s">
        <v>1268</v>
      </c>
      <c r="H184" s="822" t="s">
        <v>329</v>
      </c>
      <c r="I184" s="822" t="s">
        <v>1410</v>
      </c>
      <c r="J184" s="822" t="s">
        <v>1411</v>
      </c>
      <c r="K184" s="822" t="s">
        <v>1412</v>
      </c>
      <c r="L184" s="825">
        <v>92.04</v>
      </c>
      <c r="M184" s="825">
        <v>92.04</v>
      </c>
      <c r="N184" s="822">
        <v>1</v>
      </c>
      <c r="O184" s="826">
        <v>1</v>
      </c>
      <c r="P184" s="825"/>
      <c r="Q184" s="827">
        <v>0</v>
      </c>
      <c r="R184" s="822"/>
      <c r="S184" s="827">
        <v>0</v>
      </c>
      <c r="T184" s="826"/>
      <c r="U184" s="828">
        <v>0</v>
      </c>
    </row>
    <row r="185" spans="1:21" ht="14.45" customHeight="1" x14ac:dyDescent="0.2">
      <c r="A185" s="821">
        <v>9</v>
      </c>
      <c r="B185" s="822" t="s">
        <v>1019</v>
      </c>
      <c r="C185" s="822" t="s">
        <v>1026</v>
      </c>
      <c r="D185" s="823" t="s">
        <v>1561</v>
      </c>
      <c r="E185" s="824" t="s">
        <v>1041</v>
      </c>
      <c r="F185" s="822" t="s">
        <v>1020</v>
      </c>
      <c r="G185" s="822" t="s">
        <v>1413</v>
      </c>
      <c r="H185" s="822" t="s">
        <v>329</v>
      </c>
      <c r="I185" s="822" t="s">
        <v>1414</v>
      </c>
      <c r="J185" s="822" t="s">
        <v>1415</v>
      </c>
      <c r="K185" s="822" t="s">
        <v>1416</v>
      </c>
      <c r="L185" s="825">
        <v>181.04</v>
      </c>
      <c r="M185" s="825">
        <v>724.16</v>
      </c>
      <c r="N185" s="822">
        <v>4</v>
      </c>
      <c r="O185" s="826">
        <v>3</v>
      </c>
      <c r="P185" s="825">
        <v>724.16</v>
      </c>
      <c r="Q185" s="827">
        <v>1</v>
      </c>
      <c r="R185" s="822">
        <v>4</v>
      </c>
      <c r="S185" s="827">
        <v>1</v>
      </c>
      <c r="T185" s="826">
        <v>3</v>
      </c>
      <c r="U185" s="828">
        <v>1</v>
      </c>
    </row>
    <row r="186" spans="1:21" ht="14.45" customHeight="1" x14ac:dyDescent="0.2">
      <c r="A186" s="821">
        <v>9</v>
      </c>
      <c r="B186" s="822" t="s">
        <v>1019</v>
      </c>
      <c r="C186" s="822" t="s">
        <v>1026</v>
      </c>
      <c r="D186" s="823" t="s">
        <v>1561</v>
      </c>
      <c r="E186" s="824" t="s">
        <v>1041</v>
      </c>
      <c r="F186" s="822" t="s">
        <v>1020</v>
      </c>
      <c r="G186" s="822" t="s">
        <v>1417</v>
      </c>
      <c r="H186" s="822" t="s">
        <v>329</v>
      </c>
      <c r="I186" s="822" t="s">
        <v>1418</v>
      </c>
      <c r="J186" s="822" t="s">
        <v>1419</v>
      </c>
      <c r="K186" s="822" t="s">
        <v>1420</v>
      </c>
      <c r="L186" s="825">
        <v>42.54</v>
      </c>
      <c r="M186" s="825">
        <v>85.08</v>
      </c>
      <c r="N186" s="822">
        <v>2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9</v>
      </c>
      <c r="B187" s="822" t="s">
        <v>1019</v>
      </c>
      <c r="C187" s="822" t="s">
        <v>1026</v>
      </c>
      <c r="D187" s="823" t="s">
        <v>1561</v>
      </c>
      <c r="E187" s="824" t="s">
        <v>1041</v>
      </c>
      <c r="F187" s="822" t="s">
        <v>1020</v>
      </c>
      <c r="G187" s="822" t="s">
        <v>1421</v>
      </c>
      <c r="H187" s="822" t="s">
        <v>329</v>
      </c>
      <c r="I187" s="822" t="s">
        <v>1422</v>
      </c>
      <c r="J187" s="822" t="s">
        <v>1423</v>
      </c>
      <c r="K187" s="822" t="s">
        <v>1424</v>
      </c>
      <c r="L187" s="825">
        <v>100.76</v>
      </c>
      <c r="M187" s="825">
        <v>201.52</v>
      </c>
      <c r="N187" s="822">
        <v>2</v>
      </c>
      <c r="O187" s="826">
        <v>2</v>
      </c>
      <c r="P187" s="825">
        <v>201.52</v>
      </c>
      <c r="Q187" s="827">
        <v>1</v>
      </c>
      <c r="R187" s="822">
        <v>2</v>
      </c>
      <c r="S187" s="827">
        <v>1</v>
      </c>
      <c r="T187" s="826">
        <v>2</v>
      </c>
      <c r="U187" s="828">
        <v>1</v>
      </c>
    </row>
    <row r="188" spans="1:21" ht="14.45" customHeight="1" x14ac:dyDescent="0.2">
      <c r="A188" s="821">
        <v>9</v>
      </c>
      <c r="B188" s="822" t="s">
        <v>1019</v>
      </c>
      <c r="C188" s="822" t="s">
        <v>1026</v>
      </c>
      <c r="D188" s="823" t="s">
        <v>1561</v>
      </c>
      <c r="E188" s="824" t="s">
        <v>1041</v>
      </c>
      <c r="F188" s="822" t="s">
        <v>1020</v>
      </c>
      <c r="G188" s="822" t="s">
        <v>1301</v>
      </c>
      <c r="H188" s="822" t="s">
        <v>329</v>
      </c>
      <c r="I188" s="822" t="s">
        <v>1425</v>
      </c>
      <c r="J188" s="822" t="s">
        <v>1426</v>
      </c>
      <c r="K188" s="822" t="s">
        <v>1427</v>
      </c>
      <c r="L188" s="825">
        <v>75.73</v>
      </c>
      <c r="M188" s="825">
        <v>75.73</v>
      </c>
      <c r="N188" s="822">
        <v>1</v>
      </c>
      <c r="O188" s="826">
        <v>1</v>
      </c>
      <c r="P188" s="825"/>
      <c r="Q188" s="827">
        <v>0</v>
      </c>
      <c r="R188" s="822"/>
      <c r="S188" s="827">
        <v>0</v>
      </c>
      <c r="T188" s="826"/>
      <c r="U188" s="828">
        <v>0</v>
      </c>
    </row>
    <row r="189" spans="1:21" ht="14.45" customHeight="1" x14ac:dyDescent="0.2">
      <c r="A189" s="821">
        <v>9</v>
      </c>
      <c r="B189" s="822" t="s">
        <v>1019</v>
      </c>
      <c r="C189" s="822" t="s">
        <v>1026</v>
      </c>
      <c r="D189" s="823" t="s">
        <v>1561</v>
      </c>
      <c r="E189" s="824" t="s">
        <v>1041</v>
      </c>
      <c r="F189" s="822" t="s">
        <v>1020</v>
      </c>
      <c r="G189" s="822" t="s">
        <v>1203</v>
      </c>
      <c r="H189" s="822" t="s">
        <v>329</v>
      </c>
      <c r="I189" s="822" t="s">
        <v>1014</v>
      </c>
      <c r="J189" s="822" t="s">
        <v>895</v>
      </c>
      <c r="K189" s="822" t="s">
        <v>890</v>
      </c>
      <c r="L189" s="825">
        <v>294.81</v>
      </c>
      <c r="M189" s="825">
        <v>4422.1499999999996</v>
      </c>
      <c r="N189" s="822">
        <v>15</v>
      </c>
      <c r="O189" s="826">
        <v>4</v>
      </c>
      <c r="P189" s="825">
        <v>3832.5299999999997</v>
      </c>
      <c r="Q189" s="827">
        <v>0.8666666666666667</v>
      </c>
      <c r="R189" s="822">
        <v>13</v>
      </c>
      <c r="S189" s="827">
        <v>0.8666666666666667</v>
      </c>
      <c r="T189" s="826">
        <v>3</v>
      </c>
      <c r="U189" s="828">
        <v>0.75</v>
      </c>
    </row>
    <row r="190" spans="1:21" ht="14.45" customHeight="1" x14ac:dyDescent="0.2">
      <c r="A190" s="821">
        <v>9</v>
      </c>
      <c r="B190" s="822" t="s">
        <v>1019</v>
      </c>
      <c r="C190" s="822" t="s">
        <v>1026</v>
      </c>
      <c r="D190" s="823" t="s">
        <v>1561</v>
      </c>
      <c r="E190" s="824" t="s">
        <v>1041</v>
      </c>
      <c r="F190" s="822" t="s">
        <v>1020</v>
      </c>
      <c r="G190" s="822" t="s">
        <v>1203</v>
      </c>
      <c r="H190" s="822" t="s">
        <v>329</v>
      </c>
      <c r="I190" s="822" t="s">
        <v>1428</v>
      </c>
      <c r="J190" s="822" t="s">
        <v>1429</v>
      </c>
      <c r="K190" s="822" t="s">
        <v>1215</v>
      </c>
      <c r="L190" s="825">
        <v>283.32</v>
      </c>
      <c r="M190" s="825">
        <v>1416.6</v>
      </c>
      <c r="N190" s="822">
        <v>5</v>
      </c>
      <c r="O190" s="826">
        <v>1</v>
      </c>
      <c r="P190" s="825">
        <v>1416.6</v>
      </c>
      <c r="Q190" s="827">
        <v>1</v>
      </c>
      <c r="R190" s="822">
        <v>5</v>
      </c>
      <c r="S190" s="827">
        <v>1</v>
      </c>
      <c r="T190" s="826">
        <v>1</v>
      </c>
      <c r="U190" s="828">
        <v>1</v>
      </c>
    </row>
    <row r="191" spans="1:21" ht="14.45" customHeight="1" x14ac:dyDescent="0.2">
      <c r="A191" s="821">
        <v>9</v>
      </c>
      <c r="B191" s="822" t="s">
        <v>1019</v>
      </c>
      <c r="C191" s="822" t="s">
        <v>1026</v>
      </c>
      <c r="D191" s="823" t="s">
        <v>1561</v>
      </c>
      <c r="E191" s="824" t="s">
        <v>1041</v>
      </c>
      <c r="F191" s="822" t="s">
        <v>1020</v>
      </c>
      <c r="G191" s="822" t="s">
        <v>1203</v>
      </c>
      <c r="H191" s="822" t="s">
        <v>329</v>
      </c>
      <c r="I191" s="822" t="s">
        <v>1430</v>
      </c>
      <c r="J191" s="822" t="s">
        <v>1431</v>
      </c>
      <c r="K191" s="822" t="s">
        <v>1215</v>
      </c>
      <c r="L191" s="825">
        <v>283.32</v>
      </c>
      <c r="M191" s="825">
        <v>1416.6</v>
      </c>
      <c r="N191" s="822">
        <v>5</v>
      </c>
      <c r="O191" s="826">
        <v>1</v>
      </c>
      <c r="P191" s="825">
        <v>1416.6</v>
      </c>
      <c r="Q191" s="827">
        <v>1</v>
      </c>
      <c r="R191" s="822">
        <v>5</v>
      </c>
      <c r="S191" s="827">
        <v>1</v>
      </c>
      <c r="T191" s="826">
        <v>1</v>
      </c>
      <c r="U191" s="828">
        <v>1</v>
      </c>
    </row>
    <row r="192" spans="1:21" ht="14.45" customHeight="1" x14ac:dyDescent="0.2">
      <c r="A192" s="821">
        <v>9</v>
      </c>
      <c r="B192" s="822" t="s">
        <v>1019</v>
      </c>
      <c r="C192" s="822" t="s">
        <v>1026</v>
      </c>
      <c r="D192" s="823" t="s">
        <v>1561</v>
      </c>
      <c r="E192" s="824" t="s">
        <v>1041</v>
      </c>
      <c r="F192" s="822" t="s">
        <v>1020</v>
      </c>
      <c r="G192" s="822" t="s">
        <v>1203</v>
      </c>
      <c r="H192" s="822" t="s">
        <v>329</v>
      </c>
      <c r="I192" s="822" t="s">
        <v>1217</v>
      </c>
      <c r="J192" s="822" t="s">
        <v>1218</v>
      </c>
      <c r="K192" s="822" t="s">
        <v>1215</v>
      </c>
      <c r="L192" s="825">
        <v>289.07</v>
      </c>
      <c r="M192" s="825">
        <v>1734.42</v>
      </c>
      <c r="N192" s="822">
        <v>6</v>
      </c>
      <c r="O192" s="826">
        <v>1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9</v>
      </c>
      <c r="B193" s="822" t="s">
        <v>1019</v>
      </c>
      <c r="C193" s="822" t="s">
        <v>1026</v>
      </c>
      <c r="D193" s="823" t="s">
        <v>1561</v>
      </c>
      <c r="E193" s="824" t="s">
        <v>1041</v>
      </c>
      <c r="F193" s="822" t="s">
        <v>1020</v>
      </c>
      <c r="G193" s="822" t="s">
        <v>1203</v>
      </c>
      <c r="H193" s="822" t="s">
        <v>683</v>
      </c>
      <c r="I193" s="822" t="s">
        <v>1432</v>
      </c>
      <c r="J193" s="822" t="s">
        <v>1433</v>
      </c>
      <c r="K193" s="822" t="s">
        <v>1215</v>
      </c>
      <c r="L193" s="825">
        <v>176.46</v>
      </c>
      <c r="M193" s="825">
        <v>176.46</v>
      </c>
      <c r="N193" s="822">
        <v>1</v>
      </c>
      <c r="O193" s="826">
        <v>1</v>
      </c>
      <c r="P193" s="825"/>
      <c r="Q193" s="827">
        <v>0</v>
      </c>
      <c r="R193" s="822"/>
      <c r="S193" s="827">
        <v>0</v>
      </c>
      <c r="T193" s="826"/>
      <c r="U193" s="828">
        <v>0</v>
      </c>
    </row>
    <row r="194" spans="1:21" ht="14.45" customHeight="1" x14ac:dyDescent="0.2">
      <c r="A194" s="821">
        <v>9</v>
      </c>
      <c r="B194" s="822" t="s">
        <v>1019</v>
      </c>
      <c r="C194" s="822" t="s">
        <v>1026</v>
      </c>
      <c r="D194" s="823" t="s">
        <v>1561</v>
      </c>
      <c r="E194" s="824" t="s">
        <v>1041</v>
      </c>
      <c r="F194" s="822" t="s">
        <v>1020</v>
      </c>
      <c r="G194" s="822" t="s">
        <v>1203</v>
      </c>
      <c r="H194" s="822" t="s">
        <v>683</v>
      </c>
      <c r="I194" s="822" t="s">
        <v>1434</v>
      </c>
      <c r="J194" s="822" t="s">
        <v>1435</v>
      </c>
      <c r="K194" s="822" t="s">
        <v>1215</v>
      </c>
      <c r="L194" s="825">
        <v>176.46</v>
      </c>
      <c r="M194" s="825">
        <v>352.92</v>
      </c>
      <c r="N194" s="822">
        <v>2</v>
      </c>
      <c r="O194" s="826">
        <v>1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9</v>
      </c>
      <c r="B195" s="822" t="s">
        <v>1019</v>
      </c>
      <c r="C195" s="822" t="s">
        <v>1026</v>
      </c>
      <c r="D195" s="823" t="s">
        <v>1561</v>
      </c>
      <c r="E195" s="824" t="s">
        <v>1041</v>
      </c>
      <c r="F195" s="822" t="s">
        <v>1020</v>
      </c>
      <c r="G195" s="822" t="s">
        <v>1203</v>
      </c>
      <c r="H195" s="822" t="s">
        <v>329</v>
      </c>
      <c r="I195" s="822" t="s">
        <v>1221</v>
      </c>
      <c r="J195" s="822" t="s">
        <v>1222</v>
      </c>
      <c r="K195" s="822" t="s">
        <v>1215</v>
      </c>
      <c r="L195" s="825">
        <v>289.07</v>
      </c>
      <c r="M195" s="825">
        <v>1734.42</v>
      </c>
      <c r="N195" s="822">
        <v>6</v>
      </c>
      <c r="O195" s="826">
        <v>1</v>
      </c>
      <c r="P195" s="825"/>
      <c r="Q195" s="827">
        <v>0</v>
      </c>
      <c r="R195" s="822"/>
      <c r="S195" s="827">
        <v>0</v>
      </c>
      <c r="T195" s="826"/>
      <c r="U195" s="828">
        <v>0</v>
      </c>
    </row>
    <row r="196" spans="1:21" ht="14.45" customHeight="1" x14ac:dyDescent="0.2">
      <c r="A196" s="821">
        <v>9</v>
      </c>
      <c r="B196" s="822" t="s">
        <v>1019</v>
      </c>
      <c r="C196" s="822" t="s">
        <v>1026</v>
      </c>
      <c r="D196" s="823" t="s">
        <v>1561</v>
      </c>
      <c r="E196" s="824" t="s">
        <v>1041</v>
      </c>
      <c r="F196" s="822" t="s">
        <v>1020</v>
      </c>
      <c r="G196" s="822" t="s">
        <v>1203</v>
      </c>
      <c r="H196" s="822" t="s">
        <v>683</v>
      </c>
      <c r="I196" s="822" t="s">
        <v>1436</v>
      </c>
      <c r="J196" s="822" t="s">
        <v>1437</v>
      </c>
      <c r="K196" s="822" t="s">
        <v>1215</v>
      </c>
      <c r="L196" s="825">
        <v>176.46</v>
      </c>
      <c r="M196" s="825">
        <v>352.92</v>
      </c>
      <c r="N196" s="822">
        <v>2</v>
      </c>
      <c r="O196" s="826">
        <v>1</v>
      </c>
      <c r="P196" s="825"/>
      <c r="Q196" s="827">
        <v>0</v>
      </c>
      <c r="R196" s="822"/>
      <c r="S196" s="827">
        <v>0</v>
      </c>
      <c r="T196" s="826"/>
      <c r="U196" s="828">
        <v>0</v>
      </c>
    </row>
    <row r="197" spans="1:21" ht="14.45" customHeight="1" x14ac:dyDescent="0.2">
      <c r="A197" s="821">
        <v>9</v>
      </c>
      <c r="B197" s="822" t="s">
        <v>1019</v>
      </c>
      <c r="C197" s="822" t="s">
        <v>1026</v>
      </c>
      <c r="D197" s="823" t="s">
        <v>1561</v>
      </c>
      <c r="E197" s="824" t="s">
        <v>1041</v>
      </c>
      <c r="F197" s="822" t="s">
        <v>1020</v>
      </c>
      <c r="G197" s="822" t="s">
        <v>1203</v>
      </c>
      <c r="H197" s="822" t="s">
        <v>683</v>
      </c>
      <c r="I197" s="822" t="s">
        <v>1438</v>
      </c>
      <c r="J197" s="822" t="s">
        <v>1439</v>
      </c>
      <c r="K197" s="822" t="s">
        <v>1215</v>
      </c>
      <c r="L197" s="825">
        <v>176.46</v>
      </c>
      <c r="M197" s="825">
        <v>352.92</v>
      </c>
      <c r="N197" s="822">
        <v>2</v>
      </c>
      <c r="O197" s="826">
        <v>1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9</v>
      </c>
      <c r="B198" s="822" t="s">
        <v>1019</v>
      </c>
      <c r="C198" s="822" t="s">
        <v>1026</v>
      </c>
      <c r="D198" s="823" t="s">
        <v>1561</v>
      </c>
      <c r="E198" s="824" t="s">
        <v>1041</v>
      </c>
      <c r="F198" s="822" t="s">
        <v>1021</v>
      </c>
      <c r="G198" s="822" t="s">
        <v>1116</v>
      </c>
      <c r="H198" s="822" t="s">
        <v>329</v>
      </c>
      <c r="I198" s="822" t="s">
        <v>1227</v>
      </c>
      <c r="J198" s="822" t="s">
        <v>1118</v>
      </c>
      <c r="K198" s="822"/>
      <c r="L198" s="825">
        <v>0</v>
      </c>
      <c r="M198" s="825">
        <v>0</v>
      </c>
      <c r="N198" s="822">
        <v>1</v>
      </c>
      <c r="O198" s="826">
        <v>1</v>
      </c>
      <c r="P198" s="825">
        <v>0</v>
      </c>
      <c r="Q198" s="827"/>
      <c r="R198" s="822">
        <v>1</v>
      </c>
      <c r="S198" s="827">
        <v>1</v>
      </c>
      <c r="T198" s="826">
        <v>1</v>
      </c>
      <c r="U198" s="828">
        <v>1</v>
      </c>
    </row>
    <row r="199" spans="1:21" ht="14.45" customHeight="1" x14ac:dyDescent="0.2">
      <c r="A199" s="821">
        <v>9</v>
      </c>
      <c r="B199" s="822" t="s">
        <v>1019</v>
      </c>
      <c r="C199" s="822" t="s">
        <v>1026</v>
      </c>
      <c r="D199" s="823" t="s">
        <v>1561</v>
      </c>
      <c r="E199" s="824" t="s">
        <v>1041</v>
      </c>
      <c r="F199" s="822" t="s">
        <v>1022</v>
      </c>
      <c r="G199" s="822" t="s">
        <v>1116</v>
      </c>
      <c r="H199" s="822" t="s">
        <v>329</v>
      </c>
      <c r="I199" s="822" t="s">
        <v>1314</v>
      </c>
      <c r="J199" s="822" t="s">
        <v>1118</v>
      </c>
      <c r="K199" s="822"/>
      <c r="L199" s="825">
        <v>0</v>
      </c>
      <c r="M199" s="825">
        <v>0</v>
      </c>
      <c r="N199" s="822">
        <v>1</v>
      </c>
      <c r="O199" s="826">
        <v>1</v>
      </c>
      <c r="P199" s="825"/>
      <c r="Q199" s="827"/>
      <c r="R199" s="822"/>
      <c r="S199" s="827">
        <v>0</v>
      </c>
      <c r="T199" s="826"/>
      <c r="U199" s="828">
        <v>0</v>
      </c>
    </row>
    <row r="200" spans="1:21" ht="14.45" customHeight="1" x14ac:dyDescent="0.2">
      <c r="A200" s="821">
        <v>9</v>
      </c>
      <c r="B200" s="822" t="s">
        <v>1019</v>
      </c>
      <c r="C200" s="822" t="s">
        <v>1026</v>
      </c>
      <c r="D200" s="823" t="s">
        <v>1561</v>
      </c>
      <c r="E200" s="824" t="s">
        <v>1041</v>
      </c>
      <c r="F200" s="822" t="s">
        <v>1022</v>
      </c>
      <c r="G200" s="822" t="s">
        <v>1116</v>
      </c>
      <c r="H200" s="822" t="s">
        <v>329</v>
      </c>
      <c r="I200" s="822" t="s">
        <v>1440</v>
      </c>
      <c r="J200" s="822" t="s">
        <v>1441</v>
      </c>
      <c r="K200" s="822" t="s">
        <v>1442</v>
      </c>
      <c r="L200" s="825">
        <v>3044</v>
      </c>
      <c r="M200" s="825">
        <v>6088</v>
      </c>
      <c r="N200" s="822">
        <v>2</v>
      </c>
      <c r="O200" s="826">
        <v>2</v>
      </c>
      <c r="P200" s="825">
        <v>3044</v>
      </c>
      <c r="Q200" s="827">
        <v>0.5</v>
      </c>
      <c r="R200" s="822">
        <v>1</v>
      </c>
      <c r="S200" s="827">
        <v>0.5</v>
      </c>
      <c r="T200" s="826">
        <v>1</v>
      </c>
      <c r="U200" s="828">
        <v>0.5</v>
      </c>
    </row>
    <row r="201" spans="1:21" ht="14.45" customHeight="1" x14ac:dyDescent="0.2">
      <c r="A201" s="821">
        <v>9</v>
      </c>
      <c r="B201" s="822" t="s">
        <v>1019</v>
      </c>
      <c r="C201" s="822" t="s">
        <v>1026</v>
      </c>
      <c r="D201" s="823" t="s">
        <v>1561</v>
      </c>
      <c r="E201" s="824" t="s">
        <v>1036</v>
      </c>
      <c r="F201" s="822" t="s">
        <v>1020</v>
      </c>
      <c r="G201" s="822" t="s">
        <v>1164</v>
      </c>
      <c r="H201" s="822" t="s">
        <v>329</v>
      </c>
      <c r="I201" s="822" t="s">
        <v>1165</v>
      </c>
      <c r="J201" s="822" t="s">
        <v>805</v>
      </c>
      <c r="K201" s="822" t="s">
        <v>1166</v>
      </c>
      <c r="L201" s="825">
        <v>36.54</v>
      </c>
      <c r="M201" s="825">
        <v>36.54</v>
      </c>
      <c r="N201" s="822">
        <v>1</v>
      </c>
      <c r="O201" s="826">
        <v>1</v>
      </c>
      <c r="P201" s="825"/>
      <c r="Q201" s="827">
        <v>0</v>
      </c>
      <c r="R201" s="822"/>
      <c r="S201" s="827">
        <v>0</v>
      </c>
      <c r="T201" s="826"/>
      <c r="U201" s="828">
        <v>0</v>
      </c>
    </row>
    <row r="202" spans="1:21" ht="14.45" customHeight="1" x14ac:dyDescent="0.2">
      <c r="A202" s="821">
        <v>9</v>
      </c>
      <c r="B202" s="822" t="s">
        <v>1019</v>
      </c>
      <c r="C202" s="822" t="s">
        <v>1026</v>
      </c>
      <c r="D202" s="823" t="s">
        <v>1561</v>
      </c>
      <c r="E202" s="824" t="s">
        <v>1036</v>
      </c>
      <c r="F202" s="822" t="s">
        <v>1020</v>
      </c>
      <c r="G202" s="822" t="s">
        <v>1272</v>
      </c>
      <c r="H202" s="822" t="s">
        <v>329</v>
      </c>
      <c r="I202" s="822" t="s">
        <v>1273</v>
      </c>
      <c r="J202" s="822" t="s">
        <v>1274</v>
      </c>
      <c r="K202" s="822" t="s">
        <v>1275</v>
      </c>
      <c r="L202" s="825">
        <v>69.59</v>
      </c>
      <c r="M202" s="825">
        <v>69.59</v>
      </c>
      <c r="N202" s="822">
        <v>1</v>
      </c>
      <c r="O202" s="826">
        <v>1</v>
      </c>
      <c r="P202" s="825">
        <v>69.59</v>
      </c>
      <c r="Q202" s="827">
        <v>1</v>
      </c>
      <c r="R202" s="822">
        <v>1</v>
      </c>
      <c r="S202" s="827">
        <v>1</v>
      </c>
      <c r="T202" s="826">
        <v>1</v>
      </c>
      <c r="U202" s="828">
        <v>1</v>
      </c>
    </row>
    <row r="203" spans="1:21" ht="14.45" customHeight="1" x14ac:dyDescent="0.2">
      <c r="A203" s="821">
        <v>9</v>
      </c>
      <c r="B203" s="822" t="s">
        <v>1019</v>
      </c>
      <c r="C203" s="822" t="s">
        <v>1026</v>
      </c>
      <c r="D203" s="823" t="s">
        <v>1561</v>
      </c>
      <c r="E203" s="824" t="s">
        <v>1036</v>
      </c>
      <c r="F203" s="822" t="s">
        <v>1020</v>
      </c>
      <c r="G203" s="822" t="s">
        <v>1443</v>
      </c>
      <c r="H203" s="822" t="s">
        <v>329</v>
      </c>
      <c r="I203" s="822" t="s">
        <v>1444</v>
      </c>
      <c r="J203" s="822" t="s">
        <v>1445</v>
      </c>
      <c r="K203" s="822" t="s">
        <v>1446</v>
      </c>
      <c r="L203" s="825">
        <v>0</v>
      </c>
      <c r="M203" s="825">
        <v>0</v>
      </c>
      <c r="N203" s="822">
        <v>1</v>
      </c>
      <c r="O203" s="826">
        <v>1</v>
      </c>
      <c r="P203" s="825">
        <v>0</v>
      </c>
      <c r="Q203" s="827"/>
      <c r="R203" s="822">
        <v>1</v>
      </c>
      <c r="S203" s="827">
        <v>1</v>
      </c>
      <c r="T203" s="826">
        <v>1</v>
      </c>
      <c r="U203" s="828">
        <v>1</v>
      </c>
    </row>
    <row r="204" spans="1:21" ht="14.45" customHeight="1" x14ac:dyDescent="0.2">
      <c r="A204" s="821">
        <v>9</v>
      </c>
      <c r="B204" s="822" t="s">
        <v>1019</v>
      </c>
      <c r="C204" s="822" t="s">
        <v>1026</v>
      </c>
      <c r="D204" s="823" t="s">
        <v>1561</v>
      </c>
      <c r="E204" s="824" t="s">
        <v>1036</v>
      </c>
      <c r="F204" s="822" t="s">
        <v>1020</v>
      </c>
      <c r="G204" s="822" t="s">
        <v>1447</v>
      </c>
      <c r="H204" s="822" t="s">
        <v>683</v>
      </c>
      <c r="I204" s="822" t="s">
        <v>1448</v>
      </c>
      <c r="J204" s="822" t="s">
        <v>1449</v>
      </c>
      <c r="K204" s="822" t="s">
        <v>1450</v>
      </c>
      <c r="L204" s="825">
        <v>126.27</v>
      </c>
      <c r="M204" s="825">
        <v>252.54</v>
      </c>
      <c r="N204" s="822">
        <v>2</v>
      </c>
      <c r="O204" s="826">
        <v>2</v>
      </c>
      <c r="P204" s="825">
        <v>252.54</v>
      </c>
      <c r="Q204" s="827">
        <v>1</v>
      </c>
      <c r="R204" s="822">
        <v>2</v>
      </c>
      <c r="S204" s="827">
        <v>1</v>
      </c>
      <c r="T204" s="826">
        <v>2</v>
      </c>
      <c r="U204" s="828">
        <v>1</v>
      </c>
    </row>
    <row r="205" spans="1:21" ht="14.45" customHeight="1" x14ac:dyDescent="0.2">
      <c r="A205" s="821">
        <v>9</v>
      </c>
      <c r="B205" s="822" t="s">
        <v>1019</v>
      </c>
      <c r="C205" s="822" t="s">
        <v>1026</v>
      </c>
      <c r="D205" s="823" t="s">
        <v>1561</v>
      </c>
      <c r="E205" s="824" t="s">
        <v>1036</v>
      </c>
      <c r="F205" s="822" t="s">
        <v>1020</v>
      </c>
      <c r="G205" s="822" t="s">
        <v>1203</v>
      </c>
      <c r="H205" s="822" t="s">
        <v>329</v>
      </c>
      <c r="I205" s="822" t="s">
        <v>1014</v>
      </c>
      <c r="J205" s="822" t="s">
        <v>895</v>
      </c>
      <c r="K205" s="822" t="s">
        <v>890</v>
      </c>
      <c r="L205" s="825">
        <v>294.81</v>
      </c>
      <c r="M205" s="825">
        <v>4127.34</v>
      </c>
      <c r="N205" s="822">
        <v>14</v>
      </c>
      <c r="O205" s="826">
        <v>9</v>
      </c>
      <c r="P205" s="825">
        <v>2653.29</v>
      </c>
      <c r="Q205" s="827">
        <v>0.64285714285714279</v>
      </c>
      <c r="R205" s="822">
        <v>9</v>
      </c>
      <c r="S205" s="827">
        <v>0.6428571428571429</v>
      </c>
      <c r="T205" s="826">
        <v>6</v>
      </c>
      <c r="U205" s="828">
        <v>0.66666666666666663</v>
      </c>
    </row>
    <row r="206" spans="1:21" ht="14.45" customHeight="1" x14ac:dyDescent="0.2">
      <c r="A206" s="821">
        <v>9</v>
      </c>
      <c r="B206" s="822" t="s">
        <v>1019</v>
      </c>
      <c r="C206" s="822" t="s">
        <v>1026</v>
      </c>
      <c r="D206" s="823" t="s">
        <v>1561</v>
      </c>
      <c r="E206" s="824" t="s">
        <v>1036</v>
      </c>
      <c r="F206" s="822" t="s">
        <v>1020</v>
      </c>
      <c r="G206" s="822" t="s">
        <v>1203</v>
      </c>
      <c r="H206" s="822" t="s">
        <v>329</v>
      </c>
      <c r="I206" s="822" t="s">
        <v>1312</v>
      </c>
      <c r="J206" s="822" t="s">
        <v>1313</v>
      </c>
      <c r="K206" s="822" t="s">
        <v>883</v>
      </c>
      <c r="L206" s="825">
        <v>294.81</v>
      </c>
      <c r="M206" s="825">
        <v>589.62</v>
      </c>
      <c r="N206" s="822">
        <v>2</v>
      </c>
      <c r="O206" s="826">
        <v>1</v>
      </c>
      <c r="P206" s="825"/>
      <c r="Q206" s="827">
        <v>0</v>
      </c>
      <c r="R206" s="822"/>
      <c r="S206" s="827">
        <v>0</v>
      </c>
      <c r="T206" s="826"/>
      <c r="U206" s="828">
        <v>0</v>
      </c>
    </row>
    <row r="207" spans="1:21" ht="14.45" customHeight="1" x14ac:dyDescent="0.2">
      <c r="A207" s="821">
        <v>9</v>
      </c>
      <c r="B207" s="822" t="s">
        <v>1019</v>
      </c>
      <c r="C207" s="822" t="s">
        <v>1026</v>
      </c>
      <c r="D207" s="823" t="s">
        <v>1561</v>
      </c>
      <c r="E207" s="824" t="s">
        <v>1036</v>
      </c>
      <c r="F207" s="822" t="s">
        <v>1021</v>
      </c>
      <c r="G207" s="822" t="s">
        <v>1116</v>
      </c>
      <c r="H207" s="822" t="s">
        <v>329</v>
      </c>
      <c r="I207" s="822" t="s">
        <v>1451</v>
      </c>
      <c r="J207" s="822" t="s">
        <v>1118</v>
      </c>
      <c r="K207" s="822"/>
      <c r="L207" s="825">
        <v>0</v>
      </c>
      <c r="M207" s="825">
        <v>0</v>
      </c>
      <c r="N207" s="822">
        <v>1</v>
      </c>
      <c r="O207" s="826">
        <v>1</v>
      </c>
      <c r="P207" s="825">
        <v>0</v>
      </c>
      <c r="Q207" s="827"/>
      <c r="R207" s="822">
        <v>1</v>
      </c>
      <c r="S207" s="827">
        <v>1</v>
      </c>
      <c r="T207" s="826">
        <v>1</v>
      </c>
      <c r="U207" s="828">
        <v>1</v>
      </c>
    </row>
    <row r="208" spans="1:21" ht="14.45" customHeight="1" x14ac:dyDescent="0.2">
      <c r="A208" s="821">
        <v>9</v>
      </c>
      <c r="B208" s="822" t="s">
        <v>1019</v>
      </c>
      <c r="C208" s="822" t="s">
        <v>1026</v>
      </c>
      <c r="D208" s="823" t="s">
        <v>1561</v>
      </c>
      <c r="E208" s="824" t="s">
        <v>1033</v>
      </c>
      <c r="F208" s="822" t="s">
        <v>1020</v>
      </c>
      <c r="G208" s="822" t="s">
        <v>1452</v>
      </c>
      <c r="H208" s="822" t="s">
        <v>683</v>
      </c>
      <c r="I208" s="822" t="s">
        <v>1453</v>
      </c>
      <c r="J208" s="822" t="s">
        <v>1454</v>
      </c>
      <c r="K208" s="822" t="s">
        <v>1455</v>
      </c>
      <c r="L208" s="825">
        <v>23.4</v>
      </c>
      <c r="M208" s="825">
        <v>23.4</v>
      </c>
      <c r="N208" s="822">
        <v>1</v>
      </c>
      <c r="O208" s="826">
        <v>1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9</v>
      </c>
      <c r="B209" s="822" t="s">
        <v>1019</v>
      </c>
      <c r="C209" s="822" t="s">
        <v>1026</v>
      </c>
      <c r="D209" s="823" t="s">
        <v>1561</v>
      </c>
      <c r="E209" s="824" t="s">
        <v>1033</v>
      </c>
      <c r="F209" s="822" t="s">
        <v>1020</v>
      </c>
      <c r="G209" s="822" t="s">
        <v>1456</v>
      </c>
      <c r="H209" s="822" t="s">
        <v>329</v>
      </c>
      <c r="I209" s="822" t="s">
        <v>1457</v>
      </c>
      <c r="J209" s="822" t="s">
        <v>1458</v>
      </c>
      <c r="K209" s="822" t="s">
        <v>1459</v>
      </c>
      <c r="L209" s="825">
        <v>0</v>
      </c>
      <c r="M209" s="825">
        <v>0</v>
      </c>
      <c r="N209" s="822">
        <v>1</v>
      </c>
      <c r="O209" s="826">
        <v>1</v>
      </c>
      <c r="P209" s="825">
        <v>0</v>
      </c>
      <c r="Q209" s="827"/>
      <c r="R209" s="822">
        <v>1</v>
      </c>
      <c r="S209" s="827">
        <v>1</v>
      </c>
      <c r="T209" s="826">
        <v>1</v>
      </c>
      <c r="U209" s="828">
        <v>1</v>
      </c>
    </row>
    <row r="210" spans="1:21" ht="14.45" customHeight="1" x14ac:dyDescent="0.2">
      <c r="A210" s="821">
        <v>9</v>
      </c>
      <c r="B210" s="822" t="s">
        <v>1019</v>
      </c>
      <c r="C210" s="822" t="s">
        <v>1026</v>
      </c>
      <c r="D210" s="823" t="s">
        <v>1561</v>
      </c>
      <c r="E210" s="824" t="s">
        <v>1033</v>
      </c>
      <c r="F210" s="822" t="s">
        <v>1020</v>
      </c>
      <c r="G210" s="822" t="s">
        <v>1460</v>
      </c>
      <c r="H210" s="822" t="s">
        <v>683</v>
      </c>
      <c r="I210" s="822" t="s">
        <v>1461</v>
      </c>
      <c r="J210" s="822" t="s">
        <v>1462</v>
      </c>
      <c r="K210" s="822" t="s">
        <v>1091</v>
      </c>
      <c r="L210" s="825">
        <v>176.32</v>
      </c>
      <c r="M210" s="825">
        <v>352.64</v>
      </c>
      <c r="N210" s="822">
        <v>2</v>
      </c>
      <c r="O210" s="826">
        <v>2</v>
      </c>
      <c r="P210" s="825">
        <v>352.64</v>
      </c>
      <c r="Q210" s="827">
        <v>1</v>
      </c>
      <c r="R210" s="822">
        <v>2</v>
      </c>
      <c r="S210" s="827">
        <v>1</v>
      </c>
      <c r="T210" s="826">
        <v>2</v>
      </c>
      <c r="U210" s="828">
        <v>1</v>
      </c>
    </row>
    <row r="211" spans="1:21" ht="14.45" customHeight="1" x14ac:dyDescent="0.2">
      <c r="A211" s="821">
        <v>9</v>
      </c>
      <c r="B211" s="822" t="s">
        <v>1019</v>
      </c>
      <c r="C211" s="822" t="s">
        <v>1026</v>
      </c>
      <c r="D211" s="823" t="s">
        <v>1561</v>
      </c>
      <c r="E211" s="824" t="s">
        <v>1033</v>
      </c>
      <c r="F211" s="822" t="s">
        <v>1020</v>
      </c>
      <c r="G211" s="822" t="s">
        <v>1463</v>
      </c>
      <c r="H211" s="822" t="s">
        <v>329</v>
      </c>
      <c r="I211" s="822" t="s">
        <v>1464</v>
      </c>
      <c r="J211" s="822" t="s">
        <v>1465</v>
      </c>
      <c r="K211" s="822" t="s">
        <v>1466</v>
      </c>
      <c r="L211" s="825">
        <v>132</v>
      </c>
      <c r="M211" s="825">
        <v>396</v>
      </c>
      <c r="N211" s="822">
        <v>3</v>
      </c>
      <c r="O211" s="826">
        <v>0.5</v>
      </c>
      <c r="P211" s="825"/>
      <c r="Q211" s="827">
        <v>0</v>
      </c>
      <c r="R211" s="822"/>
      <c r="S211" s="827">
        <v>0</v>
      </c>
      <c r="T211" s="826"/>
      <c r="U211" s="828">
        <v>0</v>
      </c>
    </row>
    <row r="212" spans="1:21" ht="14.45" customHeight="1" x14ac:dyDescent="0.2">
      <c r="A212" s="821">
        <v>9</v>
      </c>
      <c r="B212" s="822" t="s">
        <v>1019</v>
      </c>
      <c r="C212" s="822" t="s">
        <v>1026</v>
      </c>
      <c r="D212" s="823" t="s">
        <v>1561</v>
      </c>
      <c r="E212" s="824" t="s">
        <v>1033</v>
      </c>
      <c r="F212" s="822" t="s">
        <v>1020</v>
      </c>
      <c r="G212" s="822" t="s">
        <v>1467</v>
      </c>
      <c r="H212" s="822" t="s">
        <v>329</v>
      </c>
      <c r="I212" s="822" t="s">
        <v>1468</v>
      </c>
      <c r="J212" s="822" t="s">
        <v>1469</v>
      </c>
      <c r="K212" s="822" t="s">
        <v>1470</v>
      </c>
      <c r="L212" s="825">
        <v>112.77</v>
      </c>
      <c r="M212" s="825">
        <v>112.77</v>
      </c>
      <c r="N212" s="822">
        <v>1</v>
      </c>
      <c r="O212" s="826">
        <v>1</v>
      </c>
      <c r="P212" s="825"/>
      <c r="Q212" s="827">
        <v>0</v>
      </c>
      <c r="R212" s="822"/>
      <c r="S212" s="827">
        <v>0</v>
      </c>
      <c r="T212" s="826"/>
      <c r="U212" s="828">
        <v>0</v>
      </c>
    </row>
    <row r="213" spans="1:21" ht="14.45" customHeight="1" x14ac:dyDescent="0.2">
      <c r="A213" s="821">
        <v>9</v>
      </c>
      <c r="B213" s="822" t="s">
        <v>1019</v>
      </c>
      <c r="C213" s="822" t="s">
        <v>1026</v>
      </c>
      <c r="D213" s="823" t="s">
        <v>1561</v>
      </c>
      <c r="E213" s="824" t="s">
        <v>1033</v>
      </c>
      <c r="F213" s="822" t="s">
        <v>1020</v>
      </c>
      <c r="G213" s="822" t="s">
        <v>1471</v>
      </c>
      <c r="H213" s="822" t="s">
        <v>329</v>
      </c>
      <c r="I213" s="822" t="s">
        <v>1472</v>
      </c>
      <c r="J213" s="822" t="s">
        <v>1473</v>
      </c>
      <c r="K213" s="822" t="s">
        <v>1474</v>
      </c>
      <c r="L213" s="825">
        <v>121.07</v>
      </c>
      <c r="M213" s="825">
        <v>121.07</v>
      </c>
      <c r="N213" s="822">
        <v>1</v>
      </c>
      <c r="O213" s="826">
        <v>1</v>
      </c>
      <c r="P213" s="825">
        <v>121.07</v>
      </c>
      <c r="Q213" s="827">
        <v>1</v>
      </c>
      <c r="R213" s="822">
        <v>1</v>
      </c>
      <c r="S213" s="827">
        <v>1</v>
      </c>
      <c r="T213" s="826">
        <v>1</v>
      </c>
      <c r="U213" s="828">
        <v>1</v>
      </c>
    </row>
    <row r="214" spans="1:21" ht="14.45" customHeight="1" x14ac:dyDescent="0.2">
      <c r="A214" s="821">
        <v>9</v>
      </c>
      <c r="B214" s="822" t="s">
        <v>1019</v>
      </c>
      <c r="C214" s="822" t="s">
        <v>1026</v>
      </c>
      <c r="D214" s="823" t="s">
        <v>1561</v>
      </c>
      <c r="E214" s="824" t="s">
        <v>1033</v>
      </c>
      <c r="F214" s="822" t="s">
        <v>1020</v>
      </c>
      <c r="G214" s="822" t="s">
        <v>1150</v>
      </c>
      <c r="H214" s="822" t="s">
        <v>329</v>
      </c>
      <c r="I214" s="822" t="s">
        <v>1151</v>
      </c>
      <c r="J214" s="822" t="s">
        <v>629</v>
      </c>
      <c r="K214" s="822" t="s">
        <v>630</v>
      </c>
      <c r="L214" s="825">
        <v>105.63</v>
      </c>
      <c r="M214" s="825">
        <v>105.63</v>
      </c>
      <c r="N214" s="822">
        <v>1</v>
      </c>
      <c r="O214" s="826">
        <v>0.5</v>
      </c>
      <c r="P214" s="825">
        <v>105.63</v>
      </c>
      <c r="Q214" s="827">
        <v>1</v>
      </c>
      <c r="R214" s="822">
        <v>1</v>
      </c>
      <c r="S214" s="827">
        <v>1</v>
      </c>
      <c r="T214" s="826">
        <v>0.5</v>
      </c>
      <c r="U214" s="828">
        <v>1</v>
      </c>
    </row>
    <row r="215" spans="1:21" ht="14.45" customHeight="1" x14ac:dyDescent="0.2">
      <c r="A215" s="821">
        <v>9</v>
      </c>
      <c r="B215" s="822" t="s">
        <v>1019</v>
      </c>
      <c r="C215" s="822" t="s">
        <v>1026</v>
      </c>
      <c r="D215" s="823" t="s">
        <v>1561</v>
      </c>
      <c r="E215" s="824" t="s">
        <v>1033</v>
      </c>
      <c r="F215" s="822" t="s">
        <v>1020</v>
      </c>
      <c r="G215" s="822" t="s">
        <v>1150</v>
      </c>
      <c r="H215" s="822" t="s">
        <v>329</v>
      </c>
      <c r="I215" s="822" t="s">
        <v>1475</v>
      </c>
      <c r="J215" s="822" t="s">
        <v>629</v>
      </c>
      <c r="K215" s="822" t="s">
        <v>630</v>
      </c>
      <c r="L215" s="825">
        <v>105.63</v>
      </c>
      <c r="M215" s="825">
        <v>105.63</v>
      </c>
      <c r="N215" s="822">
        <v>1</v>
      </c>
      <c r="O215" s="826">
        <v>1</v>
      </c>
      <c r="P215" s="825"/>
      <c r="Q215" s="827">
        <v>0</v>
      </c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9</v>
      </c>
      <c r="B216" s="822" t="s">
        <v>1019</v>
      </c>
      <c r="C216" s="822" t="s">
        <v>1026</v>
      </c>
      <c r="D216" s="823" t="s">
        <v>1561</v>
      </c>
      <c r="E216" s="824" t="s">
        <v>1033</v>
      </c>
      <c r="F216" s="822" t="s">
        <v>1020</v>
      </c>
      <c r="G216" s="822" t="s">
        <v>1397</v>
      </c>
      <c r="H216" s="822" t="s">
        <v>329</v>
      </c>
      <c r="I216" s="822" t="s">
        <v>1476</v>
      </c>
      <c r="J216" s="822" t="s">
        <v>1477</v>
      </c>
      <c r="K216" s="822" t="s">
        <v>1478</v>
      </c>
      <c r="L216" s="825">
        <v>79.64</v>
      </c>
      <c r="M216" s="825">
        <v>79.64</v>
      </c>
      <c r="N216" s="822">
        <v>1</v>
      </c>
      <c r="O216" s="826">
        <v>1</v>
      </c>
      <c r="P216" s="825">
        <v>79.64</v>
      </c>
      <c r="Q216" s="827">
        <v>1</v>
      </c>
      <c r="R216" s="822">
        <v>1</v>
      </c>
      <c r="S216" s="827">
        <v>1</v>
      </c>
      <c r="T216" s="826">
        <v>1</v>
      </c>
      <c r="U216" s="828">
        <v>1</v>
      </c>
    </row>
    <row r="217" spans="1:21" ht="14.45" customHeight="1" x14ac:dyDescent="0.2">
      <c r="A217" s="821">
        <v>9</v>
      </c>
      <c r="B217" s="822" t="s">
        <v>1019</v>
      </c>
      <c r="C217" s="822" t="s">
        <v>1026</v>
      </c>
      <c r="D217" s="823" t="s">
        <v>1561</v>
      </c>
      <c r="E217" s="824" t="s">
        <v>1033</v>
      </c>
      <c r="F217" s="822" t="s">
        <v>1020</v>
      </c>
      <c r="G217" s="822" t="s">
        <v>1479</v>
      </c>
      <c r="H217" s="822" t="s">
        <v>329</v>
      </c>
      <c r="I217" s="822" t="s">
        <v>1480</v>
      </c>
      <c r="J217" s="822" t="s">
        <v>1481</v>
      </c>
      <c r="K217" s="822" t="s">
        <v>1482</v>
      </c>
      <c r="L217" s="825">
        <v>75.05</v>
      </c>
      <c r="M217" s="825">
        <v>150.1</v>
      </c>
      <c r="N217" s="822">
        <v>2</v>
      </c>
      <c r="O217" s="826">
        <v>1</v>
      </c>
      <c r="P217" s="825"/>
      <c r="Q217" s="827">
        <v>0</v>
      </c>
      <c r="R217" s="822"/>
      <c r="S217" s="827">
        <v>0</v>
      </c>
      <c r="T217" s="826"/>
      <c r="U217" s="828">
        <v>0</v>
      </c>
    </row>
    <row r="218" spans="1:21" ht="14.45" customHeight="1" x14ac:dyDescent="0.2">
      <c r="A218" s="821">
        <v>9</v>
      </c>
      <c r="B218" s="822" t="s">
        <v>1019</v>
      </c>
      <c r="C218" s="822" t="s">
        <v>1026</v>
      </c>
      <c r="D218" s="823" t="s">
        <v>1561</v>
      </c>
      <c r="E218" s="824" t="s">
        <v>1033</v>
      </c>
      <c r="F218" s="822" t="s">
        <v>1020</v>
      </c>
      <c r="G218" s="822" t="s">
        <v>1074</v>
      </c>
      <c r="H218" s="822" t="s">
        <v>329</v>
      </c>
      <c r="I218" s="822" t="s">
        <v>1075</v>
      </c>
      <c r="J218" s="822" t="s">
        <v>654</v>
      </c>
      <c r="K218" s="822" t="s">
        <v>655</v>
      </c>
      <c r="L218" s="825">
        <v>94.7</v>
      </c>
      <c r="M218" s="825">
        <v>94.7</v>
      </c>
      <c r="N218" s="822">
        <v>1</v>
      </c>
      <c r="O218" s="826">
        <v>1</v>
      </c>
      <c r="P218" s="825"/>
      <c r="Q218" s="827">
        <v>0</v>
      </c>
      <c r="R218" s="822"/>
      <c r="S218" s="827">
        <v>0</v>
      </c>
      <c r="T218" s="826"/>
      <c r="U218" s="828">
        <v>0</v>
      </c>
    </row>
    <row r="219" spans="1:21" ht="14.45" customHeight="1" x14ac:dyDescent="0.2">
      <c r="A219" s="821">
        <v>9</v>
      </c>
      <c r="B219" s="822" t="s">
        <v>1019</v>
      </c>
      <c r="C219" s="822" t="s">
        <v>1026</v>
      </c>
      <c r="D219" s="823" t="s">
        <v>1561</v>
      </c>
      <c r="E219" s="824" t="s">
        <v>1033</v>
      </c>
      <c r="F219" s="822" t="s">
        <v>1020</v>
      </c>
      <c r="G219" s="822" t="s">
        <v>1074</v>
      </c>
      <c r="H219" s="822" t="s">
        <v>329</v>
      </c>
      <c r="I219" s="822" t="s">
        <v>1075</v>
      </c>
      <c r="J219" s="822" t="s">
        <v>654</v>
      </c>
      <c r="K219" s="822" t="s">
        <v>655</v>
      </c>
      <c r="L219" s="825">
        <v>49.04</v>
      </c>
      <c r="M219" s="825">
        <v>147.12</v>
      </c>
      <c r="N219" s="822">
        <v>3</v>
      </c>
      <c r="O219" s="826">
        <v>1.5</v>
      </c>
      <c r="P219" s="825">
        <v>98.08</v>
      </c>
      <c r="Q219" s="827">
        <v>0.66666666666666663</v>
      </c>
      <c r="R219" s="822">
        <v>2</v>
      </c>
      <c r="S219" s="827">
        <v>0.66666666666666663</v>
      </c>
      <c r="T219" s="826">
        <v>1</v>
      </c>
      <c r="U219" s="828">
        <v>0.66666666666666663</v>
      </c>
    </row>
    <row r="220" spans="1:21" ht="14.45" customHeight="1" x14ac:dyDescent="0.2">
      <c r="A220" s="821">
        <v>9</v>
      </c>
      <c r="B220" s="822" t="s">
        <v>1019</v>
      </c>
      <c r="C220" s="822" t="s">
        <v>1026</v>
      </c>
      <c r="D220" s="823" t="s">
        <v>1561</v>
      </c>
      <c r="E220" s="824" t="s">
        <v>1033</v>
      </c>
      <c r="F220" s="822" t="s">
        <v>1020</v>
      </c>
      <c r="G220" s="822" t="s">
        <v>1074</v>
      </c>
      <c r="H220" s="822" t="s">
        <v>329</v>
      </c>
      <c r="I220" s="822" t="s">
        <v>1160</v>
      </c>
      <c r="J220" s="822" t="s">
        <v>654</v>
      </c>
      <c r="K220" s="822" t="s">
        <v>655</v>
      </c>
      <c r="L220" s="825">
        <v>94.7</v>
      </c>
      <c r="M220" s="825">
        <v>94.7</v>
      </c>
      <c r="N220" s="822">
        <v>1</v>
      </c>
      <c r="O220" s="826">
        <v>1</v>
      </c>
      <c r="P220" s="825"/>
      <c r="Q220" s="827">
        <v>0</v>
      </c>
      <c r="R220" s="822"/>
      <c r="S220" s="827">
        <v>0</v>
      </c>
      <c r="T220" s="826"/>
      <c r="U220" s="828">
        <v>0</v>
      </c>
    </row>
    <row r="221" spans="1:21" ht="14.45" customHeight="1" x14ac:dyDescent="0.2">
      <c r="A221" s="821">
        <v>9</v>
      </c>
      <c r="B221" s="822" t="s">
        <v>1019</v>
      </c>
      <c r="C221" s="822" t="s">
        <v>1026</v>
      </c>
      <c r="D221" s="823" t="s">
        <v>1561</v>
      </c>
      <c r="E221" s="824" t="s">
        <v>1033</v>
      </c>
      <c r="F221" s="822" t="s">
        <v>1020</v>
      </c>
      <c r="G221" s="822" t="s">
        <v>1116</v>
      </c>
      <c r="H221" s="822" t="s">
        <v>329</v>
      </c>
      <c r="I221" s="822" t="s">
        <v>1314</v>
      </c>
      <c r="J221" s="822" t="s">
        <v>1118</v>
      </c>
      <c r="K221" s="822"/>
      <c r="L221" s="825">
        <v>0</v>
      </c>
      <c r="M221" s="825">
        <v>0</v>
      </c>
      <c r="N221" s="822">
        <v>15</v>
      </c>
      <c r="O221" s="826">
        <v>1</v>
      </c>
      <c r="P221" s="825"/>
      <c r="Q221" s="827"/>
      <c r="R221" s="822"/>
      <c r="S221" s="827">
        <v>0</v>
      </c>
      <c r="T221" s="826"/>
      <c r="U221" s="828">
        <v>0</v>
      </c>
    </row>
    <row r="222" spans="1:21" ht="14.45" customHeight="1" x14ac:dyDescent="0.2">
      <c r="A222" s="821">
        <v>9</v>
      </c>
      <c r="B222" s="822" t="s">
        <v>1019</v>
      </c>
      <c r="C222" s="822" t="s">
        <v>1026</v>
      </c>
      <c r="D222" s="823" t="s">
        <v>1561</v>
      </c>
      <c r="E222" s="824" t="s">
        <v>1033</v>
      </c>
      <c r="F222" s="822" t="s">
        <v>1020</v>
      </c>
      <c r="G222" s="822" t="s">
        <v>1244</v>
      </c>
      <c r="H222" s="822" t="s">
        <v>329</v>
      </c>
      <c r="I222" s="822" t="s">
        <v>1245</v>
      </c>
      <c r="J222" s="822" t="s">
        <v>666</v>
      </c>
      <c r="K222" s="822" t="s">
        <v>1246</v>
      </c>
      <c r="L222" s="825">
        <v>42.14</v>
      </c>
      <c r="M222" s="825">
        <v>84.28</v>
      </c>
      <c r="N222" s="822">
        <v>2</v>
      </c>
      <c r="O222" s="826">
        <v>0.5</v>
      </c>
      <c r="P222" s="825"/>
      <c r="Q222" s="827">
        <v>0</v>
      </c>
      <c r="R222" s="822"/>
      <c r="S222" s="827">
        <v>0</v>
      </c>
      <c r="T222" s="826"/>
      <c r="U222" s="828">
        <v>0</v>
      </c>
    </row>
    <row r="223" spans="1:21" ht="14.45" customHeight="1" x14ac:dyDescent="0.2">
      <c r="A223" s="821">
        <v>9</v>
      </c>
      <c r="B223" s="822" t="s">
        <v>1019</v>
      </c>
      <c r="C223" s="822" t="s">
        <v>1026</v>
      </c>
      <c r="D223" s="823" t="s">
        <v>1561</v>
      </c>
      <c r="E223" s="824" t="s">
        <v>1033</v>
      </c>
      <c r="F223" s="822" t="s">
        <v>1020</v>
      </c>
      <c r="G223" s="822" t="s">
        <v>1483</v>
      </c>
      <c r="H223" s="822" t="s">
        <v>329</v>
      </c>
      <c r="I223" s="822" t="s">
        <v>1484</v>
      </c>
      <c r="J223" s="822" t="s">
        <v>1485</v>
      </c>
      <c r="K223" s="822" t="s">
        <v>1486</v>
      </c>
      <c r="L223" s="825">
        <v>25.53</v>
      </c>
      <c r="M223" s="825">
        <v>25.53</v>
      </c>
      <c r="N223" s="822">
        <v>1</v>
      </c>
      <c r="O223" s="826">
        <v>0.5</v>
      </c>
      <c r="P223" s="825"/>
      <c r="Q223" s="827">
        <v>0</v>
      </c>
      <c r="R223" s="822"/>
      <c r="S223" s="827">
        <v>0</v>
      </c>
      <c r="T223" s="826"/>
      <c r="U223" s="828">
        <v>0</v>
      </c>
    </row>
    <row r="224" spans="1:21" ht="14.45" customHeight="1" x14ac:dyDescent="0.2">
      <c r="A224" s="821">
        <v>9</v>
      </c>
      <c r="B224" s="822" t="s">
        <v>1019</v>
      </c>
      <c r="C224" s="822" t="s">
        <v>1026</v>
      </c>
      <c r="D224" s="823" t="s">
        <v>1561</v>
      </c>
      <c r="E224" s="824" t="s">
        <v>1033</v>
      </c>
      <c r="F224" s="822" t="s">
        <v>1020</v>
      </c>
      <c r="G224" s="822" t="s">
        <v>1161</v>
      </c>
      <c r="H224" s="822" t="s">
        <v>329</v>
      </c>
      <c r="I224" s="822" t="s">
        <v>1404</v>
      </c>
      <c r="J224" s="822" t="s">
        <v>906</v>
      </c>
      <c r="K224" s="822" t="s">
        <v>1405</v>
      </c>
      <c r="L224" s="825">
        <v>111.72</v>
      </c>
      <c r="M224" s="825">
        <v>223.44</v>
      </c>
      <c r="N224" s="822">
        <v>2</v>
      </c>
      <c r="O224" s="826">
        <v>1</v>
      </c>
      <c r="P224" s="825"/>
      <c r="Q224" s="827">
        <v>0</v>
      </c>
      <c r="R224" s="822"/>
      <c r="S224" s="827">
        <v>0</v>
      </c>
      <c r="T224" s="826"/>
      <c r="U224" s="828">
        <v>0</v>
      </c>
    </row>
    <row r="225" spans="1:21" ht="14.45" customHeight="1" x14ac:dyDescent="0.2">
      <c r="A225" s="821">
        <v>9</v>
      </c>
      <c r="B225" s="822" t="s">
        <v>1019</v>
      </c>
      <c r="C225" s="822" t="s">
        <v>1026</v>
      </c>
      <c r="D225" s="823" t="s">
        <v>1561</v>
      </c>
      <c r="E225" s="824" t="s">
        <v>1033</v>
      </c>
      <c r="F225" s="822" t="s">
        <v>1020</v>
      </c>
      <c r="G225" s="822" t="s">
        <v>1254</v>
      </c>
      <c r="H225" s="822" t="s">
        <v>329</v>
      </c>
      <c r="I225" s="822" t="s">
        <v>1255</v>
      </c>
      <c r="J225" s="822" t="s">
        <v>908</v>
      </c>
      <c r="K225" s="822" t="s">
        <v>1256</v>
      </c>
      <c r="L225" s="825">
        <v>61.97</v>
      </c>
      <c r="M225" s="825">
        <v>123.94</v>
      </c>
      <c r="N225" s="822">
        <v>2</v>
      </c>
      <c r="O225" s="826">
        <v>1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9</v>
      </c>
      <c r="B226" s="822" t="s">
        <v>1019</v>
      </c>
      <c r="C226" s="822" t="s">
        <v>1026</v>
      </c>
      <c r="D226" s="823" t="s">
        <v>1561</v>
      </c>
      <c r="E226" s="824" t="s">
        <v>1033</v>
      </c>
      <c r="F226" s="822" t="s">
        <v>1020</v>
      </c>
      <c r="G226" s="822" t="s">
        <v>1164</v>
      </c>
      <c r="H226" s="822" t="s">
        <v>329</v>
      </c>
      <c r="I226" s="822" t="s">
        <v>1165</v>
      </c>
      <c r="J226" s="822" t="s">
        <v>805</v>
      </c>
      <c r="K226" s="822" t="s">
        <v>1166</v>
      </c>
      <c r="L226" s="825">
        <v>36.54</v>
      </c>
      <c r="M226" s="825">
        <v>73.08</v>
      </c>
      <c r="N226" s="822">
        <v>2</v>
      </c>
      <c r="O226" s="826">
        <v>1.5</v>
      </c>
      <c r="P226" s="825">
        <v>73.08</v>
      </c>
      <c r="Q226" s="827">
        <v>1</v>
      </c>
      <c r="R226" s="822">
        <v>2</v>
      </c>
      <c r="S226" s="827">
        <v>1</v>
      </c>
      <c r="T226" s="826">
        <v>1.5</v>
      </c>
      <c r="U226" s="828">
        <v>1</v>
      </c>
    </row>
    <row r="227" spans="1:21" ht="14.45" customHeight="1" x14ac:dyDescent="0.2">
      <c r="A227" s="821">
        <v>9</v>
      </c>
      <c r="B227" s="822" t="s">
        <v>1019</v>
      </c>
      <c r="C227" s="822" t="s">
        <v>1026</v>
      </c>
      <c r="D227" s="823" t="s">
        <v>1561</v>
      </c>
      <c r="E227" s="824" t="s">
        <v>1033</v>
      </c>
      <c r="F227" s="822" t="s">
        <v>1020</v>
      </c>
      <c r="G227" s="822" t="s">
        <v>1487</v>
      </c>
      <c r="H227" s="822" t="s">
        <v>329</v>
      </c>
      <c r="I227" s="822" t="s">
        <v>1488</v>
      </c>
      <c r="J227" s="822" t="s">
        <v>1489</v>
      </c>
      <c r="K227" s="822" t="s">
        <v>1490</v>
      </c>
      <c r="L227" s="825">
        <v>205.84</v>
      </c>
      <c r="M227" s="825">
        <v>205.84</v>
      </c>
      <c r="N227" s="822">
        <v>1</v>
      </c>
      <c r="O227" s="826">
        <v>0.5</v>
      </c>
      <c r="P227" s="825"/>
      <c r="Q227" s="827">
        <v>0</v>
      </c>
      <c r="R227" s="822"/>
      <c r="S227" s="827">
        <v>0</v>
      </c>
      <c r="T227" s="826"/>
      <c r="U227" s="828">
        <v>0</v>
      </c>
    </row>
    <row r="228" spans="1:21" ht="14.45" customHeight="1" x14ac:dyDescent="0.2">
      <c r="A228" s="821">
        <v>9</v>
      </c>
      <c r="B228" s="822" t="s">
        <v>1019</v>
      </c>
      <c r="C228" s="822" t="s">
        <v>1026</v>
      </c>
      <c r="D228" s="823" t="s">
        <v>1561</v>
      </c>
      <c r="E228" s="824" t="s">
        <v>1033</v>
      </c>
      <c r="F228" s="822" t="s">
        <v>1020</v>
      </c>
      <c r="G228" s="822" t="s">
        <v>1487</v>
      </c>
      <c r="H228" s="822" t="s">
        <v>329</v>
      </c>
      <c r="I228" s="822" t="s">
        <v>1488</v>
      </c>
      <c r="J228" s="822" t="s">
        <v>1489</v>
      </c>
      <c r="K228" s="822" t="s">
        <v>1490</v>
      </c>
      <c r="L228" s="825">
        <v>97.76</v>
      </c>
      <c r="M228" s="825">
        <v>97.76</v>
      </c>
      <c r="N228" s="822">
        <v>1</v>
      </c>
      <c r="O228" s="826">
        <v>0.5</v>
      </c>
      <c r="P228" s="825"/>
      <c r="Q228" s="827">
        <v>0</v>
      </c>
      <c r="R228" s="822"/>
      <c r="S228" s="827">
        <v>0</v>
      </c>
      <c r="T228" s="826"/>
      <c r="U228" s="828">
        <v>0</v>
      </c>
    </row>
    <row r="229" spans="1:21" ht="14.45" customHeight="1" x14ac:dyDescent="0.2">
      <c r="A229" s="821">
        <v>9</v>
      </c>
      <c r="B229" s="822" t="s">
        <v>1019</v>
      </c>
      <c r="C229" s="822" t="s">
        <v>1026</v>
      </c>
      <c r="D229" s="823" t="s">
        <v>1561</v>
      </c>
      <c r="E229" s="824" t="s">
        <v>1033</v>
      </c>
      <c r="F229" s="822" t="s">
        <v>1020</v>
      </c>
      <c r="G229" s="822" t="s">
        <v>1187</v>
      </c>
      <c r="H229" s="822" t="s">
        <v>329</v>
      </c>
      <c r="I229" s="822" t="s">
        <v>1188</v>
      </c>
      <c r="J229" s="822" t="s">
        <v>1189</v>
      </c>
      <c r="K229" s="822" t="s">
        <v>1190</v>
      </c>
      <c r="L229" s="825">
        <v>127.91</v>
      </c>
      <c r="M229" s="825">
        <v>127.91</v>
      </c>
      <c r="N229" s="822">
        <v>1</v>
      </c>
      <c r="O229" s="826">
        <v>0.5</v>
      </c>
      <c r="P229" s="825"/>
      <c r="Q229" s="827">
        <v>0</v>
      </c>
      <c r="R229" s="822"/>
      <c r="S229" s="827">
        <v>0</v>
      </c>
      <c r="T229" s="826"/>
      <c r="U229" s="828">
        <v>0</v>
      </c>
    </row>
    <row r="230" spans="1:21" ht="14.45" customHeight="1" x14ac:dyDescent="0.2">
      <c r="A230" s="821">
        <v>9</v>
      </c>
      <c r="B230" s="822" t="s">
        <v>1019</v>
      </c>
      <c r="C230" s="822" t="s">
        <v>1026</v>
      </c>
      <c r="D230" s="823" t="s">
        <v>1561</v>
      </c>
      <c r="E230" s="824" t="s">
        <v>1033</v>
      </c>
      <c r="F230" s="822" t="s">
        <v>1020</v>
      </c>
      <c r="G230" s="822" t="s">
        <v>1491</v>
      </c>
      <c r="H230" s="822" t="s">
        <v>329</v>
      </c>
      <c r="I230" s="822" t="s">
        <v>1492</v>
      </c>
      <c r="J230" s="822" t="s">
        <v>1493</v>
      </c>
      <c r="K230" s="822" t="s">
        <v>1494</v>
      </c>
      <c r="L230" s="825">
        <v>87.67</v>
      </c>
      <c r="M230" s="825">
        <v>263.01</v>
      </c>
      <c r="N230" s="822">
        <v>3</v>
      </c>
      <c r="O230" s="826">
        <v>0.5</v>
      </c>
      <c r="P230" s="825"/>
      <c r="Q230" s="827">
        <v>0</v>
      </c>
      <c r="R230" s="822"/>
      <c r="S230" s="827">
        <v>0</v>
      </c>
      <c r="T230" s="826"/>
      <c r="U230" s="828">
        <v>0</v>
      </c>
    </row>
    <row r="231" spans="1:21" ht="14.45" customHeight="1" x14ac:dyDescent="0.2">
      <c r="A231" s="821">
        <v>9</v>
      </c>
      <c r="B231" s="822" t="s">
        <v>1019</v>
      </c>
      <c r="C231" s="822" t="s">
        <v>1026</v>
      </c>
      <c r="D231" s="823" t="s">
        <v>1561</v>
      </c>
      <c r="E231" s="824" t="s">
        <v>1033</v>
      </c>
      <c r="F231" s="822" t="s">
        <v>1020</v>
      </c>
      <c r="G231" s="822" t="s">
        <v>1295</v>
      </c>
      <c r="H231" s="822" t="s">
        <v>683</v>
      </c>
      <c r="I231" s="822" t="s">
        <v>1296</v>
      </c>
      <c r="J231" s="822" t="s">
        <v>1297</v>
      </c>
      <c r="K231" s="822" t="s">
        <v>1298</v>
      </c>
      <c r="L231" s="825">
        <v>0</v>
      </c>
      <c r="M231" s="825">
        <v>0</v>
      </c>
      <c r="N231" s="822">
        <v>2</v>
      </c>
      <c r="O231" s="826">
        <v>1</v>
      </c>
      <c r="P231" s="825"/>
      <c r="Q231" s="827"/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9</v>
      </c>
      <c r="B232" s="822" t="s">
        <v>1019</v>
      </c>
      <c r="C232" s="822" t="s">
        <v>1026</v>
      </c>
      <c r="D232" s="823" t="s">
        <v>1561</v>
      </c>
      <c r="E232" s="824" t="s">
        <v>1033</v>
      </c>
      <c r="F232" s="822" t="s">
        <v>1020</v>
      </c>
      <c r="G232" s="822" t="s">
        <v>1203</v>
      </c>
      <c r="H232" s="822" t="s">
        <v>329</v>
      </c>
      <c r="I232" s="822" t="s">
        <v>1312</v>
      </c>
      <c r="J232" s="822" t="s">
        <v>1313</v>
      </c>
      <c r="K232" s="822" t="s">
        <v>883</v>
      </c>
      <c r="L232" s="825">
        <v>294.81</v>
      </c>
      <c r="M232" s="825">
        <v>1768.8600000000001</v>
      </c>
      <c r="N232" s="822">
        <v>6</v>
      </c>
      <c r="O232" s="826">
        <v>1</v>
      </c>
      <c r="P232" s="825">
        <v>1768.8600000000001</v>
      </c>
      <c r="Q232" s="827">
        <v>1</v>
      </c>
      <c r="R232" s="822">
        <v>6</v>
      </c>
      <c r="S232" s="827">
        <v>1</v>
      </c>
      <c r="T232" s="826">
        <v>1</v>
      </c>
      <c r="U232" s="828">
        <v>1</v>
      </c>
    </row>
    <row r="233" spans="1:21" ht="14.45" customHeight="1" x14ac:dyDescent="0.2">
      <c r="A233" s="821">
        <v>9</v>
      </c>
      <c r="B233" s="822" t="s">
        <v>1019</v>
      </c>
      <c r="C233" s="822" t="s">
        <v>1026</v>
      </c>
      <c r="D233" s="823" t="s">
        <v>1561</v>
      </c>
      <c r="E233" s="824" t="s">
        <v>1033</v>
      </c>
      <c r="F233" s="822" t="s">
        <v>1021</v>
      </c>
      <c r="G233" s="822" t="s">
        <v>1116</v>
      </c>
      <c r="H233" s="822" t="s">
        <v>329</v>
      </c>
      <c r="I233" s="822" t="s">
        <v>1227</v>
      </c>
      <c r="J233" s="822" t="s">
        <v>1118</v>
      </c>
      <c r="K233" s="822"/>
      <c r="L233" s="825">
        <v>0</v>
      </c>
      <c r="M233" s="825">
        <v>0</v>
      </c>
      <c r="N233" s="822">
        <v>1</v>
      </c>
      <c r="O233" s="826">
        <v>1</v>
      </c>
      <c r="P233" s="825">
        <v>0</v>
      </c>
      <c r="Q233" s="827"/>
      <c r="R233" s="822">
        <v>1</v>
      </c>
      <c r="S233" s="827">
        <v>1</v>
      </c>
      <c r="T233" s="826">
        <v>1</v>
      </c>
      <c r="U233" s="828">
        <v>1</v>
      </c>
    </row>
    <row r="234" spans="1:21" ht="14.45" customHeight="1" x14ac:dyDescent="0.2">
      <c r="A234" s="821">
        <v>9</v>
      </c>
      <c r="B234" s="822" t="s">
        <v>1019</v>
      </c>
      <c r="C234" s="822" t="s">
        <v>1026</v>
      </c>
      <c r="D234" s="823" t="s">
        <v>1561</v>
      </c>
      <c r="E234" s="824" t="s">
        <v>1033</v>
      </c>
      <c r="F234" s="822" t="s">
        <v>1021</v>
      </c>
      <c r="G234" s="822" t="s">
        <v>1116</v>
      </c>
      <c r="H234" s="822" t="s">
        <v>329</v>
      </c>
      <c r="I234" s="822" t="s">
        <v>1495</v>
      </c>
      <c r="J234" s="822" t="s">
        <v>1118</v>
      </c>
      <c r="K234" s="822"/>
      <c r="L234" s="825">
        <v>0</v>
      </c>
      <c r="M234" s="825">
        <v>0</v>
      </c>
      <c r="N234" s="822">
        <v>1</v>
      </c>
      <c r="O234" s="826">
        <v>1</v>
      </c>
      <c r="P234" s="825">
        <v>0</v>
      </c>
      <c r="Q234" s="827"/>
      <c r="R234" s="822">
        <v>1</v>
      </c>
      <c r="S234" s="827">
        <v>1</v>
      </c>
      <c r="T234" s="826">
        <v>1</v>
      </c>
      <c r="U234" s="828">
        <v>1</v>
      </c>
    </row>
    <row r="235" spans="1:21" ht="14.45" customHeight="1" x14ac:dyDescent="0.2">
      <c r="A235" s="821">
        <v>9</v>
      </c>
      <c r="B235" s="822" t="s">
        <v>1019</v>
      </c>
      <c r="C235" s="822" t="s">
        <v>1026</v>
      </c>
      <c r="D235" s="823" t="s">
        <v>1561</v>
      </c>
      <c r="E235" s="824" t="s">
        <v>1033</v>
      </c>
      <c r="F235" s="822" t="s">
        <v>1021</v>
      </c>
      <c r="G235" s="822" t="s">
        <v>1116</v>
      </c>
      <c r="H235" s="822" t="s">
        <v>329</v>
      </c>
      <c r="I235" s="822" t="s">
        <v>1496</v>
      </c>
      <c r="J235" s="822" t="s">
        <v>1118</v>
      </c>
      <c r="K235" s="822"/>
      <c r="L235" s="825">
        <v>0</v>
      </c>
      <c r="M235" s="825">
        <v>0</v>
      </c>
      <c r="N235" s="822">
        <v>1</v>
      </c>
      <c r="O235" s="826">
        <v>1</v>
      </c>
      <c r="P235" s="825">
        <v>0</v>
      </c>
      <c r="Q235" s="827"/>
      <c r="R235" s="822">
        <v>1</v>
      </c>
      <c r="S235" s="827">
        <v>1</v>
      </c>
      <c r="T235" s="826">
        <v>1</v>
      </c>
      <c r="U235" s="828">
        <v>1</v>
      </c>
    </row>
    <row r="236" spans="1:21" ht="14.45" customHeight="1" x14ac:dyDescent="0.2">
      <c r="A236" s="821">
        <v>9</v>
      </c>
      <c r="B236" s="822" t="s">
        <v>1019</v>
      </c>
      <c r="C236" s="822" t="s">
        <v>1026</v>
      </c>
      <c r="D236" s="823" t="s">
        <v>1561</v>
      </c>
      <c r="E236" s="824" t="s">
        <v>1033</v>
      </c>
      <c r="F236" s="822" t="s">
        <v>1022</v>
      </c>
      <c r="G236" s="822" t="s">
        <v>1116</v>
      </c>
      <c r="H236" s="822" t="s">
        <v>329</v>
      </c>
      <c r="I236" s="822" t="s">
        <v>1314</v>
      </c>
      <c r="J236" s="822" t="s">
        <v>1118</v>
      </c>
      <c r="K236" s="822"/>
      <c r="L236" s="825">
        <v>0</v>
      </c>
      <c r="M236" s="825">
        <v>0</v>
      </c>
      <c r="N236" s="822">
        <v>20</v>
      </c>
      <c r="O236" s="826">
        <v>5</v>
      </c>
      <c r="P236" s="825"/>
      <c r="Q236" s="827"/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9</v>
      </c>
      <c r="B237" s="822" t="s">
        <v>1019</v>
      </c>
      <c r="C237" s="822" t="s">
        <v>1026</v>
      </c>
      <c r="D237" s="823" t="s">
        <v>1561</v>
      </c>
      <c r="E237" s="824" t="s">
        <v>1033</v>
      </c>
      <c r="F237" s="822" t="s">
        <v>1022</v>
      </c>
      <c r="G237" s="822" t="s">
        <v>1116</v>
      </c>
      <c r="H237" s="822" t="s">
        <v>329</v>
      </c>
      <c r="I237" s="822" t="s">
        <v>1497</v>
      </c>
      <c r="J237" s="822" t="s">
        <v>1498</v>
      </c>
      <c r="K237" s="822" t="s">
        <v>1499</v>
      </c>
      <c r="L237" s="825">
        <v>1934.94</v>
      </c>
      <c r="M237" s="825">
        <v>1934.94</v>
      </c>
      <c r="N237" s="822">
        <v>1</v>
      </c>
      <c r="O237" s="826">
        <v>1</v>
      </c>
      <c r="P237" s="825"/>
      <c r="Q237" s="827">
        <v>0</v>
      </c>
      <c r="R237" s="822"/>
      <c r="S237" s="827">
        <v>0</v>
      </c>
      <c r="T237" s="826"/>
      <c r="U237" s="828">
        <v>0</v>
      </c>
    </row>
    <row r="238" spans="1:21" ht="14.45" customHeight="1" x14ac:dyDescent="0.2">
      <c r="A238" s="821">
        <v>9</v>
      </c>
      <c r="B238" s="822" t="s">
        <v>1019</v>
      </c>
      <c r="C238" s="822" t="s">
        <v>1026</v>
      </c>
      <c r="D238" s="823" t="s">
        <v>1561</v>
      </c>
      <c r="E238" s="824" t="s">
        <v>1033</v>
      </c>
      <c r="F238" s="822" t="s">
        <v>1022</v>
      </c>
      <c r="G238" s="822" t="s">
        <v>1116</v>
      </c>
      <c r="H238" s="822" t="s">
        <v>329</v>
      </c>
      <c r="I238" s="822" t="s">
        <v>1440</v>
      </c>
      <c r="J238" s="822" t="s">
        <v>1441</v>
      </c>
      <c r="K238" s="822" t="s">
        <v>1442</v>
      </c>
      <c r="L238" s="825">
        <v>3044</v>
      </c>
      <c r="M238" s="825">
        <v>3044</v>
      </c>
      <c r="N238" s="822">
        <v>1</v>
      </c>
      <c r="O238" s="826">
        <v>1</v>
      </c>
      <c r="P238" s="825"/>
      <c r="Q238" s="827">
        <v>0</v>
      </c>
      <c r="R238" s="822"/>
      <c r="S238" s="827">
        <v>0</v>
      </c>
      <c r="T238" s="826"/>
      <c r="U238" s="828">
        <v>0</v>
      </c>
    </row>
    <row r="239" spans="1:21" ht="14.45" customHeight="1" x14ac:dyDescent="0.2">
      <c r="A239" s="821">
        <v>9</v>
      </c>
      <c r="B239" s="822" t="s">
        <v>1019</v>
      </c>
      <c r="C239" s="822" t="s">
        <v>1026</v>
      </c>
      <c r="D239" s="823" t="s">
        <v>1561</v>
      </c>
      <c r="E239" s="824" t="s">
        <v>1033</v>
      </c>
      <c r="F239" s="822" t="s">
        <v>1022</v>
      </c>
      <c r="G239" s="822" t="s">
        <v>1116</v>
      </c>
      <c r="H239" s="822" t="s">
        <v>329</v>
      </c>
      <c r="I239" s="822" t="s">
        <v>1500</v>
      </c>
      <c r="J239" s="822" t="s">
        <v>1501</v>
      </c>
      <c r="K239" s="822" t="s">
        <v>1502</v>
      </c>
      <c r="L239" s="825">
        <v>219.65</v>
      </c>
      <c r="M239" s="825">
        <v>1098.25</v>
      </c>
      <c r="N239" s="822">
        <v>5</v>
      </c>
      <c r="O239" s="826">
        <v>1</v>
      </c>
      <c r="P239" s="825"/>
      <c r="Q239" s="827">
        <v>0</v>
      </c>
      <c r="R239" s="822"/>
      <c r="S239" s="827">
        <v>0</v>
      </c>
      <c r="T239" s="826"/>
      <c r="U239" s="828">
        <v>0</v>
      </c>
    </row>
    <row r="240" spans="1:21" ht="14.45" customHeight="1" x14ac:dyDescent="0.2">
      <c r="A240" s="821">
        <v>9</v>
      </c>
      <c r="B240" s="822" t="s">
        <v>1019</v>
      </c>
      <c r="C240" s="822" t="s">
        <v>1026</v>
      </c>
      <c r="D240" s="823" t="s">
        <v>1561</v>
      </c>
      <c r="E240" s="824" t="s">
        <v>1033</v>
      </c>
      <c r="F240" s="822" t="s">
        <v>1022</v>
      </c>
      <c r="G240" s="822" t="s">
        <v>1116</v>
      </c>
      <c r="H240" s="822" t="s">
        <v>329</v>
      </c>
      <c r="I240" s="822" t="s">
        <v>1503</v>
      </c>
      <c r="J240" s="822" t="s">
        <v>1504</v>
      </c>
      <c r="K240" s="822" t="s">
        <v>1505</v>
      </c>
      <c r="L240" s="825">
        <v>276</v>
      </c>
      <c r="M240" s="825">
        <v>2208</v>
      </c>
      <c r="N240" s="822">
        <v>8</v>
      </c>
      <c r="O240" s="826">
        <v>1</v>
      </c>
      <c r="P240" s="825"/>
      <c r="Q240" s="827">
        <v>0</v>
      </c>
      <c r="R240" s="822"/>
      <c r="S240" s="827">
        <v>0</v>
      </c>
      <c r="T240" s="826"/>
      <c r="U240" s="828">
        <v>0</v>
      </c>
    </row>
    <row r="241" spans="1:21" ht="14.45" customHeight="1" x14ac:dyDescent="0.2">
      <c r="A241" s="821">
        <v>9</v>
      </c>
      <c r="B241" s="822" t="s">
        <v>1019</v>
      </c>
      <c r="C241" s="822" t="s">
        <v>1026</v>
      </c>
      <c r="D241" s="823" t="s">
        <v>1561</v>
      </c>
      <c r="E241" s="824" t="s">
        <v>1033</v>
      </c>
      <c r="F241" s="822" t="s">
        <v>1022</v>
      </c>
      <c r="G241" s="822" t="s">
        <v>1116</v>
      </c>
      <c r="H241" s="822" t="s">
        <v>329</v>
      </c>
      <c r="I241" s="822" t="s">
        <v>1506</v>
      </c>
      <c r="J241" s="822" t="s">
        <v>1507</v>
      </c>
      <c r="K241" s="822"/>
      <c r="L241" s="825">
        <v>2630.54</v>
      </c>
      <c r="M241" s="825">
        <v>2630.54</v>
      </c>
      <c r="N241" s="822">
        <v>1</v>
      </c>
      <c r="O241" s="826">
        <v>1</v>
      </c>
      <c r="P241" s="825"/>
      <c r="Q241" s="827">
        <v>0</v>
      </c>
      <c r="R241" s="822"/>
      <c r="S241" s="827">
        <v>0</v>
      </c>
      <c r="T241" s="826"/>
      <c r="U241" s="828">
        <v>0</v>
      </c>
    </row>
    <row r="242" spans="1:21" ht="14.45" customHeight="1" x14ac:dyDescent="0.2">
      <c r="A242" s="821">
        <v>9</v>
      </c>
      <c r="B242" s="822" t="s">
        <v>1019</v>
      </c>
      <c r="C242" s="822" t="s">
        <v>1026</v>
      </c>
      <c r="D242" s="823" t="s">
        <v>1561</v>
      </c>
      <c r="E242" s="824" t="s">
        <v>1033</v>
      </c>
      <c r="F242" s="822" t="s">
        <v>1022</v>
      </c>
      <c r="G242" s="822" t="s">
        <v>1116</v>
      </c>
      <c r="H242" s="822" t="s">
        <v>329</v>
      </c>
      <c r="I242" s="822" t="s">
        <v>1508</v>
      </c>
      <c r="J242" s="822" t="s">
        <v>1504</v>
      </c>
      <c r="K242" s="822" t="s">
        <v>1509</v>
      </c>
      <c r="L242" s="825">
        <v>276</v>
      </c>
      <c r="M242" s="825">
        <v>1932</v>
      </c>
      <c r="N242" s="822">
        <v>7</v>
      </c>
      <c r="O242" s="826">
        <v>1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9</v>
      </c>
      <c r="B243" s="822" t="s">
        <v>1019</v>
      </c>
      <c r="C243" s="822" t="s">
        <v>1026</v>
      </c>
      <c r="D243" s="823" t="s">
        <v>1561</v>
      </c>
      <c r="E243" s="824" t="s">
        <v>1031</v>
      </c>
      <c r="F243" s="822" t="s">
        <v>1020</v>
      </c>
      <c r="G243" s="822" t="s">
        <v>1128</v>
      </c>
      <c r="H243" s="822" t="s">
        <v>329</v>
      </c>
      <c r="I243" s="822" t="s">
        <v>1129</v>
      </c>
      <c r="J243" s="822" t="s">
        <v>1130</v>
      </c>
      <c r="K243" s="822" t="s">
        <v>1131</v>
      </c>
      <c r="L243" s="825">
        <v>24.01</v>
      </c>
      <c r="M243" s="825">
        <v>24.01</v>
      </c>
      <c r="N243" s="822">
        <v>1</v>
      </c>
      <c r="O243" s="826">
        <v>1</v>
      </c>
      <c r="P243" s="825">
        <v>24.01</v>
      </c>
      <c r="Q243" s="827">
        <v>1</v>
      </c>
      <c r="R243" s="822">
        <v>1</v>
      </c>
      <c r="S243" s="827">
        <v>1</v>
      </c>
      <c r="T243" s="826">
        <v>1</v>
      </c>
      <c r="U243" s="828">
        <v>1</v>
      </c>
    </row>
    <row r="244" spans="1:21" ht="14.45" customHeight="1" x14ac:dyDescent="0.2">
      <c r="A244" s="821">
        <v>9</v>
      </c>
      <c r="B244" s="822" t="s">
        <v>1019</v>
      </c>
      <c r="C244" s="822" t="s">
        <v>1026</v>
      </c>
      <c r="D244" s="823" t="s">
        <v>1561</v>
      </c>
      <c r="E244" s="824" t="s">
        <v>1031</v>
      </c>
      <c r="F244" s="822" t="s">
        <v>1020</v>
      </c>
      <c r="G244" s="822" t="s">
        <v>1510</v>
      </c>
      <c r="H244" s="822" t="s">
        <v>329</v>
      </c>
      <c r="I244" s="822" t="s">
        <v>1511</v>
      </c>
      <c r="J244" s="822" t="s">
        <v>1512</v>
      </c>
      <c r="K244" s="822" t="s">
        <v>1513</v>
      </c>
      <c r="L244" s="825">
        <v>644.83000000000004</v>
      </c>
      <c r="M244" s="825">
        <v>1289.6600000000001</v>
      </c>
      <c r="N244" s="822">
        <v>2</v>
      </c>
      <c r="O244" s="826">
        <v>0.5</v>
      </c>
      <c r="P244" s="825">
        <v>1289.6600000000001</v>
      </c>
      <c r="Q244" s="827">
        <v>1</v>
      </c>
      <c r="R244" s="822">
        <v>2</v>
      </c>
      <c r="S244" s="827">
        <v>1</v>
      </c>
      <c r="T244" s="826">
        <v>0.5</v>
      </c>
      <c r="U244" s="828">
        <v>1</v>
      </c>
    </row>
    <row r="245" spans="1:21" ht="14.45" customHeight="1" x14ac:dyDescent="0.2">
      <c r="A245" s="821">
        <v>9</v>
      </c>
      <c r="B245" s="822" t="s">
        <v>1019</v>
      </c>
      <c r="C245" s="822" t="s">
        <v>1026</v>
      </c>
      <c r="D245" s="823" t="s">
        <v>1561</v>
      </c>
      <c r="E245" s="824" t="s">
        <v>1031</v>
      </c>
      <c r="F245" s="822" t="s">
        <v>1020</v>
      </c>
      <c r="G245" s="822" t="s">
        <v>1150</v>
      </c>
      <c r="H245" s="822" t="s">
        <v>329</v>
      </c>
      <c r="I245" s="822" t="s">
        <v>1151</v>
      </c>
      <c r="J245" s="822" t="s">
        <v>629</v>
      </c>
      <c r="K245" s="822" t="s">
        <v>630</v>
      </c>
      <c r="L245" s="825">
        <v>105.63</v>
      </c>
      <c r="M245" s="825">
        <v>1161.9299999999998</v>
      </c>
      <c r="N245" s="822">
        <v>11</v>
      </c>
      <c r="O245" s="826">
        <v>5.5</v>
      </c>
      <c r="P245" s="825">
        <v>633.78</v>
      </c>
      <c r="Q245" s="827">
        <v>0.54545454545454553</v>
      </c>
      <c r="R245" s="822">
        <v>6</v>
      </c>
      <c r="S245" s="827">
        <v>0.54545454545454541</v>
      </c>
      <c r="T245" s="826">
        <v>3</v>
      </c>
      <c r="U245" s="828">
        <v>0.54545454545454541</v>
      </c>
    </row>
    <row r="246" spans="1:21" ht="14.45" customHeight="1" x14ac:dyDescent="0.2">
      <c r="A246" s="821">
        <v>9</v>
      </c>
      <c r="B246" s="822" t="s">
        <v>1019</v>
      </c>
      <c r="C246" s="822" t="s">
        <v>1026</v>
      </c>
      <c r="D246" s="823" t="s">
        <v>1561</v>
      </c>
      <c r="E246" s="824" t="s">
        <v>1031</v>
      </c>
      <c r="F246" s="822" t="s">
        <v>1020</v>
      </c>
      <c r="G246" s="822" t="s">
        <v>1074</v>
      </c>
      <c r="H246" s="822" t="s">
        <v>329</v>
      </c>
      <c r="I246" s="822" t="s">
        <v>1075</v>
      </c>
      <c r="J246" s="822" t="s">
        <v>654</v>
      </c>
      <c r="K246" s="822" t="s">
        <v>655</v>
      </c>
      <c r="L246" s="825">
        <v>94.7</v>
      </c>
      <c r="M246" s="825">
        <v>284.10000000000002</v>
      </c>
      <c r="N246" s="822">
        <v>3</v>
      </c>
      <c r="O246" s="826">
        <v>2.5</v>
      </c>
      <c r="P246" s="825"/>
      <c r="Q246" s="827">
        <v>0</v>
      </c>
      <c r="R246" s="822"/>
      <c r="S246" s="827">
        <v>0</v>
      </c>
      <c r="T246" s="826"/>
      <c r="U246" s="828">
        <v>0</v>
      </c>
    </row>
    <row r="247" spans="1:21" ht="14.45" customHeight="1" x14ac:dyDescent="0.2">
      <c r="A247" s="821">
        <v>9</v>
      </c>
      <c r="B247" s="822" t="s">
        <v>1019</v>
      </c>
      <c r="C247" s="822" t="s">
        <v>1026</v>
      </c>
      <c r="D247" s="823" t="s">
        <v>1561</v>
      </c>
      <c r="E247" s="824" t="s">
        <v>1031</v>
      </c>
      <c r="F247" s="822" t="s">
        <v>1020</v>
      </c>
      <c r="G247" s="822" t="s">
        <v>1074</v>
      </c>
      <c r="H247" s="822" t="s">
        <v>329</v>
      </c>
      <c r="I247" s="822" t="s">
        <v>1075</v>
      </c>
      <c r="J247" s="822" t="s">
        <v>654</v>
      </c>
      <c r="K247" s="822" t="s">
        <v>655</v>
      </c>
      <c r="L247" s="825">
        <v>49.04</v>
      </c>
      <c r="M247" s="825">
        <v>441.36</v>
      </c>
      <c r="N247" s="822">
        <v>9</v>
      </c>
      <c r="O247" s="826">
        <v>5</v>
      </c>
      <c r="P247" s="825">
        <v>245.2</v>
      </c>
      <c r="Q247" s="827">
        <v>0.55555555555555547</v>
      </c>
      <c r="R247" s="822">
        <v>5</v>
      </c>
      <c r="S247" s="827">
        <v>0.55555555555555558</v>
      </c>
      <c r="T247" s="826">
        <v>2.5</v>
      </c>
      <c r="U247" s="828">
        <v>0.5</v>
      </c>
    </row>
    <row r="248" spans="1:21" ht="14.45" customHeight="1" x14ac:dyDescent="0.2">
      <c r="A248" s="821">
        <v>9</v>
      </c>
      <c r="B248" s="822" t="s">
        <v>1019</v>
      </c>
      <c r="C248" s="822" t="s">
        <v>1026</v>
      </c>
      <c r="D248" s="823" t="s">
        <v>1561</v>
      </c>
      <c r="E248" s="824" t="s">
        <v>1031</v>
      </c>
      <c r="F248" s="822" t="s">
        <v>1020</v>
      </c>
      <c r="G248" s="822" t="s">
        <v>1247</v>
      </c>
      <c r="H248" s="822" t="s">
        <v>329</v>
      </c>
      <c r="I248" s="822" t="s">
        <v>1248</v>
      </c>
      <c r="J248" s="822" t="s">
        <v>1249</v>
      </c>
      <c r="K248" s="822" t="s">
        <v>1250</v>
      </c>
      <c r="L248" s="825">
        <v>16.079999999999998</v>
      </c>
      <c r="M248" s="825">
        <v>32.159999999999997</v>
      </c>
      <c r="N248" s="822">
        <v>2</v>
      </c>
      <c r="O248" s="826">
        <v>1.5</v>
      </c>
      <c r="P248" s="825">
        <v>32.159999999999997</v>
      </c>
      <c r="Q248" s="827">
        <v>1</v>
      </c>
      <c r="R248" s="822">
        <v>2</v>
      </c>
      <c r="S248" s="827">
        <v>1</v>
      </c>
      <c r="T248" s="826">
        <v>1.5</v>
      </c>
      <c r="U248" s="828">
        <v>1</v>
      </c>
    </row>
    <row r="249" spans="1:21" ht="14.45" customHeight="1" x14ac:dyDescent="0.2">
      <c r="A249" s="821">
        <v>9</v>
      </c>
      <c r="B249" s="822" t="s">
        <v>1019</v>
      </c>
      <c r="C249" s="822" t="s">
        <v>1026</v>
      </c>
      <c r="D249" s="823" t="s">
        <v>1561</v>
      </c>
      <c r="E249" s="824" t="s">
        <v>1031</v>
      </c>
      <c r="F249" s="822" t="s">
        <v>1020</v>
      </c>
      <c r="G249" s="822" t="s">
        <v>1164</v>
      </c>
      <c r="H249" s="822" t="s">
        <v>329</v>
      </c>
      <c r="I249" s="822" t="s">
        <v>1165</v>
      </c>
      <c r="J249" s="822" t="s">
        <v>805</v>
      </c>
      <c r="K249" s="822" t="s">
        <v>1166</v>
      </c>
      <c r="L249" s="825">
        <v>36.54</v>
      </c>
      <c r="M249" s="825">
        <v>146.16</v>
      </c>
      <c r="N249" s="822">
        <v>4</v>
      </c>
      <c r="O249" s="826">
        <v>4</v>
      </c>
      <c r="P249" s="825">
        <v>109.62</v>
      </c>
      <c r="Q249" s="827">
        <v>0.75</v>
      </c>
      <c r="R249" s="822">
        <v>3</v>
      </c>
      <c r="S249" s="827">
        <v>0.75</v>
      </c>
      <c r="T249" s="826">
        <v>3</v>
      </c>
      <c r="U249" s="828">
        <v>0.75</v>
      </c>
    </row>
    <row r="250" spans="1:21" ht="14.45" customHeight="1" x14ac:dyDescent="0.2">
      <c r="A250" s="821">
        <v>9</v>
      </c>
      <c r="B250" s="822" t="s">
        <v>1019</v>
      </c>
      <c r="C250" s="822" t="s">
        <v>1026</v>
      </c>
      <c r="D250" s="823" t="s">
        <v>1561</v>
      </c>
      <c r="E250" s="824" t="s">
        <v>1031</v>
      </c>
      <c r="F250" s="822" t="s">
        <v>1020</v>
      </c>
      <c r="G250" s="822" t="s">
        <v>1514</v>
      </c>
      <c r="H250" s="822" t="s">
        <v>329</v>
      </c>
      <c r="I250" s="822" t="s">
        <v>1515</v>
      </c>
      <c r="J250" s="822" t="s">
        <v>1516</v>
      </c>
      <c r="K250" s="822" t="s">
        <v>1517</v>
      </c>
      <c r="L250" s="825">
        <v>1472.61</v>
      </c>
      <c r="M250" s="825">
        <v>1472.61</v>
      </c>
      <c r="N250" s="822">
        <v>1</v>
      </c>
      <c r="O250" s="826">
        <v>1</v>
      </c>
      <c r="P250" s="825">
        <v>1472.61</v>
      </c>
      <c r="Q250" s="827">
        <v>1</v>
      </c>
      <c r="R250" s="822">
        <v>1</v>
      </c>
      <c r="S250" s="827">
        <v>1</v>
      </c>
      <c r="T250" s="826">
        <v>1</v>
      </c>
      <c r="U250" s="828">
        <v>1</v>
      </c>
    </row>
    <row r="251" spans="1:21" ht="14.45" customHeight="1" x14ac:dyDescent="0.2">
      <c r="A251" s="821">
        <v>9</v>
      </c>
      <c r="B251" s="822" t="s">
        <v>1019</v>
      </c>
      <c r="C251" s="822" t="s">
        <v>1026</v>
      </c>
      <c r="D251" s="823" t="s">
        <v>1561</v>
      </c>
      <c r="E251" s="824" t="s">
        <v>1031</v>
      </c>
      <c r="F251" s="822" t="s">
        <v>1020</v>
      </c>
      <c r="G251" s="822" t="s">
        <v>1287</v>
      </c>
      <c r="H251" s="822" t="s">
        <v>683</v>
      </c>
      <c r="I251" s="822" t="s">
        <v>999</v>
      </c>
      <c r="J251" s="822" t="s">
        <v>858</v>
      </c>
      <c r="K251" s="822" t="s">
        <v>859</v>
      </c>
      <c r="L251" s="825">
        <v>63.75</v>
      </c>
      <c r="M251" s="825">
        <v>63.75</v>
      </c>
      <c r="N251" s="822">
        <v>1</v>
      </c>
      <c r="O251" s="826">
        <v>0.5</v>
      </c>
      <c r="P251" s="825">
        <v>63.75</v>
      </c>
      <c r="Q251" s="827">
        <v>1</v>
      </c>
      <c r="R251" s="822">
        <v>1</v>
      </c>
      <c r="S251" s="827">
        <v>1</v>
      </c>
      <c r="T251" s="826">
        <v>0.5</v>
      </c>
      <c r="U251" s="828">
        <v>1</v>
      </c>
    </row>
    <row r="252" spans="1:21" ht="14.45" customHeight="1" x14ac:dyDescent="0.2">
      <c r="A252" s="821">
        <v>9</v>
      </c>
      <c r="B252" s="822" t="s">
        <v>1019</v>
      </c>
      <c r="C252" s="822" t="s">
        <v>1026</v>
      </c>
      <c r="D252" s="823" t="s">
        <v>1561</v>
      </c>
      <c r="E252" s="824" t="s">
        <v>1031</v>
      </c>
      <c r="F252" s="822" t="s">
        <v>1020</v>
      </c>
      <c r="G252" s="822" t="s">
        <v>1203</v>
      </c>
      <c r="H252" s="822" t="s">
        <v>329</v>
      </c>
      <c r="I252" s="822" t="s">
        <v>1014</v>
      </c>
      <c r="J252" s="822" t="s">
        <v>895</v>
      </c>
      <c r="K252" s="822" t="s">
        <v>890</v>
      </c>
      <c r="L252" s="825">
        <v>294.81</v>
      </c>
      <c r="M252" s="825">
        <v>3832.5299999999997</v>
      </c>
      <c r="N252" s="822">
        <v>13</v>
      </c>
      <c r="O252" s="826">
        <v>2</v>
      </c>
      <c r="P252" s="825">
        <v>1474.05</v>
      </c>
      <c r="Q252" s="827">
        <v>0.38461538461538464</v>
      </c>
      <c r="R252" s="822">
        <v>5</v>
      </c>
      <c r="S252" s="827">
        <v>0.38461538461538464</v>
      </c>
      <c r="T252" s="826">
        <v>1</v>
      </c>
      <c r="U252" s="828">
        <v>0.5</v>
      </c>
    </row>
    <row r="253" spans="1:21" ht="14.45" customHeight="1" x14ac:dyDescent="0.2">
      <c r="A253" s="821">
        <v>9</v>
      </c>
      <c r="B253" s="822" t="s">
        <v>1019</v>
      </c>
      <c r="C253" s="822" t="s">
        <v>1026</v>
      </c>
      <c r="D253" s="823" t="s">
        <v>1561</v>
      </c>
      <c r="E253" s="824" t="s">
        <v>1031</v>
      </c>
      <c r="F253" s="822" t="s">
        <v>1020</v>
      </c>
      <c r="G253" s="822" t="s">
        <v>1203</v>
      </c>
      <c r="H253" s="822" t="s">
        <v>683</v>
      </c>
      <c r="I253" s="822" t="s">
        <v>1015</v>
      </c>
      <c r="J253" s="822" t="s">
        <v>757</v>
      </c>
      <c r="K253" s="822" t="s">
        <v>758</v>
      </c>
      <c r="L253" s="825">
        <v>2635.97</v>
      </c>
      <c r="M253" s="825">
        <v>13179.849999999999</v>
      </c>
      <c r="N253" s="822">
        <v>5</v>
      </c>
      <c r="O253" s="826">
        <v>0.5</v>
      </c>
      <c r="P253" s="825">
        <v>13179.849999999999</v>
      </c>
      <c r="Q253" s="827">
        <v>1</v>
      </c>
      <c r="R253" s="822">
        <v>5</v>
      </c>
      <c r="S253" s="827">
        <v>1</v>
      </c>
      <c r="T253" s="826">
        <v>0.5</v>
      </c>
      <c r="U253" s="828">
        <v>1</v>
      </c>
    </row>
    <row r="254" spans="1:21" ht="14.45" customHeight="1" x14ac:dyDescent="0.2">
      <c r="A254" s="821">
        <v>9</v>
      </c>
      <c r="B254" s="822" t="s">
        <v>1019</v>
      </c>
      <c r="C254" s="822" t="s">
        <v>1026</v>
      </c>
      <c r="D254" s="823" t="s">
        <v>1561</v>
      </c>
      <c r="E254" s="824" t="s">
        <v>1031</v>
      </c>
      <c r="F254" s="822" t="s">
        <v>1020</v>
      </c>
      <c r="G254" s="822" t="s">
        <v>1203</v>
      </c>
      <c r="H254" s="822" t="s">
        <v>329</v>
      </c>
      <c r="I254" s="822" t="s">
        <v>1212</v>
      </c>
      <c r="J254" s="822" t="s">
        <v>755</v>
      </c>
      <c r="K254" s="822" t="s">
        <v>756</v>
      </c>
      <c r="L254" s="825">
        <v>2844.97</v>
      </c>
      <c r="M254" s="825">
        <v>14224.849999999999</v>
      </c>
      <c r="N254" s="822">
        <v>5</v>
      </c>
      <c r="O254" s="826">
        <v>0.5</v>
      </c>
      <c r="P254" s="825"/>
      <c r="Q254" s="827">
        <v>0</v>
      </c>
      <c r="R254" s="822"/>
      <c r="S254" s="827">
        <v>0</v>
      </c>
      <c r="T254" s="826"/>
      <c r="U254" s="828">
        <v>0</v>
      </c>
    </row>
    <row r="255" spans="1:21" ht="14.45" customHeight="1" x14ac:dyDescent="0.2">
      <c r="A255" s="821">
        <v>9</v>
      </c>
      <c r="B255" s="822" t="s">
        <v>1019</v>
      </c>
      <c r="C255" s="822" t="s">
        <v>1026</v>
      </c>
      <c r="D255" s="823" t="s">
        <v>1561</v>
      </c>
      <c r="E255" s="824" t="s">
        <v>1031</v>
      </c>
      <c r="F255" s="822" t="s">
        <v>1021</v>
      </c>
      <c r="G255" s="822" t="s">
        <v>1116</v>
      </c>
      <c r="H255" s="822" t="s">
        <v>329</v>
      </c>
      <c r="I255" s="822" t="s">
        <v>1165</v>
      </c>
      <c r="J255" s="822" t="s">
        <v>1118</v>
      </c>
      <c r="K255" s="822"/>
      <c r="L255" s="825">
        <v>36.54</v>
      </c>
      <c r="M255" s="825">
        <v>36.54</v>
      </c>
      <c r="N255" s="822">
        <v>1</v>
      </c>
      <c r="O255" s="826">
        <v>0.5</v>
      </c>
      <c r="P255" s="825">
        <v>36.54</v>
      </c>
      <c r="Q255" s="827">
        <v>1</v>
      </c>
      <c r="R255" s="822">
        <v>1</v>
      </c>
      <c r="S255" s="827">
        <v>1</v>
      </c>
      <c r="T255" s="826">
        <v>0.5</v>
      </c>
      <c r="U255" s="828">
        <v>1</v>
      </c>
    </row>
    <row r="256" spans="1:21" ht="14.45" customHeight="1" x14ac:dyDescent="0.2">
      <c r="A256" s="821">
        <v>9</v>
      </c>
      <c r="B256" s="822" t="s">
        <v>1019</v>
      </c>
      <c r="C256" s="822" t="s">
        <v>1026</v>
      </c>
      <c r="D256" s="823" t="s">
        <v>1561</v>
      </c>
      <c r="E256" s="824" t="s">
        <v>1031</v>
      </c>
      <c r="F256" s="822" t="s">
        <v>1021</v>
      </c>
      <c r="G256" s="822" t="s">
        <v>1116</v>
      </c>
      <c r="H256" s="822" t="s">
        <v>329</v>
      </c>
      <c r="I256" s="822" t="s">
        <v>1518</v>
      </c>
      <c r="J256" s="822" t="s">
        <v>1118</v>
      </c>
      <c r="K256" s="822"/>
      <c r="L256" s="825">
        <v>0</v>
      </c>
      <c r="M256" s="825">
        <v>0</v>
      </c>
      <c r="N256" s="822">
        <v>1</v>
      </c>
      <c r="O256" s="826">
        <v>1</v>
      </c>
      <c r="P256" s="825"/>
      <c r="Q256" s="827"/>
      <c r="R256" s="822"/>
      <c r="S256" s="827">
        <v>0</v>
      </c>
      <c r="T256" s="826"/>
      <c r="U256" s="828">
        <v>0</v>
      </c>
    </row>
    <row r="257" spans="1:21" ht="14.45" customHeight="1" x14ac:dyDescent="0.2">
      <c r="A257" s="821">
        <v>9</v>
      </c>
      <c r="B257" s="822" t="s">
        <v>1019</v>
      </c>
      <c r="C257" s="822" t="s">
        <v>1026</v>
      </c>
      <c r="D257" s="823" t="s">
        <v>1561</v>
      </c>
      <c r="E257" s="824" t="s">
        <v>1031</v>
      </c>
      <c r="F257" s="822" t="s">
        <v>1021</v>
      </c>
      <c r="G257" s="822" t="s">
        <v>1116</v>
      </c>
      <c r="H257" s="822" t="s">
        <v>329</v>
      </c>
      <c r="I257" s="822" t="s">
        <v>1495</v>
      </c>
      <c r="J257" s="822" t="s">
        <v>1118</v>
      </c>
      <c r="K257" s="822"/>
      <c r="L257" s="825">
        <v>0</v>
      </c>
      <c r="M257" s="825">
        <v>0</v>
      </c>
      <c r="N257" s="822">
        <v>2</v>
      </c>
      <c r="O257" s="826">
        <v>2</v>
      </c>
      <c r="P257" s="825">
        <v>0</v>
      </c>
      <c r="Q257" s="827"/>
      <c r="R257" s="822">
        <v>1</v>
      </c>
      <c r="S257" s="827">
        <v>0.5</v>
      </c>
      <c r="T257" s="826">
        <v>1</v>
      </c>
      <c r="U257" s="828">
        <v>0.5</v>
      </c>
    </row>
    <row r="258" spans="1:21" ht="14.45" customHeight="1" x14ac:dyDescent="0.2">
      <c r="A258" s="821">
        <v>9</v>
      </c>
      <c r="B258" s="822" t="s">
        <v>1019</v>
      </c>
      <c r="C258" s="822" t="s">
        <v>1026</v>
      </c>
      <c r="D258" s="823" t="s">
        <v>1561</v>
      </c>
      <c r="E258" s="824" t="s">
        <v>1038</v>
      </c>
      <c r="F258" s="822" t="s">
        <v>1020</v>
      </c>
      <c r="G258" s="822" t="s">
        <v>1058</v>
      </c>
      <c r="H258" s="822" t="s">
        <v>329</v>
      </c>
      <c r="I258" s="822" t="s">
        <v>1519</v>
      </c>
      <c r="J258" s="822" t="s">
        <v>1520</v>
      </c>
      <c r="K258" s="822" t="s">
        <v>1061</v>
      </c>
      <c r="L258" s="825">
        <v>119.69</v>
      </c>
      <c r="M258" s="825">
        <v>119.69</v>
      </c>
      <c r="N258" s="822">
        <v>1</v>
      </c>
      <c r="O258" s="826">
        <v>1</v>
      </c>
      <c r="P258" s="825">
        <v>119.69</v>
      </c>
      <c r="Q258" s="827">
        <v>1</v>
      </c>
      <c r="R258" s="822">
        <v>1</v>
      </c>
      <c r="S258" s="827">
        <v>1</v>
      </c>
      <c r="T258" s="826">
        <v>1</v>
      </c>
      <c r="U258" s="828">
        <v>1</v>
      </c>
    </row>
    <row r="259" spans="1:21" ht="14.45" customHeight="1" x14ac:dyDescent="0.2">
      <c r="A259" s="821">
        <v>9</v>
      </c>
      <c r="B259" s="822" t="s">
        <v>1019</v>
      </c>
      <c r="C259" s="822" t="s">
        <v>1026</v>
      </c>
      <c r="D259" s="823" t="s">
        <v>1561</v>
      </c>
      <c r="E259" s="824" t="s">
        <v>1038</v>
      </c>
      <c r="F259" s="822" t="s">
        <v>1020</v>
      </c>
      <c r="G259" s="822" t="s">
        <v>1460</v>
      </c>
      <c r="H259" s="822" t="s">
        <v>683</v>
      </c>
      <c r="I259" s="822" t="s">
        <v>1521</v>
      </c>
      <c r="J259" s="822" t="s">
        <v>1462</v>
      </c>
      <c r="K259" s="822" t="s">
        <v>1522</v>
      </c>
      <c r="L259" s="825">
        <v>58.77</v>
      </c>
      <c r="M259" s="825">
        <v>58.77</v>
      </c>
      <c r="N259" s="822">
        <v>1</v>
      </c>
      <c r="O259" s="826">
        <v>1</v>
      </c>
      <c r="P259" s="825">
        <v>58.77</v>
      </c>
      <c r="Q259" s="827">
        <v>1</v>
      </c>
      <c r="R259" s="822">
        <v>1</v>
      </c>
      <c r="S259" s="827">
        <v>1</v>
      </c>
      <c r="T259" s="826">
        <v>1</v>
      </c>
      <c r="U259" s="828">
        <v>1</v>
      </c>
    </row>
    <row r="260" spans="1:21" ht="14.45" customHeight="1" x14ac:dyDescent="0.2">
      <c r="A260" s="821">
        <v>9</v>
      </c>
      <c r="B260" s="822" t="s">
        <v>1019</v>
      </c>
      <c r="C260" s="822" t="s">
        <v>1026</v>
      </c>
      <c r="D260" s="823" t="s">
        <v>1561</v>
      </c>
      <c r="E260" s="824" t="s">
        <v>1038</v>
      </c>
      <c r="F260" s="822" t="s">
        <v>1020</v>
      </c>
      <c r="G260" s="822" t="s">
        <v>1150</v>
      </c>
      <c r="H260" s="822" t="s">
        <v>329</v>
      </c>
      <c r="I260" s="822" t="s">
        <v>1151</v>
      </c>
      <c r="J260" s="822" t="s">
        <v>629</v>
      </c>
      <c r="K260" s="822" t="s">
        <v>630</v>
      </c>
      <c r="L260" s="825">
        <v>105.63</v>
      </c>
      <c r="M260" s="825">
        <v>528.15</v>
      </c>
      <c r="N260" s="822">
        <v>5</v>
      </c>
      <c r="O260" s="826">
        <v>3.5</v>
      </c>
      <c r="P260" s="825">
        <v>211.26</v>
      </c>
      <c r="Q260" s="827">
        <v>0.4</v>
      </c>
      <c r="R260" s="822">
        <v>2</v>
      </c>
      <c r="S260" s="827">
        <v>0.4</v>
      </c>
      <c r="T260" s="826">
        <v>1.5</v>
      </c>
      <c r="U260" s="828">
        <v>0.42857142857142855</v>
      </c>
    </row>
    <row r="261" spans="1:21" ht="14.45" customHeight="1" x14ac:dyDescent="0.2">
      <c r="A261" s="821">
        <v>9</v>
      </c>
      <c r="B261" s="822" t="s">
        <v>1019</v>
      </c>
      <c r="C261" s="822" t="s">
        <v>1026</v>
      </c>
      <c r="D261" s="823" t="s">
        <v>1561</v>
      </c>
      <c r="E261" s="824" t="s">
        <v>1038</v>
      </c>
      <c r="F261" s="822" t="s">
        <v>1020</v>
      </c>
      <c r="G261" s="822" t="s">
        <v>1150</v>
      </c>
      <c r="H261" s="822" t="s">
        <v>329</v>
      </c>
      <c r="I261" s="822" t="s">
        <v>1475</v>
      </c>
      <c r="J261" s="822" t="s">
        <v>629</v>
      </c>
      <c r="K261" s="822" t="s">
        <v>630</v>
      </c>
      <c r="L261" s="825">
        <v>105.63</v>
      </c>
      <c r="M261" s="825">
        <v>105.63</v>
      </c>
      <c r="N261" s="822">
        <v>1</v>
      </c>
      <c r="O261" s="826">
        <v>0.5</v>
      </c>
      <c r="P261" s="825">
        <v>105.63</v>
      </c>
      <c r="Q261" s="827">
        <v>1</v>
      </c>
      <c r="R261" s="822">
        <v>1</v>
      </c>
      <c r="S261" s="827">
        <v>1</v>
      </c>
      <c r="T261" s="826">
        <v>0.5</v>
      </c>
      <c r="U261" s="828">
        <v>1</v>
      </c>
    </row>
    <row r="262" spans="1:21" ht="14.45" customHeight="1" x14ac:dyDescent="0.2">
      <c r="A262" s="821">
        <v>9</v>
      </c>
      <c r="B262" s="822" t="s">
        <v>1019</v>
      </c>
      <c r="C262" s="822" t="s">
        <v>1026</v>
      </c>
      <c r="D262" s="823" t="s">
        <v>1561</v>
      </c>
      <c r="E262" s="824" t="s">
        <v>1038</v>
      </c>
      <c r="F262" s="822" t="s">
        <v>1020</v>
      </c>
      <c r="G262" s="822" t="s">
        <v>1074</v>
      </c>
      <c r="H262" s="822" t="s">
        <v>329</v>
      </c>
      <c r="I262" s="822" t="s">
        <v>1075</v>
      </c>
      <c r="J262" s="822" t="s">
        <v>654</v>
      </c>
      <c r="K262" s="822" t="s">
        <v>655</v>
      </c>
      <c r="L262" s="825">
        <v>94.7</v>
      </c>
      <c r="M262" s="825">
        <v>94.7</v>
      </c>
      <c r="N262" s="822">
        <v>1</v>
      </c>
      <c r="O262" s="826">
        <v>0.5</v>
      </c>
      <c r="P262" s="825"/>
      <c r="Q262" s="827">
        <v>0</v>
      </c>
      <c r="R262" s="822"/>
      <c r="S262" s="827">
        <v>0</v>
      </c>
      <c r="T262" s="826"/>
      <c r="U262" s="828">
        <v>0</v>
      </c>
    </row>
    <row r="263" spans="1:21" ht="14.45" customHeight="1" x14ac:dyDescent="0.2">
      <c r="A263" s="821">
        <v>9</v>
      </c>
      <c r="B263" s="822" t="s">
        <v>1019</v>
      </c>
      <c r="C263" s="822" t="s">
        <v>1026</v>
      </c>
      <c r="D263" s="823" t="s">
        <v>1561</v>
      </c>
      <c r="E263" s="824" t="s">
        <v>1038</v>
      </c>
      <c r="F263" s="822" t="s">
        <v>1020</v>
      </c>
      <c r="G263" s="822" t="s">
        <v>1074</v>
      </c>
      <c r="H263" s="822" t="s">
        <v>329</v>
      </c>
      <c r="I263" s="822" t="s">
        <v>1075</v>
      </c>
      <c r="J263" s="822" t="s">
        <v>654</v>
      </c>
      <c r="K263" s="822" t="s">
        <v>655</v>
      </c>
      <c r="L263" s="825">
        <v>49.04</v>
      </c>
      <c r="M263" s="825">
        <v>294.24</v>
      </c>
      <c r="N263" s="822">
        <v>6</v>
      </c>
      <c r="O263" s="826">
        <v>3</v>
      </c>
      <c r="P263" s="825">
        <v>147.12</v>
      </c>
      <c r="Q263" s="827">
        <v>0.5</v>
      </c>
      <c r="R263" s="822">
        <v>3</v>
      </c>
      <c r="S263" s="827">
        <v>0.5</v>
      </c>
      <c r="T263" s="826">
        <v>1.5</v>
      </c>
      <c r="U263" s="828">
        <v>0.5</v>
      </c>
    </row>
    <row r="264" spans="1:21" ht="14.45" customHeight="1" x14ac:dyDescent="0.2">
      <c r="A264" s="821">
        <v>9</v>
      </c>
      <c r="B264" s="822" t="s">
        <v>1019</v>
      </c>
      <c r="C264" s="822" t="s">
        <v>1026</v>
      </c>
      <c r="D264" s="823" t="s">
        <v>1561</v>
      </c>
      <c r="E264" s="824" t="s">
        <v>1038</v>
      </c>
      <c r="F264" s="822" t="s">
        <v>1020</v>
      </c>
      <c r="G264" s="822" t="s">
        <v>1164</v>
      </c>
      <c r="H264" s="822" t="s">
        <v>329</v>
      </c>
      <c r="I264" s="822" t="s">
        <v>1165</v>
      </c>
      <c r="J264" s="822" t="s">
        <v>805</v>
      </c>
      <c r="K264" s="822" t="s">
        <v>1166</v>
      </c>
      <c r="L264" s="825">
        <v>36.54</v>
      </c>
      <c r="M264" s="825">
        <v>109.62</v>
      </c>
      <c r="N264" s="822">
        <v>3</v>
      </c>
      <c r="O264" s="826">
        <v>1.5</v>
      </c>
      <c r="P264" s="825">
        <v>73.08</v>
      </c>
      <c r="Q264" s="827">
        <v>0.66666666666666663</v>
      </c>
      <c r="R264" s="822">
        <v>2</v>
      </c>
      <c r="S264" s="827">
        <v>0.66666666666666663</v>
      </c>
      <c r="T264" s="826">
        <v>1</v>
      </c>
      <c r="U264" s="828">
        <v>0.66666666666666663</v>
      </c>
    </row>
    <row r="265" spans="1:21" ht="14.45" customHeight="1" x14ac:dyDescent="0.2">
      <c r="A265" s="821">
        <v>9</v>
      </c>
      <c r="B265" s="822" t="s">
        <v>1019</v>
      </c>
      <c r="C265" s="822" t="s">
        <v>1026</v>
      </c>
      <c r="D265" s="823" t="s">
        <v>1561</v>
      </c>
      <c r="E265" s="824" t="s">
        <v>1038</v>
      </c>
      <c r="F265" s="822" t="s">
        <v>1020</v>
      </c>
      <c r="G265" s="822" t="s">
        <v>1203</v>
      </c>
      <c r="H265" s="822" t="s">
        <v>329</v>
      </c>
      <c r="I265" s="822" t="s">
        <v>1014</v>
      </c>
      <c r="J265" s="822" t="s">
        <v>895</v>
      </c>
      <c r="K265" s="822" t="s">
        <v>890</v>
      </c>
      <c r="L265" s="825">
        <v>294.81</v>
      </c>
      <c r="M265" s="825">
        <v>4127.34</v>
      </c>
      <c r="N265" s="822">
        <v>14</v>
      </c>
      <c r="O265" s="826">
        <v>2.5</v>
      </c>
      <c r="P265" s="825">
        <v>4127.34</v>
      </c>
      <c r="Q265" s="827">
        <v>1</v>
      </c>
      <c r="R265" s="822">
        <v>14</v>
      </c>
      <c r="S265" s="827">
        <v>1</v>
      </c>
      <c r="T265" s="826">
        <v>2.5</v>
      </c>
      <c r="U265" s="828">
        <v>1</v>
      </c>
    </row>
    <row r="266" spans="1:21" ht="14.45" customHeight="1" x14ac:dyDescent="0.2">
      <c r="A266" s="821">
        <v>9</v>
      </c>
      <c r="B266" s="822" t="s">
        <v>1019</v>
      </c>
      <c r="C266" s="822" t="s">
        <v>1026</v>
      </c>
      <c r="D266" s="823" t="s">
        <v>1561</v>
      </c>
      <c r="E266" s="824" t="s">
        <v>1038</v>
      </c>
      <c r="F266" s="822" t="s">
        <v>1020</v>
      </c>
      <c r="G266" s="822" t="s">
        <v>1203</v>
      </c>
      <c r="H266" s="822" t="s">
        <v>329</v>
      </c>
      <c r="I266" s="822" t="s">
        <v>1312</v>
      </c>
      <c r="J266" s="822" t="s">
        <v>1313</v>
      </c>
      <c r="K266" s="822" t="s">
        <v>883</v>
      </c>
      <c r="L266" s="825">
        <v>294.81</v>
      </c>
      <c r="M266" s="825">
        <v>589.62</v>
      </c>
      <c r="N266" s="822">
        <v>2</v>
      </c>
      <c r="O266" s="826">
        <v>0.5</v>
      </c>
      <c r="P266" s="825"/>
      <c r="Q266" s="827">
        <v>0</v>
      </c>
      <c r="R266" s="822"/>
      <c r="S266" s="827">
        <v>0</v>
      </c>
      <c r="T266" s="826"/>
      <c r="U266" s="828">
        <v>0</v>
      </c>
    </row>
    <row r="267" spans="1:21" ht="14.45" customHeight="1" x14ac:dyDescent="0.2">
      <c r="A267" s="821">
        <v>9</v>
      </c>
      <c r="B267" s="822" t="s">
        <v>1019</v>
      </c>
      <c r="C267" s="822" t="s">
        <v>1026</v>
      </c>
      <c r="D267" s="823" t="s">
        <v>1561</v>
      </c>
      <c r="E267" s="824" t="s">
        <v>1037</v>
      </c>
      <c r="F267" s="822" t="s">
        <v>1020</v>
      </c>
      <c r="G267" s="822" t="s">
        <v>1523</v>
      </c>
      <c r="H267" s="822" t="s">
        <v>683</v>
      </c>
      <c r="I267" s="822" t="s">
        <v>1524</v>
      </c>
      <c r="J267" s="822" t="s">
        <v>1525</v>
      </c>
      <c r="K267" s="822" t="s">
        <v>1526</v>
      </c>
      <c r="L267" s="825">
        <v>93.27</v>
      </c>
      <c r="M267" s="825">
        <v>186.54</v>
      </c>
      <c r="N267" s="822">
        <v>2</v>
      </c>
      <c r="O267" s="826">
        <v>1.5</v>
      </c>
      <c r="P267" s="825">
        <v>186.54</v>
      </c>
      <c r="Q267" s="827">
        <v>1</v>
      </c>
      <c r="R267" s="822">
        <v>2</v>
      </c>
      <c r="S267" s="827">
        <v>1</v>
      </c>
      <c r="T267" s="826">
        <v>1.5</v>
      </c>
      <c r="U267" s="828">
        <v>1</v>
      </c>
    </row>
    <row r="268" spans="1:21" ht="14.45" customHeight="1" x14ac:dyDescent="0.2">
      <c r="A268" s="821">
        <v>9</v>
      </c>
      <c r="B268" s="822" t="s">
        <v>1019</v>
      </c>
      <c r="C268" s="822" t="s">
        <v>1026</v>
      </c>
      <c r="D268" s="823" t="s">
        <v>1561</v>
      </c>
      <c r="E268" s="824" t="s">
        <v>1037</v>
      </c>
      <c r="F268" s="822" t="s">
        <v>1020</v>
      </c>
      <c r="G268" s="822" t="s">
        <v>1048</v>
      </c>
      <c r="H268" s="822" t="s">
        <v>329</v>
      </c>
      <c r="I268" s="822" t="s">
        <v>1527</v>
      </c>
      <c r="J268" s="822" t="s">
        <v>1528</v>
      </c>
      <c r="K268" s="822" t="s">
        <v>1529</v>
      </c>
      <c r="L268" s="825">
        <v>254.49</v>
      </c>
      <c r="M268" s="825">
        <v>254.49</v>
      </c>
      <c r="N268" s="822">
        <v>1</v>
      </c>
      <c r="O268" s="826">
        <v>0.5</v>
      </c>
      <c r="P268" s="825">
        <v>254.49</v>
      </c>
      <c r="Q268" s="827">
        <v>1</v>
      </c>
      <c r="R268" s="822">
        <v>1</v>
      </c>
      <c r="S268" s="827">
        <v>1</v>
      </c>
      <c r="T268" s="826">
        <v>0.5</v>
      </c>
      <c r="U268" s="828">
        <v>1</v>
      </c>
    </row>
    <row r="269" spans="1:21" ht="14.45" customHeight="1" x14ac:dyDescent="0.2">
      <c r="A269" s="821">
        <v>9</v>
      </c>
      <c r="B269" s="822" t="s">
        <v>1019</v>
      </c>
      <c r="C269" s="822" t="s">
        <v>1026</v>
      </c>
      <c r="D269" s="823" t="s">
        <v>1561</v>
      </c>
      <c r="E269" s="824" t="s">
        <v>1037</v>
      </c>
      <c r="F269" s="822" t="s">
        <v>1020</v>
      </c>
      <c r="G269" s="822" t="s">
        <v>1530</v>
      </c>
      <c r="H269" s="822" t="s">
        <v>329</v>
      </c>
      <c r="I269" s="822" t="s">
        <v>1531</v>
      </c>
      <c r="J269" s="822" t="s">
        <v>1532</v>
      </c>
      <c r="K269" s="822" t="s">
        <v>1533</v>
      </c>
      <c r="L269" s="825">
        <v>0</v>
      </c>
      <c r="M269" s="825">
        <v>0</v>
      </c>
      <c r="N269" s="822">
        <v>1</v>
      </c>
      <c r="O269" s="826">
        <v>0.5</v>
      </c>
      <c r="P269" s="825">
        <v>0</v>
      </c>
      <c r="Q269" s="827"/>
      <c r="R269" s="822">
        <v>1</v>
      </c>
      <c r="S269" s="827">
        <v>1</v>
      </c>
      <c r="T269" s="826">
        <v>0.5</v>
      </c>
      <c r="U269" s="828">
        <v>1</v>
      </c>
    </row>
    <row r="270" spans="1:21" ht="14.45" customHeight="1" x14ac:dyDescent="0.2">
      <c r="A270" s="821">
        <v>9</v>
      </c>
      <c r="B270" s="822" t="s">
        <v>1019</v>
      </c>
      <c r="C270" s="822" t="s">
        <v>1026</v>
      </c>
      <c r="D270" s="823" t="s">
        <v>1561</v>
      </c>
      <c r="E270" s="824" t="s">
        <v>1037</v>
      </c>
      <c r="F270" s="822" t="s">
        <v>1020</v>
      </c>
      <c r="G270" s="822" t="s">
        <v>1534</v>
      </c>
      <c r="H270" s="822" t="s">
        <v>329</v>
      </c>
      <c r="I270" s="822" t="s">
        <v>1535</v>
      </c>
      <c r="J270" s="822" t="s">
        <v>1536</v>
      </c>
      <c r="K270" s="822" t="s">
        <v>1537</v>
      </c>
      <c r="L270" s="825">
        <v>52.87</v>
      </c>
      <c r="M270" s="825">
        <v>52.87</v>
      </c>
      <c r="N270" s="822">
        <v>1</v>
      </c>
      <c r="O270" s="826">
        <v>0.5</v>
      </c>
      <c r="P270" s="825">
        <v>52.87</v>
      </c>
      <c r="Q270" s="827">
        <v>1</v>
      </c>
      <c r="R270" s="822">
        <v>1</v>
      </c>
      <c r="S270" s="827">
        <v>1</v>
      </c>
      <c r="T270" s="826">
        <v>0.5</v>
      </c>
      <c r="U270" s="828">
        <v>1</v>
      </c>
    </row>
    <row r="271" spans="1:21" ht="14.45" customHeight="1" x14ac:dyDescent="0.2">
      <c r="A271" s="821">
        <v>9</v>
      </c>
      <c r="B271" s="822" t="s">
        <v>1019</v>
      </c>
      <c r="C271" s="822" t="s">
        <v>1026</v>
      </c>
      <c r="D271" s="823" t="s">
        <v>1561</v>
      </c>
      <c r="E271" s="824" t="s">
        <v>1037</v>
      </c>
      <c r="F271" s="822" t="s">
        <v>1020</v>
      </c>
      <c r="G271" s="822" t="s">
        <v>1236</v>
      </c>
      <c r="H271" s="822" t="s">
        <v>329</v>
      </c>
      <c r="I271" s="822" t="s">
        <v>1237</v>
      </c>
      <c r="J271" s="822" t="s">
        <v>1238</v>
      </c>
      <c r="K271" s="822" t="s">
        <v>1239</v>
      </c>
      <c r="L271" s="825">
        <v>182.22</v>
      </c>
      <c r="M271" s="825">
        <v>182.22</v>
      </c>
      <c r="N271" s="822">
        <v>1</v>
      </c>
      <c r="O271" s="826">
        <v>0.5</v>
      </c>
      <c r="P271" s="825">
        <v>182.22</v>
      </c>
      <c r="Q271" s="827">
        <v>1</v>
      </c>
      <c r="R271" s="822">
        <v>1</v>
      </c>
      <c r="S271" s="827">
        <v>1</v>
      </c>
      <c r="T271" s="826">
        <v>0.5</v>
      </c>
      <c r="U271" s="828">
        <v>1</v>
      </c>
    </row>
    <row r="272" spans="1:21" ht="14.45" customHeight="1" x14ac:dyDescent="0.2">
      <c r="A272" s="821">
        <v>9</v>
      </c>
      <c r="B272" s="822" t="s">
        <v>1019</v>
      </c>
      <c r="C272" s="822" t="s">
        <v>1026</v>
      </c>
      <c r="D272" s="823" t="s">
        <v>1561</v>
      </c>
      <c r="E272" s="824" t="s">
        <v>1037</v>
      </c>
      <c r="F272" s="822" t="s">
        <v>1020</v>
      </c>
      <c r="G272" s="822" t="s">
        <v>1538</v>
      </c>
      <c r="H272" s="822" t="s">
        <v>683</v>
      </c>
      <c r="I272" s="822" t="s">
        <v>1539</v>
      </c>
      <c r="J272" s="822" t="s">
        <v>1540</v>
      </c>
      <c r="K272" s="822" t="s">
        <v>1541</v>
      </c>
      <c r="L272" s="825">
        <v>20.83</v>
      </c>
      <c r="M272" s="825">
        <v>83.32</v>
      </c>
      <c r="N272" s="822">
        <v>4</v>
      </c>
      <c r="O272" s="826">
        <v>1.5</v>
      </c>
      <c r="P272" s="825">
        <v>83.32</v>
      </c>
      <c r="Q272" s="827">
        <v>1</v>
      </c>
      <c r="R272" s="822">
        <v>4</v>
      </c>
      <c r="S272" s="827">
        <v>1</v>
      </c>
      <c r="T272" s="826">
        <v>1.5</v>
      </c>
      <c r="U272" s="828">
        <v>1</v>
      </c>
    </row>
    <row r="273" spans="1:21" ht="14.45" customHeight="1" x14ac:dyDescent="0.2">
      <c r="A273" s="821">
        <v>9</v>
      </c>
      <c r="B273" s="822" t="s">
        <v>1019</v>
      </c>
      <c r="C273" s="822" t="s">
        <v>1026</v>
      </c>
      <c r="D273" s="823" t="s">
        <v>1561</v>
      </c>
      <c r="E273" s="824" t="s">
        <v>1037</v>
      </c>
      <c r="F273" s="822" t="s">
        <v>1020</v>
      </c>
      <c r="G273" s="822" t="s">
        <v>1161</v>
      </c>
      <c r="H273" s="822" t="s">
        <v>329</v>
      </c>
      <c r="I273" s="822" t="s">
        <v>1162</v>
      </c>
      <c r="J273" s="822" t="s">
        <v>906</v>
      </c>
      <c r="K273" s="822" t="s">
        <v>1163</v>
      </c>
      <c r="L273" s="825">
        <v>83.79</v>
      </c>
      <c r="M273" s="825">
        <v>167.58</v>
      </c>
      <c r="N273" s="822">
        <v>2</v>
      </c>
      <c r="O273" s="826">
        <v>1</v>
      </c>
      <c r="P273" s="825">
        <v>167.58</v>
      </c>
      <c r="Q273" s="827">
        <v>1</v>
      </c>
      <c r="R273" s="822">
        <v>2</v>
      </c>
      <c r="S273" s="827">
        <v>1</v>
      </c>
      <c r="T273" s="826">
        <v>1</v>
      </c>
      <c r="U273" s="828">
        <v>1</v>
      </c>
    </row>
    <row r="274" spans="1:21" ht="14.45" customHeight="1" x14ac:dyDescent="0.2">
      <c r="A274" s="821">
        <v>9</v>
      </c>
      <c r="B274" s="822" t="s">
        <v>1019</v>
      </c>
      <c r="C274" s="822" t="s">
        <v>1026</v>
      </c>
      <c r="D274" s="823" t="s">
        <v>1561</v>
      </c>
      <c r="E274" s="824" t="s">
        <v>1037</v>
      </c>
      <c r="F274" s="822" t="s">
        <v>1020</v>
      </c>
      <c r="G274" s="822" t="s">
        <v>1542</v>
      </c>
      <c r="H274" s="822" t="s">
        <v>683</v>
      </c>
      <c r="I274" s="822" t="s">
        <v>1543</v>
      </c>
      <c r="J274" s="822" t="s">
        <v>1544</v>
      </c>
      <c r="K274" s="822" t="s">
        <v>1545</v>
      </c>
      <c r="L274" s="825">
        <v>186.87</v>
      </c>
      <c r="M274" s="825">
        <v>373.74</v>
      </c>
      <c r="N274" s="822">
        <v>2</v>
      </c>
      <c r="O274" s="826">
        <v>0.5</v>
      </c>
      <c r="P274" s="825">
        <v>373.74</v>
      </c>
      <c r="Q274" s="827">
        <v>1</v>
      </c>
      <c r="R274" s="822">
        <v>2</v>
      </c>
      <c r="S274" s="827">
        <v>1</v>
      </c>
      <c r="T274" s="826">
        <v>0.5</v>
      </c>
      <c r="U274" s="828">
        <v>1</v>
      </c>
    </row>
    <row r="275" spans="1:21" ht="14.45" customHeight="1" x14ac:dyDescent="0.2">
      <c r="A275" s="821">
        <v>9</v>
      </c>
      <c r="B275" s="822" t="s">
        <v>1019</v>
      </c>
      <c r="C275" s="822" t="s">
        <v>1026</v>
      </c>
      <c r="D275" s="823" t="s">
        <v>1561</v>
      </c>
      <c r="E275" s="824" t="s">
        <v>1037</v>
      </c>
      <c r="F275" s="822" t="s">
        <v>1020</v>
      </c>
      <c r="G275" s="822" t="s">
        <v>1546</v>
      </c>
      <c r="H275" s="822" t="s">
        <v>683</v>
      </c>
      <c r="I275" s="822" t="s">
        <v>1547</v>
      </c>
      <c r="J275" s="822" t="s">
        <v>1548</v>
      </c>
      <c r="K275" s="822" t="s">
        <v>1549</v>
      </c>
      <c r="L275" s="825">
        <v>888.77</v>
      </c>
      <c r="M275" s="825">
        <v>6221.3899999999994</v>
      </c>
      <c r="N275" s="822">
        <v>7</v>
      </c>
      <c r="O275" s="826">
        <v>2</v>
      </c>
      <c r="P275" s="825">
        <v>6221.3899999999994</v>
      </c>
      <c r="Q275" s="827">
        <v>1</v>
      </c>
      <c r="R275" s="822">
        <v>7</v>
      </c>
      <c r="S275" s="827">
        <v>1</v>
      </c>
      <c r="T275" s="826">
        <v>2</v>
      </c>
      <c r="U275" s="828">
        <v>1</v>
      </c>
    </row>
    <row r="276" spans="1:21" ht="14.45" customHeight="1" x14ac:dyDescent="0.2">
      <c r="A276" s="821">
        <v>9</v>
      </c>
      <c r="B276" s="822" t="s">
        <v>1019</v>
      </c>
      <c r="C276" s="822" t="s">
        <v>1026</v>
      </c>
      <c r="D276" s="823" t="s">
        <v>1561</v>
      </c>
      <c r="E276" s="824" t="s">
        <v>1037</v>
      </c>
      <c r="F276" s="822" t="s">
        <v>1020</v>
      </c>
      <c r="G276" s="822" t="s">
        <v>1261</v>
      </c>
      <c r="H276" s="822" t="s">
        <v>329</v>
      </c>
      <c r="I276" s="822" t="s">
        <v>1262</v>
      </c>
      <c r="J276" s="822" t="s">
        <v>1263</v>
      </c>
      <c r="K276" s="822" t="s">
        <v>1264</v>
      </c>
      <c r="L276" s="825">
        <v>38.56</v>
      </c>
      <c r="M276" s="825">
        <v>38.56</v>
      </c>
      <c r="N276" s="822">
        <v>1</v>
      </c>
      <c r="O276" s="826">
        <v>0.5</v>
      </c>
      <c r="P276" s="825">
        <v>38.56</v>
      </c>
      <c r="Q276" s="827">
        <v>1</v>
      </c>
      <c r="R276" s="822">
        <v>1</v>
      </c>
      <c r="S276" s="827">
        <v>1</v>
      </c>
      <c r="T276" s="826">
        <v>0.5</v>
      </c>
      <c r="U276" s="828">
        <v>1</v>
      </c>
    </row>
    <row r="277" spans="1:21" ht="14.45" customHeight="1" x14ac:dyDescent="0.2">
      <c r="A277" s="821">
        <v>9</v>
      </c>
      <c r="B277" s="822" t="s">
        <v>1019</v>
      </c>
      <c r="C277" s="822" t="s">
        <v>1026</v>
      </c>
      <c r="D277" s="823" t="s">
        <v>1561</v>
      </c>
      <c r="E277" s="824" t="s">
        <v>1037</v>
      </c>
      <c r="F277" s="822" t="s">
        <v>1020</v>
      </c>
      <c r="G277" s="822" t="s">
        <v>1301</v>
      </c>
      <c r="H277" s="822" t="s">
        <v>329</v>
      </c>
      <c r="I277" s="822" t="s">
        <v>1550</v>
      </c>
      <c r="J277" s="822" t="s">
        <v>1303</v>
      </c>
      <c r="K277" s="822" t="s">
        <v>1551</v>
      </c>
      <c r="L277" s="825">
        <v>225.06</v>
      </c>
      <c r="M277" s="825">
        <v>450.12</v>
      </c>
      <c r="N277" s="822">
        <v>2</v>
      </c>
      <c r="O277" s="826">
        <v>1</v>
      </c>
      <c r="P277" s="825">
        <v>450.12</v>
      </c>
      <c r="Q277" s="827">
        <v>1</v>
      </c>
      <c r="R277" s="822">
        <v>2</v>
      </c>
      <c r="S277" s="827">
        <v>1</v>
      </c>
      <c r="T277" s="826">
        <v>1</v>
      </c>
      <c r="U277" s="828">
        <v>1</v>
      </c>
    </row>
    <row r="278" spans="1:21" ht="14.45" customHeight="1" x14ac:dyDescent="0.2">
      <c r="A278" s="821">
        <v>9</v>
      </c>
      <c r="B278" s="822" t="s">
        <v>1019</v>
      </c>
      <c r="C278" s="822" t="s">
        <v>1026</v>
      </c>
      <c r="D278" s="823" t="s">
        <v>1561</v>
      </c>
      <c r="E278" s="824" t="s">
        <v>1037</v>
      </c>
      <c r="F278" s="822" t="s">
        <v>1020</v>
      </c>
      <c r="G278" s="822" t="s">
        <v>1552</v>
      </c>
      <c r="H278" s="822" t="s">
        <v>329</v>
      </c>
      <c r="I278" s="822" t="s">
        <v>1553</v>
      </c>
      <c r="J278" s="822" t="s">
        <v>1554</v>
      </c>
      <c r="K278" s="822" t="s">
        <v>1555</v>
      </c>
      <c r="L278" s="825">
        <v>829.85</v>
      </c>
      <c r="M278" s="825">
        <v>28214.9</v>
      </c>
      <c r="N278" s="822">
        <v>34</v>
      </c>
      <c r="O278" s="826">
        <v>1.5</v>
      </c>
      <c r="P278" s="825">
        <v>28214.9</v>
      </c>
      <c r="Q278" s="827">
        <v>1</v>
      </c>
      <c r="R278" s="822">
        <v>34</v>
      </c>
      <c r="S278" s="827">
        <v>1</v>
      </c>
      <c r="T278" s="826">
        <v>1.5</v>
      </c>
      <c r="U278" s="828">
        <v>1</v>
      </c>
    </row>
    <row r="279" spans="1:21" ht="14.45" customHeight="1" x14ac:dyDescent="0.2">
      <c r="A279" s="821">
        <v>9</v>
      </c>
      <c r="B279" s="822" t="s">
        <v>1019</v>
      </c>
      <c r="C279" s="822" t="s">
        <v>1026</v>
      </c>
      <c r="D279" s="823" t="s">
        <v>1561</v>
      </c>
      <c r="E279" s="824" t="s">
        <v>1037</v>
      </c>
      <c r="F279" s="822" t="s">
        <v>1020</v>
      </c>
      <c r="G279" s="822" t="s">
        <v>1552</v>
      </c>
      <c r="H279" s="822" t="s">
        <v>329</v>
      </c>
      <c r="I279" s="822" t="s">
        <v>1556</v>
      </c>
      <c r="J279" s="822" t="s">
        <v>1554</v>
      </c>
      <c r="K279" s="822" t="s">
        <v>1557</v>
      </c>
      <c r="L279" s="825">
        <v>829.27</v>
      </c>
      <c r="M279" s="825">
        <v>1658.54</v>
      </c>
      <c r="N279" s="822">
        <v>2</v>
      </c>
      <c r="O279" s="826">
        <v>0.5</v>
      </c>
      <c r="P279" s="825">
        <v>1658.54</v>
      </c>
      <c r="Q279" s="827">
        <v>1</v>
      </c>
      <c r="R279" s="822">
        <v>2</v>
      </c>
      <c r="S279" s="827">
        <v>1</v>
      </c>
      <c r="T279" s="826">
        <v>0.5</v>
      </c>
      <c r="U279" s="828">
        <v>1</v>
      </c>
    </row>
    <row r="280" spans="1:21" ht="14.45" customHeight="1" x14ac:dyDescent="0.2">
      <c r="A280" s="821">
        <v>9</v>
      </c>
      <c r="B280" s="822" t="s">
        <v>1019</v>
      </c>
      <c r="C280" s="822" t="s">
        <v>1026</v>
      </c>
      <c r="D280" s="823" t="s">
        <v>1561</v>
      </c>
      <c r="E280" s="824" t="s">
        <v>1032</v>
      </c>
      <c r="F280" s="822" t="s">
        <v>1020</v>
      </c>
      <c r="G280" s="822" t="s">
        <v>1074</v>
      </c>
      <c r="H280" s="822" t="s">
        <v>329</v>
      </c>
      <c r="I280" s="822" t="s">
        <v>1075</v>
      </c>
      <c r="J280" s="822" t="s">
        <v>654</v>
      </c>
      <c r="K280" s="822" t="s">
        <v>655</v>
      </c>
      <c r="L280" s="825">
        <v>49.04</v>
      </c>
      <c r="M280" s="825">
        <v>49.04</v>
      </c>
      <c r="N280" s="822">
        <v>1</v>
      </c>
      <c r="O280" s="826">
        <v>1</v>
      </c>
      <c r="P280" s="825">
        <v>49.04</v>
      </c>
      <c r="Q280" s="827">
        <v>1</v>
      </c>
      <c r="R280" s="822">
        <v>1</v>
      </c>
      <c r="S280" s="827">
        <v>1</v>
      </c>
      <c r="T280" s="826">
        <v>1</v>
      </c>
      <c r="U280" s="828">
        <v>1</v>
      </c>
    </row>
    <row r="281" spans="1:21" ht="14.45" customHeight="1" x14ac:dyDescent="0.2">
      <c r="A281" s="821">
        <v>9</v>
      </c>
      <c r="B281" s="822" t="s">
        <v>1019</v>
      </c>
      <c r="C281" s="822" t="s">
        <v>1026</v>
      </c>
      <c r="D281" s="823" t="s">
        <v>1561</v>
      </c>
      <c r="E281" s="824" t="s">
        <v>1032</v>
      </c>
      <c r="F281" s="822" t="s">
        <v>1020</v>
      </c>
      <c r="G281" s="822" t="s">
        <v>1244</v>
      </c>
      <c r="H281" s="822" t="s">
        <v>329</v>
      </c>
      <c r="I281" s="822" t="s">
        <v>1245</v>
      </c>
      <c r="J281" s="822" t="s">
        <v>666</v>
      </c>
      <c r="K281" s="822" t="s">
        <v>1246</v>
      </c>
      <c r="L281" s="825">
        <v>42.14</v>
      </c>
      <c r="M281" s="825">
        <v>42.14</v>
      </c>
      <c r="N281" s="822">
        <v>1</v>
      </c>
      <c r="O281" s="826"/>
      <c r="P281" s="825"/>
      <c r="Q281" s="827">
        <v>0</v>
      </c>
      <c r="R281" s="822"/>
      <c r="S281" s="827">
        <v>0</v>
      </c>
      <c r="T281" s="826"/>
      <c r="U281" s="828"/>
    </row>
    <row r="282" spans="1:21" ht="14.45" customHeight="1" x14ac:dyDescent="0.2">
      <c r="A282" s="821">
        <v>9</v>
      </c>
      <c r="B282" s="822" t="s">
        <v>1019</v>
      </c>
      <c r="C282" s="822" t="s">
        <v>1026</v>
      </c>
      <c r="D282" s="823" t="s">
        <v>1561</v>
      </c>
      <c r="E282" s="824" t="s">
        <v>1032</v>
      </c>
      <c r="F282" s="822" t="s">
        <v>1020</v>
      </c>
      <c r="G282" s="822" t="s">
        <v>1491</v>
      </c>
      <c r="H282" s="822" t="s">
        <v>329</v>
      </c>
      <c r="I282" s="822" t="s">
        <v>1558</v>
      </c>
      <c r="J282" s="822" t="s">
        <v>1559</v>
      </c>
      <c r="K282" s="822" t="s">
        <v>1560</v>
      </c>
      <c r="L282" s="825">
        <v>218.41</v>
      </c>
      <c r="M282" s="825">
        <v>218.41</v>
      </c>
      <c r="N282" s="822">
        <v>1</v>
      </c>
      <c r="O282" s="826">
        <v>1</v>
      </c>
      <c r="P282" s="825"/>
      <c r="Q282" s="827">
        <v>0</v>
      </c>
      <c r="R282" s="822"/>
      <c r="S282" s="827">
        <v>0</v>
      </c>
      <c r="T282" s="826"/>
      <c r="U282" s="828">
        <v>0</v>
      </c>
    </row>
    <row r="283" spans="1:21" ht="14.45" customHeight="1" x14ac:dyDescent="0.2">
      <c r="A283" s="821">
        <v>9</v>
      </c>
      <c r="B283" s="822" t="s">
        <v>1019</v>
      </c>
      <c r="C283" s="822" t="s">
        <v>1026</v>
      </c>
      <c r="D283" s="823" t="s">
        <v>1561</v>
      </c>
      <c r="E283" s="824" t="s">
        <v>1040</v>
      </c>
      <c r="F283" s="822" t="s">
        <v>1020</v>
      </c>
      <c r="G283" s="822" t="s">
        <v>1164</v>
      </c>
      <c r="H283" s="822" t="s">
        <v>329</v>
      </c>
      <c r="I283" s="822" t="s">
        <v>1165</v>
      </c>
      <c r="J283" s="822" t="s">
        <v>805</v>
      </c>
      <c r="K283" s="822" t="s">
        <v>1166</v>
      </c>
      <c r="L283" s="825">
        <v>36.54</v>
      </c>
      <c r="M283" s="825">
        <v>36.54</v>
      </c>
      <c r="N283" s="822">
        <v>1</v>
      </c>
      <c r="O283" s="826">
        <v>1</v>
      </c>
      <c r="P283" s="825"/>
      <c r="Q283" s="827">
        <v>0</v>
      </c>
      <c r="R283" s="822"/>
      <c r="S283" s="827">
        <v>0</v>
      </c>
      <c r="T283" s="826"/>
      <c r="U283" s="828">
        <v>0</v>
      </c>
    </row>
    <row r="284" spans="1:21" ht="14.45" customHeight="1" x14ac:dyDescent="0.2">
      <c r="A284" s="821">
        <v>9</v>
      </c>
      <c r="B284" s="822" t="s">
        <v>1019</v>
      </c>
      <c r="C284" s="822" t="s">
        <v>1026</v>
      </c>
      <c r="D284" s="823" t="s">
        <v>1561</v>
      </c>
      <c r="E284" s="824" t="s">
        <v>1042</v>
      </c>
      <c r="F284" s="822" t="s">
        <v>1020</v>
      </c>
      <c r="G284" s="822" t="s">
        <v>1150</v>
      </c>
      <c r="H284" s="822" t="s">
        <v>329</v>
      </c>
      <c r="I284" s="822" t="s">
        <v>1151</v>
      </c>
      <c r="J284" s="822" t="s">
        <v>629</v>
      </c>
      <c r="K284" s="822" t="s">
        <v>630</v>
      </c>
      <c r="L284" s="825">
        <v>105.63</v>
      </c>
      <c r="M284" s="825">
        <v>422.52</v>
      </c>
      <c r="N284" s="822">
        <v>4</v>
      </c>
      <c r="O284" s="826">
        <v>2.5</v>
      </c>
      <c r="P284" s="825">
        <v>316.89</v>
      </c>
      <c r="Q284" s="827">
        <v>0.75</v>
      </c>
      <c r="R284" s="822">
        <v>3</v>
      </c>
      <c r="S284" s="827">
        <v>0.75</v>
      </c>
      <c r="T284" s="826">
        <v>2</v>
      </c>
      <c r="U284" s="828">
        <v>0.8</v>
      </c>
    </row>
    <row r="285" spans="1:21" ht="14.45" customHeight="1" x14ac:dyDescent="0.2">
      <c r="A285" s="821">
        <v>9</v>
      </c>
      <c r="B285" s="822" t="s">
        <v>1019</v>
      </c>
      <c r="C285" s="822" t="s">
        <v>1026</v>
      </c>
      <c r="D285" s="823" t="s">
        <v>1561</v>
      </c>
      <c r="E285" s="824" t="s">
        <v>1042</v>
      </c>
      <c r="F285" s="822" t="s">
        <v>1020</v>
      </c>
      <c r="G285" s="822" t="s">
        <v>1074</v>
      </c>
      <c r="H285" s="822" t="s">
        <v>329</v>
      </c>
      <c r="I285" s="822" t="s">
        <v>1075</v>
      </c>
      <c r="J285" s="822" t="s">
        <v>654</v>
      </c>
      <c r="K285" s="822" t="s">
        <v>655</v>
      </c>
      <c r="L285" s="825">
        <v>49.04</v>
      </c>
      <c r="M285" s="825">
        <v>196.16</v>
      </c>
      <c r="N285" s="822">
        <v>4</v>
      </c>
      <c r="O285" s="826">
        <v>2</v>
      </c>
      <c r="P285" s="825">
        <v>147.12</v>
      </c>
      <c r="Q285" s="827">
        <v>0.75</v>
      </c>
      <c r="R285" s="822">
        <v>3</v>
      </c>
      <c r="S285" s="827">
        <v>0.75</v>
      </c>
      <c r="T285" s="826">
        <v>1.5</v>
      </c>
      <c r="U285" s="828">
        <v>0.75</v>
      </c>
    </row>
    <row r="286" spans="1:21" ht="14.45" customHeight="1" x14ac:dyDescent="0.2">
      <c r="A286" s="821">
        <v>9</v>
      </c>
      <c r="B286" s="822" t="s">
        <v>1019</v>
      </c>
      <c r="C286" s="822" t="s">
        <v>1026</v>
      </c>
      <c r="D286" s="823" t="s">
        <v>1561</v>
      </c>
      <c r="E286" s="824" t="s">
        <v>1042</v>
      </c>
      <c r="F286" s="822" t="s">
        <v>1020</v>
      </c>
      <c r="G286" s="822" t="s">
        <v>1164</v>
      </c>
      <c r="H286" s="822" t="s">
        <v>329</v>
      </c>
      <c r="I286" s="822" t="s">
        <v>1165</v>
      </c>
      <c r="J286" s="822" t="s">
        <v>805</v>
      </c>
      <c r="K286" s="822" t="s">
        <v>1166</v>
      </c>
      <c r="L286" s="825">
        <v>36.54</v>
      </c>
      <c r="M286" s="825">
        <v>73.08</v>
      </c>
      <c r="N286" s="822">
        <v>2</v>
      </c>
      <c r="O286" s="826">
        <v>1</v>
      </c>
      <c r="P286" s="825">
        <v>73.08</v>
      </c>
      <c r="Q286" s="827">
        <v>1</v>
      </c>
      <c r="R286" s="822">
        <v>2</v>
      </c>
      <c r="S286" s="827">
        <v>1</v>
      </c>
      <c r="T286" s="826">
        <v>1</v>
      </c>
      <c r="U286" s="828">
        <v>1</v>
      </c>
    </row>
    <row r="287" spans="1:21" ht="14.45" customHeight="1" x14ac:dyDescent="0.2">
      <c r="A287" s="821">
        <v>9</v>
      </c>
      <c r="B287" s="822" t="s">
        <v>1019</v>
      </c>
      <c r="C287" s="822" t="s">
        <v>1026</v>
      </c>
      <c r="D287" s="823" t="s">
        <v>1561</v>
      </c>
      <c r="E287" s="824" t="s">
        <v>1042</v>
      </c>
      <c r="F287" s="822" t="s">
        <v>1020</v>
      </c>
      <c r="G287" s="822" t="s">
        <v>1203</v>
      </c>
      <c r="H287" s="822" t="s">
        <v>329</v>
      </c>
      <c r="I287" s="822" t="s">
        <v>1312</v>
      </c>
      <c r="J287" s="822" t="s">
        <v>1313</v>
      </c>
      <c r="K287" s="822" t="s">
        <v>883</v>
      </c>
      <c r="L287" s="825">
        <v>294.81</v>
      </c>
      <c r="M287" s="825">
        <v>1474.05</v>
      </c>
      <c r="N287" s="822">
        <v>5</v>
      </c>
      <c r="O287" s="826">
        <v>0.5</v>
      </c>
      <c r="P287" s="825">
        <v>1474.05</v>
      </c>
      <c r="Q287" s="827">
        <v>1</v>
      </c>
      <c r="R287" s="822">
        <v>5</v>
      </c>
      <c r="S287" s="827">
        <v>1</v>
      </c>
      <c r="T287" s="826">
        <v>0.5</v>
      </c>
      <c r="U287" s="828">
        <v>1</v>
      </c>
    </row>
    <row r="288" spans="1:21" ht="14.45" customHeight="1" x14ac:dyDescent="0.2">
      <c r="A288" s="821">
        <v>9</v>
      </c>
      <c r="B288" s="822" t="s">
        <v>1019</v>
      </c>
      <c r="C288" s="822" t="s">
        <v>1026</v>
      </c>
      <c r="D288" s="823" t="s">
        <v>1561</v>
      </c>
      <c r="E288" s="824" t="s">
        <v>1042</v>
      </c>
      <c r="F288" s="822" t="s">
        <v>1021</v>
      </c>
      <c r="G288" s="822" t="s">
        <v>1116</v>
      </c>
      <c r="H288" s="822" t="s">
        <v>329</v>
      </c>
      <c r="I288" s="822" t="s">
        <v>1495</v>
      </c>
      <c r="J288" s="822" t="s">
        <v>1118</v>
      </c>
      <c r="K288" s="822"/>
      <c r="L288" s="825">
        <v>0</v>
      </c>
      <c r="M288" s="825">
        <v>0</v>
      </c>
      <c r="N288" s="822">
        <v>1</v>
      </c>
      <c r="O288" s="826">
        <v>1</v>
      </c>
      <c r="P288" s="825">
        <v>0</v>
      </c>
      <c r="Q288" s="827"/>
      <c r="R288" s="822">
        <v>1</v>
      </c>
      <c r="S288" s="827">
        <v>1</v>
      </c>
      <c r="T288" s="826">
        <v>1</v>
      </c>
      <c r="U288" s="828">
        <v>1</v>
      </c>
    </row>
    <row r="289" spans="1:21" ht="14.45" customHeight="1" thickBot="1" x14ac:dyDescent="0.25">
      <c r="A289" s="813">
        <v>9</v>
      </c>
      <c r="B289" s="814" t="s">
        <v>1019</v>
      </c>
      <c r="C289" s="814" t="s">
        <v>1024</v>
      </c>
      <c r="D289" s="815" t="s">
        <v>1562</v>
      </c>
      <c r="E289" s="816" t="s">
        <v>1041</v>
      </c>
      <c r="F289" s="814" t="s">
        <v>1020</v>
      </c>
      <c r="G289" s="814" t="s">
        <v>1203</v>
      </c>
      <c r="H289" s="814" t="s">
        <v>329</v>
      </c>
      <c r="I289" s="814" t="s">
        <v>1014</v>
      </c>
      <c r="J289" s="814" t="s">
        <v>895</v>
      </c>
      <c r="K289" s="814" t="s">
        <v>890</v>
      </c>
      <c r="L289" s="817">
        <v>294.81</v>
      </c>
      <c r="M289" s="817">
        <v>589.62</v>
      </c>
      <c r="N289" s="814">
        <v>2</v>
      </c>
      <c r="O289" s="818">
        <v>1</v>
      </c>
      <c r="P289" s="817"/>
      <c r="Q289" s="819">
        <v>0</v>
      </c>
      <c r="R289" s="814"/>
      <c r="S289" s="819">
        <v>0</v>
      </c>
      <c r="T289" s="818"/>
      <c r="U289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22C20E4-320A-4B2C-8F9C-FA24BA5050C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4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1564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1039</v>
      </c>
      <c r="B5" s="225">
        <v>13622.550000000001</v>
      </c>
      <c r="C5" s="812">
        <v>0.12599324813702245</v>
      </c>
      <c r="D5" s="225">
        <v>94498.72</v>
      </c>
      <c r="E5" s="812">
        <v>0.87400675186297749</v>
      </c>
      <c r="F5" s="830">
        <v>108121.27</v>
      </c>
    </row>
    <row r="6" spans="1:6" ht="14.45" customHeight="1" x14ac:dyDescent="0.2">
      <c r="A6" s="836" t="s">
        <v>1041</v>
      </c>
      <c r="B6" s="831">
        <v>5011.7700000000004</v>
      </c>
      <c r="C6" s="827">
        <v>0.78718612026029222</v>
      </c>
      <c r="D6" s="831">
        <v>1354.92</v>
      </c>
      <c r="E6" s="827">
        <v>0.21281387973970775</v>
      </c>
      <c r="F6" s="832">
        <v>6366.6900000000005</v>
      </c>
    </row>
    <row r="7" spans="1:6" ht="14.45" customHeight="1" x14ac:dyDescent="0.2">
      <c r="A7" s="836" t="s">
        <v>1038</v>
      </c>
      <c r="B7" s="831">
        <v>4247.03</v>
      </c>
      <c r="C7" s="827">
        <v>0.98635096846114534</v>
      </c>
      <c r="D7" s="831">
        <v>58.77</v>
      </c>
      <c r="E7" s="827">
        <v>1.3649031538854568E-2</v>
      </c>
      <c r="F7" s="832">
        <v>4305.8</v>
      </c>
    </row>
    <row r="8" spans="1:6" ht="14.45" customHeight="1" x14ac:dyDescent="0.2">
      <c r="A8" s="836" t="s">
        <v>1036</v>
      </c>
      <c r="B8" s="831">
        <v>4127.34</v>
      </c>
      <c r="C8" s="827">
        <v>0.94234088605167265</v>
      </c>
      <c r="D8" s="831">
        <v>252.54</v>
      </c>
      <c r="E8" s="827">
        <v>5.7659113948327345E-2</v>
      </c>
      <c r="F8" s="832">
        <v>4379.88</v>
      </c>
    </row>
    <row r="9" spans="1:6" ht="14.45" customHeight="1" x14ac:dyDescent="0.2">
      <c r="A9" s="836" t="s">
        <v>1031</v>
      </c>
      <c r="B9" s="831">
        <v>3832.5299999999997</v>
      </c>
      <c r="C9" s="827">
        <v>0.22443785564996285</v>
      </c>
      <c r="D9" s="831">
        <v>13243.599999999999</v>
      </c>
      <c r="E9" s="827">
        <v>0.77556214435003723</v>
      </c>
      <c r="F9" s="832">
        <v>17076.129999999997</v>
      </c>
    </row>
    <row r="10" spans="1:6" ht="14.45" customHeight="1" x14ac:dyDescent="0.2">
      <c r="A10" s="836" t="s">
        <v>1043</v>
      </c>
      <c r="B10" s="831">
        <v>3268.41</v>
      </c>
      <c r="C10" s="827">
        <v>2.9809843803426734E-2</v>
      </c>
      <c r="D10" s="831">
        <v>106373.56</v>
      </c>
      <c r="E10" s="827">
        <v>0.97019015619657323</v>
      </c>
      <c r="F10" s="832">
        <v>109641.97</v>
      </c>
    </row>
    <row r="11" spans="1:6" ht="14.45" customHeight="1" x14ac:dyDescent="0.2">
      <c r="A11" s="836" t="s">
        <v>1035</v>
      </c>
      <c r="B11" s="831">
        <v>2999.48</v>
      </c>
      <c r="C11" s="827">
        <v>2.6427625533159645E-2</v>
      </c>
      <c r="D11" s="831">
        <v>110498.42</v>
      </c>
      <c r="E11" s="827">
        <v>0.97357237446684042</v>
      </c>
      <c r="F11" s="832">
        <v>113497.9</v>
      </c>
    </row>
    <row r="12" spans="1:6" ht="14.45" customHeight="1" x14ac:dyDescent="0.2">
      <c r="A12" s="836" t="s">
        <v>1034</v>
      </c>
      <c r="B12" s="831">
        <v>1735.4499999999998</v>
      </c>
      <c r="C12" s="827">
        <v>0.69082535209024976</v>
      </c>
      <c r="D12" s="831">
        <v>776.69</v>
      </c>
      <c r="E12" s="827">
        <v>0.3091746479097503</v>
      </c>
      <c r="F12" s="832">
        <v>2512.14</v>
      </c>
    </row>
    <row r="13" spans="1:6" ht="14.45" customHeight="1" x14ac:dyDescent="0.2">
      <c r="A13" s="836" t="s">
        <v>1033</v>
      </c>
      <c r="B13" s="831">
        <v>699.6</v>
      </c>
      <c r="C13" s="827">
        <v>0.65040348071845611</v>
      </c>
      <c r="D13" s="831">
        <v>376.03999999999996</v>
      </c>
      <c r="E13" s="827">
        <v>0.349596519281544</v>
      </c>
      <c r="F13" s="832">
        <v>1075.6399999999999</v>
      </c>
    </row>
    <row r="14" spans="1:6" ht="14.45" customHeight="1" thickBot="1" x14ac:dyDescent="0.25">
      <c r="A14" s="759" t="s">
        <v>1037</v>
      </c>
      <c r="B14" s="750"/>
      <c r="C14" s="751">
        <v>0</v>
      </c>
      <c r="D14" s="750">
        <v>6864.99</v>
      </c>
      <c r="E14" s="751">
        <v>1</v>
      </c>
      <c r="F14" s="752">
        <v>6864.99</v>
      </c>
    </row>
    <row r="15" spans="1:6" ht="14.45" customHeight="1" thickBot="1" x14ac:dyDescent="0.25">
      <c r="A15" s="753" t="s">
        <v>3</v>
      </c>
      <c r="B15" s="754">
        <v>39544.160000000003</v>
      </c>
      <c r="C15" s="755">
        <v>0.10577761897051755</v>
      </c>
      <c r="D15" s="754">
        <v>334298.24999999994</v>
      </c>
      <c r="E15" s="755">
        <v>0.89422238102948226</v>
      </c>
      <c r="F15" s="756">
        <v>373842.41000000003</v>
      </c>
    </row>
    <row r="16" spans="1:6" ht="14.45" customHeight="1" thickBot="1" x14ac:dyDescent="0.25"/>
    <row r="17" spans="1:6" ht="14.45" customHeight="1" x14ac:dyDescent="0.2">
      <c r="A17" s="835" t="s">
        <v>945</v>
      </c>
      <c r="B17" s="225">
        <v>36617.729999999996</v>
      </c>
      <c r="C17" s="812">
        <v>0.10123653915675074</v>
      </c>
      <c r="D17" s="225">
        <v>325086.95</v>
      </c>
      <c r="E17" s="812">
        <v>0.89876346084324932</v>
      </c>
      <c r="F17" s="830">
        <v>361704.68</v>
      </c>
    </row>
    <row r="18" spans="1:6" ht="14.45" customHeight="1" x14ac:dyDescent="0.2">
      <c r="A18" s="836" t="s">
        <v>1565</v>
      </c>
      <c r="B18" s="831">
        <v>679.54</v>
      </c>
      <c r="C18" s="827">
        <v>1</v>
      </c>
      <c r="D18" s="831"/>
      <c r="E18" s="827">
        <v>0</v>
      </c>
      <c r="F18" s="832">
        <v>679.54</v>
      </c>
    </row>
    <row r="19" spans="1:6" ht="14.45" customHeight="1" x14ac:dyDescent="0.2">
      <c r="A19" s="836" t="s">
        <v>1566</v>
      </c>
      <c r="B19" s="831">
        <v>649.68000000000006</v>
      </c>
      <c r="C19" s="827">
        <v>1</v>
      </c>
      <c r="D19" s="831"/>
      <c r="E19" s="827">
        <v>0</v>
      </c>
      <c r="F19" s="832">
        <v>649.68000000000006</v>
      </c>
    </row>
    <row r="20" spans="1:6" ht="14.45" customHeight="1" x14ac:dyDescent="0.2">
      <c r="A20" s="836" t="s">
        <v>1567</v>
      </c>
      <c r="B20" s="831">
        <v>396</v>
      </c>
      <c r="C20" s="827">
        <v>1</v>
      </c>
      <c r="D20" s="831"/>
      <c r="E20" s="827">
        <v>0</v>
      </c>
      <c r="F20" s="832">
        <v>396</v>
      </c>
    </row>
    <row r="21" spans="1:6" ht="14.45" customHeight="1" x14ac:dyDescent="0.2">
      <c r="A21" s="836" t="s">
        <v>1568</v>
      </c>
      <c r="B21" s="831">
        <v>333.68</v>
      </c>
      <c r="C21" s="827">
        <v>1</v>
      </c>
      <c r="D21" s="831"/>
      <c r="E21" s="827">
        <v>0</v>
      </c>
      <c r="F21" s="832">
        <v>333.68</v>
      </c>
    </row>
    <row r="22" spans="1:6" ht="14.45" customHeight="1" x14ac:dyDescent="0.2">
      <c r="A22" s="836" t="s">
        <v>1569</v>
      </c>
      <c r="B22" s="831">
        <v>303.60000000000002</v>
      </c>
      <c r="C22" s="827">
        <v>1</v>
      </c>
      <c r="D22" s="831"/>
      <c r="E22" s="827">
        <v>0</v>
      </c>
      <c r="F22" s="832">
        <v>303.60000000000002</v>
      </c>
    </row>
    <row r="23" spans="1:6" ht="14.45" customHeight="1" x14ac:dyDescent="0.2">
      <c r="A23" s="836" t="s">
        <v>1570</v>
      </c>
      <c r="B23" s="831">
        <v>234.07</v>
      </c>
      <c r="C23" s="827">
        <v>1</v>
      </c>
      <c r="D23" s="831"/>
      <c r="E23" s="827">
        <v>0</v>
      </c>
      <c r="F23" s="832">
        <v>234.07</v>
      </c>
    </row>
    <row r="24" spans="1:6" ht="14.45" customHeight="1" x14ac:dyDescent="0.2">
      <c r="A24" s="836" t="s">
        <v>1571</v>
      </c>
      <c r="B24" s="831">
        <v>231.81</v>
      </c>
      <c r="C24" s="827">
        <v>0.39229324262578052</v>
      </c>
      <c r="D24" s="831">
        <v>359.1</v>
      </c>
      <c r="E24" s="827">
        <v>0.60770675737421942</v>
      </c>
      <c r="F24" s="832">
        <v>590.91000000000008</v>
      </c>
    </row>
    <row r="25" spans="1:6" ht="14.45" customHeight="1" x14ac:dyDescent="0.2">
      <c r="A25" s="836" t="s">
        <v>1572</v>
      </c>
      <c r="B25" s="831">
        <v>72.55</v>
      </c>
      <c r="C25" s="827">
        <v>1</v>
      </c>
      <c r="D25" s="831"/>
      <c r="E25" s="827">
        <v>0</v>
      </c>
      <c r="F25" s="832">
        <v>72.55</v>
      </c>
    </row>
    <row r="26" spans="1:6" ht="14.45" customHeight="1" x14ac:dyDescent="0.2">
      <c r="A26" s="836" t="s">
        <v>939</v>
      </c>
      <c r="B26" s="831">
        <v>25.5</v>
      </c>
      <c r="C26" s="827">
        <v>9.0909090909090912E-2</v>
      </c>
      <c r="D26" s="831">
        <v>255</v>
      </c>
      <c r="E26" s="827">
        <v>0.90909090909090906</v>
      </c>
      <c r="F26" s="832">
        <v>280.5</v>
      </c>
    </row>
    <row r="27" spans="1:6" ht="14.45" customHeight="1" x14ac:dyDescent="0.2">
      <c r="A27" s="836" t="s">
        <v>1573</v>
      </c>
      <c r="B27" s="831"/>
      <c r="C27" s="827">
        <v>0</v>
      </c>
      <c r="D27" s="831">
        <v>411.40999999999997</v>
      </c>
      <c r="E27" s="827">
        <v>1</v>
      </c>
      <c r="F27" s="832">
        <v>411.40999999999997</v>
      </c>
    </row>
    <row r="28" spans="1:6" ht="14.45" customHeight="1" x14ac:dyDescent="0.2">
      <c r="A28" s="836" t="s">
        <v>1574</v>
      </c>
      <c r="B28" s="831"/>
      <c r="C28" s="827">
        <v>0</v>
      </c>
      <c r="D28" s="831">
        <v>186.54</v>
      </c>
      <c r="E28" s="827">
        <v>1</v>
      </c>
      <c r="F28" s="832">
        <v>186.54</v>
      </c>
    </row>
    <row r="29" spans="1:6" ht="14.45" customHeight="1" x14ac:dyDescent="0.2">
      <c r="A29" s="836" t="s">
        <v>1575</v>
      </c>
      <c r="B29" s="831"/>
      <c r="C29" s="827">
        <v>0</v>
      </c>
      <c r="D29" s="831">
        <v>373.74</v>
      </c>
      <c r="E29" s="827">
        <v>1</v>
      </c>
      <c r="F29" s="832">
        <v>373.74</v>
      </c>
    </row>
    <row r="30" spans="1:6" ht="14.45" customHeight="1" x14ac:dyDescent="0.2">
      <c r="A30" s="836" t="s">
        <v>1576</v>
      </c>
      <c r="B30" s="831"/>
      <c r="C30" s="827">
        <v>0</v>
      </c>
      <c r="D30" s="831">
        <v>154.36000000000001</v>
      </c>
      <c r="E30" s="827">
        <v>1</v>
      </c>
      <c r="F30" s="832">
        <v>154.36000000000001</v>
      </c>
    </row>
    <row r="31" spans="1:6" ht="14.45" customHeight="1" x14ac:dyDescent="0.2">
      <c r="A31" s="836" t="s">
        <v>1577</v>
      </c>
      <c r="B31" s="831"/>
      <c r="C31" s="827">
        <v>0</v>
      </c>
      <c r="D31" s="831">
        <v>184.65</v>
      </c>
      <c r="E31" s="827">
        <v>1</v>
      </c>
      <c r="F31" s="832">
        <v>184.65</v>
      </c>
    </row>
    <row r="32" spans="1:6" ht="14.45" customHeight="1" x14ac:dyDescent="0.2">
      <c r="A32" s="836" t="s">
        <v>1578</v>
      </c>
      <c r="B32" s="831"/>
      <c r="C32" s="827">
        <v>0</v>
      </c>
      <c r="D32" s="831">
        <v>83.32</v>
      </c>
      <c r="E32" s="827">
        <v>1</v>
      </c>
      <c r="F32" s="832">
        <v>83.32</v>
      </c>
    </row>
    <row r="33" spans="1:6" ht="14.45" customHeight="1" x14ac:dyDescent="0.2">
      <c r="A33" s="836" t="s">
        <v>1579</v>
      </c>
      <c r="B33" s="831">
        <v>0</v>
      </c>
      <c r="C33" s="827"/>
      <c r="D33" s="831"/>
      <c r="E33" s="827"/>
      <c r="F33" s="832">
        <v>0</v>
      </c>
    </row>
    <row r="34" spans="1:6" ht="14.45" customHeight="1" x14ac:dyDescent="0.2">
      <c r="A34" s="836" t="s">
        <v>1580</v>
      </c>
      <c r="B34" s="831"/>
      <c r="C34" s="827">
        <v>0</v>
      </c>
      <c r="D34" s="831">
        <v>352.64</v>
      </c>
      <c r="E34" s="827">
        <v>1</v>
      </c>
      <c r="F34" s="832">
        <v>352.64</v>
      </c>
    </row>
    <row r="35" spans="1:6" ht="14.45" customHeight="1" x14ac:dyDescent="0.2">
      <c r="A35" s="836" t="s">
        <v>1581</v>
      </c>
      <c r="B35" s="831"/>
      <c r="C35" s="827"/>
      <c r="D35" s="831">
        <v>0</v>
      </c>
      <c r="E35" s="827"/>
      <c r="F35" s="832">
        <v>0</v>
      </c>
    </row>
    <row r="36" spans="1:6" ht="14.45" customHeight="1" x14ac:dyDescent="0.2">
      <c r="A36" s="836" t="s">
        <v>1582</v>
      </c>
      <c r="B36" s="831"/>
      <c r="C36" s="827">
        <v>0</v>
      </c>
      <c r="D36" s="831">
        <v>6221.3899999999994</v>
      </c>
      <c r="E36" s="827">
        <v>1</v>
      </c>
      <c r="F36" s="832">
        <v>6221.3899999999994</v>
      </c>
    </row>
    <row r="37" spans="1:6" ht="14.45" customHeight="1" x14ac:dyDescent="0.2">
      <c r="A37" s="836" t="s">
        <v>1583</v>
      </c>
      <c r="B37" s="831"/>
      <c r="C37" s="827">
        <v>0</v>
      </c>
      <c r="D37" s="831">
        <v>113.16</v>
      </c>
      <c r="E37" s="827">
        <v>1</v>
      </c>
      <c r="F37" s="832">
        <v>113.16</v>
      </c>
    </row>
    <row r="38" spans="1:6" ht="14.45" customHeight="1" x14ac:dyDescent="0.2">
      <c r="A38" s="836" t="s">
        <v>1584</v>
      </c>
      <c r="B38" s="831"/>
      <c r="C38" s="827">
        <v>0</v>
      </c>
      <c r="D38" s="831">
        <v>252.54</v>
      </c>
      <c r="E38" s="827">
        <v>1</v>
      </c>
      <c r="F38" s="832">
        <v>252.54</v>
      </c>
    </row>
    <row r="39" spans="1:6" ht="14.45" customHeight="1" x14ac:dyDescent="0.2">
      <c r="A39" s="836" t="s">
        <v>1585</v>
      </c>
      <c r="B39" s="831"/>
      <c r="C39" s="827">
        <v>0</v>
      </c>
      <c r="D39" s="831">
        <v>23.4</v>
      </c>
      <c r="E39" s="827">
        <v>1</v>
      </c>
      <c r="F39" s="832">
        <v>23.4</v>
      </c>
    </row>
    <row r="40" spans="1:6" ht="14.45" customHeight="1" x14ac:dyDescent="0.2">
      <c r="A40" s="836" t="s">
        <v>1586</v>
      </c>
      <c r="B40" s="831"/>
      <c r="C40" s="827">
        <v>0</v>
      </c>
      <c r="D40" s="831">
        <v>240.05</v>
      </c>
      <c r="E40" s="827">
        <v>1</v>
      </c>
      <c r="F40" s="832">
        <v>240.05</v>
      </c>
    </row>
    <row r="41" spans="1:6" ht="14.45" customHeight="1" thickBot="1" x14ac:dyDescent="0.25">
      <c r="A41" s="759" t="s">
        <v>1587</v>
      </c>
      <c r="B41" s="750"/>
      <c r="C41" s="751"/>
      <c r="D41" s="750">
        <v>0</v>
      </c>
      <c r="E41" s="751"/>
      <c r="F41" s="752">
        <v>0</v>
      </c>
    </row>
    <row r="42" spans="1:6" ht="14.45" customHeight="1" thickBot="1" x14ac:dyDescent="0.25">
      <c r="A42" s="753" t="s">
        <v>3</v>
      </c>
      <c r="B42" s="754">
        <v>39544.159999999996</v>
      </c>
      <c r="C42" s="755">
        <v>0.10577761897051755</v>
      </c>
      <c r="D42" s="754">
        <v>334298.25</v>
      </c>
      <c r="E42" s="755">
        <v>0.89422238102948248</v>
      </c>
      <c r="F42" s="756">
        <v>373842.41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{1C686F38-E789-4615-9229-A41D684E1FE8}</x14:id>
        </ext>
      </extLst>
    </cfRule>
  </conditionalFormatting>
  <conditionalFormatting sqref="F17:F4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{A0D02AFE-91F0-47B5-9EE4-EE417B14C67B}</x14:id>
        </ext>
      </extLst>
    </cfRule>
  </conditionalFormatting>
  <hyperlinks>
    <hyperlink ref="A2" location="Obsah!A1" display="Zpět na Obsah  KL 01  1.-4.měsíc" xr:uid="{233BE0DC-6768-4ED7-BA13-36B06DA1A8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686F38-E789-4615-9229-A41D684E1F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A0D02AFE-91F0-47B5-9EE4-EE417B14C6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F17:F41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1611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138</v>
      </c>
      <c r="G3" s="47">
        <f>SUBTOTAL(9,G6:G1048576)</f>
        <v>39544.160000000003</v>
      </c>
      <c r="H3" s="48">
        <f>IF(M3=0,0,G3/M3)</f>
        <v>0.10577761897051757</v>
      </c>
      <c r="I3" s="47">
        <f>SUBTOTAL(9,I6:I1048576)</f>
        <v>1574</v>
      </c>
      <c r="J3" s="47">
        <f>SUBTOTAL(9,J6:J1048576)</f>
        <v>334298.25</v>
      </c>
      <c r="K3" s="48">
        <f>IF(M3=0,0,J3/M3)</f>
        <v>0.89422238102948248</v>
      </c>
      <c r="L3" s="47">
        <f>SUBTOTAL(9,L6:L1048576)</f>
        <v>1712</v>
      </c>
      <c r="M3" s="49">
        <f>SUBTOTAL(9,M6:M1048576)</f>
        <v>373842.41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1031</v>
      </c>
      <c r="B6" s="807" t="s">
        <v>997</v>
      </c>
      <c r="C6" s="807" t="s">
        <v>999</v>
      </c>
      <c r="D6" s="807" t="s">
        <v>858</v>
      </c>
      <c r="E6" s="807" t="s">
        <v>859</v>
      </c>
      <c r="F6" s="225"/>
      <c r="G6" s="225"/>
      <c r="H6" s="812">
        <v>0</v>
      </c>
      <c r="I6" s="225">
        <v>1</v>
      </c>
      <c r="J6" s="225">
        <v>63.75</v>
      </c>
      <c r="K6" s="812">
        <v>1</v>
      </c>
      <c r="L6" s="225">
        <v>1</v>
      </c>
      <c r="M6" s="830">
        <v>63.75</v>
      </c>
    </row>
    <row r="7" spans="1:13" ht="14.45" customHeight="1" x14ac:dyDescent="0.2">
      <c r="A7" s="821" t="s">
        <v>1031</v>
      </c>
      <c r="B7" s="822" t="s">
        <v>1005</v>
      </c>
      <c r="C7" s="822" t="s">
        <v>1015</v>
      </c>
      <c r="D7" s="822" t="s">
        <v>757</v>
      </c>
      <c r="E7" s="822" t="s">
        <v>758</v>
      </c>
      <c r="F7" s="831"/>
      <c r="G7" s="831"/>
      <c r="H7" s="827">
        <v>0</v>
      </c>
      <c r="I7" s="831">
        <v>5</v>
      </c>
      <c r="J7" s="831">
        <v>13179.849999999999</v>
      </c>
      <c r="K7" s="827">
        <v>1</v>
      </c>
      <c r="L7" s="831">
        <v>5</v>
      </c>
      <c r="M7" s="832">
        <v>13179.849999999999</v>
      </c>
    </row>
    <row r="8" spans="1:13" ht="14.45" customHeight="1" x14ac:dyDescent="0.2">
      <c r="A8" s="821" t="s">
        <v>1031</v>
      </c>
      <c r="B8" s="822" t="s">
        <v>1005</v>
      </c>
      <c r="C8" s="822" t="s">
        <v>1014</v>
      </c>
      <c r="D8" s="822" t="s">
        <v>895</v>
      </c>
      <c r="E8" s="822" t="s">
        <v>890</v>
      </c>
      <c r="F8" s="831">
        <v>13</v>
      </c>
      <c r="G8" s="831">
        <v>3832.5299999999997</v>
      </c>
      <c r="H8" s="827">
        <v>1</v>
      </c>
      <c r="I8" s="831"/>
      <c r="J8" s="831"/>
      <c r="K8" s="827">
        <v>0</v>
      </c>
      <c r="L8" s="831">
        <v>13</v>
      </c>
      <c r="M8" s="832">
        <v>3832.5299999999997</v>
      </c>
    </row>
    <row r="9" spans="1:13" ht="14.45" customHeight="1" x14ac:dyDescent="0.2">
      <c r="A9" s="821" t="s">
        <v>1033</v>
      </c>
      <c r="B9" s="822" t="s">
        <v>1588</v>
      </c>
      <c r="C9" s="822" t="s">
        <v>1488</v>
      </c>
      <c r="D9" s="822" t="s">
        <v>1489</v>
      </c>
      <c r="E9" s="822" t="s">
        <v>1490</v>
      </c>
      <c r="F9" s="831">
        <v>2</v>
      </c>
      <c r="G9" s="831">
        <v>303.60000000000002</v>
      </c>
      <c r="H9" s="827">
        <v>1</v>
      </c>
      <c r="I9" s="831"/>
      <c r="J9" s="831"/>
      <c r="K9" s="827">
        <v>0</v>
      </c>
      <c r="L9" s="831">
        <v>2</v>
      </c>
      <c r="M9" s="832">
        <v>303.60000000000002</v>
      </c>
    </row>
    <row r="10" spans="1:13" ht="14.45" customHeight="1" x14ac:dyDescent="0.2">
      <c r="A10" s="821" t="s">
        <v>1033</v>
      </c>
      <c r="B10" s="822" t="s">
        <v>1589</v>
      </c>
      <c r="C10" s="822" t="s">
        <v>1453</v>
      </c>
      <c r="D10" s="822" t="s">
        <v>1454</v>
      </c>
      <c r="E10" s="822" t="s">
        <v>1455</v>
      </c>
      <c r="F10" s="831"/>
      <c r="G10" s="831"/>
      <c r="H10" s="827">
        <v>0</v>
      </c>
      <c r="I10" s="831">
        <v>1</v>
      </c>
      <c r="J10" s="831">
        <v>23.4</v>
      </c>
      <c r="K10" s="827">
        <v>1</v>
      </c>
      <c r="L10" s="831">
        <v>1</v>
      </c>
      <c r="M10" s="832">
        <v>23.4</v>
      </c>
    </row>
    <row r="11" spans="1:13" ht="14.45" customHeight="1" x14ac:dyDescent="0.2">
      <c r="A11" s="821" t="s">
        <v>1033</v>
      </c>
      <c r="B11" s="822" t="s">
        <v>1590</v>
      </c>
      <c r="C11" s="822" t="s">
        <v>1296</v>
      </c>
      <c r="D11" s="822" t="s">
        <v>1297</v>
      </c>
      <c r="E11" s="822" t="s">
        <v>1298</v>
      </c>
      <c r="F11" s="831"/>
      <c r="G11" s="831"/>
      <c r="H11" s="827"/>
      <c r="I11" s="831">
        <v>2</v>
      </c>
      <c r="J11" s="831">
        <v>0</v>
      </c>
      <c r="K11" s="827"/>
      <c r="L11" s="831">
        <v>2</v>
      </c>
      <c r="M11" s="832">
        <v>0</v>
      </c>
    </row>
    <row r="12" spans="1:13" ht="14.45" customHeight="1" x14ac:dyDescent="0.2">
      <c r="A12" s="821" t="s">
        <v>1033</v>
      </c>
      <c r="B12" s="822" t="s">
        <v>1591</v>
      </c>
      <c r="C12" s="822" t="s">
        <v>1464</v>
      </c>
      <c r="D12" s="822" t="s">
        <v>1465</v>
      </c>
      <c r="E12" s="822" t="s">
        <v>1466</v>
      </c>
      <c r="F12" s="831">
        <v>3</v>
      </c>
      <c r="G12" s="831">
        <v>396</v>
      </c>
      <c r="H12" s="827">
        <v>1</v>
      </c>
      <c r="I12" s="831"/>
      <c r="J12" s="831"/>
      <c r="K12" s="827">
        <v>0</v>
      </c>
      <c r="L12" s="831">
        <v>3</v>
      </c>
      <c r="M12" s="832">
        <v>396</v>
      </c>
    </row>
    <row r="13" spans="1:13" ht="14.45" customHeight="1" x14ac:dyDescent="0.2">
      <c r="A13" s="821" t="s">
        <v>1033</v>
      </c>
      <c r="B13" s="822" t="s">
        <v>1592</v>
      </c>
      <c r="C13" s="822" t="s">
        <v>1461</v>
      </c>
      <c r="D13" s="822" t="s">
        <v>1462</v>
      </c>
      <c r="E13" s="822" t="s">
        <v>1091</v>
      </c>
      <c r="F13" s="831"/>
      <c r="G13" s="831"/>
      <c r="H13" s="827">
        <v>0</v>
      </c>
      <c r="I13" s="831">
        <v>2</v>
      </c>
      <c r="J13" s="831">
        <v>352.64</v>
      </c>
      <c r="K13" s="827">
        <v>1</v>
      </c>
      <c r="L13" s="831">
        <v>2</v>
      </c>
      <c r="M13" s="832">
        <v>352.64</v>
      </c>
    </row>
    <row r="14" spans="1:13" ht="14.45" customHeight="1" x14ac:dyDescent="0.2">
      <c r="A14" s="821" t="s">
        <v>1034</v>
      </c>
      <c r="B14" s="822" t="s">
        <v>1593</v>
      </c>
      <c r="C14" s="822" t="s">
        <v>1049</v>
      </c>
      <c r="D14" s="822" t="s">
        <v>1050</v>
      </c>
      <c r="E14" s="822" t="s">
        <v>1051</v>
      </c>
      <c r="F14" s="831">
        <v>1</v>
      </c>
      <c r="G14" s="831">
        <v>155.30000000000001</v>
      </c>
      <c r="H14" s="827">
        <v>1</v>
      </c>
      <c r="I14" s="831"/>
      <c r="J14" s="831"/>
      <c r="K14" s="827">
        <v>0</v>
      </c>
      <c r="L14" s="831">
        <v>1</v>
      </c>
      <c r="M14" s="832">
        <v>155.30000000000001</v>
      </c>
    </row>
    <row r="15" spans="1:13" ht="14.45" customHeight="1" x14ac:dyDescent="0.2">
      <c r="A15" s="821" t="s">
        <v>1034</v>
      </c>
      <c r="B15" s="822" t="s">
        <v>1593</v>
      </c>
      <c r="C15" s="822" t="s">
        <v>1052</v>
      </c>
      <c r="D15" s="822" t="s">
        <v>1050</v>
      </c>
      <c r="E15" s="822" t="s">
        <v>1053</v>
      </c>
      <c r="F15" s="831">
        <v>2</v>
      </c>
      <c r="G15" s="831">
        <v>494.38</v>
      </c>
      <c r="H15" s="827">
        <v>1</v>
      </c>
      <c r="I15" s="831"/>
      <c r="J15" s="831"/>
      <c r="K15" s="827">
        <v>0</v>
      </c>
      <c r="L15" s="831">
        <v>2</v>
      </c>
      <c r="M15" s="832">
        <v>494.38</v>
      </c>
    </row>
    <row r="16" spans="1:13" ht="14.45" customHeight="1" x14ac:dyDescent="0.2">
      <c r="A16" s="821" t="s">
        <v>1034</v>
      </c>
      <c r="B16" s="822" t="s">
        <v>1594</v>
      </c>
      <c r="C16" s="822" t="s">
        <v>1101</v>
      </c>
      <c r="D16" s="822" t="s">
        <v>1102</v>
      </c>
      <c r="E16" s="822" t="s">
        <v>1103</v>
      </c>
      <c r="F16" s="831">
        <v>1</v>
      </c>
      <c r="G16" s="831">
        <v>333.68</v>
      </c>
      <c r="H16" s="827">
        <v>1</v>
      </c>
      <c r="I16" s="831"/>
      <c r="J16" s="831"/>
      <c r="K16" s="827">
        <v>0</v>
      </c>
      <c r="L16" s="831">
        <v>1</v>
      </c>
      <c r="M16" s="832">
        <v>333.68</v>
      </c>
    </row>
    <row r="17" spans="1:13" ht="14.45" customHeight="1" x14ac:dyDescent="0.2">
      <c r="A17" s="821" t="s">
        <v>1034</v>
      </c>
      <c r="B17" s="822" t="s">
        <v>1595</v>
      </c>
      <c r="C17" s="822" t="s">
        <v>1071</v>
      </c>
      <c r="D17" s="822" t="s">
        <v>1072</v>
      </c>
      <c r="E17" s="822" t="s">
        <v>1073</v>
      </c>
      <c r="F17" s="831">
        <v>1</v>
      </c>
      <c r="G17" s="831">
        <v>679.54</v>
      </c>
      <c r="H17" s="827">
        <v>1</v>
      </c>
      <c r="I17" s="831"/>
      <c r="J17" s="831"/>
      <c r="K17" s="827">
        <v>0</v>
      </c>
      <c r="L17" s="831">
        <v>1</v>
      </c>
      <c r="M17" s="832">
        <v>679.54</v>
      </c>
    </row>
    <row r="18" spans="1:13" ht="14.45" customHeight="1" x14ac:dyDescent="0.2">
      <c r="A18" s="821" t="s">
        <v>1034</v>
      </c>
      <c r="B18" s="822" t="s">
        <v>1596</v>
      </c>
      <c r="C18" s="822" t="s">
        <v>1059</v>
      </c>
      <c r="D18" s="822" t="s">
        <v>1060</v>
      </c>
      <c r="E18" s="822" t="s">
        <v>1061</v>
      </c>
      <c r="F18" s="831"/>
      <c r="G18" s="831"/>
      <c r="H18" s="827">
        <v>0</v>
      </c>
      <c r="I18" s="831">
        <v>2</v>
      </c>
      <c r="J18" s="831">
        <v>239.4</v>
      </c>
      <c r="K18" s="827">
        <v>1</v>
      </c>
      <c r="L18" s="831">
        <v>2</v>
      </c>
      <c r="M18" s="832">
        <v>239.4</v>
      </c>
    </row>
    <row r="19" spans="1:13" ht="14.45" customHeight="1" x14ac:dyDescent="0.2">
      <c r="A19" s="821" t="s">
        <v>1034</v>
      </c>
      <c r="B19" s="822" t="s">
        <v>1597</v>
      </c>
      <c r="C19" s="822" t="s">
        <v>1055</v>
      </c>
      <c r="D19" s="822" t="s">
        <v>1056</v>
      </c>
      <c r="E19" s="822" t="s">
        <v>1057</v>
      </c>
      <c r="F19" s="831"/>
      <c r="G19" s="831"/>
      <c r="H19" s="827">
        <v>0</v>
      </c>
      <c r="I19" s="831">
        <v>1</v>
      </c>
      <c r="J19" s="831">
        <v>184.65</v>
      </c>
      <c r="K19" s="827">
        <v>1</v>
      </c>
      <c r="L19" s="831">
        <v>1</v>
      </c>
      <c r="M19" s="832">
        <v>184.65</v>
      </c>
    </row>
    <row r="20" spans="1:13" ht="14.45" customHeight="1" x14ac:dyDescent="0.2">
      <c r="A20" s="821" t="s">
        <v>1034</v>
      </c>
      <c r="B20" s="822" t="s">
        <v>1598</v>
      </c>
      <c r="C20" s="822" t="s">
        <v>1045</v>
      </c>
      <c r="D20" s="822" t="s">
        <v>1046</v>
      </c>
      <c r="E20" s="822" t="s">
        <v>1047</v>
      </c>
      <c r="F20" s="831">
        <v>1</v>
      </c>
      <c r="G20" s="831">
        <v>72.55</v>
      </c>
      <c r="H20" s="827">
        <v>1</v>
      </c>
      <c r="I20" s="831"/>
      <c r="J20" s="831"/>
      <c r="K20" s="827">
        <v>0</v>
      </c>
      <c r="L20" s="831">
        <v>1</v>
      </c>
      <c r="M20" s="832">
        <v>72.55</v>
      </c>
    </row>
    <row r="21" spans="1:13" ht="14.45" customHeight="1" x14ac:dyDescent="0.2">
      <c r="A21" s="821" t="s">
        <v>1034</v>
      </c>
      <c r="B21" s="822" t="s">
        <v>1599</v>
      </c>
      <c r="C21" s="822" t="s">
        <v>1063</v>
      </c>
      <c r="D21" s="822" t="s">
        <v>1064</v>
      </c>
      <c r="E21" s="822" t="s">
        <v>1065</v>
      </c>
      <c r="F21" s="831"/>
      <c r="G21" s="831"/>
      <c r="H21" s="827">
        <v>0</v>
      </c>
      <c r="I21" s="831">
        <v>2</v>
      </c>
      <c r="J21" s="831">
        <v>352.64</v>
      </c>
      <c r="K21" s="827">
        <v>1</v>
      </c>
      <c r="L21" s="831">
        <v>2</v>
      </c>
      <c r="M21" s="832">
        <v>352.64</v>
      </c>
    </row>
    <row r="22" spans="1:13" ht="14.45" customHeight="1" x14ac:dyDescent="0.2">
      <c r="A22" s="821" t="s">
        <v>1035</v>
      </c>
      <c r="B22" s="822" t="s">
        <v>1600</v>
      </c>
      <c r="C22" s="822" t="s">
        <v>1176</v>
      </c>
      <c r="D22" s="822" t="s">
        <v>1177</v>
      </c>
      <c r="E22" s="822" t="s">
        <v>1178</v>
      </c>
      <c r="F22" s="831">
        <v>1</v>
      </c>
      <c r="G22" s="831">
        <v>234.07</v>
      </c>
      <c r="H22" s="827">
        <v>1</v>
      </c>
      <c r="I22" s="831"/>
      <c r="J22" s="831"/>
      <c r="K22" s="827">
        <v>0</v>
      </c>
      <c r="L22" s="831">
        <v>1</v>
      </c>
      <c r="M22" s="832">
        <v>234.07</v>
      </c>
    </row>
    <row r="23" spans="1:13" ht="14.45" customHeight="1" x14ac:dyDescent="0.2">
      <c r="A23" s="821" t="s">
        <v>1035</v>
      </c>
      <c r="B23" s="822" t="s">
        <v>1601</v>
      </c>
      <c r="C23" s="822" t="s">
        <v>1132</v>
      </c>
      <c r="D23" s="822" t="s">
        <v>1133</v>
      </c>
      <c r="E23" s="822" t="s">
        <v>1134</v>
      </c>
      <c r="F23" s="831"/>
      <c r="G23" s="831"/>
      <c r="H23" s="827">
        <v>0</v>
      </c>
      <c r="I23" s="831">
        <v>2</v>
      </c>
      <c r="J23" s="831">
        <v>96.02</v>
      </c>
      <c r="K23" s="827">
        <v>1</v>
      </c>
      <c r="L23" s="831">
        <v>2</v>
      </c>
      <c r="M23" s="832">
        <v>96.02</v>
      </c>
    </row>
    <row r="24" spans="1:13" ht="14.45" customHeight="1" x14ac:dyDescent="0.2">
      <c r="A24" s="821" t="s">
        <v>1035</v>
      </c>
      <c r="B24" s="822" t="s">
        <v>1596</v>
      </c>
      <c r="C24" s="822" t="s">
        <v>1126</v>
      </c>
      <c r="D24" s="822" t="s">
        <v>1127</v>
      </c>
      <c r="E24" s="822" t="s">
        <v>1061</v>
      </c>
      <c r="F24" s="831">
        <v>2</v>
      </c>
      <c r="G24" s="831">
        <v>112.12</v>
      </c>
      <c r="H24" s="827">
        <v>1</v>
      </c>
      <c r="I24" s="831"/>
      <c r="J24" s="831"/>
      <c r="K24" s="827">
        <v>0</v>
      </c>
      <c r="L24" s="831">
        <v>2</v>
      </c>
      <c r="M24" s="832">
        <v>112.12</v>
      </c>
    </row>
    <row r="25" spans="1:13" ht="14.45" customHeight="1" x14ac:dyDescent="0.2">
      <c r="A25" s="821" t="s">
        <v>1035</v>
      </c>
      <c r="B25" s="822" t="s">
        <v>1602</v>
      </c>
      <c r="C25" s="822" t="s">
        <v>1153</v>
      </c>
      <c r="D25" s="822" t="s">
        <v>1154</v>
      </c>
      <c r="E25" s="822" t="s">
        <v>1155</v>
      </c>
      <c r="F25" s="831"/>
      <c r="G25" s="831"/>
      <c r="H25" s="827">
        <v>0</v>
      </c>
      <c r="I25" s="831">
        <v>1</v>
      </c>
      <c r="J25" s="831">
        <v>113.16</v>
      </c>
      <c r="K25" s="827">
        <v>1</v>
      </c>
      <c r="L25" s="831">
        <v>1</v>
      </c>
      <c r="M25" s="832">
        <v>113.16</v>
      </c>
    </row>
    <row r="26" spans="1:13" ht="14.45" customHeight="1" x14ac:dyDescent="0.2">
      <c r="A26" s="821" t="s">
        <v>1035</v>
      </c>
      <c r="B26" s="822" t="s">
        <v>1005</v>
      </c>
      <c r="C26" s="822" t="s">
        <v>1204</v>
      </c>
      <c r="D26" s="822" t="s">
        <v>1205</v>
      </c>
      <c r="E26" s="822" t="s">
        <v>1206</v>
      </c>
      <c r="F26" s="831"/>
      <c r="G26" s="831"/>
      <c r="H26" s="827">
        <v>0</v>
      </c>
      <c r="I26" s="831">
        <v>168</v>
      </c>
      <c r="J26" s="831">
        <v>12141.36</v>
      </c>
      <c r="K26" s="827">
        <v>1</v>
      </c>
      <c r="L26" s="831">
        <v>168</v>
      </c>
      <c r="M26" s="832">
        <v>12141.36</v>
      </c>
    </row>
    <row r="27" spans="1:13" ht="14.45" customHeight="1" x14ac:dyDescent="0.2">
      <c r="A27" s="821" t="s">
        <v>1035</v>
      </c>
      <c r="B27" s="822" t="s">
        <v>1005</v>
      </c>
      <c r="C27" s="822" t="s">
        <v>1210</v>
      </c>
      <c r="D27" s="822" t="s">
        <v>1211</v>
      </c>
      <c r="E27" s="822" t="s">
        <v>1209</v>
      </c>
      <c r="F27" s="831"/>
      <c r="G27" s="831"/>
      <c r="H27" s="827">
        <v>0</v>
      </c>
      <c r="I27" s="831">
        <v>12</v>
      </c>
      <c r="J27" s="831">
        <v>1626.48</v>
      </c>
      <c r="K27" s="827">
        <v>1</v>
      </c>
      <c r="L27" s="831">
        <v>12</v>
      </c>
      <c r="M27" s="832">
        <v>1626.48</v>
      </c>
    </row>
    <row r="28" spans="1:13" ht="14.45" customHeight="1" x14ac:dyDescent="0.2">
      <c r="A28" s="821" t="s">
        <v>1035</v>
      </c>
      <c r="B28" s="822" t="s">
        <v>1005</v>
      </c>
      <c r="C28" s="822" t="s">
        <v>1207</v>
      </c>
      <c r="D28" s="822" t="s">
        <v>1208</v>
      </c>
      <c r="E28" s="822" t="s">
        <v>1209</v>
      </c>
      <c r="F28" s="831"/>
      <c r="G28" s="831"/>
      <c r="H28" s="827">
        <v>0</v>
      </c>
      <c r="I28" s="831">
        <v>12</v>
      </c>
      <c r="J28" s="831">
        <v>1626.48</v>
      </c>
      <c r="K28" s="827">
        <v>1</v>
      </c>
      <c r="L28" s="831">
        <v>12</v>
      </c>
      <c r="M28" s="832">
        <v>1626.48</v>
      </c>
    </row>
    <row r="29" spans="1:13" ht="14.45" customHeight="1" x14ac:dyDescent="0.2">
      <c r="A29" s="821" t="s">
        <v>1035</v>
      </c>
      <c r="B29" s="822" t="s">
        <v>1005</v>
      </c>
      <c r="C29" s="822" t="s">
        <v>1015</v>
      </c>
      <c r="D29" s="822" t="s">
        <v>757</v>
      </c>
      <c r="E29" s="822" t="s">
        <v>758</v>
      </c>
      <c r="F29" s="831"/>
      <c r="G29" s="831"/>
      <c r="H29" s="827">
        <v>0</v>
      </c>
      <c r="I29" s="831">
        <v>36</v>
      </c>
      <c r="J29" s="831">
        <v>94894.92</v>
      </c>
      <c r="K29" s="827">
        <v>1</v>
      </c>
      <c r="L29" s="831">
        <v>36</v>
      </c>
      <c r="M29" s="832">
        <v>94894.92</v>
      </c>
    </row>
    <row r="30" spans="1:13" ht="14.45" customHeight="1" x14ac:dyDescent="0.2">
      <c r="A30" s="821" t="s">
        <v>1035</v>
      </c>
      <c r="B30" s="822" t="s">
        <v>1005</v>
      </c>
      <c r="C30" s="822" t="s">
        <v>1014</v>
      </c>
      <c r="D30" s="822" t="s">
        <v>895</v>
      </c>
      <c r="E30" s="822" t="s">
        <v>890</v>
      </c>
      <c r="F30" s="831">
        <v>9</v>
      </c>
      <c r="G30" s="831">
        <v>2653.29</v>
      </c>
      <c r="H30" s="827">
        <v>1</v>
      </c>
      <c r="I30" s="831"/>
      <c r="J30" s="831"/>
      <c r="K30" s="827">
        <v>0</v>
      </c>
      <c r="L30" s="831">
        <v>9</v>
      </c>
      <c r="M30" s="832">
        <v>2653.29</v>
      </c>
    </row>
    <row r="31" spans="1:13" ht="14.45" customHeight="1" x14ac:dyDescent="0.2">
      <c r="A31" s="821" t="s">
        <v>1036</v>
      </c>
      <c r="B31" s="822" t="s">
        <v>1603</v>
      </c>
      <c r="C31" s="822" t="s">
        <v>1448</v>
      </c>
      <c r="D31" s="822" t="s">
        <v>1449</v>
      </c>
      <c r="E31" s="822" t="s">
        <v>1450</v>
      </c>
      <c r="F31" s="831"/>
      <c r="G31" s="831"/>
      <c r="H31" s="827">
        <v>0</v>
      </c>
      <c r="I31" s="831">
        <v>2</v>
      </c>
      <c r="J31" s="831">
        <v>252.54</v>
      </c>
      <c r="K31" s="827">
        <v>1</v>
      </c>
      <c r="L31" s="831">
        <v>2</v>
      </c>
      <c r="M31" s="832">
        <v>252.54</v>
      </c>
    </row>
    <row r="32" spans="1:13" ht="14.45" customHeight="1" x14ac:dyDescent="0.2">
      <c r="A32" s="821" t="s">
        <v>1036</v>
      </c>
      <c r="B32" s="822" t="s">
        <v>1005</v>
      </c>
      <c r="C32" s="822" t="s">
        <v>1014</v>
      </c>
      <c r="D32" s="822" t="s">
        <v>895</v>
      </c>
      <c r="E32" s="822" t="s">
        <v>890</v>
      </c>
      <c r="F32" s="831">
        <v>14</v>
      </c>
      <c r="G32" s="831">
        <v>4127.34</v>
      </c>
      <c r="H32" s="827">
        <v>1</v>
      </c>
      <c r="I32" s="831"/>
      <c r="J32" s="831"/>
      <c r="K32" s="827">
        <v>0</v>
      </c>
      <c r="L32" s="831">
        <v>14</v>
      </c>
      <c r="M32" s="832">
        <v>4127.34</v>
      </c>
    </row>
    <row r="33" spans="1:13" ht="14.45" customHeight="1" x14ac:dyDescent="0.2">
      <c r="A33" s="821" t="s">
        <v>1037</v>
      </c>
      <c r="B33" s="822" t="s">
        <v>1604</v>
      </c>
      <c r="C33" s="822" t="s">
        <v>1539</v>
      </c>
      <c r="D33" s="822" t="s">
        <v>1540</v>
      </c>
      <c r="E33" s="822" t="s">
        <v>1541</v>
      </c>
      <c r="F33" s="831"/>
      <c r="G33" s="831"/>
      <c r="H33" s="827">
        <v>0</v>
      </c>
      <c r="I33" s="831">
        <v>4</v>
      </c>
      <c r="J33" s="831">
        <v>83.32</v>
      </c>
      <c r="K33" s="827">
        <v>1</v>
      </c>
      <c r="L33" s="831">
        <v>4</v>
      </c>
      <c r="M33" s="832">
        <v>83.32</v>
      </c>
    </row>
    <row r="34" spans="1:13" ht="14.45" customHeight="1" x14ac:dyDescent="0.2">
      <c r="A34" s="821" t="s">
        <v>1037</v>
      </c>
      <c r="B34" s="822" t="s">
        <v>1605</v>
      </c>
      <c r="C34" s="822" t="s">
        <v>1543</v>
      </c>
      <c r="D34" s="822" t="s">
        <v>1544</v>
      </c>
      <c r="E34" s="822" t="s">
        <v>1545</v>
      </c>
      <c r="F34" s="831"/>
      <c r="G34" s="831"/>
      <c r="H34" s="827">
        <v>0</v>
      </c>
      <c r="I34" s="831">
        <v>2</v>
      </c>
      <c r="J34" s="831">
        <v>373.74</v>
      </c>
      <c r="K34" s="827">
        <v>1</v>
      </c>
      <c r="L34" s="831">
        <v>2</v>
      </c>
      <c r="M34" s="832">
        <v>373.74</v>
      </c>
    </row>
    <row r="35" spans="1:13" ht="14.45" customHeight="1" x14ac:dyDescent="0.2">
      <c r="A35" s="821" t="s">
        <v>1037</v>
      </c>
      <c r="B35" s="822" t="s">
        <v>1606</v>
      </c>
      <c r="C35" s="822" t="s">
        <v>1524</v>
      </c>
      <c r="D35" s="822" t="s">
        <v>1525</v>
      </c>
      <c r="E35" s="822" t="s">
        <v>1526</v>
      </c>
      <c r="F35" s="831"/>
      <c r="G35" s="831"/>
      <c r="H35" s="827">
        <v>0</v>
      </c>
      <c r="I35" s="831">
        <v>2</v>
      </c>
      <c r="J35" s="831">
        <v>186.54</v>
      </c>
      <c r="K35" s="827">
        <v>1</v>
      </c>
      <c r="L35" s="831">
        <v>2</v>
      </c>
      <c r="M35" s="832">
        <v>186.54</v>
      </c>
    </row>
    <row r="36" spans="1:13" ht="14.45" customHeight="1" x14ac:dyDescent="0.2">
      <c r="A36" s="821" t="s">
        <v>1037</v>
      </c>
      <c r="B36" s="822" t="s">
        <v>1607</v>
      </c>
      <c r="C36" s="822" t="s">
        <v>1547</v>
      </c>
      <c r="D36" s="822" t="s">
        <v>1548</v>
      </c>
      <c r="E36" s="822" t="s">
        <v>1549</v>
      </c>
      <c r="F36" s="831"/>
      <c r="G36" s="831"/>
      <c r="H36" s="827">
        <v>0</v>
      </c>
      <c r="I36" s="831">
        <v>7</v>
      </c>
      <c r="J36" s="831">
        <v>6221.3899999999994</v>
      </c>
      <c r="K36" s="827">
        <v>1</v>
      </c>
      <c r="L36" s="831">
        <v>7</v>
      </c>
      <c r="M36" s="832">
        <v>6221.3899999999994</v>
      </c>
    </row>
    <row r="37" spans="1:13" ht="14.45" customHeight="1" x14ac:dyDescent="0.2">
      <c r="A37" s="821" t="s">
        <v>1038</v>
      </c>
      <c r="B37" s="822" t="s">
        <v>1596</v>
      </c>
      <c r="C37" s="822" t="s">
        <v>1519</v>
      </c>
      <c r="D37" s="822" t="s">
        <v>1520</v>
      </c>
      <c r="E37" s="822" t="s">
        <v>1061</v>
      </c>
      <c r="F37" s="831">
        <v>1</v>
      </c>
      <c r="G37" s="831">
        <v>119.69</v>
      </c>
      <c r="H37" s="827">
        <v>1</v>
      </c>
      <c r="I37" s="831"/>
      <c r="J37" s="831"/>
      <c r="K37" s="827">
        <v>0</v>
      </c>
      <c r="L37" s="831">
        <v>1</v>
      </c>
      <c r="M37" s="832">
        <v>119.69</v>
      </c>
    </row>
    <row r="38" spans="1:13" ht="14.45" customHeight="1" x14ac:dyDescent="0.2">
      <c r="A38" s="821" t="s">
        <v>1038</v>
      </c>
      <c r="B38" s="822" t="s">
        <v>1592</v>
      </c>
      <c r="C38" s="822" t="s">
        <v>1521</v>
      </c>
      <c r="D38" s="822" t="s">
        <v>1462</v>
      </c>
      <c r="E38" s="822" t="s">
        <v>1522</v>
      </c>
      <c r="F38" s="831"/>
      <c r="G38" s="831"/>
      <c r="H38" s="827">
        <v>0</v>
      </c>
      <c r="I38" s="831">
        <v>1</v>
      </c>
      <c r="J38" s="831">
        <v>58.77</v>
      </c>
      <c r="K38" s="827">
        <v>1</v>
      </c>
      <c r="L38" s="831">
        <v>1</v>
      </c>
      <c r="M38" s="832">
        <v>58.77</v>
      </c>
    </row>
    <row r="39" spans="1:13" ht="14.45" customHeight="1" x14ac:dyDescent="0.2">
      <c r="A39" s="821" t="s">
        <v>1038</v>
      </c>
      <c r="B39" s="822" t="s">
        <v>1005</v>
      </c>
      <c r="C39" s="822" t="s">
        <v>1014</v>
      </c>
      <c r="D39" s="822" t="s">
        <v>895</v>
      </c>
      <c r="E39" s="822" t="s">
        <v>890</v>
      </c>
      <c r="F39" s="831">
        <v>14</v>
      </c>
      <c r="G39" s="831">
        <v>4127.34</v>
      </c>
      <c r="H39" s="827">
        <v>1</v>
      </c>
      <c r="I39" s="831"/>
      <c r="J39" s="831"/>
      <c r="K39" s="827">
        <v>0</v>
      </c>
      <c r="L39" s="831">
        <v>14</v>
      </c>
      <c r="M39" s="832">
        <v>4127.34</v>
      </c>
    </row>
    <row r="40" spans="1:13" ht="14.45" customHeight="1" x14ac:dyDescent="0.2">
      <c r="A40" s="821" t="s">
        <v>1039</v>
      </c>
      <c r="B40" s="822" t="s">
        <v>1608</v>
      </c>
      <c r="C40" s="822" t="s">
        <v>1252</v>
      </c>
      <c r="D40" s="822" t="s">
        <v>623</v>
      </c>
      <c r="E40" s="822" t="s">
        <v>624</v>
      </c>
      <c r="F40" s="831">
        <v>1</v>
      </c>
      <c r="G40" s="831">
        <v>0</v>
      </c>
      <c r="H40" s="827"/>
      <c r="I40" s="831"/>
      <c r="J40" s="831"/>
      <c r="K40" s="827"/>
      <c r="L40" s="831">
        <v>1</v>
      </c>
      <c r="M40" s="832">
        <v>0</v>
      </c>
    </row>
    <row r="41" spans="1:13" ht="14.45" customHeight="1" x14ac:dyDescent="0.2">
      <c r="A41" s="821" t="s">
        <v>1039</v>
      </c>
      <c r="B41" s="822" t="s">
        <v>1609</v>
      </c>
      <c r="C41" s="822" t="s">
        <v>1302</v>
      </c>
      <c r="D41" s="822" t="s">
        <v>1303</v>
      </c>
      <c r="E41" s="822" t="s">
        <v>1304</v>
      </c>
      <c r="F41" s="831"/>
      <c r="G41" s="831"/>
      <c r="H41" s="827">
        <v>0</v>
      </c>
      <c r="I41" s="831">
        <v>1</v>
      </c>
      <c r="J41" s="831">
        <v>154.36000000000001</v>
      </c>
      <c r="K41" s="827">
        <v>1</v>
      </c>
      <c r="L41" s="831">
        <v>1</v>
      </c>
      <c r="M41" s="832">
        <v>154.36000000000001</v>
      </c>
    </row>
    <row r="42" spans="1:13" ht="14.45" customHeight="1" x14ac:dyDescent="0.2">
      <c r="A42" s="821" t="s">
        <v>1039</v>
      </c>
      <c r="B42" s="822" t="s">
        <v>1601</v>
      </c>
      <c r="C42" s="822" t="s">
        <v>1132</v>
      </c>
      <c r="D42" s="822" t="s">
        <v>1133</v>
      </c>
      <c r="E42" s="822" t="s">
        <v>1134</v>
      </c>
      <c r="F42" s="831"/>
      <c r="G42" s="831"/>
      <c r="H42" s="827">
        <v>0</v>
      </c>
      <c r="I42" s="831">
        <v>3</v>
      </c>
      <c r="J42" s="831">
        <v>144.03</v>
      </c>
      <c r="K42" s="827">
        <v>1</v>
      </c>
      <c r="L42" s="831">
        <v>3</v>
      </c>
      <c r="M42" s="832">
        <v>144.03</v>
      </c>
    </row>
    <row r="43" spans="1:13" ht="14.45" customHeight="1" x14ac:dyDescent="0.2">
      <c r="A43" s="821" t="s">
        <v>1039</v>
      </c>
      <c r="B43" s="822" t="s">
        <v>1610</v>
      </c>
      <c r="C43" s="822" t="s">
        <v>1293</v>
      </c>
      <c r="D43" s="822" t="s">
        <v>1294</v>
      </c>
      <c r="E43" s="822" t="s">
        <v>1260</v>
      </c>
      <c r="F43" s="831"/>
      <c r="G43" s="831"/>
      <c r="H43" s="827"/>
      <c r="I43" s="831">
        <v>1</v>
      </c>
      <c r="J43" s="831">
        <v>0</v>
      </c>
      <c r="K43" s="827"/>
      <c r="L43" s="831">
        <v>1</v>
      </c>
      <c r="M43" s="832">
        <v>0</v>
      </c>
    </row>
    <row r="44" spans="1:13" ht="14.45" customHeight="1" x14ac:dyDescent="0.2">
      <c r="A44" s="821" t="s">
        <v>1039</v>
      </c>
      <c r="B44" s="822" t="s">
        <v>1590</v>
      </c>
      <c r="C44" s="822" t="s">
        <v>1296</v>
      </c>
      <c r="D44" s="822" t="s">
        <v>1297</v>
      </c>
      <c r="E44" s="822" t="s">
        <v>1298</v>
      </c>
      <c r="F44" s="831"/>
      <c r="G44" s="831"/>
      <c r="H44" s="827"/>
      <c r="I44" s="831">
        <v>1</v>
      </c>
      <c r="J44" s="831">
        <v>0</v>
      </c>
      <c r="K44" s="827"/>
      <c r="L44" s="831">
        <v>1</v>
      </c>
      <c r="M44" s="832">
        <v>0</v>
      </c>
    </row>
    <row r="45" spans="1:13" ht="14.45" customHeight="1" x14ac:dyDescent="0.2">
      <c r="A45" s="821" t="s">
        <v>1039</v>
      </c>
      <c r="B45" s="822" t="s">
        <v>997</v>
      </c>
      <c r="C45" s="822" t="s">
        <v>999</v>
      </c>
      <c r="D45" s="822" t="s">
        <v>858</v>
      </c>
      <c r="E45" s="822" t="s">
        <v>859</v>
      </c>
      <c r="F45" s="831"/>
      <c r="G45" s="831"/>
      <c r="H45" s="827">
        <v>0</v>
      </c>
      <c r="I45" s="831">
        <v>2</v>
      </c>
      <c r="J45" s="831">
        <v>127.5</v>
      </c>
      <c r="K45" s="827">
        <v>1</v>
      </c>
      <c r="L45" s="831">
        <v>2</v>
      </c>
      <c r="M45" s="832">
        <v>127.5</v>
      </c>
    </row>
    <row r="46" spans="1:13" ht="14.45" customHeight="1" x14ac:dyDescent="0.2">
      <c r="A46" s="821" t="s">
        <v>1039</v>
      </c>
      <c r="B46" s="822" t="s">
        <v>1005</v>
      </c>
      <c r="C46" s="822" t="s">
        <v>1204</v>
      </c>
      <c r="D46" s="822" t="s">
        <v>1205</v>
      </c>
      <c r="E46" s="822" t="s">
        <v>1206</v>
      </c>
      <c r="F46" s="831"/>
      <c r="G46" s="831"/>
      <c r="H46" s="827">
        <v>0</v>
      </c>
      <c r="I46" s="831">
        <v>1040</v>
      </c>
      <c r="J46" s="831">
        <v>75160.799999999988</v>
      </c>
      <c r="K46" s="827">
        <v>1</v>
      </c>
      <c r="L46" s="831">
        <v>1040</v>
      </c>
      <c r="M46" s="832">
        <v>75160.799999999988</v>
      </c>
    </row>
    <row r="47" spans="1:13" ht="14.45" customHeight="1" x14ac:dyDescent="0.2">
      <c r="A47" s="821" t="s">
        <v>1039</v>
      </c>
      <c r="B47" s="822" t="s">
        <v>1005</v>
      </c>
      <c r="C47" s="822" t="s">
        <v>1306</v>
      </c>
      <c r="D47" s="822" t="s">
        <v>1218</v>
      </c>
      <c r="E47" s="822" t="s">
        <v>1206</v>
      </c>
      <c r="F47" s="831"/>
      <c r="G47" s="831"/>
      <c r="H47" s="827">
        <v>0</v>
      </c>
      <c r="I47" s="831">
        <v>8</v>
      </c>
      <c r="J47" s="831">
        <v>578.16</v>
      </c>
      <c r="K47" s="827">
        <v>1</v>
      </c>
      <c r="L47" s="831">
        <v>8</v>
      </c>
      <c r="M47" s="832">
        <v>578.16</v>
      </c>
    </row>
    <row r="48" spans="1:13" ht="14.45" customHeight="1" x14ac:dyDescent="0.2">
      <c r="A48" s="821" t="s">
        <v>1039</v>
      </c>
      <c r="B48" s="822" t="s">
        <v>1005</v>
      </c>
      <c r="C48" s="822" t="s">
        <v>1305</v>
      </c>
      <c r="D48" s="822" t="s">
        <v>1220</v>
      </c>
      <c r="E48" s="822" t="s">
        <v>1206</v>
      </c>
      <c r="F48" s="831"/>
      <c r="G48" s="831"/>
      <c r="H48" s="827">
        <v>0</v>
      </c>
      <c r="I48" s="831">
        <v>8</v>
      </c>
      <c r="J48" s="831">
        <v>578.16</v>
      </c>
      <c r="K48" s="827">
        <v>1</v>
      </c>
      <c r="L48" s="831">
        <v>8</v>
      </c>
      <c r="M48" s="832">
        <v>578.16</v>
      </c>
    </row>
    <row r="49" spans="1:13" ht="14.45" customHeight="1" x14ac:dyDescent="0.2">
      <c r="A49" s="821" t="s">
        <v>1039</v>
      </c>
      <c r="B49" s="822" t="s">
        <v>1005</v>
      </c>
      <c r="C49" s="822" t="s">
        <v>1307</v>
      </c>
      <c r="D49" s="822" t="s">
        <v>1214</v>
      </c>
      <c r="E49" s="822" t="s">
        <v>1206</v>
      </c>
      <c r="F49" s="831"/>
      <c r="G49" s="831"/>
      <c r="H49" s="827">
        <v>0</v>
      </c>
      <c r="I49" s="831">
        <v>8</v>
      </c>
      <c r="J49" s="831">
        <v>578.16</v>
      </c>
      <c r="K49" s="827">
        <v>1</v>
      </c>
      <c r="L49" s="831">
        <v>8</v>
      </c>
      <c r="M49" s="832">
        <v>578.16</v>
      </c>
    </row>
    <row r="50" spans="1:13" ht="14.45" customHeight="1" x14ac:dyDescent="0.2">
      <c r="A50" s="821" t="s">
        <v>1039</v>
      </c>
      <c r="B50" s="822" t="s">
        <v>1005</v>
      </c>
      <c r="C50" s="822" t="s">
        <v>1308</v>
      </c>
      <c r="D50" s="822" t="s">
        <v>1222</v>
      </c>
      <c r="E50" s="822" t="s">
        <v>1206</v>
      </c>
      <c r="F50" s="831"/>
      <c r="G50" s="831"/>
      <c r="H50" s="827">
        <v>0</v>
      </c>
      <c r="I50" s="831">
        <v>72</v>
      </c>
      <c r="J50" s="831">
        <v>5203.4399999999996</v>
      </c>
      <c r="K50" s="827">
        <v>1</v>
      </c>
      <c r="L50" s="831">
        <v>72</v>
      </c>
      <c r="M50" s="832">
        <v>5203.4399999999996</v>
      </c>
    </row>
    <row r="51" spans="1:13" ht="14.45" customHeight="1" x14ac:dyDescent="0.2">
      <c r="A51" s="821" t="s">
        <v>1039</v>
      </c>
      <c r="B51" s="822" t="s">
        <v>1005</v>
      </c>
      <c r="C51" s="822" t="s">
        <v>1210</v>
      </c>
      <c r="D51" s="822" t="s">
        <v>1211</v>
      </c>
      <c r="E51" s="822" t="s">
        <v>1209</v>
      </c>
      <c r="F51" s="831"/>
      <c r="G51" s="831"/>
      <c r="H51" s="827">
        <v>0</v>
      </c>
      <c r="I51" s="831">
        <v>15</v>
      </c>
      <c r="J51" s="831">
        <v>2033.1</v>
      </c>
      <c r="K51" s="827">
        <v>1</v>
      </c>
      <c r="L51" s="831">
        <v>15</v>
      </c>
      <c r="M51" s="832">
        <v>2033.1</v>
      </c>
    </row>
    <row r="52" spans="1:13" ht="14.45" customHeight="1" x14ac:dyDescent="0.2">
      <c r="A52" s="821" t="s">
        <v>1039</v>
      </c>
      <c r="B52" s="822" t="s">
        <v>1005</v>
      </c>
      <c r="C52" s="822" t="s">
        <v>1207</v>
      </c>
      <c r="D52" s="822" t="s">
        <v>1208</v>
      </c>
      <c r="E52" s="822" t="s">
        <v>1209</v>
      </c>
      <c r="F52" s="831"/>
      <c r="G52" s="831"/>
      <c r="H52" s="827">
        <v>0</v>
      </c>
      <c r="I52" s="831">
        <v>15</v>
      </c>
      <c r="J52" s="831">
        <v>2033.1</v>
      </c>
      <c r="K52" s="827">
        <v>1</v>
      </c>
      <c r="L52" s="831">
        <v>15</v>
      </c>
      <c r="M52" s="832">
        <v>2033.1</v>
      </c>
    </row>
    <row r="53" spans="1:13" ht="14.45" customHeight="1" x14ac:dyDescent="0.2">
      <c r="A53" s="821" t="s">
        <v>1039</v>
      </c>
      <c r="B53" s="822" t="s">
        <v>1005</v>
      </c>
      <c r="C53" s="822" t="s">
        <v>1015</v>
      </c>
      <c r="D53" s="822" t="s">
        <v>757</v>
      </c>
      <c r="E53" s="822" t="s">
        <v>758</v>
      </c>
      <c r="F53" s="831"/>
      <c r="G53" s="831"/>
      <c r="H53" s="827">
        <v>0</v>
      </c>
      <c r="I53" s="831">
        <v>3</v>
      </c>
      <c r="J53" s="831">
        <v>7907.91</v>
      </c>
      <c r="K53" s="827">
        <v>1</v>
      </c>
      <c r="L53" s="831">
        <v>3</v>
      </c>
      <c r="M53" s="832">
        <v>7907.91</v>
      </c>
    </row>
    <row r="54" spans="1:13" ht="14.45" customHeight="1" x14ac:dyDescent="0.2">
      <c r="A54" s="821" t="s">
        <v>1039</v>
      </c>
      <c r="B54" s="822" t="s">
        <v>1005</v>
      </c>
      <c r="C54" s="822" t="s">
        <v>1014</v>
      </c>
      <c r="D54" s="822" t="s">
        <v>895</v>
      </c>
      <c r="E54" s="822" t="s">
        <v>890</v>
      </c>
      <c r="F54" s="831">
        <v>25</v>
      </c>
      <c r="G54" s="831">
        <v>7370.25</v>
      </c>
      <c r="H54" s="827">
        <v>1</v>
      </c>
      <c r="I54" s="831"/>
      <c r="J54" s="831"/>
      <c r="K54" s="827">
        <v>0</v>
      </c>
      <c r="L54" s="831">
        <v>25</v>
      </c>
      <c r="M54" s="832">
        <v>7370.25</v>
      </c>
    </row>
    <row r="55" spans="1:13" ht="14.45" customHeight="1" x14ac:dyDescent="0.2">
      <c r="A55" s="821" t="s">
        <v>1039</v>
      </c>
      <c r="B55" s="822" t="s">
        <v>1005</v>
      </c>
      <c r="C55" s="822" t="s">
        <v>1309</v>
      </c>
      <c r="D55" s="822" t="s">
        <v>1310</v>
      </c>
      <c r="E55" s="822" t="s">
        <v>1311</v>
      </c>
      <c r="F55" s="831">
        <v>18</v>
      </c>
      <c r="G55" s="831">
        <v>6252.3000000000011</v>
      </c>
      <c r="H55" s="827">
        <v>1</v>
      </c>
      <c r="I55" s="831"/>
      <c r="J55" s="831"/>
      <c r="K55" s="827">
        <v>0</v>
      </c>
      <c r="L55" s="831">
        <v>18</v>
      </c>
      <c r="M55" s="832">
        <v>6252.3000000000011</v>
      </c>
    </row>
    <row r="56" spans="1:13" ht="14.45" customHeight="1" x14ac:dyDescent="0.2">
      <c r="A56" s="821" t="s">
        <v>1041</v>
      </c>
      <c r="B56" s="822" t="s">
        <v>1596</v>
      </c>
      <c r="C56" s="822" t="s">
        <v>1059</v>
      </c>
      <c r="D56" s="822" t="s">
        <v>1060</v>
      </c>
      <c r="E56" s="822" t="s">
        <v>1061</v>
      </c>
      <c r="F56" s="831"/>
      <c r="G56" s="831"/>
      <c r="H56" s="827">
        <v>0</v>
      </c>
      <c r="I56" s="831">
        <v>1</v>
      </c>
      <c r="J56" s="831">
        <v>119.7</v>
      </c>
      <c r="K56" s="827">
        <v>1</v>
      </c>
      <c r="L56" s="831">
        <v>1</v>
      </c>
      <c r="M56" s="832">
        <v>119.7</v>
      </c>
    </row>
    <row r="57" spans="1:13" ht="14.45" customHeight="1" x14ac:dyDescent="0.2">
      <c r="A57" s="821" t="s">
        <v>1041</v>
      </c>
      <c r="B57" s="822" t="s">
        <v>1005</v>
      </c>
      <c r="C57" s="822" t="s">
        <v>1014</v>
      </c>
      <c r="D57" s="822" t="s">
        <v>895</v>
      </c>
      <c r="E57" s="822" t="s">
        <v>890</v>
      </c>
      <c r="F57" s="831">
        <v>17</v>
      </c>
      <c r="G57" s="831">
        <v>5011.7700000000004</v>
      </c>
      <c r="H57" s="827">
        <v>1</v>
      </c>
      <c r="I57" s="831"/>
      <c r="J57" s="831"/>
      <c r="K57" s="827">
        <v>0</v>
      </c>
      <c r="L57" s="831">
        <v>17</v>
      </c>
      <c r="M57" s="832">
        <v>5011.7700000000004</v>
      </c>
    </row>
    <row r="58" spans="1:13" ht="14.45" customHeight="1" x14ac:dyDescent="0.2">
      <c r="A58" s="821" t="s">
        <v>1041</v>
      </c>
      <c r="B58" s="822" t="s">
        <v>1005</v>
      </c>
      <c r="C58" s="822" t="s">
        <v>1432</v>
      </c>
      <c r="D58" s="822" t="s">
        <v>1433</v>
      </c>
      <c r="E58" s="822" t="s">
        <v>1215</v>
      </c>
      <c r="F58" s="831"/>
      <c r="G58" s="831"/>
      <c r="H58" s="827">
        <v>0</v>
      </c>
      <c r="I58" s="831">
        <v>1</v>
      </c>
      <c r="J58" s="831">
        <v>176.46</v>
      </c>
      <c r="K58" s="827">
        <v>1</v>
      </c>
      <c r="L58" s="831">
        <v>1</v>
      </c>
      <c r="M58" s="832">
        <v>176.46</v>
      </c>
    </row>
    <row r="59" spans="1:13" ht="14.45" customHeight="1" x14ac:dyDescent="0.2">
      <c r="A59" s="821" t="s">
        <v>1041</v>
      </c>
      <c r="B59" s="822" t="s">
        <v>1005</v>
      </c>
      <c r="C59" s="822" t="s">
        <v>1434</v>
      </c>
      <c r="D59" s="822" t="s">
        <v>1435</v>
      </c>
      <c r="E59" s="822" t="s">
        <v>1215</v>
      </c>
      <c r="F59" s="831"/>
      <c r="G59" s="831"/>
      <c r="H59" s="827">
        <v>0</v>
      </c>
      <c r="I59" s="831">
        <v>2</v>
      </c>
      <c r="J59" s="831">
        <v>352.92</v>
      </c>
      <c r="K59" s="827">
        <v>1</v>
      </c>
      <c r="L59" s="831">
        <v>2</v>
      </c>
      <c r="M59" s="832">
        <v>352.92</v>
      </c>
    </row>
    <row r="60" spans="1:13" ht="14.45" customHeight="1" x14ac:dyDescent="0.2">
      <c r="A60" s="821" t="s">
        <v>1041</v>
      </c>
      <c r="B60" s="822" t="s">
        <v>1005</v>
      </c>
      <c r="C60" s="822" t="s">
        <v>1436</v>
      </c>
      <c r="D60" s="822" t="s">
        <v>1437</v>
      </c>
      <c r="E60" s="822" t="s">
        <v>1215</v>
      </c>
      <c r="F60" s="831"/>
      <c r="G60" s="831"/>
      <c r="H60" s="827">
        <v>0</v>
      </c>
      <c r="I60" s="831">
        <v>2</v>
      </c>
      <c r="J60" s="831">
        <v>352.92</v>
      </c>
      <c r="K60" s="827">
        <v>1</v>
      </c>
      <c r="L60" s="831">
        <v>2</v>
      </c>
      <c r="M60" s="832">
        <v>352.92</v>
      </c>
    </row>
    <row r="61" spans="1:13" ht="14.45" customHeight="1" x14ac:dyDescent="0.2">
      <c r="A61" s="821" t="s">
        <v>1041</v>
      </c>
      <c r="B61" s="822" t="s">
        <v>1005</v>
      </c>
      <c r="C61" s="822" t="s">
        <v>1438</v>
      </c>
      <c r="D61" s="822" t="s">
        <v>1439</v>
      </c>
      <c r="E61" s="822" t="s">
        <v>1215</v>
      </c>
      <c r="F61" s="831"/>
      <c r="G61" s="831"/>
      <c r="H61" s="827">
        <v>0</v>
      </c>
      <c r="I61" s="831">
        <v>2</v>
      </c>
      <c r="J61" s="831">
        <v>352.92</v>
      </c>
      <c r="K61" s="827">
        <v>1</v>
      </c>
      <c r="L61" s="831">
        <v>2</v>
      </c>
      <c r="M61" s="832">
        <v>352.92</v>
      </c>
    </row>
    <row r="62" spans="1:13" ht="14.45" customHeight="1" x14ac:dyDescent="0.2">
      <c r="A62" s="821" t="s">
        <v>1043</v>
      </c>
      <c r="B62" s="822" t="s">
        <v>997</v>
      </c>
      <c r="C62" s="822" t="s">
        <v>999</v>
      </c>
      <c r="D62" s="822" t="s">
        <v>858</v>
      </c>
      <c r="E62" s="822" t="s">
        <v>859</v>
      </c>
      <c r="F62" s="831"/>
      <c r="G62" s="831"/>
      <c r="H62" s="827">
        <v>0</v>
      </c>
      <c r="I62" s="831">
        <v>1</v>
      </c>
      <c r="J62" s="831">
        <v>63.75</v>
      </c>
      <c r="K62" s="827">
        <v>1</v>
      </c>
      <c r="L62" s="831">
        <v>1</v>
      </c>
      <c r="M62" s="832">
        <v>63.75</v>
      </c>
    </row>
    <row r="63" spans="1:13" ht="14.45" customHeight="1" x14ac:dyDescent="0.2">
      <c r="A63" s="821" t="s">
        <v>1043</v>
      </c>
      <c r="B63" s="822" t="s">
        <v>997</v>
      </c>
      <c r="C63" s="822" t="s">
        <v>1343</v>
      </c>
      <c r="D63" s="822" t="s">
        <v>1344</v>
      </c>
      <c r="E63" s="822" t="s">
        <v>1345</v>
      </c>
      <c r="F63" s="831">
        <v>1</v>
      </c>
      <c r="G63" s="831">
        <v>25.5</v>
      </c>
      <c r="H63" s="827">
        <v>1</v>
      </c>
      <c r="I63" s="831"/>
      <c r="J63" s="831"/>
      <c r="K63" s="827">
        <v>0</v>
      </c>
      <c r="L63" s="831">
        <v>1</v>
      </c>
      <c r="M63" s="832">
        <v>25.5</v>
      </c>
    </row>
    <row r="64" spans="1:13" ht="14.45" customHeight="1" x14ac:dyDescent="0.2">
      <c r="A64" s="821" t="s">
        <v>1043</v>
      </c>
      <c r="B64" s="822" t="s">
        <v>1005</v>
      </c>
      <c r="C64" s="822" t="s">
        <v>1306</v>
      </c>
      <c r="D64" s="822" t="s">
        <v>1218</v>
      </c>
      <c r="E64" s="822" t="s">
        <v>1206</v>
      </c>
      <c r="F64" s="831"/>
      <c r="G64" s="831"/>
      <c r="H64" s="827">
        <v>0</v>
      </c>
      <c r="I64" s="831">
        <v>25</v>
      </c>
      <c r="J64" s="831">
        <v>1806.75</v>
      </c>
      <c r="K64" s="827">
        <v>1</v>
      </c>
      <c r="L64" s="831">
        <v>25</v>
      </c>
      <c r="M64" s="832">
        <v>1806.75</v>
      </c>
    </row>
    <row r="65" spans="1:13" ht="14.45" customHeight="1" x14ac:dyDescent="0.2">
      <c r="A65" s="821" t="s">
        <v>1043</v>
      </c>
      <c r="B65" s="822" t="s">
        <v>1005</v>
      </c>
      <c r="C65" s="822" t="s">
        <v>1305</v>
      </c>
      <c r="D65" s="822" t="s">
        <v>1220</v>
      </c>
      <c r="E65" s="822" t="s">
        <v>1206</v>
      </c>
      <c r="F65" s="831"/>
      <c r="G65" s="831"/>
      <c r="H65" s="827">
        <v>0</v>
      </c>
      <c r="I65" s="831">
        <v>25</v>
      </c>
      <c r="J65" s="831">
        <v>1806.75</v>
      </c>
      <c r="K65" s="827">
        <v>1</v>
      </c>
      <c r="L65" s="831">
        <v>25</v>
      </c>
      <c r="M65" s="832">
        <v>1806.75</v>
      </c>
    </row>
    <row r="66" spans="1:13" ht="14.45" customHeight="1" x14ac:dyDescent="0.2">
      <c r="A66" s="821" t="s">
        <v>1043</v>
      </c>
      <c r="B66" s="822" t="s">
        <v>1005</v>
      </c>
      <c r="C66" s="822" t="s">
        <v>1307</v>
      </c>
      <c r="D66" s="822" t="s">
        <v>1214</v>
      </c>
      <c r="E66" s="822" t="s">
        <v>1206</v>
      </c>
      <c r="F66" s="831"/>
      <c r="G66" s="831"/>
      <c r="H66" s="827">
        <v>0</v>
      </c>
      <c r="I66" s="831">
        <v>25</v>
      </c>
      <c r="J66" s="831">
        <v>1806.75</v>
      </c>
      <c r="K66" s="827">
        <v>1</v>
      </c>
      <c r="L66" s="831">
        <v>25</v>
      </c>
      <c r="M66" s="832">
        <v>1806.75</v>
      </c>
    </row>
    <row r="67" spans="1:13" ht="14.45" customHeight="1" x14ac:dyDescent="0.2">
      <c r="A67" s="821" t="s">
        <v>1043</v>
      </c>
      <c r="B67" s="822" t="s">
        <v>1005</v>
      </c>
      <c r="C67" s="822" t="s">
        <v>1308</v>
      </c>
      <c r="D67" s="822" t="s">
        <v>1222</v>
      </c>
      <c r="E67" s="822" t="s">
        <v>1206</v>
      </c>
      <c r="F67" s="831"/>
      <c r="G67" s="831"/>
      <c r="H67" s="827">
        <v>0</v>
      </c>
      <c r="I67" s="831">
        <v>10</v>
      </c>
      <c r="J67" s="831">
        <v>722.69999999999993</v>
      </c>
      <c r="K67" s="827">
        <v>1</v>
      </c>
      <c r="L67" s="831">
        <v>10</v>
      </c>
      <c r="M67" s="832">
        <v>722.69999999999993</v>
      </c>
    </row>
    <row r="68" spans="1:13" ht="14.45" customHeight="1" x14ac:dyDescent="0.2">
      <c r="A68" s="821" t="s">
        <v>1043</v>
      </c>
      <c r="B68" s="822" t="s">
        <v>1005</v>
      </c>
      <c r="C68" s="822" t="s">
        <v>1015</v>
      </c>
      <c r="D68" s="822" t="s">
        <v>757</v>
      </c>
      <c r="E68" s="822" t="s">
        <v>758</v>
      </c>
      <c r="F68" s="831"/>
      <c r="G68" s="831"/>
      <c r="H68" s="827">
        <v>0</v>
      </c>
      <c r="I68" s="831">
        <v>38</v>
      </c>
      <c r="J68" s="831">
        <v>100166.85999999999</v>
      </c>
      <c r="K68" s="827">
        <v>1</v>
      </c>
      <c r="L68" s="831">
        <v>38</v>
      </c>
      <c r="M68" s="832">
        <v>100166.85999999999</v>
      </c>
    </row>
    <row r="69" spans="1:13" ht="14.45" customHeight="1" thickBot="1" x14ac:dyDescent="0.25">
      <c r="A69" s="813" t="s">
        <v>1043</v>
      </c>
      <c r="B69" s="814" t="s">
        <v>1005</v>
      </c>
      <c r="C69" s="814" t="s">
        <v>1014</v>
      </c>
      <c r="D69" s="814" t="s">
        <v>895</v>
      </c>
      <c r="E69" s="814" t="s">
        <v>890</v>
      </c>
      <c r="F69" s="833">
        <v>11</v>
      </c>
      <c r="G69" s="833">
        <v>3242.91</v>
      </c>
      <c r="H69" s="819">
        <v>1</v>
      </c>
      <c r="I69" s="833"/>
      <c r="J69" s="833"/>
      <c r="K69" s="819">
        <v>0</v>
      </c>
      <c r="L69" s="833">
        <v>11</v>
      </c>
      <c r="M69" s="834">
        <v>3242.91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0568DDBD-D6E7-4CBB-AED6-CB12E206F93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572</v>
      </c>
      <c r="B5" s="712" t="s">
        <v>573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572</v>
      </c>
      <c r="B6" s="712" t="s">
        <v>1612</v>
      </c>
      <c r="C6" s="713">
        <v>355.01096000000001</v>
      </c>
      <c r="D6" s="713">
        <v>361.44693999999998</v>
      </c>
      <c r="E6" s="713"/>
      <c r="F6" s="713">
        <v>377.17520000000007</v>
      </c>
      <c r="G6" s="713">
        <v>0</v>
      </c>
      <c r="H6" s="713">
        <v>377.17520000000007</v>
      </c>
      <c r="I6" s="714" t="s">
        <v>329</v>
      </c>
      <c r="J6" s="715" t="s">
        <v>1</v>
      </c>
    </row>
    <row r="7" spans="1:10" ht="14.45" customHeight="1" x14ac:dyDescent="0.2">
      <c r="A7" s="711" t="s">
        <v>572</v>
      </c>
      <c r="B7" s="712" t="s">
        <v>1613</v>
      </c>
      <c r="C7" s="713">
        <v>0</v>
      </c>
      <c r="D7" s="713">
        <v>0</v>
      </c>
      <c r="E7" s="713"/>
      <c r="F7" s="713">
        <v>4.4603999999999999</v>
      </c>
      <c r="G7" s="713">
        <v>0</v>
      </c>
      <c r="H7" s="713">
        <v>4.4603999999999999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572</v>
      </c>
      <c r="B8" s="712" t="s">
        <v>1614</v>
      </c>
      <c r="C8" s="713">
        <v>111.90079000000004</v>
      </c>
      <c r="D8" s="713">
        <v>108.17908000000001</v>
      </c>
      <c r="E8" s="713"/>
      <c r="F8" s="713">
        <v>92.147770000000008</v>
      </c>
      <c r="G8" s="713">
        <v>0</v>
      </c>
      <c r="H8" s="713">
        <v>92.147770000000008</v>
      </c>
      <c r="I8" s="714" t="s">
        <v>329</v>
      </c>
      <c r="J8" s="715" t="s">
        <v>1</v>
      </c>
    </row>
    <row r="9" spans="1:10" ht="14.45" customHeight="1" x14ac:dyDescent="0.2">
      <c r="A9" s="711" t="s">
        <v>572</v>
      </c>
      <c r="B9" s="712" t="s">
        <v>1615</v>
      </c>
      <c r="C9" s="713">
        <v>1478.4786800000002</v>
      </c>
      <c r="D9" s="713">
        <v>1441.0534000000002</v>
      </c>
      <c r="E9" s="713"/>
      <c r="F9" s="713">
        <v>1726.3029800000002</v>
      </c>
      <c r="G9" s="713">
        <v>0</v>
      </c>
      <c r="H9" s="713">
        <v>1726.3029800000002</v>
      </c>
      <c r="I9" s="714" t="s">
        <v>329</v>
      </c>
      <c r="J9" s="715" t="s">
        <v>1</v>
      </c>
    </row>
    <row r="10" spans="1:10" ht="14.45" customHeight="1" x14ac:dyDescent="0.2">
      <c r="A10" s="711" t="s">
        <v>572</v>
      </c>
      <c r="B10" s="712" t="s">
        <v>1616</v>
      </c>
      <c r="C10" s="713">
        <v>15.03073</v>
      </c>
      <c r="D10" s="713">
        <v>9.9153199999999995</v>
      </c>
      <c r="E10" s="713"/>
      <c r="F10" s="713">
        <v>7.5083400000000005</v>
      </c>
      <c r="G10" s="713">
        <v>0</v>
      </c>
      <c r="H10" s="713">
        <v>7.5083400000000005</v>
      </c>
      <c r="I10" s="714" t="s">
        <v>329</v>
      </c>
      <c r="J10" s="715" t="s">
        <v>1</v>
      </c>
    </row>
    <row r="11" spans="1:10" ht="14.45" customHeight="1" x14ac:dyDescent="0.2">
      <c r="A11" s="711" t="s">
        <v>572</v>
      </c>
      <c r="B11" s="712" t="s">
        <v>1617</v>
      </c>
      <c r="C11" s="713">
        <v>2.9911500000000002</v>
      </c>
      <c r="D11" s="713">
        <v>1.7946900000000001</v>
      </c>
      <c r="E11" s="713"/>
      <c r="F11" s="713">
        <v>1.7946900000000001</v>
      </c>
      <c r="G11" s="713">
        <v>0</v>
      </c>
      <c r="H11" s="713">
        <v>1.7946900000000001</v>
      </c>
      <c r="I11" s="714" t="s">
        <v>329</v>
      </c>
      <c r="J11" s="715" t="s">
        <v>1</v>
      </c>
    </row>
    <row r="12" spans="1:10" ht="14.45" customHeight="1" x14ac:dyDescent="0.2">
      <c r="A12" s="711" t="s">
        <v>572</v>
      </c>
      <c r="B12" s="712" t="s">
        <v>1618</v>
      </c>
      <c r="C12" s="713">
        <v>3.5801500000000002</v>
      </c>
      <c r="D12" s="713">
        <v>2.3424300000000002</v>
      </c>
      <c r="E12" s="713"/>
      <c r="F12" s="713">
        <v>5.0034499999999991</v>
      </c>
      <c r="G12" s="713">
        <v>0</v>
      </c>
      <c r="H12" s="713">
        <v>5.0034499999999991</v>
      </c>
      <c r="I12" s="714" t="s">
        <v>329</v>
      </c>
      <c r="J12" s="715" t="s">
        <v>1</v>
      </c>
    </row>
    <row r="13" spans="1:10" ht="14.45" customHeight="1" x14ac:dyDescent="0.2">
      <c r="A13" s="711" t="s">
        <v>572</v>
      </c>
      <c r="B13" s="712" t="s">
        <v>1619</v>
      </c>
      <c r="C13" s="713">
        <v>82.215240000000009</v>
      </c>
      <c r="D13" s="713">
        <v>84.111620000000016</v>
      </c>
      <c r="E13" s="713"/>
      <c r="F13" s="713">
        <v>102.80521999999999</v>
      </c>
      <c r="G13" s="713">
        <v>0</v>
      </c>
      <c r="H13" s="713">
        <v>102.80521999999999</v>
      </c>
      <c r="I13" s="714" t="s">
        <v>329</v>
      </c>
      <c r="J13" s="715" t="s">
        <v>1</v>
      </c>
    </row>
    <row r="14" spans="1:10" ht="14.45" customHeight="1" x14ac:dyDescent="0.2">
      <c r="A14" s="711" t="s">
        <v>572</v>
      </c>
      <c r="B14" s="712" t="s">
        <v>1620</v>
      </c>
      <c r="C14" s="713">
        <v>109.42747</v>
      </c>
      <c r="D14" s="713">
        <v>178.1362</v>
      </c>
      <c r="E14" s="713"/>
      <c r="F14" s="713">
        <v>85.111399999999989</v>
      </c>
      <c r="G14" s="713">
        <v>0</v>
      </c>
      <c r="H14" s="713">
        <v>85.111399999999989</v>
      </c>
      <c r="I14" s="714" t="s">
        <v>329</v>
      </c>
      <c r="J14" s="715" t="s">
        <v>1</v>
      </c>
    </row>
    <row r="15" spans="1:10" ht="14.45" customHeight="1" x14ac:dyDescent="0.2">
      <c r="A15" s="711" t="s">
        <v>572</v>
      </c>
      <c r="B15" s="712" t="s">
        <v>1621</v>
      </c>
      <c r="C15" s="713">
        <v>166.61985999999999</v>
      </c>
      <c r="D15" s="713">
        <v>139.91495999999998</v>
      </c>
      <c r="E15" s="713"/>
      <c r="F15" s="713">
        <v>231.48027000000002</v>
      </c>
      <c r="G15" s="713">
        <v>0</v>
      </c>
      <c r="H15" s="713">
        <v>231.48027000000002</v>
      </c>
      <c r="I15" s="714" t="s">
        <v>329</v>
      </c>
      <c r="J15" s="715" t="s">
        <v>1</v>
      </c>
    </row>
    <row r="16" spans="1:10" ht="14.45" customHeight="1" x14ac:dyDescent="0.2">
      <c r="A16" s="711" t="s">
        <v>572</v>
      </c>
      <c r="B16" s="712" t="s">
        <v>583</v>
      </c>
      <c r="C16" s="713">
        <v>2325.2550300000003</v>
      </c>
      <c r="D16" s="713">
        <v>2326.89464</v>
      </c>
      <c r="E16" s="713"/>
      <c r="F16" s="713">
        <v>2633.7897200000007</v>
      </c>
      <c r="G16" s="713">
        <v>0</v>
      </c>
      <c r="H16" s="713">
        <v>2633.7897200000007</v>
      </c>
      <c r="I16" s="714" t="s">
        <v>329</v>
      </c>
      <c r="J16" s="715" t="s">
        <v>584</v>
      </c>
    </row>
    <row r="18" spans="1:10" ht="14.45" customHeight="1" x14ac:dyDescent="0.2">
      <c r="A18" s="711" t="s">
        <v>572</v>
      </c>
      <c r="B18" s="712" t="s">
        <v>573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585</v>
      </c>
      <c r="B19" s="712" t="s">
        <v>586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585</v>
      </c>
      <c r="B20" s="712" t="s">
        <v>1612</v>
      </c>
      <c r="C20" s="713">
        <v>246.37149000000002</v>
      </c>
      <c r="D20" s="713">
        <v>265.19761999999997</v>
      </c>
      <c r="E20" s="713"/>
      <c r="F20" s="713">
        <v>277.07212000000004</v>
      </c>
      <c r="G20" s="713">
        <v>0</v>
      </c>
      <c r="H20" s="713">
        <v>277.07212000000004</v>
      </c>
      <c r="I20" s="714" t="s">
        <v>329</v>
      </c>
      <c r="J20" s="715" t="s">
        <v>1</v>
      </c>
    </row>
    <row r="21" spans="1:10" ht="14.45" customHeight="1" x14ac:dyDescent="0.2">
      <c r="A21" s="711" t="s">
        <v>585</v>
      </c>
      <c r="B21" s="712" t="s">
        <v>1614</v>
      </c>
      <c r="C21" s="713">
        <v>21.30904</v>
      </c>
      <c r="D21" s="713">
        <v>26.868110000000001</v>
      </c>
      <c r="E21" s="713"/>
      <c r="F21" s="713">
        <v>1.3228500000000001</v>
      </c>
      <c r="G21" s="713">
        <v>0</v>
      </c>
      <c r="H21" s="713">
        <v>1.3228500000000001</v>
      </c>
      <c r="I21" s="714" t="s">
        <v>329</v>
      </c>
      <c r="J21" s="715" t="s">
        <v>1</v>
      </c>
    </row>
    <row r="22" spans="1:10" ht="14.45" customHeight="1" x14ac:dyDescent="0.2">
      <c r="A22" s="711" t="s">
        <v>585</v>
      </c>
      <c r="B22" s="712" t="s">
        <v>1615</v>
      </c>
      <c r="C22" s="713">
        <v>197.08004</v>
      </c>
      <c r="D22" s="713">
        <v>201.11801999999994</v>
      </c>
      <c r="E22" s="713"/>
      <c r="F22" s="713">
        <v>209.26714000000001</v>
      </c>
      <c r="G22" s="713">
        <v>0</v>
      </c>
      <c r="H22" s="713">
        <v>209.26714000000001</v>
      </c>
      <c r="I22" s="714" t="s">
        <v>329</v>
      </c>
      <c r="J22" s="715" t="s">
        <v>1</v>
      </c>
    </row>
    <row r="23" spans="1:10" ht="14.45" customHeight="1" x14ac:dyDescent="0.2">
      <c r="A23" s="711" t="s">
        <v>585</v>
      </c>
      <c r="B23" s="712" t="s">
        <v>1616</v>
      </c>
      <c r="C23" s="713">
        <v>0</v>
      </c>
      <c r="D23" s="713">
        <v>0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585</v>
      </c>
      <c r="B24" s="712" t="s">
        <v>1618</v>
      </c>
      <c r="C24" s="713">
        <v>0.98014999999999997</v>
      </c>
      <c r="D24" s="713">
        <v>0.30872000000000005</v>
      </c>
      <c r="E24" s="713"/>
      <c r="F24" s="713">
        <v>0.47443000000000002</v>
      </c>
      <c r="G24" s="713">
        <v>0</v>
      </c>
      <c r="H24" s="713">
        <v>0.47443000000000002</v>
      </c>
      <c r="I24" s="714" t="s">
        <v>329</v>
      </c>
      <c r="J24" s="715" t="s">
        <v>1</v>
      </c>
    </row>
    <row r="25" spans="1:10" ht="14.45" customHeight="1" x14ac:dyDescent="0.2">
      <c r="A25" s="711" t="s">
        <v>585</v>
      </c>
      <c r="B25" s="712" t="s">
        <v>1619</v>
      </c>
      <c r="C25" s="713">
        <v>30.262900000000002</v>
      </c>
      <c r="D25" s="713">
        <v>38.190040000000003</v>
      </c>
      <c r="E25" s="713"/>
      <c r="F25" s="713">
        <v>42.0458</v>
      </c>
      <c r="G25" s="713">
        <v>0</v>
      </c>
      <c r="H25" s="713">
        <v>42.0458</v>
      </c>
      <c r="I25" s="714" t="s">
        <v>329</v>
      </c>
      <c r="J25" s="715" t="s">
        <v>1</v>
      </c>
    </row>
    <row r="26" spans="1:10" ht="14.45" customHeight="1" x14ac:dyDescent="0.2">
      <c r="A26" s="711" t="s">
        <v>585</v>
      </c>
      <c r="B26" s="712" t="s">
        <v>1621</v>
      </c>
      <c r="C26" s="713">
        <v>3.3069299999999999</v>
      </c>
      <c r="D26" s="713">
        <v>0</v>
      </c>
      <c r="E26" s="713"/>
      <c r="F26" s="713">
        <v>0</v>
      </c>
      <c r="G26" s="713">
        <v>0</v>
      </c>
      <c r="H26" s="713">
        <v>0</v>
      </c>
      <c r="I26" s="714" t="s">
        <v>329</v>
      </c>
      <c r="J26" s="715" t="s">
        <v>1</v>
      </c>
    </row>
    <row r="27" spans="1:10" ht="14.45" customHeight="1" x14ac:dyDescent="0.2">
      <c r="A27" s="711" t="s">
        <v>585</v>
      </c>
      <c r="B27" s="712" t="s">
        <v>587</v>
      </c>
      <c r="C27" s="713">
        <v>499.31055000000003</v>
      </c>
      <c r="D27" s="713">
        <v>531.68250999999987</v>
      </c>
      <c r="E27" s="713"/>
      <c r="F27" s="713">
        <v>530.18234000000007</v>
      </c>
      <c r="G27" s="713">
        <v>0</v>
      </c>
      <c r="H27" s="713">
        <v>530.18234000000007</v>
      </c>
      <c r="I27" s="714" t="s">
        <v>329</v>
      </c>
      <c r="J27" s="715" t="s">
        <v>588</v>
      </c>
    </row>
    <row r="28" spans="1:10" ht="14.45" customHeight="1" x14ac:dyDescent="0.2">
      <c r="A28" s="711" t="s">
        <v>329</v>
      </c>
      <c r="B28" s="712" t="s">
        <v>329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589</v>
      </c>
    </row>
    <row r="29" spans="1:10" ht="14.45" customHeight="1" x14ac:dyDescent="0.2">
      <c r="A29" s="711" t="s">
        <v>590</v>
      </c>
      <c r="B29" s="712" t="s">
        <v>591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0</v>
      </c>
    </row>
    <row r="30" spans="1:10" ht="14.45" customHeight="1" x14ac:dyDescent="0.2">
      <c r="A30" s="711" t="s">
        <v>590</v>
      </c>
      <c r="B30" s="712" t="s">
        <v>1612</v>
      </c>
      <c r="C30" s="713">
        <v>0</v>
      </c>
      <c r="D30" s="713">
        <v>0</v>
      </c>
      <c r="E30" s="713"/>
      <c r="F30" s="713">
        <v>0</v>
      </c>
      <c r="G30" s="713">
        <v>0</v>
      </c>
      <c r="H30" s="713">
        <v>0</v>
      </c>
      <c r="I30" s="714" t="s">
        <v>329</v>
      </c>
      <c r="J30" s="715" t="s">
        <v>1</v>
      </c>
    </row>
    <row r="31" spans="1:10" ht="14.45" customHeight="1" x14ac:dyDescent="0.2">
      <c r="A31" s="711" t="s">
        <v>590</v>
      </c>
      <c r="B31" s="712" t="s">
        <v>592</v>
      </c>
      <c r="C31" s="713">
        <v>0</v>
      </c>
      <c r="D31" s="713">
        <v>0</v>
      </c>
      <c r="E31" s="713"/>
      <c r="F31" s="713">
        <v>0</v>
      </c>
      <c r="G31" s="713">
        <v>0</v>
      </c>
      <c r="H31" s="713">
        <v>0</v>
      </c>
      <c r="I31" s="714" t="s">
        <v>329</v>
      </c>
      <c r="J31" s="715" t="s">
        <v>588</v>
      </c>
    </row>
    <row r="32" spans="1:10" ht="14.45" customHeight="1" x14ac:dyDescent="0.2">
      <c r="A32" s="711" t="s">
        <v>329</v>
      </c>
      <c r="B32" s="712" t="s">
        <v>329</v>
      </c>
      <c r="C32" s="713" t="s">
        <v>329</v>
      </c>
      <c r="D32" s="713" t="s">
        <v>329</v>
      </c>
      <c r="E32" s="713"/>
      <c r="F32" s="713" t="s">
        <v>329</v>
      </c>
      <c r="G32" s="713" t="s">
        <v>329</v>
      </c>
      <c r="H32" s="713" t="s">
        <v>329</v>
      </c>
      <c r="I32" s="714" t="s">
        <v>329</v>
      </c>
      <c r="J32" s="715" t="s">
        <v>589</v>
      </c>
    </row>
    <row r="33" spans="1:10" ht="14.45" customHeight="1" x14ac:dyDescent="0.2">
      <c r="A33" s="711" t="s">
        <v>593</v>
      </c>
      <c r="B33" s="712" t="s">
        <v>594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0</v>
      </c>
    </row>
    <row r="34" spans="1:10" ht="14.45" customHeight="1" x14ac:dyDescent="0.2">
      <c r="A34" s="711" t="s">
        <v>593</v>
      </c>
      <c r="B34" s="712" t="s">
        <v>1614</v>
      </c>
      <c r="C34" s="713">
        <v>0</v>
      </c>
      <c r="D34" s="713">
        <v>0</v>
      </c>
      <c r="E34" s="713"/>
      <c r="F34" s="713">
        <v>0</v>
      </c>
      <c r="G34" s="713">
        <v>0</v>
      </c>
      <c r="H34" s="713">
        <v>0</v>
      </c>
      <c r="I34" s="714" t="s">
        <v>329</v>
      </c>
      <c r="J34" s="715" t="s">
        <v>1</v>
      </c>
    </row>
    <row r="35" spans="1:10" ht="14.45" customHeight="1" x14ac:dyDescent="0.2">
      <c r="A35" s="711" t="s">
        <v>593</v>
      </c>
      <c r="B35" s="712" t="s">
        <v>1615</v>
      </c>
      <c r="C35" s="713">
        <v>0.2114</v>
      </c>
      <c r="D35" s="713">
        <v>0</v>
      </c>
      <c r="E35" s="713"/>
      <c r="F35" s="713">
        <v>0</v>
      </c>
      <c r="G35" s="713">
        <v>0</v>
      </c>
      <c r="H35" s="713">
        <v>0</v>
      </c>
      <c r="I35" s="714" t="s">
        <v>329</v>
      </c>
      <c r="J35" s="715" t="s">
        <v>1</v>
      </c>
    </row>
    <row r="36" spans="1:10" ht="14.45" customHeight="1" x14ac:dyDescent="0.2">
      <c r="A36" s="711" t="s">
        <v>593</v>
      </c>
      <c r="B36" s="712" t="s">
        <v>1618</v>
      </c>
      <c r="C36" s="713">
        <v>0</v>
      </c>
      <c r="D36" s="713">
        <v>0</v>
      </c>
      <c r="E36" s="713"/>
      <c r="F36" s="713">
        <v>0</v>
      </c>
      <c r="G36" s="713">
        <v>0</v>
      </c>
      <c r="H36" s="713">
        <v>0</v>
      </c>
      <c r="I36" s="714" t="s">
        <v>329</v>
      </c>
      <c r="J36" s="715" t="s">
        <v>1</v>
      </c>
    </row>
    <row r="37" spans="1:10" ht="14.45" customHeight="1" x14ac:dyDescent="0.2">
      <c r="A37" s="711" t="s">
        <v>593</v>
      </c>
      <c r="B37" s="712" t="s">
        <v>1619</v>
      </c>
      <c r="C37" s="713">
        <v>0.35816000000000003</v>
      </c>
      <c r="D37" s="713">
        <v>0</v>
      </c>
      <c r="E37" s="713"/>
      <c r="F37" s="713">
        <v>0</v>
      </c>
      <c r="G37" s="713">
        <v>0</v>
      </c>
      <c r="H37" s="713">
        <v>0</v>
      </c>
      <c r="I37" s="714" t="s">
        <v>329</v>
      </c>
      <c r="J37" s="715" t="s">
        <v>1</v>
      </c>
    </row>
    <row r="38" spans="1:10" ht="14.45" customHeight="1" x14ac:dyDescent="0.2">
      <c r="A38" s="711" t="s">
        <v>593</v>
      </c>
      <c r="B38" s="712" t="s">
        <v>595</v>
      </c>
      <c r="C38" s="713">
        <v>0.56956000000000007</v>
      </c>
      <c r="D38" s="713">
        <v>0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588</v>
      </c>
    </row>
    <row r="39" spans="1:10" ht="14.45" customHeight="1" x14ac:dyDescent="0.2">
      <c r="A39" s="711" t="s">
        <v>329</v>
      </c>
      <c r="B39" s="712" t="s">
        <v>329</v>
      </c>
      <c r="C39" s="713" t="s">
        <v>329</v>
      </c>
      <c r="D39" s="713" t="s">
        <v>329</v>
      </c>
      <c r="E39" s="713"/>
      <c r="F39" s="713" t="s">
        <v>329</v>
      </c>
      <c r="G39" s="713" t="s">
        <v>329</v>
      </c>
      <c r="H39" s="713" t="s">
        <v>329</v>
      </c>
      <c r="I39" s="714" t="s">
        <v>329</v>
      </c>
      <c r="J39" s="715" t="s">
        <v>589</v>
      </c>
    </row>
    <row r="40" spans="1:10" ht="14.45" customHeight="1" x14ac:dyDescent="0.2">
      <c r="A40" s="711" t="s">
        <v>596</v>
      </c>
      <c r="B40" s="712" t="s">
        <v>597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0</v>
      </c>
    </row>
    <row r="41" spans="1:10" ht="14.45" customHeight="1" x14ac:dyDescent="0.2">
      <c r="A41" s="711" t="s">
        <v>596</v>
      </c>
      <c r="B41" s="712" t="s">
        <v>1612</v>
      </c>
      <c r="C41" s="713">
        <v>108.63946999999999</v>
      </c>
      <c r="D41" s="713">
        <v>96.249319999999997</v>
      </c>
      <c r="E41" s="713"/>
      <c r="F41" s="713">
        <v>100.10308000000003</v>
      </c>
      <c r="G41" s="713">
        <v>0</v>
      </c>
      <c r="H41" s="713">
        <v>100.10308000000003</v>
      </c>
      <c r="I41" s="714" t="s">
        <v>329</v>
      </c>
      <c r="J41" s="715" t="s">
        <v>1</v>
      </c>
    </row>
    <row r="42" spans="1:10" ht="14.45" customHeight="1" x14ac:dyDescent="0.2">
      <c r="A42" s="711" t="s">
        <v>596</v>
      </c>
      <c r="B42" s="712" t="s">
        <v>1613</v>
      </c>
      <c r="C42" s="713">
        <v>0</v>
      </c>
      <c r="D42" s="713">
        <v>0</v>
      </c>
      <c r="E42" s="713"/>
      <c r="F42" s="713">
        <v>4.4603999999999999</v>
      </c>
      <c r="G42" s="713">
        <v>0</v>
      </c>
      <c r="H42" s="713">
        <v>4.4603999999999999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596</v>
      </c>
      <c r="B43" s="712" t="s">
        <v>1614</v>
      </c>
      <c r="C43" s="713">
        <v>90.591750000000047</v>
      </c>
      <c r="D43" s="713">
        <v>81.310970000000012</v>
      </c>
      <c r="E43" s="713"/>
      <c r="F43" s="713">
        <v>90.824920000000006</v>
      </c>
      <c r="G43" s="713">
        <v>0</v>
      </c>
      <c r="H43" s="713">
        <v>90.824920000000006</v>
      </c>
      <c r="I43" s="714" t="s">
        <v>329</v>
      </c>
      <c r="J43" s="715" t="s">
        <v>1</v>
      </c>
    </row>
    <row r="44" spans="1:10" ht="14.45" customHeight="1" x14ac:dyDescent="0.2">
      <c r="A44" s="711" t="s">
        <v>596</v>
      </c>
      <c r="B44" s="712" t="s">
        <v>1615</v>
      </c>
      <c r="C44" s="713">
        <v>1281.1872400000002</v>
      </c>
      <c r="D44" s="713">
        <v>1239.9353800000004</v>
      </c>
      <c r="E44" s="713"/>
      <c r="F44" s="713">
        <v>1517.0358400000002</v>
      </c>
      <c r="G44" s="713">
        <v>0</v>
      </c>
      <c r="H44" s="713">
        <v>1517.0358400000002</v>
      </c>
      <c r="I44" s="714" t="s">
        <v>329</v>
      </c>
      <c r="J44" s="715" t="s">
        <v>1</v>
      </c>
    </row>
    <row r="45" spans="1:10" ht="14.45" customHeight="1" x14ac:dyDescent="0.2">
      <c r="A45" s="711" t="s">
        <v>596</v>
      </c>
      <c r="B45" s="712" t="s">
        <v>1616</v>
      </c>
      <c r="C45" s="713">
        <v>15.03073</v>
      </c>
      <c r="D45" s="713">
        <v>9.9153199999999995</v>
      </c>
      <c r="E45" s="713"/>
      <c r="F45" s="713">
        <v>7.5083400000000005</v>
      </c>
      <c r="G45" s="713">
        <v>0</v>
      </c>
      <c r="H45" s="713">
        <v>7.5083400000000005</v>
      </c>
      <c r="I45" s="714" t="s">
        <v>329</v>
      </c>
      <c r="J45" s="715" t="s">
        <v>1</v>
      </c>
    </row>
    <row r="46" spans="1:10" ht="14.45" customHeight="1" x14ac:dyDescent="0.2">
      <c r="A46" s="711" t="s">
        <v>596</v>
      </c>
      <c r="B46" s="712" t="s">
        <v>1617</v>
      </c>
      <c r="C46" s="713">
        <v>2.9911500000000002</v>
      </c>
      <c r="D46" s="713">
        <v>1.7946900000000001</v>
      </c>
      <c r="E46" s="713"/>
      <c r="F46" s="713">
        <v>1.7946900000000001</v>
      </c>
      <c r="G46" s="713">
        <v>0</v>
      </c>
      <c r="H46" s="713">
        <v>1.7946900000000001</v>
      </c>
      <c r="I46" s="714" t="s">
        <v>329</v>
      </c>
      <c r="J46" s="715" t="s">
        <v>1</v>
      </c>
    </row>
    <row r="47" spans="1:10" ht="14.45" customHeight="1" x14ac:dyDescent="0.2">
      <c r="A47" s="711" t="s">
        <v>596</v>
      </c>
      <c r="B47" s="712" t="s">
        <v>1618</v>
      </c>
      <c r="C47" s="713">
        <v>2.6</v>
      </c>
      <c r="D47" s="713">
        <v>2.0337100000000001</v>
      </c>
      <c r="E47" s="713"/>
      <c r="F47" s="713">
        <v>4.5290199999999992</v>
      </c>
      <c r="G47" s="713">
        <v>0</v>
      </c>
      <c r="H47" s="713">
        <v>4.5290199999999992</v>
      </c>
      <c r="I47" s="714" t="s">
        <v>329</v>
      </c>
      <c r="J47" s="715" t="s">
        <v>1</v>
      </c>
    </row>
    <row r="48" spans="1:10" ht="14.45" customHeight="1" x14ac:dyDescent="0.2">
      <c r="A48" s="711" t="s">
        <v>596</v>
      </c>
      <c r="B48" s="712" t="s">
        <v>1619</v>
      </c>
      <c r="C48" s="713">
        <v>51.594180000000001</v>
      </c>
      <c r="D48" s="713">
        <v>45.921580000000006</v>
      </c>
      <c r="E48" s="713"/>
      <c r="F48" s="713">
        <v>60.759419999999999</v>
      </c>
      <c r="G48" s="713">
        <v>0</v>
      </c>
      <c r="H48" s="713">
        <v>60.759419999999999</v>
      </c>
      <c r="I48" s="714" t="s">
        <v>329</v>
      </c>
      <c r="J48" s="715" t="s">
        <v>1</v>
      </c>
    </row>
    <row r="49" spans="1:10" ht="14.45" customHeight="1" x14ac:dyDescent="0.2">
      <c r="A49" s="711" t="s">
        <v>596</v>
      </c>
      <c r="B49" s="712" t="s">
        <v>1620</v>
      </c>
      <c r="C49" s="713">
        <v>109.42747</v>
      </c>
      <c r="D49" s="713">
        <v>178.1362</v>
      </c>
      <c r="E49" s="713"/>
      <c r="F49" s="713">
        <v>85.111399999999989</v>
      </c>
      <c r="G49" s="713">
        <v>0</v>
      </c>
      <c r="H49" s="713">
        <v>85.111399999999989</v>
      </c>
      <c r="I49" s="714" t="s">
        <v>329</v>
      </c>
      <c r="J49" s="715" t="s">
        <v>1</v>
      </c>
    </row>
    <row r="50" spans="1:10" ht="14.45" customHeight="1" x14ac:dyDescent="0.2">
      <c r="A50" s="711" t="s">
        <v>596</v>
      </c>
      <c r="B50" s="712" t="s">
        <v>1621</v>
      </c>
      <c r="C50" s="713">
        <v>163.31292999999999</v>
      </c>
      <c r="D50" s="713">
        <v>139.91495999999998</v>
      </c>
      <c r="E50" s="713"/>
      <c r="F50" s="713">
        <v>231.48027000000002</v>
      </c>
      <c r="G50" s="713">
        <v>0</v>
      </c>
      <c r="H50" s="713">
        <v>231.48027000000002</v>
      </c>
      <c r="I50" s="714" t="s">
        <v>329</v>
      </c>
      <c r="J50" s="715" t="s">
        <v>1</v>
      </c>
    </row>
    <row r="51" spans="1:10" ht="14.45" customHeight="1" x14ac:dyDescent="0.2">
      <c r="A51" s="711" t="s">
        <v>596</v>
      </c>
      <c r="B51" s="712" t="s">
        <v>598</v>
      </c>
      <c r="C51" s="713">
        <v>1825.3749200000004</v>
      </c>
      <c r="D51" s="713">
        <v>1795.2121300000001</v>
      </c>
      <c r="E51" s="713"/>
      <c r="F51" s="713">
        <v>2103.6073800000004</v>
      </c>
      <c r="G51" s="713">
        <v>0</v>
      </c>
      <c r="H51" s="713">
        <v>2103.6073800000004</v>
      </c>
      <c r="I51" s="714" t="s">
        <v>329</v>
      </c>
      <c r="J51" s="715" t="s">
        <v>588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589</v>
      </c>
    </row>
    <row r="53" spans="1:10" ht="14.45" customHeight="1" x14ac:dyDescent="0.2">
      <c r="A53" s="711" t="s">
        <v>572</v>
      </c>
      <c r="B53" s="712" t="s">
        <v>583</v>
      </c>
      <c r="C53" s="713">
        <v>2325.2550300000003</v>
      </c>
      <c r="D53" s="713">
        <v>2326.8946400000004</v>
      </c>
      <c r="E53" s="713"/>
      <c r="F53" s="713">
        <v>2633.7897200000002</v>
      </c>
      <c r="G53" s="713">
        <v>0</v>
      </c>
      <c r="H53" s="713">
        <v>2633.7897200000002</v>
      </c>
      <c r="I53" s="714" t="s">
        <v>329</v>
      </c>
      <c r="J53" s="715" t="s">
        <v>584</v>
      </c>
    </row>
  </sheetData>
  <mergeCells count="3">
    <mergeCell ref="A1:I1"/>
    <mergeCell ref="F3:I3"/>
    <mergeCell ref="C4:D4"/>
  </mergeCells>
  <conditionalFormatting sqref="F17 F54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3">
    <cfRule type="expression" dxfId="32" priority="6">
      <formula>$H18&gt;0</formula>
    </cfRule>
  </conditionalFormatting>
  <conditionalFormatting sqref="A18:A53">
    <cfRule type="expression" dxfId="31" priority="5">
      <formula>AND($J18&lt;&gt;"mezeraKL",$J18&lt;&gt;"")</formula>
    </cfRule>
  </conditionalFormatting>
  <conditionalFormatting sqref="I18:I53">
    <cfRule type="expression" dxfId="30" priority="7">
      <formula>$I18&gt;1</formula>
    </cfRule>
  </conditionalFormatting>
  <conditionalFormatting sqref="B18:B53">
    <cfRule type="expression" dxfId="29" priority="4">
      <formula>OR($J18="NS",$J18="SumaNS",$J18="Účet")</formula>
    </cfRule>
  </conditionalFormatting>
  <conditionalFormatting sqref="A18:D53 F18:I53">
    <cfRule type="expression" dxfId="28" priority="8">
      <formula>AND($J18&lt;&gt;"",$J18&lt;&gt;"mezeraKL")</formula>
    </cfRule>
  </conditionalFormatting>
  <conditionalFormatting sqref="B18:D53 F18:I53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3 F18:I53">
    <cfRule type="expression" dxfId="26" priority="2">
      <formula>OR($J18="SumaNS",$J18="NS")</formula>
    </cfRule>
  </conditionalFormatting>
  <hyperlinks>
    <hyperlink ref="A2" location="Obsah!A1" display="Zpět na Obsah  KL 01  1.-4.měsíc" xr:uid="{C86B0BC1-0EE0-43E8-84E5-B18B74C8ABAA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2146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10.723790336614556</v>
      </c>
      <c r="J3" s="203">
        <f>SUBTOTAL(9,J5:J1048576)</f>
        <v>245602.5</v>
      </c>
      <c r="K3" s="204">
        <f>SUBTOTAL(9,K5:K1048576)</f>
        <v>2633789.7161483765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572</v>
      </c>
      <c r="B5" s="807" t="s">
        <v>573</v>
      </c>
      <c r="C5" s="810" t="s">
        <v>585</v>
      </c>
      <c r="D5" s="838" t="s">
        <v>586</v>
      </c>
      <c r="E5" s="810" t="s">
        <v>1622</v>
      </c>
      <c r="F5" s="838" t="s">
        <v>1623</v>
      </c>
      <c r="G5" s="810" t="s">
        <v>1624</v>
      </c>
      <c r="H5" s="810" t="s">
        <v>1625</v>
      </c>
      <c r="I5" s="225">
        <v>2210.719970703125</v>
      </c>
      <c r="J5" s="225">
        <v>1</v>
      </c>
      <c r="K5" s="830">
        <v>2210.719970703125</v>
      </c>
    </row>
    <row r="6" spans="1:11" ht="14.45" customHeight="1" x14ac:dyDescent="0.2">
      <c r="A6" s="821" t="s">
        <v>572</v>
      </c>
      <c r="B6" s="822" t="s">
        <v>573</v>
      </c>
      <c r="C6" s="825" t="s">
        <v>585</v>
      </c>
      <c r="D6" s="839" t="s">
        <v>586</v>
      </c>
      <c r="E6" s="825" t="s">
        <v>1622</v>
      </c>
      <c r="F6" s="839" t="s">
        <v>1623</v>
      </c>
      <c r="G6" s="825" t="s">
        <v>1626</v>
      </c>
      <c r="H6" s="825" t="s">
        <v>1627</v>
      </c>
      <c r="I6" s="831">
        <v>147.17999267578125</v>
      </c>
      <c r="J6" s="831">
        <v>40</v>
      </c>
      <c r="K6" s="832">
        <v>5887.27978515625</v>
      </c>
    </row>
    <row r="7" spans="1:11" ht="14.45" customHeight="1" x14ac:dyDescent="0.2">
      <c r="A7" s="821" t="s">
        <v>572</v>
      </c>
      <c r="B7" s="822" t="s">
        <v>573</v>
      </c>
      <c r="C7" s="825" t="s">
        <v>585</v>
      </c>
      <c r="D7" s="839" t="s">
        <v>586</v>
      </c>
      <c r="E7" s="825" t="s">
        <v>1622</v>
      </c>
      <c r="F7" s="839" t="s">
        <v>1623</v>
      </c>
      <c r="G7" s="825" t="s">
        <v>1628</v>
      </c>
      <c r="H7" s="825" t="s">
        <v>1629</v>
      </c>
      <c r="I7" s="831">
        <v>125.23666636149089</v>
      </c>
      <c r="J7" s="831">
        <v>6</v>
      </c>
      <c r="K7" s="832">
        <v>751.41999816894531</v>
      </c>
    </row>
    <row r="8" spans="1:11" ht="14.45" customHeight="1" x14ac:dyDescent="0.2">
      <c r="A8" s="821" t="s">
        <v>572</v>
      </c>
      <c r="B8" s="822" t="s">
        <v>573</v>
      </c>
      <c r="C8" s="825" t="s">
        <v>585</v>
      </c>
      <c r="D8" s="839" t="s">
        <v>586</v>
      </c>
      <c r="E8" s="825" t="s">
        <v>1622</v>
      </c>
      <c r="F8" s="839" t="s">
        <v>1623</v>
      </c>
      <c r="G8" s="825" t="s">
        <v>1630</v>
      </c>
      <c r="H8" s="825" t="s">
        <v>1631</v>
      </c>
      <c r="I8" s="831">
        <v>9228.1868489583339</v>
      </c>
      <c r="J8" s="831">
        <v>0.75</v>
      </c>
      <c r="K8" s="832">
        <v>6921.14013671875</v>
      </c>
    </row>
    <row r="9" spans="1:11" ht="14.45" customHeight="1" x14ac:dyDescent="0.2">
      <c r="A9" s="821" t="s">
        <v>572</v>
      </c>
      <c r="B9" s="822" t="s">
        <v>573</v>
      </c>
      <c r="C9" s="825" t="s">
        <v>585</v>
      </c>
      <c r="D9" s="839" t="s">
        <v>586</v>
      </c>
      <c r="E9" s="825" t="s">
        <v>1622</v>
      </c>
      <c r="F9" s="839" t="s">
        <v>1623</v>
      </c>
      <c r="G9" s="825" t="s">
        <v>1632</v>
      </c>
      <c r="H9" s="825" t="s">
        <v>1633</v>
      </c>
      <c r="I9" s="831">
        <v>12.756666819254557</v>
      </c>
      <c r="J9" s="831">
        <v>30</v>
      </c>
      <c r="K9" s="832">
        <v>382.72000885009766</v>
      </c>
    </row>
    <row r="10" spans="1:11" ht="14.45" customHeight="1" x14ac:dyDescent="0.2">
      <c r="A10" s="821" t="s">
        <v>572</v>
      </c>
      <c r="B10" s="822" t="s">
        <v>573</v>
      </c>
      <c r="C10" s="825" t="s">
        <v>585</v>
      </c>
      <c r="D10" s="839" t="s">
        <v>586</v>
      </c>
      <c r="E10" s="825" t="s">
        <v>1622</v>
      </c>
      <c r="F10" s="839" t="s">
        <v>1623</v>
      </c>
      <c r="G10" s="825" t="s">
        <v>1634</v>
      </c>
      <c r="H10" s="825" t="s">
        <v>1635</v>
      </c>
      <c r="I10" s="831">
        <v>3035.31005859375</v>
      </c>
      <c r="J10" s="831">
        <v>7</v>
      </c>
      <c r="K10" s="832">
        <v>21247.17041015625</v>
      </c>
    </row>
    <row r="11" spans="1:11" ht="14.45" customHeight="1" x14ac:dyDescent="0.2">
      <c r="A11" s="821" t="s">
        <v>572</v>
      </c>
      <c r="B11" s="822" t="s">
        <v>573</v>
      </c>
      <c r="C11" s="825" t="s">
        <v>585</v>
      </c>
      <c r="D11" s="839" t="s">
        <v>586</v>
      </c>
      <c r="E11" s="825" t="s">
        <v>1622</v>
      </c>
      <c r="F11" s="839" t="s">
        <v>1623</v>
      </c>
      <c r="G11" s="825" t="s">
        <v>1636</v>
      </c>
      <c r="H11" s="825" t="s">
        <v>1637</v>
      </c>
      <c r="I11" s="831">
        <v>3035.31005859375</v>
      </c>
      <c r="J11" s="831">
        <v>4</v>
      </c>
      <c r="K11" s="832">
        <v>12141.240234375</v>
      </c>
    </row>
    <row r="12" spans="1:11" ht="14.45" customHeight="1" x14ac:dyDescent="0.2">
      <c r="A12" s="821" t="s">
        <v>572</v>
      </c>
      <c r="B12" s="822" t="s">
        <v>573</v>
      </c>
      <c r="C12" s="825" t="s">
        <v>585</v>
      </c>
      <c r="D12" s="839" t="s">
        <v>586</v>
      </c>
      <c r="E12" s="825" t="s">
        <v>1622</v>
      </c>
      <c r="F12" s="839" t="s">
        <v>1623</v>
      </c>
      <c r="G12" s="825" t="s">
        <v>1638</v>
      </c>
      <c r="H12" s="825" t="s">
        <v>1639</v>
      </c>
      <c r="I12" s="831">
        <v>2277.85009765625</v>
      </c>
      <c r="J12" s="831">
        <v>2</v>
      </c>
      <c r="K12" s="832">
        <v>4555.7001953125</v>
      </c>
    </row>
    <row r="13" spans="1:11" ht="14.45" customHeight="1" x14ac:dyDescent="0.2">
      <c r="A13" s="821" t="s">
        <v>572</v>
      </c>
      <c r="B13" s="822" t="s">
        <v>573</v>
      </c>
      <c r="C13" s="825" t="s">
        <v>585</v>
      </c>
      <c r="D13" s="839" t="s">
        <v>586</v>
      </c>
      <c r="E13" s="825" t="s">
        <v>1622</v>
      </c>
      <c r="F13" s="839" t="s">
        <v>1623</v>
      </c>
      <c r="G13" s="825" t="s">
        <v>1640</v>
      </c>
      <c r="H13" s="825" t="s">
        <v>1641</v>
      </c>
      <c r="I13" s="831">
        <v>2277.85009765625</v>
      </c>
      <c r="J13" s="831">
        <v>3</v>
      </c>
      <c r="K13" s="832">
        <v>6833.55029296875</v>
      </c>
    </row>
    <row r="14" spans="1:11" ht="14.45" customHeight="1" x14ac:dyDescent="0.2">
      <c r="A14" s="821" t="s">
        <v>572</v>
      </c>
      <c r="B14" s="822" t="s">
        <v>573</v>
      </c>
      <c r="C14" s="825" t="s">
        <v>585</v>
      </c>
      <c r="D14" s="839" t="s">
        <v>586</v>
      </c>
      <c r="E14" s="825" t="s">
        <v>1622</v>
      </c>
      <c r="F14" s="839" t="s">
        <v>1623</v>
      </c>
      <c r="G14" s="825" t="s">
        <v>1642</v>
      </c>
      <c r="H14" s="825" t="s">
        <v>1643</v>
      </c>
      <c r="I14" s="831">
        <v>4142.4872461954756</v>
      </c>
      <c r="J14" s="831">
        <v>213</v>
      </c>
      <c r="K14" s="832">
        <v>74415.9404296875</v>
      </c>
    </row>
    <row r="15" spans="1:11" ht="14.45" customHeight="1" x14ac:dyDescent="0.2">
      <c r="A15" s="821" t="s">
        <v>572</v>
      </c>
      <c r="B15" s="822" t="s">
        <v>573</v>
      </c>
      <c r="C15" s="825" t="s">
        <v>585</v>
      </c>
      <c r="D15" s="839" t="s">
        <v>586</v>
      </c>
      <c r="E15" s="825" t="s">
        <v>1622</v>
      </c>
      <c r="F15" s="839" t="s">
        <v>1623</v>
      </c>
      <c r="G15" s="825" t="s">
        <v>1644</v>
      </c>
      <c r="H15" s="825" t="s">
        <v>1645</v>
      </c>
      <c r="I15" s="831">
        <v>9228.1841796874996</v>
      </c>
      <c r="J15" s="831">
        <v>1.25</v>
      </c>
      <c r="K15" s="832">
        <v>11535.230224609375</v>
      </c>
    </row>
    <row r="16" spans="1:11" ht="14.45" customHeight="1" x14ac:dyDescent="0.2">
      <c r="A16" s="821" t="s">
        <v>572</v>
      </c>
      <c r="B16" s="822" t="s">
        <v>573</v>
      </c>
      <c r="C16" s="825" t="s">
        <v>585</v>
      </c>
      <c r="D16" s="839" t="s">
        <v>586</v>
      </c>
      <c r="E16" s="825" t="s">
        <v>1622</v>
      </c>
      <c r="F16" s="839" t="s">
        <v>1623</v>
      </c>
      <c r="G16" s="825" t="s">
        <v>1646</v>
      </c>
      <c r="H16" s="825" t="s">
        <v>1647</v>
      </c>
      <c r="I16" s="831">
        <v>22994.599609375</v>
      </c>
      <c r="J16" s="831">
        <v>0.25</v>
      </c>
      <c r="K16" s="832">
        <v>5748.64990234375</v>
      </c>
    </row>
    <row r="17" spans="1:11" ht="14.45" customHeight="1" x14ac:dyDescent="0.2">
      <c r="A17" s="821" t="s">
        <v>572</v>
      </c>
      <c r="B17" s="822" t="s">
        <v>573</v>
      </c>
      <c r="C17" s="825" t="s">
        <v>585</v>
      </c>
      <c r="D17" s="839" t="s">
        <v>586</v>
      </c>
      <c r="E17" s="825" t="s">
        <v>1622</v>
      </c>
      <c r="F17" s="839" t="s">
        <v>1623</v>
      </c>
      <c r="G17" s="825" t="s">
        <v>1648</v>
      </c>
      <c r="H17" s="825" t="s">
        <v>1649</v>
      </c>
      <c r="I17" s="831">
        <v>22994.599609375</v>
      </c>
      <c r="J17" s="831">
        <v>0.25</v>
      </c>
      <c r="K17" s="832">
        <v>5748.64990234375</v>
      </c>
    </row>
    <row r="18" spans="1:11" ht="14.45" customHeight="1" x14ac:dyDescent="0.2">
      <c r="A18" s="821" t="s">
        <v>572</v>
      </c>
      <c r="B18" s="822" t="s">
        <v>573</v>
      </c>
      <c r="C18" s="825" t="s">
        <v>585</v>
      </c>
      <c r="D18" s="839" t="s">
        <v>586</v>
      </c>
      <c r="E18" s="825" t="s">
        <v>1622</v>
      </c>
      <c r="F18" s="839" t="s">
        <v>1623</v>
      </c>
      <c r="G18" s="825" t="s">
        <v>1650</v>
      </c>
      <c r="H18" s="825" t="s">
        <v>1651</v>
      </c>
      <c r="I18" s="831">
        <v>22994.599609375</v>
      </c>
      <c r="J18" s="831">
        <v>0.25</v>
      </c>
      <c r="K18" s="832">
        <v>5748.64990234375</v>
      </c>
    </row>
    <row r="19" spans="1:11" ht="14.45" customHeight="1" x14ac:dyDescent="0.2">
      <c r="A19" s="821" t="s">
        <v>572</v>
      </c>
      <c r="B19" s="822" t="s">
        <v>573</v>
      </c>
      <c r="C19" s="825" t="s">
        <v>585</v>
      </c>
      <c r="D19" s="839" t="s">
        <v>586</v>
      </c>
      <c r="E19" s="825" t="s">
        <v>1622</v>
      </c>
      <c r="F19" s="839" t="s">
        <v>1623</v>
      </c>
      <c r="G19" s="825" t="s">
        <v>1652</v>
      </c>
      <c r="H19" s="825" t="s">
        <v>1653</v>
      </c>
      <c r="I19" s="831">
        <v>22994.599609375</v>
      </c>
      <c r="J19" s="831">
        <v>0.25</v>
      </c>
      <c r="K19" s="832">
        <v>5748.64990234375</v>
      </c>
    </row>
    <row r="20" spans="1:11" ht="14.45" customHeight="1" x14ac:dyDescent="0.2">
      <c r="A20" s="821" t="s">
        <v>572</v>
      </c>
      <c r="B20" s="822" t="s">
        <v>573</v>
      </c>
      <c r="C20" s="825" t="s">
        <v>585</v>
      </c>
      <c r="D20" s="839" t="s">
        <v>586</v>
      </c>
      <c r="E20" s="825" t="s">
        <v>1622</v>
      </c>
      <c r="F20" s="839" t="s">
        <v>1623</v>
      </c>
      <c r="G20" s="825" t="s">
        <v>1654</v>
      </c>
      <c r="H20" s="825" t="s">
        <v>1655</v>
      </c>
      <c r="I20" s="831">
        <v>16187.7197265625</v>
      </c>
      <c r="J20" s="831">
        <v>0.25</v>
      </c>
      <c r="K20" s="832">
        <v>4046.929931640625</v>
      </c>
    </row>
    <row r="21" spans="1:11" ht="14.45" customHeight="1" x14ac:dyDescent="0.2">
      <c r="A21" s="821" t="s">
        <v>572</v>
      </c>
      <c r="B21" s="822" t="s">
        <v>573</v>
      </c>
      <c r="C21" s="825" t="s">
        <v>585</v>
      </c>
      <c r="D21" s="839" t="s">
        <v>586</v>
      </c>
      <c r="E21" s="825" t="s">
        <v>1622</v>
      </c>
      <c r="F21" s="839" t="s">
        <v>1623</v>
      </c>
      <c r="G21" s="825" t="s">
        <v>1656</v>
      </c>
      <c r="H21" s="825" t="s">
        <v>1657</v>
      </c>
      <c r="I21" s="831">
        <v>16187.7197265625</v>
      </c>
      <c r="J21" s="831">
        <v>0.25</v>
      </c>
      <c r="K21" s="832">
        <v>4046.929931640625</v>
      </c>
    </row>
    <row r="22" spans="1:11" ht="14.45" customHeight="1" x14ac:dyDescent="0.2">
      <c r="A22" s="821" t="s">
        <v>572</v>
      </c>
      <c r="B22" s="822" t="s">
        <v>573</v>
      </c>
      <c r="C22" s="825" t="s">
        <v>585</v>
      </c>
      <c r="D22" s="839" t="s">
        <v>586</v>
      </c>
      <c r="E22" s="825" t="s">
        <v>1622</v>
      </c>
      <c r="F22" s="839" t="s">
        <v>1623</v>
      </c>
      <c r="G22" s="825" t="s">
        <v>1658</v>
      </c>
      <c r="H22" s="825" t="s">
        <v>1659</v>
      </c>
      <c r="I22" s="831">
        <v>3130.75</v>
      </c>
      <c r="J22" s="831">
        <v>4</v>
      </c>
      <c r="K22" s="832">
        <v>12523</v>
      </c>
    </row>
    <row r="23" spans="1:11" ht="14.45" customHeight="1" x14ac:dyDescent="0.2">
      <c r="A23" s="821" t="s">
        <v>572</v>
      </c>
      <c r="B23" s="822" t="s">
        <v>573</v>
      </c>
      <c r="C23" s="825" t="s">
        <v>585</v>
      </c>
      <c r="D23" s="839" t="s">
        <v>586</v>
      </c>
      <c r="E23" s="825" t="s">
        <v>1622</v>
      </c>
      <c r="F23" s="839" t="s">
        <v>1623</v>
      </c>
      <c r="G23" s="825" t="s">
        <v>1660</v>
      </c>
      <c r="H23" s="825" t="s">
        <v>1661</v>
      </c>
      <c r="I23" s="831">
        <v>213.35000610351563</v>
      </c>
      <c r="J23" s="831">
        <v>8</v>
      </c>
      <c r="K23" s="832">
        <v>1706.780029296875</v>
      </c>
    </row>
    <row r="24" spans="1:11" ht="14.45" customHeight="1" x14ac:dyDescent="0.2">
      <c r="A24" s="821" t="s">
        <v>572</v>
      </c>
      <c r="B24" s="822" t="s">
        <v>573</v>
      </c>
      <c r="C24" s="825" t="s">
        <v>585</v>
      </c>
      <c r="D24" s="839" t="s">
        <v>586</v>
      </c>
      <c r="E24" s="825" t="s">
        <v>1622</v>
      </c>
      <c r="F24" s="839" t="s">
        <v>1623</v>
      </c>
      <c r="G24" s="825" t="s">
        <v>1662</v>
      </c>
      <c r="H24" s="825" t="s">
        <v>1663</v>
      </c>
      <c r="I24" s="831">
        <v>2722.499796549479</v>
      </c>
      <c r="J24" s="831">
        <v>28</v>
      </c>
      <c r="K24" s="832">
        <v>76229.990234375</v>
      </c>
    </row>
    <row r="25" spans="1:11" ht="14.45" customHeight="1" x14ac:dyDescent="0.2">
      <c r="A25" s="821" t="s">
        <v>572</v>
      </c>
      <c r="B25" s="822" t="s">
        <v>573</v>
      </c>
      <c r="C25" s="825" t="s">
        <v>585</v>
      </c>
      <c r="D25" s="839" t="s">
        <v>586</v>
      </c>
      <c r="E25" s="825" t="s">
        <v>1622</v>
      </c>
      <c r="F25" s="839" t="s">
        <v>1623</v>
      </c>
      <c r="G25" s="825" t="s">
        <v>1664</v>
      </c>
      <c r="H25" s="825" t="s">
        <v>1665</v>
      </c>
      <c r="I25" s="831">
        <v>2397.39990234375</v>
      </c>
      <c r="J25" s="831">
        <v>1</v>
      </c>
      <c r="K25" s="832">
        <v>2397.39990234375</v>
      </c>
    </row>
    <row r="26" spans="1:11" ht="14.45" customHeight="1" x14ac:dyDescent="0.2">
      <c r="A26" s="821" t="s">
        <v>572</v>
      </c>
      <c r="B26" s="822" t="s">
        <v>573</v>
      </c>
      <c r="C26" s="825" t="s">
        <v>585</v>
      </c>
      <c r="D26" s="839" t="s">
        <v>586</v>
      </c>
      <c r="E26" s="825" t="s">
        <v>1622</v>
      </c>
      <c r="F26" s="839" t="s">
        <v>1623</v>
      </c>
      <c r="G26" s="825" t="s">
        <v>1666</v>
      </c>
      <c r="H26" s="825" t="s">
        <v>1667</v>
      </c>
      <c r="I26" s="831">
        <v>2624.5400390625</v>
      </c>
      <c r="J26" s="831">
        <v>1</v>
      </c>
      <c r="K26" s="832">
        <v>2624.5400390625</v>
      </c>
    </row>
    <row r="27" spans="1:11" ht="14.45" customHeight="1" x14ac:dyDescent="0.2">
      <c r="A27" s="821" t="s">
        <v>572</v>
      </c>
      <c r="B27" s="822" t="s">
        <v>573</v>
      </c>
      <c r="C27" s="825" t="s">
        <v>585</v>
      </c>
      <c r="D27" s="839" t="s">
        <v>586</v>
      </c>
      <c r="E27" s="825" t="s">
        <v>1622</v>
      </c>
      <c r="F27" s="839" t="s">
        <v>1623</v>
      </c>
      <c r="G27" s="825" t="s">
        <v>1668</v>
      </c>
      <c r="H27" s="825" t="s">
        <v>1669</v>
      </c>
      <c r="I27" s="831">
        <v>85.669998168945313</v>
      </c>
      <c r="J27" s="831">
        <v>2</v>
      </c>
      <c r="K27" s="832">
        <v>171.33999633789063</v>
      </c>
    </row>
    <row r="28" spans="1:11" ht="14.45" customHeight="1" x14ac:dyDescent="0.2">
      <c r="A28" s="821" t="s">
        <v>572</v>
      </c>
      <c r="B28" s="822" t="s">
        <v>573</v>
      </c>
      <c r="C28" s="825" t="s">
        <v>585</v>
      </c>
      <c r="D28" s="839" t="s">
        <v>586</v>
      </c>
      <c r="E28" s="825" t="s">
        <v>1622</v>
      </c>
      <c r="F28" s="839" t="s">
        <v>1623</v>
      </c>
      <c r="G28" s="825" t="s">
        <v>1670</v>
      </c>
      <c r="H28" s="825" t="s">
        <v>1671</v>
      </c>
      <c r="I28" s="831">
        <v>1149.5</v>
      </c>
      <c r="J28" s="831">
        <v>3</v>
      </c>
      <c r="K28" s="832">
        <v>3448.5</v>
      </c>
    </row>
    <row r="29" spans="1:11" ht="14.45" customHeight="1" x14ac:dyDescent="0.2">
      <c r="A29" s="821" t="s">
        <v>572</v>
      </c>
      <c r="B29" s="822" t="s">
        <v>573</v>
      </c>
      <c r="C29" s="825" t="s">
        <v>585</v>
      </c>
      <c r="D29" s="839" t="s">
        <v>586</v>
      </c>
      <c r="E29" s="825" t="s">
        <v>1672</v>
      </c>
      <c r="F29" s="839" t="s">
        <v>1673</v>
      </c>
      <c r="G29" s="825" t="s">
        <v>1674</v>
      </c>
      <c r="H29" s="825" t="s">
        <v>1675</v>
      </c>
      <c r="I29" s="831">
        <v>10.890000343322754</v>
      </c>
      <c r="J29" s="831">
        <v>1</v>
      </c>
      <c r="K29" s="832">
        <v>10.890000343322754</v>
      </c>
    </row>
    <row r="30" spans="1:11" ht="14.45" customHeight="1" x14ac:dyDescent="0.2">
      <c r="A30" s="821" t="s">
        <v>572</v>
      </c>
      <c r="B30" s="822" t="s">
        <v>573</v>
      </c>
      <c r="C30" s="825" t="s">
        <v>585</v>
      </c>
      <c r="D30" s="839" t="s">
        <v>586</v>
      </c>
      <c r="E30" s="825" t="s">
        <v>1672</v>
      </c>
      <c r="F30" s="839" t="s">
        <v>1673</v>
      </c>
      <c r="G30" s="825" t="s">
        <v>1676</v>
      </c>
      <c r="H30" s="825" t="s">
        <v>1677</v>
      </c>
      <c r="I30" s="831">
        <v>0.86000001430511475</v>
      </c>
      <c r="J30" s="831">
        <v>20</v>
      </c>
      <c r="K30" s="832">
        <v>17.200000762939453</v>
      </c>
    </row>
    <row r="31" spans="1:11" ht="14.45" customHeight="1" x14ac:dyDescent="0.2">
      <c r="A31" s="821" t="s">
        <v>572</v>
      </c>
      <c r="B31" s="822" t="s">
        <v>573</v>
      </c>
      <c r="C31" s="825" t="s">
        <v>585</v>
      </c>
      <c r="D31" s="839" t="s">
        <v>586</v>
      </c>
      <c r="E31" s="825" t="s">
        <v>1672</v>
      </c>
      <c r="F31" s="839" t="s">
        <v>1673</v>
      </c>
      <c r="G31" s="825" t="s">
        <v>1678</v>
      </c>
      <c r="H31" s="825" t="s">
        <v>1679</v>
      </c>
      <c r="I31" s="831">
        <v>0.30000001192092896</v>
      </c>
      <c r="J31" s="831">
        <v>1500</v>
      </c>
      <c r="K31" s="832">
        <v>454.92999267578125</v>
      </c>
    </row>
    <row r="32" spans="1:11" ht="14.45" customHeight="1" x14ac:dyDescent="0.2">
      <c r="A32" s="821" t="s">
        <v>572</v>
      </c>
      <c r="B32" s="822" t="s">
        <v>573</v>
      </c>
      <c r="C32" s="825" t="s">
        <v>585</v>
      </c>
      <c r="D32" s="839" t="s">
        <v>586</v>
      </c>
      <c r="E32" s="825" t="s">
        <v>1672</v>
      </c>
      <c r="F32" s="839" t="s">
        <v>1673</v>
      </c>
      <c r="G32" s="825" t="s">
        <v>1680</v>
      </c>
      <c r="H32" s="825" t="s">
        <v>1681</v>
      </c>
      <c r="I32" s="831">
        <v>7.940000057220459</v>
      </c>
      <c r="J32" s="831">
        <v>24</v>
      </c>
      <c r="K32" s="832">
        <v>190.55999755859375</v>
      </c>
    </row>
    <row r="33" spans="1:11" ht="14.45" customHeight="1" x14ac:dyDescent="0.2">
      <c r="A33" s="821" t="s">
        <v>572</v>
      </c>
      <c r="B33" s="822" t="s">
        <v>573</v>
      </c>
      <c r="C33" s="825" t="s">
        <v>585</v>
      </c>
      <c r="D33" s="839" t="s">
        <v>586</v>
      </c>
      <c r="E33" s="825" t="s">
        <v>1672</v>
      </c>
      <c r="F33" s="839" t="s">
        <v>1673</v>
      </c>
      <c r="G33" s="825" t="s">
        <v>1682</v>
      </c>
      <c r="H33" s="825" t="s">
        <v>1683</v>
      </c>
      <c r="I33" s="831">
        <v>0.14000000059604645</v>
      </c>
      <c r="J33" s="831">
        <v>500</v>
      </c>
      <c r="K33" s="832">
        <v>70</v>
      </c>
    </row>
    <row r="34" spans="1:11" ht="14.45" customHeight="1" x14ac:dyDescent="0.2">
      <c r="A34" s="821" t="s">
        <v>572</v>
      </c>
      <c r="B34" s="822" t="s">
        <v>573</v>
      </c>
      <c r="C34" s="825" t="s">
        <v>585</v>
      </c>
      <c r="D34" s="839" t="s">
        <v>586</v>
      </c>
      <c r="E34" s="825" t="s">
        <v>1672</v>
      </c>
      <c r="F34" s="839" t="s">
        <v>1673</v>
      </c>
      <c r="G34" s="825" t="s">
        <v>1684</v>
      </c>
      <c r="H34" s="825" t="s">
        <v>1685</v>
      </c>
      <c r="I34" s="831">
        <v>30.473333358764648</v>
      </c>
      <c r="J34" s="831">
        <v>19</v>
      </c>
      <c r="K34" s="832">
        <v>579.26999664306641</v>
      </c>
    </row>
    <row r="35" spans="1:11" ht="14.45" customHeight="1" x14ac:dyDescent="0.2">
      <c r="A35" s="821" t="s">
        <v>572</v>
      </c>
      <c r="B35" s="822" t="s">
        <v>573</v>
      </c>
      <c r="C35" s="825" t="s">
        <v>585</v>
      </c>
      <c r="D35" s="839" t="s">
        <v>586</v>
      </c>
      <c r="E35" s="825" t="s">
        <v>1686</v>
      </c>
      <c r="F35" s="839" t="s">
        <v>1687</v>
      </c>
      <c r="G35" s="825" t="s">
        <v>1688</v>
      </c>
      <c r="H35" s="825" t="s">
        <v>1689</v>
      </c>
      <c r="I35" s="831">
        <v>492.47000122070313</v>
      </c>
      <c r="J35" s="831">
        <v>180</v>
      </c>
      <c r="K35" s="832">
        <v>88644.603515625</v>
      </c>
    </row>
    <row r="36" spans="1:11" ht="14.45" customHeight="1" x14ac:dyDescent="0.2">
      <c r="A36" s="821" t="s">
        <v>572</v>
      </c>
      <c r="B36" s="822" t="s">
        <v>573</v>
      </c>
      <c r="C36" s="825" t="s">
        <v>585</v>
      </c>
      <c r="D36" s="839" t="s">
        <v>586</v>
      </c>
      <c r="E36" s="825" t="s">
        <v>1686</v>
      </c>
      <c r="F36" s="839" t="s">
        <v>1687</v>
      </c>
      <c r="G36" s="825" t="s">
        <v>1690</v>
      </c>
      <c r="H36" s="825" t="s">
        <v>1691</v>
      </c>
      <c r="I36" s="831">
        <v>18.480000305175782</v>
      </c>
      <c r="J36" s="831">
        <v>1840</v>
      </c>
      <c r="K36" s="832">
        <v>34090.259765625</v>
      </c>
    </row>
    <row r="37" spans="1:11" ht="14.45" customHeight="1" x14ac:dyDescent="0.2">
      <c r="A37" s="821" t="s">
        <v>572</v>
      </c>
      <c r="B37" s="822" t="s">
        <v>573</v>
      </c>
      <c r="C37" s="825" t="s">
        <v>585</v>
      </c>
      <c r="D37" s="839" t="s">
        <v>586</v>
      </c>
      <c r="E37" s="825" t="s">
        <v>1686</v>
      </c>
      <c r="F37" s="839" t="s">
        <v>1687</v>
      </c>
      <c r="G37" s="825" t="s">
        <v>1692</v>
      </c>
      <c r="H37" s="825" t="s">
        <v>1693</v>
      </c>
      <c r="I37" s="831">
        <v>1210</v>
      </c>
      <c r="J37" s="831">
        <v>1</v>
      </c>
      <c r="K37" s="832">
        <v>1210</v>
      </c>
    </row>
    <row r="38" spans="1:11" ht="14.45" customHeight="1" x14ac:dyDescent="0.2">
      <c r="A38" s="821" t="s">
        <v>572</v>
      </c>
      <c r="B38" s="822" t="s">
        <v>573</v>
      </c>
      <c r="C38" s="825" t="s">
        <v>585</v>
      </c>
      <c r="D38" s="839" t="s">
        <v>586</v>
      </c>
      <c r="E38" s="825" t="s">
        <v>1686</v>
      </c>
      <c r="F38" s="839" t="s">
        <v>1687</v>
      </c>
      <c r="G38" s="825" t="s">
        <v>1694</v>
      </c>
      <c r="H38" s="825" t="s">
        <v>1695</v>
      </c>
      <c r="I38" s="831">
        <v>15.920000076293945</v>
      </c>
      <c r="J38" s="831">
        <v>50</v>
      </c>
      <c r="K38" s="832">
        <v>796</v>
      </c>
    </row>
    <row r="39" spans="1:11" ht="14.45" customHeight="1" x14ac:dyDescent="0.2">
      <c r="A39" s="821" t="s">
        <v>572</v>
      </c>
      <c r="B39" s="822" t="s">
        <v>573</v>
      </c>
      <c r="C39" s="825" t="s">
        <v>585</v>
      </c>
      <c r="D39" s="839" t="s">
        <v>586</v>
      </c>
      <c r="E39" s="825" t="s">
        <v>1686</v>
      </c>
      <c r="F39" s="839" t="s">
        <v>1687</v>
      </c>
      <c r="G39" s="825" t="s">
        <v>1696</v>
      </c>
      <c r="H39" s="825" t="s">
        <v>1697</v>
      </c>
      <c r="I39" s="831">
        <v>14.520000457763672</v>
      </c>
      <c r="J39" s="831">
        <v>100</v>
      </c>
      <c r="K39" s="832">
        <v>1452</v>
      </c>
    </row>
    <row r="40" spans="1:11" ht="14.45" customHeight="1" x14ac:dyDescent="0.2">
      <c r="A40" s="821" t="s">
        <v>572</v>
      </c>
      <c r="B40" s="822" t="s">
        <v>573</v>
      </c>
      <c r="C40" s="825" t="s">
        <v>585</v>
      </c>
      <c r="D40" s="839" t="s">
        <v>586</v>
      </c>
      <c r="E40" s="825" t="s">
        <v>1686</v>
      </c>
      <c r="F40" s="839" t="s">
        <v>1687</v>
      </c>
      <c r="G40" s="825" t="s">
        <v>1698</v>
      </c>
      <c r="H40" s="825" t="s">
        <v>1699</v>
      </c>
      <c r="I40" s="831">
        <v>14.520000457763672</v>
      </c>
      <c r="J40" s="831">
        <v>100</v>
      </c>
      <c r="K40" s="832">
        <v>1452</v>
      </c>
    </row>
    <row r="41" spans="1:11" ht="14.45" customHeight="1" x14ac:dyDescent="0.2">
      <c r="A41" s="821" t="s">
        <v>572</v>
      </c>
      <c r="B41" s="822" t="s">
        <v>573</v>
      </c>
      <c r="C41" s="825" t="s">
        <v>585</v>
      </c>
      <c r="D41" s="839" t="s">
        <v>586</v>
      </c>
      <c r="E41" s="825" t="s">
        <v>1686</v>
      </c>
      <c r="F41" s="839" t="s">
        <v>1687</v>
      </c>
      <c r="G41" s="825" t="s">
        <v>1700</v>
      </c>
      <c r="H41" s="825" t="s">
        <v>1701</v>
      </c>
      <c r="I41" s="831">
        <v>14.520000457763672</v>
      </c>
      <c r="J41" s="831">
        <v>100</v>
      </c>
      <c r="K41" s="832">
        <v>1452</v>
      </c>
    </row>
    <row r="42" spans="1:11" ht="14.45" customHeight="1" x14ac:dyDescent="0.2">
      <c r="A42" s="821" t="s">
        <v>572</v>
      </c>
      <c r="B42" s="822" t="s">
        <v>573</v>
      </c>
      <c r="C42" s="825" t="s">
        <v>585</v>
      </c>
      <c r="D42" s="839" t="s">
        <v>586</v>
      </c>
      <c r="E42" s="825" t="s">
        <v>1686</v>
      </c>
      <c r="F42" s="839" t="s">
        <v>1687</v>
      </c>
      <c r="G42" s="825" t="s">
        <v>1702</v>
      </c>
      <c r="H42" s="825" t="s">
        <v>1703</v>
      </c>
      <c r="I42" s="831">
        <v>14.520000457763672</v>
      </c>
      <c r="J42" s="831">
        <v>100</v>
      </c>
      <c r="K42" s="832">
        <v>1452</v>
      </c>
    </row>
    <row r="43" spans="1:11" ht="14.45" customHeight="1" x14ac:dyDescent="0.2">
      <c r="A43" s="821" t="s">
        <v>572</v>
      </c>
      <c r="B43" s="822" t="s">
        <v>573</v>
      </c>
      <c r="C43" s="825" t="s">
        <v>585</v>
      </c>
      <c r="D43" s="839" t="s">
        <v>586</v>
      </c>
      <c r="E43" s="825" t="s">
        <v>1686</v>
      </c>
      <c r="F43" s="839" t="s">
        <v>1687</v>
      </c>
      <c r="G43" s="825" t="s">
        <v>1704</v>
      </c>
      <c r="H43" s="825" t="s">
        <v>1705</v>
      </c>
      <c r="I43" s="831">
        <v>1.8200000524520874</v>
      </c>
      <c r="J43" s="831">
        <v>200</v>
      </c>
      <c r="K43" s="832">
        <v>364</v>
      </c>
    </row>
    <row r="44" spans="1:11" ht="14.45" customHeight="1" x14ac:dyDescent="0.2">
      <c r="A44" s="821" t="s">
        <v>572</v>
      </c>
      <c r="B44" s="822" t="s">
        <v>573</v>
      </c>
      <c r="C44" s="825" t="s">
        <v>585</v>
      </c>
      <c r="D44" s="839" t="s">
        <v>586</v>
      </c>
      <c r="E44" s="825" t="s">
        <v>1686</v>
      </c>
      <c r="F44" s="839" t="s">
        <v>1687</v>
      </c>
      <c r="G44" s="825" t="s">
        <v>1706</v>
      </c>
      <c r="H44" s="825" t="s">
        <v>1707</v>
      </c>
      <c r="I44" s="831">
        <v>1.8124999701976776</v>
      </c>
      <c r="J44" s="831">
        <v>3600</v>
      </c>
      <c r="K44" s="832">
        <v>6531</v>
      </c>
    </row>
    <row r="45" spans="1:11" ht="14.45" customHeight="1" x14ac:dyDescent="0.2">
      <c r="A45" s="821" t="s">
        <v>572</v>
      </c>
      <c r="B45" s="822" t="s">
        <v>573</v>
      </c>
      <c r="C45" s="825" t="s">
        <v>585</v>
      </c>
      <c r="D45" s="839" t="s">
        <v>586</v>
      </c>
      <c r="E45" s="825" t="s">
        <v>1686</v>
      </c>
      <c r="F45" s="839" t="s">
        <v>1687</v>
      </c>
      <c r="G45" s="825" t="s">
        <v>1708</v>
      </c>
      <c r="H45" s="825" t="s">
        <v>1709</v>
      </c>
      <c r="I45" s="831">
        <v>2.0233333508173623</v>
      </c>
      <c r="J45" s="831">
        <v>2300</v>
      </c>
      <c r="K45" s="832">
        <v>4590.3800048828125</v>
      </c>
    </row>
    <row r="46" spans="1:11" ht="14.45" customHeight="1" x14ac:dyDescent="0.2">
      <c r="A46" s="821" t="s">
        <v>572</v>
      </c>
      <c r="B46" s="822" t="s">
        <v>573</v>
      </c>
      <c r="C46" s="825" t="s">
        <v>585</v>
      </c>
      <c r="D46" s="839" t="s">
        <v>586</v>
      </c>
      <c r="E46" s="825" t="s">
        <v>1686</v>
      </c>
      <c r="F46" s="839" t="s">
        <v>1687</v>
      </c>
      <c r="G46" s="825" t="s">
        <v>1710</v>
      </c>
      <c r="H46" s="825" t="s">
        <v>1711</v>
      </c>
      <c r="I46" s="831">
        <v>1.0499999523162842</v>
      </c>
      <c r="J46" s="831">
        <v>1000</v>
      </c>
      <c r="K46" s="832">
        <v>1050</v>
      </c>
    </row>
    <row r="47" spans="1:11" ht="14.45" customHeight="1" x14ac:dyDescent="0.2">
      <c r="A47" s="821" t="s">
        <v>572</v>
      </c>
      <c r="B47" s="822" t="s">
        <v>573</v>
      </c>
      <c r="C47" s="825" t="s">
        <v>585</v>
      </c>
      <c r="D47" s="839" t="s">
        <v>586</v>
      </c>
      <c r="E47" s="825" t="s">
        <v>1686</v>
      </c>
      <c r="F47" s="839" t="s">
        <v>1687</v>
      </c>
      <c r="G47" s="825" t="s">
        <v>1712</v>
      </c>
      <c r="H47" s="825" t="s">
        <v>1713</v>
      </c>
      <c r="I47" s="831">
        <v>11.738571166992188</v>
      </c>
      <c r="J47" s="831">
        <v>480</v>
      </c>
      <c r="K47" s="832">
        <v>5634.400146484375</v>
      </c>
    </row>
    <row r="48" spans="1:11" ht="14.45" customHeight="1" x14ac:dyDescent="0.2">
      <c r="A48" s="821" t="s">
        <v>572</v>
      </c>
      <c r="B48" s="822" t="s">
        <v>573</v>
      </c>
      <c r="C48" s="825" t="s">
        <v>585</v>
      </c>
      <c r="D48" s="839" t="s">
        <v>586</v>
      </c>
      <c r="E48" s="825" t="s">
        <v>1686</v>
      </c>
      <c r="F48" s="839" t="s">
        <v>1687</v>
      </c>
      <c r="G48" s="825" t="s">
        <v>1714</v>
      </c>
      <c r="H48" s="825" t="s">
        <v>1715</v>
      </c>
      <c r="I48" s="831">
        <v>5.0433335304260254</v>
      </c>
      <c r="J48" s="831">
        <v>400</v>
      </c>
      <c r="K48" s="832">
        <v>2065.199951171875</v>
      </c>
    </row>
    <row r="49" spans="1:11" ht="14.45" customHeight="1" x14ac:dyDescent="0.2">
      <c r="A49" s="821" t="s">
        <v>572</v>
      </c>
      <c r="B49" s="822" t="s">
        <v>573</v>
      </c>
      <c r="C49" s="825" t="s">
        <v>585</v>
      </c>
      <c r="D49" s="839" t="s">
        <v>586</v>
      </c>
      <c r="E49" s="825" t="s">
        <v>1686</v>
      </c>
      <c r="F49" s="839" t="s">
        <v>1687</v>
      </c>
      <c r="G49" s="825" t="s">
        <v>1716</v>
      </c>
      <c r="H49" s="825" t="s">
        <v>1717</v>
      </c>
      <c r="I49" s="831">
        <v>90.870002746582031</v>
      </c>
      <c r="J49" s="831">
        <v>72</v>
      </c>
      <c r="K49" s="832">
        <v>6542.6796875</v>
      </c>
    </row>
    <row r="50" spans="1:11" ht="14.45" customHeight="1" x14ac:dyDescent="0.2">
      <c r="A50" s="821" t="s">
        <v>572</v>
      </c>
      <c r="B50" s="822" t="s">
        <v>573</v>
      </c>
      <c r="C50" s="825" t="s">
        <v>585</v>
      </c>
      <c r="D50" s="839" t="s">
        <v>586</v>
      </c>
      <c r="E50" s="825" t="s">
        <v>1686</v>
      </c>
      <c r="F50" s="839" t="s">
        <v>1687</v>
      </c>
      <c r="G50" s="825" t="s">
        <v>1718</v>
      </c>
      <c r="H50" s="825" t="s">
        <v>1719</v>
      </c>
      <c r="I50" s="831">
        <v>1.5</v>
      </c>
      <c r="J50" s="831">
        <v>1000</v>
      </c>
      <c r="K50" s="832">
        <v>1500</v>
      </c>
    </row>
    <row r="51" spans="1:11" ht="14.45" customHeight="1" x14ac:dyDescent="0.2">
      <c r="A51" s="821" t="s">
        <v>572</v>
      </c>
      <c r="B51" s="822" t="s">
        <v>573</v>
      </c>
      <c r="C51" s="825" t="s">
        <v>585</v>
      </c>
      <c r="D51" s="839" t="s">
        <v>586</v>
      </c>
      <c r="E51" s="825" t="s">
        <v>1686</v>
      </c>
      <c r="F51" s="839" t="s">
        <v>1687</v>
      </c>
      <c r="G51" s="825" t="s">
        <v>1720</v>
      </c>
      <c r="H51" s="825" t="s">
        <v>1721</v>
      </c>
      <c r="I51" s="831">
        <v>22.286666870117188</v>
      </c>
      <c r="J51" s="831">
        <v>30</v>
      </c>
      <c r="K51" s="832">
        <v>677.31000518798828</v>
      </c>
    </row>
    <row r="52" spans="1:11" ht="14.45" customHeight="1" x14ac:dyDescent="0.2">
      <c r="A52" s="821" t="s">
        <v>572</v>
      </c>
      <c r="B52" s="822" t="s">
        <v>573</v>
      </c>
      <c r="C52" s="825" t="s">
        <v>585</v>
      </c>
      <c r="D52" s="839" t="s">
        <v>586</v>
      </c>
      <c r="E52" s="825" t="s">
        <v>1686</v>
      </c>
      <c r="F52" s="839" t="s">
        <v>1687</v>
      </c>
      <c r="G52" s="825" t="s">
        <v>1722</v>
      </c>
      <c r="H52" s="825" t="s">
        <v>1723</v>
      </c>
      <c r="I52" s="831">
        <v>44.770000457763672</v>
      </c>
      <c r="J52" s="831">
        <v>13</v>
      </c>
      <c r="K52" s="832">
        <v>582.010009765625</v>
      </c>
    </row>
    <row r="53" spans="1:11" ht="14.45" customHeight="1" x14ac:dyDescent="0.2">
      <c r="A53" s="821" t="s">
        <v>572</v>
      </c>
      <c r="B53" s="822" t="s">
        <v>573</v>
      </c>
      <c r="C53" s="825" t="s">
        <v>585</v>
      </c>
      <c r="D53" s="839" t="s">
        <v>586</v>
      </c>
      <c r="E53" s="825" t="s">
        <v>1686</v>
      </c>
      <c r="F53" s="839" t="s">
        <v>1687</v>
      </c>
      <c r="G53" s="825" t="s">
        <v>1724</v>
      </c>
      <c r="H53" s="825" t="s">
        <v>1725</v>
      </c>
      <c r="I53" s="831">
        <v>9.1999998092651367</v>
      </c>
      <c r="J53" s="831">
        <v>200</v>
      </c>
      <c r="K53" s="832">
        <v>1840</v>
      </c>
    </row>
    <row r="54" spans="1:11" ht="14.45" customHeight="1" x14ac:dyDescent="0.2">
      <c r="A54" s="821" t="s">
        <v>572</v>
      </c>
      <c r="B54" s="822" t="s">
        <v>573</v>
      </c>
      <c r="C54" s="825" t="s">
        <v>585</v>
      </c>
      <c r="D54" s="839" t="s">
        <v>586</v>
      </c>
      <c r="E54" s="825" t="s">
        <v>1686</v>
      </c>
      <c r="F54" s="839" t="s">
        <v>1687</v>
      </c>
      <c r="G54" s="825" t="s">
        <v>1726</v>
      </c>
      <c r="H54" s="825" t="s">
        <v>1727</v>
      </c>
      <c r="I54" s="831">
        <v>145.19999694824219</v>
      </c>
      <c r="J54" s="831">
        <v>10</v>
      </c>
      <c r="K54" s="832">
        <v>1452</v>
      </c>
    </row>
    <row r="55" spans="1:11" ht="14.45" customHeight="1" x14ac:dyDescent="0.2">
      <c r="A55" s="821" t="s">
        <v>572</v>
      </c>
      <c r="B55" s="822" t="s">
        <v>573</v>
      </c>
      <c r="C55" s="825" t="s">
        <v>585</v>
      </c>
      <c r="D55" s="839" t="s">
        <v>586</v>
      </c>
      <c r="E55" s="825" t="s">
        <v>1686</v>
      </c>
      <c r="F55" s="839" t="s">
        <v>1687</v>
      </c>
      <c r="G55" s="825" t="s">
        <v>1728</v>
      </c>
      <c r="H55" s="825" t="s">
        <v>1729</v>
      </c>
      <c r="I55" s="831">
        <v>172.5</v>
      </c>
      <c r="J55" s="831">
        <v>2</v>
      </c>
      <c r="K55" s="832">
        <v>345</v>
      </c>
    </row>
    <row r="56" spans="1:11" ht="14.45" customHeight="1" x14ac:dyDescent="0.2">
      <c r="A56" s="821" t="s">
        <v>572</v>
      </c>
      <c r="B56" s="822" t="s">
        <v>573</v>
      </c>
      <c r="C56" s="825" t="s">
        <v>585</v>
      </c>
      <c r="D56" s="839" t="s">
        <v>586</v>
      </c>
      <c r="E56" s="825" t="s">
        <v>1686</v>
      </c>
      <c r="F56" s="839" t="s">
        <v>1687</v>
      </c>
      <c r="G56" s="825" t="s">
        <v>1730</v>
      </c>
      <c r="H56" s="825" t="s">
        <v>1731</v>
      </c>
      <c r="I56" s="831">
        <v>141.89999389648438</v>
      </c>
      <c r="J56" s="831">
        <v>70</v>
      </c>
      <c r="K56" s="832">
        <v>9932.77001953125</v>
      </c>
    </row>
    <row r="57" spans="1:11" ht="14.45" customHeight="1" x14ac:dyDescent="0.2">
      <c r="A57" s="821" t="s">
        <v>572</v>
      </c>
      <c r="B57" s="822" t="s">
        <v>573</v>
      </c>
      <c r="C57" s="825" t="s">
        <v>585</v>
      </c>
      <c r="D57" s="839" t="s">
        <v>586</v>
      </c>
      <c r="E57" s="825" t="s">
        <v>1686</v>
      </c>
      <c r="F57" s="839" t="s">
        <v>1687</v>
      </c>
      <c r="G57" s="825" t="s">
        <v>1732</v>
      </c>
      <c r="H57" s="825" t="s">
        <v>1733</v>
      </c>
      <c r="I57" s="831">
        <v>0.81999999284744263</v>
      </c>
      <c r="J57" s="831">
        <v>1800</v>
      </c>
      <c r="K57" s="832">
        <v>1476</v>
      </c>
    </row>
    <row r="58" spans="1:11" ht="14.45" customHeight="1" x14ac:dyDescent="0.2">
      <c r="A58" s="821" t="s">
        <v>572</v>
      </c>
      <c r="B58" s="822" t="s">
        <v>573</v>
      </c>
      <c r="C58" s="825" t="s">
        <v>585</v>
      </c>
      <c r="D58" s="839" t="s">
        <v>586</v>
      </c>
      <c r="E58" s="825" t="s">
        <v>1686</v>
      </c>
      <c r="F58" s="839" t="s">
        <v>1687</v>
      </c>
      <c r="G58" s="825" t="s">
        <v>1734</v>
      </c>
      <c r="H58" s="825" t="s">
        <v>1735</v>
      </c>
      <c r="I58" s="831">
        <v>0.43666666746139526</v>
      </c>
      <c r="J58" s="831">
        <v>1300</v>
      </c>
      <c r="K58" s="832">
        <v>567</v>
      </c>
    </row>
    <row r="59" spans="1:11" ht="14.45" customHeight="1" x14ac:dyDescent="0.2">
      <c r="A59" s="821" t="s">
        <v>572</v>
      </c>
      <c r="B59" s="822" t="s">
        <v>573</v>
      </c>
      <c r="C59" s="825" t="s">
        <v>585</v>
      </c>
      <c r="D59" s="839" t="s">
        <v>586</v>
      </c>
      <c r="E59" s="825" t="s">
        <v>1686</v>
      </c>
      <c r="F59" s="839" t="s">
        <v>1687</v>
      </c>
      <c r="G59" s="825" t="s">
        <v>1736</v>
      </c>
      <c r="H59" s="825" t="s">
        <v>1737</v>
      </c>
      <c r="I59" s="831">
        <v>1.6766666306389704</v>
      </c>
      <c r="J59" s="831">
        <v>7100</v>
      </c>
      <c r="K59" s="832">
        <v>11897.17985534668</v>
      </c>
    </row>
    <row r="60" spans="1:11" ht="14.45" customHeight="1" x14ac:dyDescent="0.2">
      <c r="A60" s="821" t="s">
        <v>572</v>
      </c>
      <c r="B60" s="822" t="s">
        <v>573</v>
      </c>
      <c r="C60" s="825" t="s">
        <v>585</v>
      </c>
      <c r="D60" s="839" t="s">
        <v>586</v>
      </c>
      <c r="E60" s="825" t="s">
        <v>1686</v>
      </c>
      <c r="F60" s="839" t="s">
        <v>1687</v>
      </c>
      <c r="G60" s="825" t="s">
        <v>1738</v>
      </c>
      <c r="H60" s="825" t="s">
        <v>1739</v>
      </c>
      <c r="I60" s="831">
        <v>0.57999998331069946</v>
      </c>
      <c r="J60" s="831">
        <v>1800</v>
      </c>
      <c r="K60" s="832">
        <v>1044</v>
      </c>
    </row>
    <row r="61" spans="1:11" ht="14.45" customHeight="1" x14ac:dyDescent="0.2">
      <c r="A61" s="821" t="s">
        <v>572</v>
      </c>
      <c r="B61" s="822" t="s">
        <v>573</v>
      </c>
      <c r="C61" s="825" t="s">
        <v>585</v>
      </c>
      <c r="D61" s="839" t="s">
        <v>586</v>
      </c>
      <c r="E61" s="825" t="s">
        <v>1686</v>
      </c>
      <c r="F61" s="839" t="s">
        <v>1687</v>
      </c>
      <c r="G61" s="825" t="s">
        <v>1740</v>
      </c>
      <c r="H61" s="825" t="s">
        <v>1741</v>
      </c>
      <c r="I61" s="831">
        <v>2.75</v>
      </c>
      <c r="J61" s="831">
        <v>400</v>
      </c>
      <c r="K61" s="832">
        <v>1100</v>
      </c>
    </row>
    <row r="62" spans="1:11" ht="14.45" customHeight="1" x14ac:dyDescent="0.2">
      <c r="A62" s="821" t="s">
        <v>572</v>
      </c>
      <c r="B62" s="822" t="s">
        <v>573</v>
      </c>
      <c r="C62" s="825" t="s">
        <v>585</v>
      </c>
      <c r="D62" s="839" t="s">
        <v>586</v>
      </c>
      <c r="E62" s="825" t="s">
        <v>1686</v>
      </c>
      <c r="F62" s="839" t="s">
        <v>1687</v>
      </c>
      <c r="G62" s="825" t="s">
        <v>1742</v>
      </c>
      <c r="H62" s="825" t="s">
        <v>1743</v>
      </c>
      <c r="I62" s="831">
        <v>11.069999694824219</v>
      </c>
      <c r="J62" s="831">
        <v>300</v>
      </c>
      <c r="K62" s="832">
        <v>3321.449951171875</v>
      </c>
    </row>
    <row r="63" spans="1:11" ht="14.45" customHeight="1" x14ac:dyDescent="0.2">
      <c r="A63" s="821" t="s">
        <v>572</v>
      </c>
      <c r="B63" s="822" t="s">
        <v>573</v>
      </c>
      <c r="C63" s="825" t="s">
        <v>585</v>
      </c>
      <c r="D63" s="839" t="s">
        <v>586</v>
      </c>
      <c r="E63" s="825" t="s">
        <v>1686</v>
      </c>
      <c r="F63" s="839" t="s">
        <v>1687</v>
      </c>
      <c r="G63" s="825" t="s">
        <v>1744</v>
      </c>
      <c r="H63" s="825" t="s">
        <v>1745</v>
      </c>
      <c r="I63" s="831">
        <v>2.1166665554046631</v>
      </c>
      <c r="J63" s="831">
        <v>800</v>
      </c>
      <c r="K63" s="832">
        <v>1693</v>
      </c>
    </row>
    <row r="64" spans="1:11" ht="14.45" customHeight="1" x14ac:dyDescent="0.2">
      <c r="A64" s="821" t="s">
        <v>572</v>
      </c>
      <c r="B64" s="822" t="s">
        <v>573</v>
      </c>
      <c r="C64" s="825" t="s">
        <v>585</v>
      </c>
      <c r="D64" s="839" t="s">
        <v>586</v>
      </c>
      <c r="E64" s="825" t="s">
        <v>1686</v>
      </c>
      <c r="F64" s="839" t="s">
        <v>1687</v>
      </c>
      <c r="G64" s="825" t="s">
        <v>1746</v>
      </c>
      <c r="H64" s="825" t="s">
        <v>1747</v>
      </c>
      <c r="I64" s="831">
        <v>156.08999633789063</v>
      </c>
      <c r="J64" s="831">
        <v>40</v>
      </c>
      <c r="K64" s="832">
        <v>6243.6000061035156</v>
      </c>
    </row>
    <row r="65" spans="1:11" ht="14.45" customHeight="1" x14ac:dyDescent="0.2">
      <c r="A65" s="821" t="s">
        <v>572</v>
      </c>
      <c r="B65" s="822" t="s">
        <v>573</v>
      </c>
      <c r="C65" s="825" t="s">
        <v>585</v>
      </c>
      <c r="D65" s="839" t="s">
        <v>586</v>
      </c>
      <c r="E65" s="825" t="s">
        <v>1686</v>
      </c>
      <c r="F65" s="839" t="s">
        <v>1687</v>
      </c>
      <c r="G65" s="825" t="s">
        <v>1748</v>
      </c>
      <c r="H65" s="825" t="s">
        <v>1749</v>
      </c>
      <c r="I65" s="831">
        <v>11.25</v>
      </c>
      <c r="J65" s="831">
        <v>100</v>
      </c>
      <c r="K65" s="832">
        <v>1125.300048828125</v>
      </c>
    </row>
    <row r="66" spans="1:11" ht="14.45" customHeight="1" x14ac:dyDescent="0.2">
      <c r="A66" s="821" t="s">
        <v>572</v>
      </c>
      <c r="B66" s="822" t="s">
        <v>573</v>
      </c>
      <c r="C66" s="825" t="s">
        <v>585</v>
      </c>
      <c r="D66" s="839" t="s">
        <v>586</v>
      </c>
      <c r="E66" s="825" t="s">
        <v>1686</v>
      </c>
      <c r="F66" s="839" t="s">
        <v>1687</v>
      </c>
      <c r="G66" s="825" t="s">
        <v>1750</v>
      </c>
      <c r="H66" s="825" t="s">
        <v>1751</v>
      </c>
      <c r="I66" s="831">
        <v>2.8499999046325684</v>
      </c>
      <c r="J66" s="831">
        <v>1300</v>
      </c>
      <c r="K66" s="832">
        <v>3707</v>
      </c>
    </row>
    <row r="67" spans="1:11" ht="14.45" customHeight="1" x14ac:dyDescent="0.2">
      <c r="A67" s="821" t="s">
        <v>572</v>
      </c>
      <c r="B67" s="822" t="s">
        <v>573</v>
      </c>
      <c r="C67" s="825" t="s">
        <v>585</v>
      </c>
      <c r="D67" s="839" t="s">
        <v>586</v>
      </c>
      <c r="E67" s="825" t="s">
        <v>1686</v>
      </c>
      <c r="F67" s="839" t="s">
        <v>1687</v>
      </c>
      <c r="G67" s="825" t="s">
        <v>1752</v>
      </c>
      <c r="H67" s="825" t="s">
        <v>1753</v>
      </c>
      <c r="I67" s="831">
        <v>0.4699999988079071</v>
      </c>
      <c r="J67" s="831">
        <v>200</v>
      </c>
      <c r="K67" s="832">
        <v>94</v>
      </c>
    </row>
    <row r="68" spans="1:11" ht="14.45" customHeight="1" x14ac:dyDescent="0.2">
      <c r="A68" s="821" t="s">
        <v>572</v>
      </c>
      <c r="B68" s="822" t="s">
        <v>573</v>
      </c>
      <c r="C68" s="825" t="s">
        <v>585</v>
      </c>
      <c r="D68" s="839" t="s">
        <v>586</v>
      </c>
      <c r="E68" s="825" t="s">
        <v>1686</v>
      </c>
      <c r="F68" s="839" t="s">
        <v>1687</v>
      </c>
      <c r="G68" s="825" t="s">
        <v>1754</v>
      </c>
      <c r="H68" s="825" t="s">
        <v>1755</v>
      </c>
      <c r="I68" s="831">
        <v>2.5299999713897705</v>
      </c>
      <c r="J68" s="831">
        <v>200</v>
      </c>
      <c r="K68" s="832">
        <v>506</v>
      </c>
    </row>
    <row r="69" spans="1:11" ht="14.45" customHeight="1" x14ac:dyDescent="0.2">
      <c r="A69" s="821" t="s">
        <v>572</v>
      </c>
      <c r="B69" s="822" t="s">
        <v>573</v>
      </c>
      <c r="C69" s="825" t="s">
        <v>585</v>
      </c>
      <c r="D69" s="839" t="s">
        <v>586</v>
      </c>
      <c r="E69" s="825" t="s">
        <v>1686</v>
      </c>
      <c r="F69" s="839" t="s">
        <v>1687</v>
      </c>
      <c r="G69" s="825" t="s">
        <v>1756</v>
      </c>
      <c r="H69" s="825" t="s">
        <v>1757</v>
      </c>
      <c r="I69" s="831">
        <v>3.7400000095367432</v>
      </c>
      <c r="J69" s="831">
        <v>400</v>
      </c>
      <c r="K69" s="832">
        <v>1496</v>
      </c>
    </row>
    <row r="70" spans="1:11" ht="14.45" customHeight="1" x14ac:dyDescent="0.2">
      <c r="A70" s="821" t="s">
        <v>572</v>
      </c>
      <c r="B70" s="822" t="s">
        <v>573</v>
      </c>
      <c r="C70" s="825" t="s">
        <v>585</v>
      </c>
      <c r="D70" s="839" t="s">
        <v>586</v>
      </c>
      <c r="E70" s="825" t="s">
        <v>1686</v>
      </c>
      <c r="F70" s="839" t="s">
        <v>1687</v>
      </c>
      <c r="G70" s="825" t="s">
        <v>1758</v>
      </c>
      <c r="H70" s="825" t="s">
        <v>1759</v>
      </c>
      <c r="I70" s="831">
        <v>22.34999942779541</v>
      </c>
      <c r="J70" s="831">
        <v>60</v>
      </c>
      <c r="K70" s="832">
        <v>1341</v>
      </c>
    </row>
    <row r="71" spans="1:11" ht="14.45" customHeight="1" x14ac:dyDescent="0.2">
      <c r="A71" s="821" t="s">
        <v>572</v>
      </c>
      <c r="B71" s="822" t="s">
        <v>573</v>
      </c>
      <c r="C71" s="825" t="s">
        <v>585</v>
      </c>
      <c r="D71" s="839" t="s">
        <v>586</v>
      </c>
      <c r="E71" s="825" t="s">
        <v>1760</v>
      </c>
      <c r="F71" s="839" t="s">
        <v>1761</v>
      </c>
      <c r="G71" s="825" t="s">
        <v>1762</v>
      </c>
      <c r="H71" s="825" t="s">
        <v>1763</v>
      </c>
      <c r="I71" s="831">
        <v>0.30000001192092896</v>
      </c>
      <c r="J71" s="831">
        <v>300</v>
      </c>
      <c r="K71" s="832">
        <v>90</v>
      </c>
    </row>
    <row r="72" spans="1:11" ht="14.45" customHeight="1" x14ac:dyDescent="0.2">
      <c r="A72" s="821" t="s">
        <v>572</v>
      </c>
      <c r="B72" s="822" t="s">
        <v>573</v>
      </c>
      <c r="C72" s="825" t="s">
        <v>585</v>
      </c>
      <c r="D72" s="839" t="s">
        <v>586</v>
      </c>
      <c r="E72" s="825" t="s">
        <v>1760</v>
      </c>
      <c r="F72" s="839" t="s">
        <v>1761</v>
      </c>
      <c r="G72" s="825" t="s">
        <v>1764</v>
      </c>
      <c r="H72" s="825" t="s">
        <v>1765</v>
      </c>
      <c r="I72" s="831">
        <v>0.30000001192092896</v>
      </c>
      <c r="J72" s="831">
        <v>400</v>
      </c>
      <c r="K72" s="832">
        <v>121.43000030517578</v>
      </c>
    </row>
    <row r="73" spans="1:11" ht="14.45" customHeight="1" x14ac:dyDescent="0.2">
      <c r="A73" s="821" t="s">
        <v>572</v>
      </c>
      <c r="B73" s="822" t="s">
        <v>573</v>
      </c>
      <c r="C73" s="825" t="s">
        <v>585</v>
      </c>
      <c r="D73" s="839" t="s">
        <v>586</v>
      </c>
      <c r="E73" s="825" t="s">
        <v>1760</v>
      </c>
      <c r="F73" s="839" t="s">
        <v>1761</v>
      </c>
      <c r="G73" s="825" t="s">
        <v>1766</v>
      </c>
      <c r="H73" s="825" t="s">
        <v>1767</v>
      </c>
      <c r="I73" s="831">
        <v>0.31000000238418579</v>
      </c>
      <c r="J73" s="831">
        <v>500</v>
      </c>
      <c r="K73" s="832">
        <v>155</v>
      </c>
    </row>
    <row r="74" spans="1:11" ht="14.45" customHeight="1" x14ac:dyDescent="0.2">
      <c r="A74" s="821" t="s">
        <v>572</v>
      </c>
      <c r="B74" s="822" t="s">
        <v>573</v>
      </c>
      <c r="C74" s="825" t="s">
        <v>585</v>
      </c>
      <c r="D74" s="839" t="s">
        <v>586</v>
      </c>
      <c r="E74" s="825" t="s">
        <v>1760</v>
      </c>
      <c r="F74" s="839" t="s">
        <v>1761</v>
      </c>
      <c r="G74" s="825" t="s">
        <v>1768</v>
      </c>
      <c r="H74" s="825" t="s">
        <v>1769</v>
      </c>
      <c r="I74" s="831">
        <v>0.54000002145767212</v>
      </c>
      <c r="J74" s="831">
        <v>200</v>
      </c>
      <c r="K74" s="832">
        <v>108</v>
      </c>
    </row>
    <row r="75" spans="1:11" ht="14.45" customHeight="1" x14ac:dyDescent="0.2">
      <c r="A75" s="821" t="s">
        <v>572</v>
      </c>
      <c r="B75" s="822" t="s">
        <v>573</v>
      </c>
      <c r="C75" s="825" t="s">
        <v>585</v>
      </c>
      <c r="D75" s="839" t="s">
        <v>586</v>
      </c>
      <c r="E75" s="825" t="s">
        <v>1770</v>
      </c>
      <c r="F75" s="839" t="s">
        <v>1771</v>
      </c>
      <c r="G75" s="825" t="s">
        <v>1772</v>
      </c>
      <c r="H75" s="825" t="s">
        <v>1773</v>
      </c>
      <c r="I75" s="831">
        <v>15.729999542236328</v>
      </c>
      <c r="J75" s="831">
        <v>500</v>
      </c>
      <c r="K75" s="832">
        <v>7865</v>
      </c>
    </row>
    <row r="76" spans="1:11" ht="14.45" customHeight="1" x14ac:dyDescent="0.2">
      <c r="A76" s="821" t="s">
        <v>572</v>
      </c>
      <c r="B76" s="822" t="s">
        <v>573</v>
      </c>
      <c r="C76" s="825" t="s">
        <v>585</v>
      </c>
      <c r="D76" s="839" t="s">
        <v>586</v>
      </c>
      <c r="E76" s="825" t="s">
        <v>1770</v>
      </c>
      <c r="F76" s="839" t="s">
        <v>1771</v>
      </c>
      <c r="G76" s="825" t="s">
        <v>1774</v>
      </c>
      <c r="H76" s="825" t="s">
        <v>1775</v>
      </c>
      <c r="I76" s="831">
        <v>15.729999542236328</v>
      </c>
      <c r="J76" s="831">
        <v>1000</v>
      </c>
      <c r="K76" s="832">
        <v>15730</v>
      </c>
    </row>
    <row r="77" spans="1:11" ht="14.45" customHeight="1" x14ac:dyDescent="0.2">
      <c r="A77" s="821" t="s">
        <v>572</v>
      </c>
      <c r="B77" s="822" t="s">
        <v>573</v>
      </c>
      <c r="C77" s="825" t="s">
        <v>585</v>
      </c>
      <c r="D77" s="839" t="s">
        <v>586</v>
      </c>
      <c r="E77" s="825" t="s">
        <v>1770</v>
      </c>
      <c r="F77" s="839" t="s">
        <v>1771</v>
      </c>
      <c r="G77" s="825" t="s">
        <v>1776</v>
      </c>
      <c r="H77" s="825" t="s">
        <v>1777</v>
      </c>
      <c r="I77" s="831">
        <v>0.74700000882148743</v>
      </c>
      <c r="J77" s="831">
        <v>22000</v>
      </c>
      <c r="K77" s="832">
        <v>16660</v>
      </c>
    </row>
    <row r="78" spans="1:11" ht="14.45" customHeight="1" x14ac:dyDescent="0.2">
      <c r="A78" s="821" t="s">
        <v>572</v>
      </c>
      <c r="B78" s="822" t="s">
        <v>573</v>
      </c>
      <c r="C78" s="825" t="s">
        <v>585</v>
      </c>
      <c r="D78" s="839" t="s">
        <v>586</v>
      </c>
      <c r="E78" s="825" t="s">
        <v>1770</v>
      </c>
      <c r="F78" s="839" t="s">
        <v>1771</v>
      </c>
      <c r="G78" s="825" t="s">
        <v>1778</v>
      </c>
      <c r="H78" s="825" t="s">
        <v>1779</v>
      </c>
      <c r="I78" s="831">
        <v>0.89999997615814209</v>
      </c>
      <c r="J78" s="831">
        <v>2000</v>
      </c>
      <c r="K78" s="832">
        <v>1790.800048828125</v>
      </c>
    </row>
    <row r="79" spans="1:11" ht="14.45" customHeight="1" x14ac:dyDescent="0.2">
      <c r="A79" s="821" t="s">
        <v>572</v>
      </c>
      <c r="B79" s="822" t="s">
        <v>573</v>
      </c>
      <c r="C79" s="825" t="s">
        <v>596</v>
      </c>
      <c r="D79" s="839" t="s">
        <v>597</v>
      </c>
      <c r="E79" s="825" t="s">
        <v>1622</v>
      </c>
      <c r="F79" s="839" t="s">
        <v>1623</v>
      </c>
      <c r="G79" s="825" t="s">
        <v>1624</v>
      </c>
      <c r="H79" s="825" t="s">
        <v>1625</v>
      </c>
      <c r="I79" s="831">
        <v>2210.719970703125</v>
      </c>
      <c r="J79" s="831">
        <v>1</v>
      </c>
      <c r="K79" s="832">
        <v>2210.719970703125</v>
      </c>
    </row>
    <row r="80" spans="1:11" ht="14.45" customHeight="1" x14ac:dyDescent="0.2">
      <c r="A80" s="821" t="s">
        <v>572</v>
      </c>
      <c r="B80" s="822" t="s">
        <v>573</v>
      </c>
      <c r="C80" s="825" t="s">
        <v>596</v>
      </c>
      <c r="D80" s="839" t="s">
        <v>597</v>
      </c>
      <c r="E80" s="825" t="s">
        <v>1622</v>
      </c>
      <c r="F80" s="839" t="s">
        <v>1623</v>
      </c>
      <c r="G80" s="825" t="s">
        <v>1780</v>
      </c>
      <c r="H80" s="825" t="s">
        <v>1781</v>
      </c>
      <c r="I80" s="831">
        <v>5445</v>
      </c>
      <c r="J80" s="831">
        <v>3</v>
      </c>
      <c r="K80" s="832">
        <v>16335</v>
      </c>
    </row>
    <row r="81" spans="1:11" ht="14.45" customHeight="1" x14ac:dyDescent="0.2">
      <c r="A81" s="821" t="s">
        <v>572</v>
      </c>
      <c r="B81" s="822" t="s">
        <v>573</v>
      </c>
      <c r="C81" s="825" t="s">
        <v>596</v>
      </c>
      <c r="D81" s="839" t="s">
        <v>597</v>
      </c>
      <c r="E81" s="825" t="s">
        <v>1622</v>
      </c>
      <c r="F81" s="839" t="s">
        <v>1623</v>
      </c>
      <c r="G81" s="825" t="s">
        <v>1782</v>
      </c>
      <c r="H81" s="825" t="s">
        <v>1783</v>
      </c>
      <c r="I81" s="831">
        <v>5445</v>
      </c>
      <c r="J81" s="831">
        <v>3</v>
      </c>
      <c r="K81" s="832">
        <v>16335</v>
      </c>
    </row>
    <row r="82" spans="1:11" ht="14.45" customHeight="1" x14ac:dyDescent="0.2">
      <c r="A82" s="821" t="s">
        <v>572</v>
      </c>
      <c r="B82" s="822" t="s">
        <v>573</v>
      </c>
      <c r="C82" s="825" t="s">
        <v>596</v>
      </c>
      <c r="D82" s="839" t="s">
        <v>597</v>
      </c>
      <c r="E82" s="825" t="s">
        <v>1622</v>
      </c>
      <c r="F82" s="839" t="s">
        <v>1623</v>
      </c>
      <c r="G82" s="825" t="s">
        <v>1784</v>
      </c>
      <c r="H82" s="825" t="s">
        <v>1785</v>
      </c>
      <c r="I82" s="831">
        <v>5445</v>
      </c>
      <c r="J82" s="831">
        <v>3</v>
      </c>
      <c r="K82" s="832">
        <v>16335</v>
      </c>
    </row>
    <row r="83" spans="1:11" ht="14.45" customHeight="1" x14ac:dyDescent="0.2">
      <c r="A83" s="821" t="s">
        <v>572</v>
      </c>
      <c r="B83" s="822" t="s">
        <v>573</v>
      </c>
      <c r="C83" s="825" t="s">
        <v>596</v>
      </c>
      <c r="D83" s="839" t="s">
        <v>597</v>
      </c>
      <c r="E83" s="825" t="s">
        <v>1622</v>
      </c>
      <c r="F83" s="839" t="s">
        <v>1623</v>
      </c>
      <c r="G83" s="825" t="s">
        <v>1786</v>
      </c>
      <c r="H83" s="825" t="s">
        <v>1787</v>
      </c>
      <c r="I83" s="831">
        <v>5445</v>
      </c>
      <c r="J83" s="831">
        <v>1</v>
      </c>
      <c r="K83" s="832">
        <v>5445</v>
      </c>
    </row>
    <row r="84" spans="1:11" ht="14.45" customHeight="1" x14ac:dyDescent="0.2">
      <c r="A84" s="821" t="s">
        <v>572</v>
      </c>
      <c r="B84" s="822" t="s">
        <v>573</v>
      </c>
      <c r="C84" s="825" t="s">
        <v>596</v>
      </c>
      <c r="D84" s="839" t="s">
        <v>597</v>
      </c>
      <c r="E84" s="825" t="s">
        <v>1622</v>
      </c>
      <c r="F84" s="839" t="s">
        <v>1623</v>
      </c>
      <c r="G84" s="825" t="s">
        <v>1626</v>
      </c>
      <c r="H84" s="825" t="s">
        <v>1627</v>
      </c>
      <c r="I84" s="831">
        <v>147.17999267578125</v>
      </c>
      <c r="J84" s="831">
        <v>48</v>
      </c>
      <c r="K84" s="832">
        <v>7064.7198486328125</v>
      </c>
    </row>
    <row r="85" spans="1:11" ht="14.45" customHeight="1" x14ac:dyDescent="0.2">
      <c r="A85" s="821" t="s">
        <v>572</v>
      </c>
      <c r="B85" s="822" t="s">
        <v>573</v>
      </c>
      <c r="C85" s="825" t="s">
        <v>596</v>
      </c>
      <c r="D85" s="839" t="s">
        <v>597</v>
      </c>
      <c r="E85" s="825" t="s">
        <v>1622</v>
      </c>
      <c r="F85" s="839" t="s">
        <v>1623</v>
      </c>
      <c r="G85" s="825" t="s">
        <v>1788</v>
      </c>
      <c r="H85" s="825" t="s">
        <v>1789</v>
      </c>
      <c r="I85" s="831">
        <v>164.55999755859375</v>
      </c>
      <c r="J85" s="831">
        <v>1</v>
      </c>
      <c r="K85" s="832">
        <v>164.55999755859375</v>
      </c>
    </row>
    <row r="86" spans="1:11" ht="14.45" customHeight="1" x14ac:dyDescent="0.2">
      <c r="A86" s="821" t="s">
        <v>572</v>
      </c>
      <c r="B86" s="822" t="s">
        <v>573</v>
      </c>
      <c r="C86" s="825" t="s">
        <v>596</v>
      </c>
      <c r="D86" s="839" t="s">
        <v>597</v>
      </c>
      <c r="E86" s="825" t="s">
        <v>1622</v>
      </c>
      <c r="F86" s="839" t="s">
        <v>1623</v>
      </c>
      <c r="G86" s="825" t="s">
        <v>1632</v>
      </c>
      <c r="H86" s="825" t="s">
        <v>1633</v>
      </c>
      <c r="I86" s="831">
        <v>12.710000038146973</v>
      </c>
      <c r="J86" s="831">
        <v>20</v>
      </c>
      <c r="K86" s="832">
        <v>254.10000610351563</v>
      </c>
    </row>
    <row r="87" spans="1:11" ht="14.45" customHeight="1" x14ac:dyDescent="0.2">
      <c r="A87" s="821" t="s">
        <v>572</v>
      </c>
      <c r="B87" s="822" t="s">
        <v>573</v>
      </c>
      <c r="C87" s="825" t="s">
        <v>596</v>
      </c>
      <c r="D87" s="839" t="s">
        <v>597</v>
      </c>
      <c r="E87" s="825" t="s">
        <v>1622</v>
      </c>
      <c r="F87" s="839" t="s">
        <v>1623</v>
      </c>
      <c r="G87" s="825" t="s">
        <v>1634</v>
      </c>
      <c r="H87" s="825" t="s">
        <v>1635</v>
      </c>
      <c r="I87" s="831">
        <v>3035.31005859375</v>
      </c>
      <c r="J87" s="831">
        <v>2</v>
      </c>
      <c r="K87" s="832">
        <v>6070.6201171875</v>
      </c>
    </row>
    <row r="88" spans="1:11" ht="14.45" customHeight="1" x14ac:dyDescent="0.2">
      <c r="A88" s="821" t="s">
        <v>572</v>
      </c>
      <c r="B88" s="822" t="s">
        <v>573</v>
      </c>
      <c r="C88" s="825" t="s">
        <v>596</v>
      </c>
      <c r="D88" s="839" t="s">
        <v>597</v>
      </c>
      <c r="E88" s="825" t="s">
        <v>1622</v>
      </c>
      <c r="F88" s="839" t="s">
        <v>1623</v>
      </c>
      <c r="G88" s="825" t="s">
        <v>1640</v>
      </c>
      <c r="H88" s="825" t="s">
        <v>1641</v>
      </c>
      <c r="I88" s="831">
        <v>2277.85009765625</v>
      </c>
      <c r="J88" s="831">
        <v>1</v>
      </c>
      <c r="K88" s="832">
        <v>2277.85009765625</v>
      </c>
    </row>
    <row r="89" spans="1:11" ht="14.45" customHeight="1" x14ac:dyDescent="0.2">
      <c r="A89" s="821" t="s">
        <v>572</v>
      </c>
      <c r="B89" s="822" t="s">
        <v>573</v>
      </c>
      <c r="C89" s="825" t="s">
        <v>596</v>
      </c>
      <c r="D89" s="839" t="s">
        <v>597</v>
      </c>
      <c r="E89" s="825" t="s">
        <v>1622</v>
      </c>
      <c r="F89" s="839" t="s">
        <v>1623</v>
      </c>
      <c r="G89" s="825" t="s">
        <v>1644</v>
      </c>
      <c r="H89" s="825" t="s">
        <v>1645</v>
      </c>
      <c r="I89" s="831">
        <v>9228.2001953125</v>
      </c>
      <c r="J89" s="831">
        <v>0</v>
      </c>
      <c r="K89" s="832">
        <v>0</v>
      </c>
    </row>
    <row r="90" spans="1:11" ht="14.45" customHeight="1" x14ac:dyDescent="0.2">
      <c r="A90" s="821" t="s">
        <v>572</v>
      </c>
      <c r="B90" s="822" t="s">
        <v>573</v>
      </c>
      <c r="C90" s="825" t="s">
        <v>596</v>
      </c>
      <c r="D90" s="839" t="s">
        <v>597</v>
      </c>
      <c r="E90" s="825" t="s">
        <v>1622</v>
      </c>
      <c r="F90" s="839" t="s">
        <v>1623</v>
      </c>
      <c r="G90" s="825" t="s">
        <v>1658</v>
      </c>
      <c r="H90" s="825" t="s">
        <v>1659</v>
      </c>
      <c r="I90" s="831">
        <v>3130.7550048828125</v>
      </c>
      <c r="J90" s="831">
        <v>5</v>
      </c>
      <c r="K90" s="832">
        <v>15653.76953125</v>
      </c>
    </row>
    <row r="91" spans="1:11" ht="14.45" customHeight="1" x14ac:dyDescent="0.2">
      <c r="A91" s="821" t="s">
        <v>572</v>
      </c>
      <c r="B91" s="822" t="s">
        <v>573</v>
      </c>
      <c r="C91" s="825" t="s">
        <v>596</v>
      </c>
      <c r="D91" s="839" t="s">
        <v>597</v>
      </c>
      <c r="E91" s="825" t="s">
        <v>1622</v>
      </c>
      <c r="F91" s="839" t="s">
        <v>1623</v>
      </c>
      <c r="G91" s="825" t="s">
        <v>1660</v>
      </c>
      <c r="H91" s="825" t="s">
        <v>1661</v>
      </c>
      <c r="I91" s="831">
        <v>213.35000610351563</v>
      </c>
      <c r="J91" s="831">
        <v>5</v>
      </c>
      <c r="K91" s="832">
        <v>1066.739990234375</v>
      </c>
    </row>
    <row r="92" spans="1:11" ht="14.45" customHeight="1" x14ac:dyDescent="0.2">
      <c r="A92" s="821" t="s">
        <v>572</v>
      </c>
      <c r="B92" s="822" t="s">
        <v>573</v>
      </c>
      <c r="C92" s="825" t="s">
        <v>596</v>
      </c>
      <c r="D92" s="839" t="s">
        <v>597</v>
      </c>
      <c r="E92" s="825" t="s">
        <v>1622</v>
      </c>
      <c r="F92" s="839" t="s">
        <v>1623</v>
      </c>
      <c r="G92" s="825" t="s">
        <v>1662</v>
      </c>
      <c r="H92" s="825" t="s">
        <v>1663</v>
      </c>
      <c r="I92" s="831">
        <v>2722.5</v>
      </c>
      <c r="J92" s="831">
        <v>4</v>
      </c>
      <c r="K92" s="832">
        <v>10890</v>
      </c>
    </row>
    <row r="93" spans="1:11" ht="14.45" customHeight="1" x14ac:dyDescent="0.2">
      <c r="A93" s="821" t="s">
        <v>572</v>
      </c>
      <c r="B93" s="822" t="s">
        <v>573</v>
      </c>
      <c r="C93" s="825" t="s">
        <v>596</v>
      </c>
      <c r="D93" s="839" t="s">
        <v>597</v>
      </c>
      <c r="E93" s="825" t="s">
        <v>1790</v>
      </c>
      <c r="F93" s="839" t="s">
        <v>1791</v>
      </c>
      <c r="G93" s="825" t="s">
        <v>1792</v>
      </c>
      <c r="H93" s="825" t="s">
        <v>1793</v>
      </c>
      <c r="I93" s="831">
        <v>21.239999771118164</v>
      </c>
      <c r="J93" s="831">
        <v>210</v>
      </c>
      <c r="K93" s="832">
        <v>4460.39990234375</v>
      </c>
    </row>
    <row r="94" spans="1:11" ht="14.45" customHeight="1" x14ac:dyDescent="0.2">
      <c r="A94" s="821" t="s">
        <v>572</v>
      </c>
      <c r="B94" s="822" t="s">
        <v>573</v>
      </c>
      <c r="C94" s="825" t="s">
        <v>596</v>
      </c>
      <c r="D94" s="839" t="s">
        <v>597</v>
      </c>
      <c r="E94" s="825" t="s">
        <v>1672</v>
      </c>
      <c r="F94" s="839" t="s">
        <v>1673</v>
      </c>
      <c r="G94" s="825" t="s">
        <v>1794</v>
      </c>
      <c r="H94" s="825" t="s">
        <v>1795</v>
      </c>
      <c r="I94" s="831">
        <v>9.7799997329711914</v>
      </c>
      <c r="J94" s="831">
        <v>800</v>
      </c>
      <c r="K94" s="832">
        <v>7820</v>
      </c>
    </row>
    <row r="95" spans="1:11" ht="14.45" customHeight="1" x14ac:dyDescent="0.2">
      <c r="A95" s="821" t="s">
        <v>572</v>
      </c>
      <c r="B95" s="822" t="s">
        <v>573</v>
      </c>
      <c r="C95" s="825" t="s">
        <v>596</v>
      </c>
      <c r="D95" s="839" t="s">
        <v>597</v>
      </c>
      <c r="E95" s="825" t="s">
        <v>1672</v>
      </c>
      <c r="F95" s="839" t="s">
        <v>1673</v>
      </c>
      <c r="G95" s="825" t="s">
        <v>1796</v>
      </c>
      <c r="H95" s="825" t="s">
        <v>1797</v>
      </c>
      <c r="I95" s="831">
        <v>1.3499999727521623</v>
      </c>
      <c r="J95" s="831">
        <v>5600</v>
      </c>
      <c r="K95" s="832">
        <v>7632</v>
      </c>
    </row>
    <row r="96" spans="1:11" ht="14.45" customHeight="1" x14ac:dyDescent="0.2">
      <c r="A96" s="821" t="s">
        <v>572</v>
      </c>
      <c r="B96" s="822" t="s">
        <v>573</v>
      </c>
      <c r="C96" s="825" t="s">
        <v>596</v>
      </c>
      <c r="D96" s="839" t="s">
        <v>597</v>
      </c>
      <c r="E96" s="825" t="s">
        <v>1672</v>
      </c>
      <c r="F96" s="839" t="s">
        <v>1673</v>
      </c>
      <c r="G96" s="825" t="s">
        <v>1798</v>
      </c>
      <c r="H96" s="825" t="s">
        <v>1799</v>
      </c>
      <c r="I96" s="831">
        <v>0.33000001311302185</v>
      </c>
      <c r="J96" s="831">
        <v>6000</v>
      </c>
      <c r="K96" s="832">
        <v>1973.3999633789063</v>
      </c>
    </row>
    <row r="97" spans="1:11" ht="14.45" customHeight="1" x14ac:dyDescent="0.2">
      <c r="A97" s="821" t="s">
        <v>572</v>
      </c>
      <c r="B97" s="822" t="s">
        <v>573</v>
      </c>
      <c r="C97" s="825" t="s">
        <v>596</v>
      </c>
      <c r="D97" s="839" t="s">
        <v>597</v>
      </c>
      <c r="E97" s="825" t="s">
        <v>1672</v>
      </c>
      <c r="F97" s="839" t="s">
        <v>1673</v>
      </c>
      <c r="G97" s="825" t="s">
        <v>1800</v>
      </c>
      <c r="H97" s="825" t="s">
        <v>1801</v>
      </c>
      <c r="I97" s="831">
        <v>790.8800048828125</v>
      </c>
      <c r="J97" s="831">
        <v>1</v>
      </c>
      <c r="K97" s="832">
        <v>790.8800048828125</v>
      </c>
    </row>
    <row r="98" spans="1:11" ht="14.45" customHeight="1" x14ac:dyDescent="0.2">
      <c r="A98" s="821" t="s">
        <v>572</v>
      </c>
      <c r="B98" s="822" t="s">
        <v>573</v>
      </c>
      <c r="C98" s="825" t="s">
        <v>596</v>
      </c>
      <c r="D98" s="839" t="s">
        <v>597</v>
      </c>
      <c r="E98" s="825" t="s">
        <v>1672</v>
      </c>
      <c r="F98" s="839" t="s">
        <v>1673</v>
      </c>
      <c r="G98" s="825" t="s">
        <v>1802</v>
      </c>
      <c r="H98" s="825" t="s">
        <v>1803</v>
      </c>
      <c r="I98" s="831">
        <v>740.864990234375</v>
      </c>
      <c r="J98" s="831">
        <v>2</v>
      </c>
      <c r="K98" s="832">
        <v>1481.72998046875</v>
      </c>
    </row>
    <row r="99" spans="1:11" ht="14.45" customHeight="1" x14ac:dyDescent="0.2">
      <c r="A99" s="821" t="s">
        <v>572</v>
      </c>
      <c r="B99" s="822" t="s">
        <v>573</v>
      </c>
      <c r="C99" s="825" t="s">
        <v>596</v>
      </c>
      <c r="D99" s="839" t="s">
        <v>597</v>
      </c>
      <c r="E99" s="825" t="s">
        <v>1672</v>
      </c>
      <c r="F99" s="839" t="s">
        <v>1673</v>
      </c>
      <c r="G99" s="825" t="s">
        <v>1804</v>
      </c>
      <c r="H99" s="825" t="s">
        <v>1805</v>
      </c>
      <c r="I99" s="831">
        <v>355.35000610351563</v>
      </c>
      <c r="J99" s="831">
        <v>8</v>
      </c>
      <c r="K99" s="832">
        <v>2842.8000793457031</v>
      </c>
    </row>
    <row r="100" spans="1:11" ht="14.45" customHeight="1" x14ac:dyDescent="0.2">
      <c r="A100" s="821" t="s">
        <v>572</v>
      </c>
      <c r="B100" s="822" t="s">
        <v>573</v>
      </c>
      <c r="C100" s="825" t="s">
        <v>596</v>
      </c>
      <c r="D100" s="839" t="s">
        <v>597</v>
      </c>
      <c r="E100" s="825" t="s">
        <v>1672</v>
      </c>
      <c r="F100" s="839" t="s">
        <v>1673</v>
      </c>
      <c r="G100" s="825" t="s">
        <v>1806</v>
      </c>
      <c r="H100" s="825" t="s">
        <v>1807</v>
      </c>
      <c r="I100" s="831">
        <v>49.348000335693357</v>
      </c>
      <c r="J100" s="831">
        <v>110</v>
      </c>
      <c r="K100" s="832">
        <v>5449.0399780273438</v>
      </c>
    </row>
    <row r="101" spans="1:11" ht="14.45" customHeight="1" x14ac:dyDescent="0.2">
      <c r="A101" s="821" t="s">
        <v>572</v>
      </c>
      <c r="B101" s="822" t="s">
        <v>573</v>
      </c>
      <c r="C101" s="825" t="s">
        <v>596</v>
      </c>
      <c r="D101" s="839" t="s">
        <v>597</v>
      </c>
      <c r="E101" s="825" t="s">
        <v>1672</v>
      </c>
      <c r="F101" s="839" t="s">
        <v>1673</v>
      </c>
      <c r="G101" s="825" t="s">
        <v>1808</v>
      </c>
      <c r="H101" s="825" t="s">
        <v>1809</v>
      </c>
      <c r="I101" s="831">
        <v>62.990001678466797</v>
      </c>
      <c r="J101" s="831">
        <v>10</v>
      </c>
      <c r="K101" s="832">
        <v>629.8599853515625</v>
      </c>
    </row>
    <row r="102" spans="1:11" ht="14.45" customHeight="1" x14ac:dyDescent="0.2">
      <c r="A102" s="821" t="s">
        <v>572</v>
      </c>
      <c r="B102" s="822" t="s">
        <v>573</v>
      </c>
      <c r="C102" s="825" t="s">
        <v>596</v>
      </c>
      <c r="D102" s="839" t="s">
        <v>597</v>
      </c>
      <c r="E102" s="825" t="s">
        <v>1672</v>
      </c>
      <c r="F102" s="839" t="s">
        <v>1673</v>
      </c>
      <c r="G102" s="825" t="s">
        <v>1810</v>
      </c>
      <c r="H102" s="825" t="s">
        <v>1811</v>
      </c>
      <c r="I102" s="831">
        <v>101.19999694824219</v>
      </c>
      <c r="J102" s="831">
        <v>5</v>
      </c>
      <c r="K102" s="832">
        <v>506</v>
      </c>
    </row>
    <row r="103" spans="1:11" ht="14.45" customHeight="1" x14ac:dyDescent="0.2">
      <c r="A103" s="821" t="s">
        <v>572</v>
      </c>
      <c r="B103" s="822" t="s">
        <v>573</v>
      </c>
      <c r="C103" s="825" t="s">
        <v>596</v>
      </c>
      <c r="D103" s="839" t="s">
        <v>597</v>
      </c>
      <c r="E103" s="825" t="s">
        <v>1672</v>
      </c>
      <c r="F103" s="839" t="s">
        <v>1673</v>
      </c>
      <c r="G103" s="825" t="s">
        <v>1812</v>
      </c>
      <c r="H103" s="825" t="s">
        <v>1813</v>
      </c>
      <c r="I103" s="831">
        <v>272.43666585286456</v>
      </c>
      <c r="J103" s="831">
        <v>18</v>
      </c>
      <c r="K103" s="832">
        <v>4903.7999267578125</v>
      </c>
    </row>
    <row r="104" spans="1:11" ht="14.45" customHeight="1" x14ac:dyDescent="0.2">
      <c r="A104" s="821" t="s">
        <v>572</v>
      </c>
      <c r="B104" s="822" t="s">
        <v>573</v>
      </c>
      <c r="C104" s="825" t="s">
        <v>596</v>
      </c>
      <c r="D104" s="839" t="s">
        <v>597</v>
      </c>
      <c r="E104" s="825" t="s">
        <v>1672</v>
      </c>
      <c r="F104" s="839" t="s">
        <v>1673</v>
      </c>
      <c r="G104" s="825" t="s">
        <v>1814</v>
      </c>
      <c r="H104" s="825" t="s">
        <v>1815</v>
      </c>
      <c r="I104" s="831">
        <v>22.149999618530273</v>
      </c>
      <c r="J104" s="831">
        <v>25</v>
      </c>
      <c r="K104" s="832">
        <v>553.75</v>
      </c>
    </row>
    <row r="105" spans="1:11" ht="14.45" customHeight="1" x14ac:dyDescent="0.2">
      <c r="A105" s="821" t="s">
        <v>572</v>
      </c>
      <c r="B105" s="822" t="s">
        <v>573</v>
      </c>
      <c r="C105" s="825" t="s">
        <v>596</v>
      </c>
      <c r="D105" s="839" t="s">
        <v>597</v>
      </c>
      <c r="E105" s="825" t="s">
        <v>1672</v>
      </c>
      <c r="F105" s="839" t="s">
        <v>1673</v>
      </c>
      <c r="G105" s="825" t="s">
        <v>1816</v>
      </c>
      <c r="H105" s="825" t="s">
        <v>1817</v>
      </c>
      <c r="I105" s="831">
        <v>13.039999961853027</v>
      </c>
      <c r="J105" s="831">
        <v>60</v>
      </c>
      <c r="K105" s="832">
        <v>782.46002197265625</v>
      </c>
    </row>
    <row r="106" spans="1:11" ht="14.45" customHeight="1" x14ac:dyDescent="0.2">
      <c r="A106" s="821" t="s">
        <v>572</v>
      </c>
      <c r="B106" s="822" t="s">
        <v>573</v>
      </c>
      <c r="C106" s="825" t="s">
        <v>596</v>
      </c>
      <c r="D106" s="839" t="s">
        <v>597</v>
      </c>
      <c r="E106" s="825" t="s">
        <v>1672</v>
      </c>
      <c r="F106" s="839" t="s">
        <v>1673</v>
      </c>
      <c r="G106" s="825" t="s">
        <v>1818</v>
      </c>
      <c r="H106" s="825" t="s">
        <v>1819</v>
      </c>
      <c r="I106" s="831">
        <v>123.19000244140625</v>
      </c>
      <c r="J106" s="831">
        <v>10</v>
      </c>
      <c r="K106" s="832">
        <v>1231.8800048828125</v>
      </c>
    </row>
    <row r="107" spans="1:11" ht="14.45" customHeight="1" x14ac:dyDescent="0.2">
      <c r="A107" s="821" t="s">
        <v>572</v>
      </c>
      <c r="B107" s="822" t="s">
        <v>573</v>
      </c>
      <c r="C107" s="825" t="s">
        <v>596</v>
      </c>
      <c r="D107" s="839" t="s">
        <v>597</v>
      </c>
      <c r="E107" s="825" t="s">
        <v>1672</v>
      </c>
      <c r="F107" s="839" t="s">
        <v>1673</v>
      </c>
      <c r="G107" s="825" t="s">
        <v>1820</v>
      </c>
      <c r="H107" s="825" t="s">
        <v>1821</v>
      </c>
      <c r="I107" s="831">
        <v>120.69000244140625</v>
      </c>
      <c r="J107" s="831">
        <v>75</v>
      </c>
      <c r="K107" s="832">
        <v>9051.9603271484375</v>
      </c>
    </row>
    <row r="108" spans="1:11" ht="14.45" customHeight="1" x14ac:dyDescent="0.2">
      <c r="A108" s="821" t="s">
        <v>572</v>
      </c>
      <c r="B108" s="822" t="s">
        <v>573</v>
      </c>
      <c r="C108" s="825" t="s">
        <v>596</v>
      </c>
      <c r="D108" s="839" t="s">
        <v>597</v>
      </c>
      <c r="E108" s="825" t="s">
        <v>1672</v>
      </c>
      <c r="F108" s="839" t="s">
        <v>1673</v>
      </c>
      <c r="G108" s="825" t="s">
        <v>1822</v>
      </c>
      <c r="H108" s="825" t="s">
        <v>1823</v>
      </c>
      <c r="I108" s="831">
        <v>85.419998168945313</v>
      </c>
      <c r="J108" s="831">
        <v>160</v>
      </c>
      <c r="K108" s="832">
        <v>13667.519653320313</v>
      </c>
    </row>
    <row r="109" spans="1:11" ht="14.45" customHeight="1" x14ac:dyDescent="0.2">
      <c r="A109" s="821" t="s">
        <v>572</v>
      </c>
      <c r="B109" s="822" t="s">
        <v>573</v>
      </c>
      <c r="C109" s="825" t="s">
        <v>596</v>
      </c>
      <c r="D109" s="839" t="s">
        <v>597</v>
      </c>
      <c r="E109" s="825" t="s">
        <v>1672</v>
      </c>
      <c r="F109" s="839" t="s">
        <v>1673</v>
      </c>
      <c r="G109" s="825" t="s">
        <v>1824</v>
      </c>
      <c r="H109" s="825" t="s">
        <v>1825</v>
      </c>
      <c r="I109" s="831">
        <v>124.41000366210938</v>
      </c>
      <c r="J109" s="831">
        <v>10</v>
      </c>
      <c r="K109" s="832">
        <v>1244.0799560546875</v>
      </c>
    </row>
    <row r="110" spans="1:11" ht="14.45" customHeight="1" x14ac:dyDescent="0.2">
      <c r="A110" s="821" t="s">
        <v>572</v>
      </c>
      <c r="B110" s="822" t="s">
        <v>573</v>
      </c>
      <c r="C110" s="825" t="s">
        <v>596</v>
      </c>
      <c r="D110" s="839" t="s">
        <v>597</v>
      </c>
      <c r="E110" s="825" t="s">
        <v>1672</v>
      </c>
      <c r="F110" s="839" t="s">
        <v>1673</v>
      </c>
      <c r="G110" s="825" t="s">
        <v>1826</v>
      </c>
      <c r="H110" s="825" t="s">
        <v>1827</v>
      </c>
      <c r="I110" s="831">
        <v>213.51750183105469</v>
      </c>
      <c r="J110" s="831">
        <v>11</v>
      </c>
      <c r="K110" s="832">
        <v>2356.1200256347656</v>
      </c>
    </row>
    <row r="111" spans="1:11" ht="14.45" customHeight="1" x14ac:dyDescent="0.2">
      <c r="A111" s="821" t="s">
        <v>572</v>
      </c>
      <c r="B111" s="822" t="s">
        <v>573</v>
      </c>
      <c r="C111" s="825" t="s">
        <v>596</v>
      </c>
      <c r="D111" s="839" t="s">
        <v>597</v>
      </c>
      <c r="E111" s="825" t="s">
        <v>1672</v>
      </c>
      <c r="F111" s="839" t="s">
        <v>1673</v>
      </c>
      <c r="G111" s="825" t="s">
        <v>1828</v>
      </c>
      <c r="H111" s="825" t="s">
        <v>1829</v>
      </c>
      <c r="I111" s="831">
        <v>309.35000610351563</v>
      </c>
      <c r="J111" s="831">
        <v>5</v>
      </c>
      <c r="K111" s="832">
        <v>1546.7500305175781</v>
      </c>
    </row>
    <row r="112" spans="1:11" ht="14.45" customHeight="1" x14ac:dyDescent="0.2">
      <c r="A112" s="821" t="s">
        <v>572</v>
      </c>
      <c r="B112" s="822" t="s">
        <v>573</v>
      </c>
      <c r="C112" s="825" t="s">
        <v>596</v>
      </c>
      <c r="D112" s="839" t="s">
        <v>597</v>
      </c>
      <c r="E112" s="825" t="s">
        <v>1672</v>
      </c>
      <c r="F112" s="839" t="s">
        <v>1673</v>
      </c>
      <c r="G112" s="825" t="s">
        <v>1830</v>
      </c>
      <c r="H112" s="825" t="s">
        <v>1831</v>
      </c>
      <c r="I112" s="831">
        <v>27.600000381469727</v>
      </c>
      <c r="J112" s="831">
        <v>100</v>
      </c>
      <c r="K112" s="832">
        <v>2760</v>
      </c>
    </row>
    <row r="113" spans="1:11" ht="14.45" customHeight="1" x14ac:dyDescent="0.2">
      <c r="A113" s="821" t="s">
        <v>572</v>
      </c>
      <c r="B113" s="822" t="s">
        <v>573</v>
      </c>
      <c r="C113" s="825" t="s">
        <v>596</v>
      </c>
      <c r="D113" s="839" t="s">
        <v>597</v>
      </c>
      <c r="E113" s="825" t="s">
        <v>1672</v>
      </c>
      <c r="F113" s="839" t="s">
        <v>1673</v>
      </c>
      <c r="G113" s="825" t="s">
        <v>1832</v>
      </c>
      <c r="H113" s="825" t="s">
        <v>1833</v>
      </c>
      <c r="I113" s="831">
        <v>6.0999999046325684</v>
      </c>
      <c r="J113" s="831">
        <v>2100</v>
      </c>
      <c r="K113" s="832">
        <v>12815.4501953125</v>
      </c>
    </row>
    <row r="114" spans="1:11" ht="14.45" customHeight="1" x14ac:dyDescent="0.2">
      <c r="A114" s="821" t="s">
        <v>572</v>
      </c>
      <c r="B114" s="822" t="s">
        <v>573</v>
      </c>
      <c r="C114" s="825" t="s">
        <v>596</v>
      </c>
      <c r="D114" s="839" t="s">
        <v>597</v>
      </c>
      <c r="E114" s="825" t="s">
        <v>1672</v>
      </c>
      <c r="F114" s="839" t="s">
        <v>1673</v>
      </c>
      <c r="G114" s="825" t="s">
        <v>1676</v>
      </c>
      <c r="H114" s="825" t="s">
        <v>1677</v>
      </c>
      <c r="I114" s="831">
        <v>0.86000001430511475</v>
      </c>
      <c r="J114" s="831">
        <v>100</v>
      </c>
      <c r="K114" s="832">
        <v>86</v>
      </c>
    </row>
    <row r="115" spans="1:11" ht="14.45" customHeight="1" x14ac:dyDescent="0.2">
      <c r="A115" s="821" t="s">
        <v>572</v>
      </c>
      <c r="B115" s="822" t="s">
        <v>573</v>
      </c>
      <c r="C115" s="825" t="s">
        <v>596</v>
      </c>
      <c r="D115" s="839" t="s">
        <v>597</v>
      </c>
      <c r="E115" s="825" t="s">
        <v>1672</v>
      </c>
      <c r="F115" s="839" t="s">
        <v>1673</v>
      </c>
      <c r="G115" s="825" t="s">
        <v>1834</v>
      </c>
      <c r="H115" s="825" t="s">
        <v>1835</v>
      </c>
      <c r="I115" s="831">
        <v>1.5099999904632568</v>
      </c>
      <c r="J115" s="831">
        <v>50</v>
      </c>
      <c r="K115" s="832">
        <v>75.5</v>
      </c>
    </row>
    <row r="116" spans="1:11" ht="14.45" customHeight="1" x14ac:dyDescent="0.2">
      <c r="A116" s="821" t="s">
        <v>572</v>
      </c>
      <c r="B116" s="822" t="s">
        <v>573</v>
      </c>
      <c r="C116" s="825" t="s">
        <v>596</v>
      </c>
      <c r="D116" s="839" t="s">
        <v>597</v>
      </c>
      <c r="E116" s="825" t="s">
        <v>1672</v>
      </c>
      <c r="F116" s="839" t="s">
        <v>1673</v>
      </c>
      <c r="G116" s="825" t="s">
        <v>1836</v>
      </c>
      <c r="H116" s="825" t="s">
        <v>1837</v>
      </c>
      <c r="I116" s="831">
        <v>30.360000610351563</v>
      </c>
      <c r="J116" s="831">
        <v>24</v>
      </c>
      <c r="K116" s="832">
        <v>728.6400146484375</v>
      </c>
    </row>
    <row r="117" spans="1:11" ht="14.45" customHeight="1" x14ac:dyDescent="0.2">
      <c r="A117" s="821" t="s">
        <v>572</v>
      </c>
      <c r="B117" s="822" t="s">
        <v>573</v>
      </c>
      <c r="C117" s="825" t="s">
        <v>596</v>
      </c>
      <c r="D117" s="839" t="s">
        <v>597</v>
      </c>
      <c r="E117" s="825" t="s">
        <v>1672</v>
      </c>
      <c r="F117" s="839" t="s">
        <v>1673</v>
      </c>
      <c r="G117" s="825" t="s">
        <v>1838</v>
      </c>
      <c r="H117" s="825" t="s">
        <v>1839</v>
      </c>
      <c r="I117" s="831">
        <v>21.780000686645508</v>
      </c>
      <c r="J117" s="831">
        <v>150</v>
      </c>
      <c r="K117" s="832">
        <v>3267</v>
      </c>
    </row>
    <row r="118" spans="1:11" ht="14.45" customHeight="1" x14ac:dyDescent="0.2">
      <c r="A118" s="821" t="s">
        <v>572</v>
      </c>
      <c r="B118" s="822" t="s">
        <v>573</v>
      </c>
      <c r="C118" s="825" t="s">
        <v>596</v>
      </c>
      <c r="D118" s="839" t="s">
        <v>597</v>
      </c>
      <c r="E118" s="825" t="s">
        <v>1672</v>
      </c>
      <c r="F118" s="839" t="s">
        <v>1673</v>
      </c>
      <c r="G118" s="825" t="s">
        <v>1840</v>
      </c>
      <c r="H118" s="825" t="s">
        <v>1841</v>
      </c>
      <c r="I118" s="831">
        <v>15.029999732971191</v>
      </c>
      <c r="J118" s="831">
        <v>24</v>
      </c>
      <c r="K118" s="832">
        <v>360.6199951171875</v>
      </c>
    </row>
    <row r="119" spans="1:11" ht="14.45" customHeight="1" x14ac:dyDescent="0.2">
      <c r="A119" s="821" t="s">
        <v>572</v>
      </c>
      <c r="B119" s="822" t="s">
        <v>573</v>
      </c>
      <c r="C119" s="825" t="s">
        <v>596</v>
      </c>
      <c r="D119" s="839" t="s">
        <v>597</v>
      </c>
      <c r="E119" s="825" t="s">
        <v>1672</v>
      </c>
      <c r="F119" s="839" t="s">
        <v>1673</v>
      </c>
      <c r="G119" s="825" t="s">
        <v>1842</v>
      </c>
      <c r="H119" s="825" t="s">
        <v>1843</v>
      </c>
      <c r="I119" s="831">
        <v>46.310001373291016</v>
      </c>
      <c r="J119" s="831">
        <v>1</v>
      </c>
      <c r="K119" s="832">
        <v>46.310001373291016</v>
      </c>
    </row>
    <row r="120" spans="1:11" ht="14.45" customHeight="1" x14ac:dyDescent="0.2">
      <c r="A120" s="821" t="s">
        <v>572</v>
      </c>
      <c r="B120" s="822" t="s">
        <v>573</v>
      </c>
      <c r="C120" s="825" t="s">
        <v>596</v>
      </c>
      <c r="D120" s="839" t="s">
        <v>597</v>
      </c>
      <c r="E120" s="825" t="s">
        <v>1672</v>
      </c>
      <c r="F120" s="839" t="s">
        <v>1673</v>
      </c>
      <c r="G120" s="825" t="s">
        <v>1844</v>
      </c>
      <c r="H120" s="825" t="s">
        <v>1845</v>
      </c>
      <c r="I120" s="831">
        <v>0.37999999523162842</v>
      </c>
      <c r="J120" s="831">
        <v>50</v>
      </c>
      <c r="K120" s="832">
        <v>19</v>
      </c>
    </row>
    <row r="121" spans="1:11" ht="14.45" customHeight="1" x14ac:dyDescent="0.2">
      <c r="A121" s="821" t="s">
        <v>572</v>
      </c>
      <c r="B121" s="822" t="s">
        <v>573</v>
      </c>
      <c r="C121" s="825" t="s">
        <v>596</v>
      </c>
      <c r="D121" s="839" t="s">
        <v>597</v>
      </c>
      <c r="E121" s="825" t="s">
        <v>1672</v>
      </c>
      <c r="F121" s="839" t="s">
        <v>1673</v>
      </c>
      <c r="G121" s="825" t="s">
        <v>1846</v>
      </c>
      <c r="H121" s="825" t="s">
        <v>1847</v>
      </c>
      <c r="I121" s="831">
        <v>111.41000366210938</v>
      </c>
      <c r="J121" s="831">
        <v>12</v>
      </c>
      <c r="K121" s="832">
        <v>1336.93994140625</v>
      </c>
    </row>
    <row r="122" spans="1:11" ht="14.45" customHeight="1" x14ac:dyDescent="0.2">
      <c r="A122" s="821" t="s">
        <v>572</v>
      </c>
      <c r="B122" s="822" t="s">
        <v>573</v>
      </c>
      <c r="C122" s="825" t="s">
        <v>596</v>
      </c>
      <c r="D122" s="839" t="s">
        <v>597</v>
      </c>
      <c r="E122" s="825" t="s">
        <v>1672</v>
      </c>
      <c r="F122" s="839" t="s">
        <v>1673</v>
      </c>
      <c r="G122" s="825" t="s">
        <v>1680</v>
      </c>
      <c r="H122" s="825" t="s">
        <v>1681</v>
      </c>
      <c r="I122" s="831">
        <v>7.967499852180481</v>
      </c>
      <c r="J122" s="831">
        <v>96</v>
      </c>
      <c r="K122" s="832">
        <v>764.87998962402344</v>
      </c>
    </row>
    <row r="123" spans="1:11" ht="14.45" customHeight="1" x14ac:dyDescent="0.2">
      <c r="A123" s="821" t="s">
        <v>572</v>
      </c>
      <c r="B123" s="822" t="s">
        <v>573</v>
      </c>
      <c r="C123" s="825" t="s">
        <v>596</v>
      </c>
      <c r="D123" s="839" t="s">
        <v>597</v>
      </c>
      <c r="E123" s="825" t="s">
        <v>1672</v>
      </c>
      <c r="F123" s="839" t="s">
        <v>1673</v>
      </c>
      <c r="G123" s="825" t="s">
        <v>1848</v>
      </c>
      <c r="H123" s="825" t="s">
        <v>1849</v>
      </c>
      <c r="I123" s="831">
        <v>11.609999656677246</v>
      </c>
      <c r="J123" s="831">
        <v>120</v>
      </c>
      <c r="K123" s="832">
        <v>1393.3599853515625</v>
      </c>
    </row>
    <row r="124" spans="1:11" ht="14.45" customHeight="1" x14ac:dyDescent="0.2">
      <c r="A124" s="821" t="s">
        <v>572</v>
      </c>
      <c r="B124" s="822" t="s">
        <v>573</v>
      </c>
      <c r="C124" s="825" t="s">
        <v>596</v>
      </c>
      <c r="D124" s="839" t="s">
        <v>597</v>
      </c>
      <c r="E124" s="825" t="s">
        <v>1672</v>
      </c>
      <c r="F124" s="839" t="s">
        <v>1673</v>
      </c>
      <c r="G124" s="825" t="s">
        <v>1850</v>
      </c>
      <c r="H124" s="825" t="s">
        <v>1851</v>
      </c>
      <c r="I124" s="831">
        <v>7.0900001525878906</v>
      </c>
      <c r="J124" s="831">
        <v>2</v>
      </c>
      <c r="K124" s="832">
        <v>14.170000076293945</v>
      </c>
    </row>
    <row r="125" spans="1:11" ht="14.45" customHeight="1" x14ac:dyDescent="0.2">
      <c r="A125" s="821" t="s">
        <v>572</v>
      </c>
      <c r="B125" s="822" t="s">
        <v>573</v>
      </c>
      <c r="C125" s="825" t="s">
        <v>596</v>
      </c>
      <c r="D125" s="839" t="s">
        <v>597</v>
      </c>
      <c r="E125" s="825" t="s">
        <v>1672</v>
      </c>
      <c r="F125" s="839" t="s">
        <v>1673</v>
      </c>
      <c r="G125" s="825" t="s">
        <v>1852</v>
      </c>
      <c r="H125" s="825" t="s">
        <v>1853</v>
      </c>
      <c r="I125" s="831">
        <v>114.76999664306641</v>
      </c>
      <c r="J125" s="831">
        <v>2</v>
      </c>
      <c r="K125" s="832">
        <v>229.53999328613281</v>
      </c>
    </row>
    <row r="126" spans="1:11" ht="14.45" customHeight="1" x14ac:dyDescent="0.2">
      <c r="A126" s="821" t="s">
        <v>572</v>
      </c>
      <c r="B126" s="822" t="s">
        <v>573</v>
      </c>
      <c r="C126" s="825" t="s">
        <v>596</v>
      </c>
      <c r="D126" s="839" t="s">
        <v>597</v>
      </c>
      <c r="E126" s="825" t="s">
        <v>1672</v>
      </c>
      <c r="F126" s="839" t="s">
        <v>1673</v>
      </c>
      <c r="G126" s="825" t="s">
        <v>1854</v>
      </c>
      <c r="H126" s="825" t="s">
        <v>1855</v>
      </c>
      <c r="I126" s="831">
        <v>0.50333333015441895</v>
      </c>
      <c r="J126" s="831">
        <v>400</v>
      </c>
      <c r="K126" s="832">
        <v>202</v>
      </c>
    </row>
    <row r="127" spans="1:11" ht="14.45" customHeight="1" x14ac:dyDescent="0.2">
      <c r="A127" s="821" t="s">
        <v>572</v>
      </c>
      <c r="B127" s="822" t="s">
        <v>573</v>
      </c>
      <c r="C127" s="825" t="s">
        <v>596</v>
      </c>
      <c r="D127" s="839" t="s">
        <v>597</v>
      </c>
      <c r="E127" s="825" t="s">
        <v>1672</v>
      </c>
      <c r="F127" s="839" t="s">
        <v>1673</v>
      </c>
      <c r="G127" s="825" t="s">
        <v>1856</v>
      </c>
      <c r="H127" s="825" t="s">
        <v>1857</v>
      </c>
      <c r="I127" s="831">
        <v>0.71800001859664919</v>
      </c>
      <c r="J127" s="831">
        <v>3010</v>
      </c>
      <c r="K127" s="832">
        <v>2201.6999969482422</v>
      </c>
    </row>
    <row r="128" spans="1:11" ht="14.45" customHeight="1" x14ac:dyDescent="0.2">
      <c r="A128" s="821" t="s">
        <v>572</v>
      </c>
      <c r="B128" s="822" t="s">
        <v>573</v>
      </c>
      <c r="C128" s="825" t="s">
        <v>596</v>
      </c>
      <c r="D128" s="839" t="s">
        <v>597</v>
      </c>
      <c r="E128" s="825" t="s">
        <v>1672</v>
      </c>
      <c r="F128" s="839" t="s">
        <v>1673</v>
      </c>
      <c r="G128" s="825" t="s">
        <v>1684</v>
      </c>
      <c r="H128" s="825" t="s">
        <v>1685</v>
      </c>
      <c r="I128" s="831">
        <v>29.889999389648438</v>
      </c>
      <c r="J128" s="831">
        <v>2</v>
      </c>
      <c r="K128" s="832">
        <v>59.779998779296875</v>
      </c>
    </row>
    <row r="129" spans="1:11" ht="14.45" customHeight="1" x14ac:dyDescent="0.2">
      <c r="A129" s="821" t="s">
        <v>572</v>
      </c>
      <c r="B129" s="822" t="s">
        <v>573</v>
      </c>
      <c r="C129" s="825" t="s">
        <v>596</v>
      </c>
      <c r="D129" s="839" t="s">
        <v>597</v>
      </c>
      <c r="E129" s="825" t="s">
        <v>1686</v>
      </c>
      <c r="F129" s="839" t="s">
        <v>1687</v>
      </c>
      <c r="G129" s="825" t="s">
        <v>1858</v>
      </c>
      <c r="H129" s="825" t="s">
        <v>1859</v>
      </c>
      <c r="I129" s="831">
        <v>111.11000061035156</v>
      </c>
      <c r="J129" s="831">
        <v>40</v>
      </c>
      <c r="K129" s="832">
        <v>4444.2698974609375</v>
      </c>
    </row>
    <row r="130" spans="1:11" ht="14.45" customHeight="1" x14ac:dyDescent="0.2">
      <c r="A130" s="821" t="s">
        <v>572</v>
      </c>
      <c r="B130" s="822" t="s">
        <v>573</v>
      </c>
      <c r="C130" s="825" t="s">
        <v>596</v>
      </c>
      <c r="D130" s="839" t="s">
        <v>597</v>
      </c>
      <c r="E130" s="825" t="s">
        <v>1686</v>
      </c>
      <c r="F130" s="839" t="s">
        <v>1687</v>
      </c>
      <c r="G130" s="825" t="s">
        <v>1860</v>
      </c>
      <c r="H130" s="825" t="s">
        <v>1861</v>
      </c>
      <c r="I130" s="831">
        <v>2286.89990234375</v>
      </c>
      <c r="J130" s="831">
        <v>10</v>
      </c>
      <c r="K130" s="832">
        <v>22868.9990234375</v>
      </c>
    </row>
    <row r="131" spans="1:11" ht="14.45" customHeight="1" x14ac:dyDescent="0.2">
      <c r="A131" s="821" t="s">
        <v>572</v>
      </c>
      <c r="B131" s="822" t="s">
        <v>573</v>
      </c>
      <c r="C131" s="825" t="s">
        <v>596</v>
      </c>
      <c r="D131" s="839" t="s">
        <v>597</v>
      </c>
      <c r="E131" s="825" t="s">
        <v>1686</v>
      </c>
      <c r="F131" s="839" t="s">
        <v>1687</v>
      </c>
      <c r="G131" s="825" t="s">
        <v>1862</v>
      </c>
      <c r="H131" s="825" t="s">
        <v>1863</v>
      </c>
      <c r="I131" s="831">
        <v>1113.199951171875</v>
      </c>
      <c r="J131" s="831">
        <v>55</v>
      </c>
      <c r="K131" s="832">
        <v>61226</v>
      </c>
    </row>
    <row r="132" spans="1:11" ht="14.45" customHeight="1" x14ac:dyDescent="0.2">
      <c r="A132" s="821" t="s">
        <v>572</v>
      </c>
      <c r="B132" s="822" t="s">
        <v>573</v>
      </c>
      <c r="C132" s="825" t="s">
        <v>596</v>
      </c>
      <c r="D132" s="839" t="s">
        <v>597</v>
      </c>
      <c r="E132" s="825" t="s">
        <v>1686</v>
      </c>
      <c r="F132" s="839" t="s">
        <v>1687</v>
      </c>
      <c r="G132" s="825" t="s">
        <v>1864</v>
      </c>
      <c r="H132" s="825" t="s">
        <v>1865</v>
      </c>
      <c r="I132" s="831">
        <v>195.28999328613281</v>
      </c>
      <c r="J132" s="831">
        <v>25</v>
      </c>
      <c r="K132" s="832">
        <v>4882.35009765625</v>
      </c>
    </row>
    <row r="133" spans="1:11" ht="14.45" customHeight="1" x14ac:dyDescent="0.2">
      <c r="A133" s="821" t="s">
        <v>572</v>
      </c>
      <c r="B133" s="822" t="s">
        <v>573</v>
      </c>
      <c r="C133" s="825" t="s">
        <v>596</v>
      </c>
      <c r="D133" s="839" t="s">
        <v>597</v>
      </c>
      <c r="E133" s="825" t="s">
        <v>1686</v>
      </c>
      <c r="F133" s="839" t="s">
        <v>1687</v>
      </c>
      <c r="G133" s="825" t="s">
        <v>1866</v>
      </c>
      <c r="H133" s="825" t="s">
        <v>1867</v>
      </c>
      <c r="I133" s="831">
        <v>696.96002197265625</v>
      </c>
      <c r="J133" s="831">
        <v>14</v>
      </c>
      <c r="K133" s="832">
        <v>9757.440185546875</v>
      </c>
    </row>
    <row r="134" spans="1:11" ht="14.45" customHeight="1" x14ac:dyDescent="0.2">
      <c r="A134" s="821" t="s">
        <v>572</v>
      </c>
      <c r="B134" s="822" t="s">
        <v>573</v>
      </c>
      <c r="C134" s="825" t="s">
        <v>596</v>
      </c>
      <c r="D134" s="839" t="s">
        <v>597</v>
      </c>
      <c r="E134" s="825" t="s">
        <v>1686</v>
      </c>
      <c r="F134" s="839" t="s">
        <v>1687</v>
      </c>
      <c r="G134" s="825" t="s">
        <v>1868</v>
      </c>
      <c r="H134" s="825" t="s">
        <v>1869</v>
      </c>
      <c r="I134" s="831">
        <v>696.96002197265625</v>
      </c>
      <c r="J134" s="831">
        <v>5</v>
      </c>
      <c r="K134" s="832">
        <v>3484.800048828125</v>
      </c>
    </row>
    <row r="135" spans="1:11" ht="14.45" customHeight="1" x14ac:dyDescent="0.2">
      <c r="A135" s="821" t="s">
        <v>572</v>
      </c>
      <c r="B135" s="822" t="s">
        <v>573</v>
      </c>
      <c r="C135" s="825" t="s">
        <v>596</v>
      </c>
      <c r="D135" s="839" t="s">
        <v>597</v>
      </c>
      <c r="E135" s="825" t="s">
        <v>1686</v>
      </c>
      <c r="F135" s="839" t="s">
        <v>1687</v>
      </c>
      <c r="G135" s="825" t="s">
        <v>1870</v>
      </c>
      <c r="H135" s="825" t="s">
        <v>1871</v>
      </c>
      <c r="I135" s="831">
        <v>696.96002197265625</v>
      </c>
      <c r="J135" s="831">
        <v>9</v>
      </c>
      <c r="K135" s="832">
        <v>6272.6399536132813</v>
      </c>
    </row>
    <row r="136" spans="1:11" ht="14.45" customHeight="1" x14ac:dyDescent="0.2">
      <c r="A136" s="821" t="s">
        <v>572</v>
      </c>
      <c r="B136" s="822" t="s">
        <v>573</v>
      </c>
      <c r="C136" s="825" t="s">
        <v>596</v>
      </c>
      <c r="D136" s="839" t="s">
        <v>597</v>
      </c>
      <c r="E136" s="825" t="s">
        <v>1686</v>
      </c>
      <c r="F136" s="839" t="s">
        <v>1687</v>
      </c>
      <c r="G136" s="825" t="s">
        <v>1872</v>
      </c>
      <c r="H136" s="825" t="s">
        <v>1873</v>
      </c>
      <c r="I136" s="831">
        <v>696.96002197265625</v>
      </c>
      <c r="J136" s="831">
        <v>5</v>
      </c>
      <c r="K136" s="832">
        <v>3484.800048828125</v>
      </c>
    </row>
    <row r="137" spans="1:11" ht="14.45" customHeight="1" x14ac:dyDescent="0.2">
      <c r="A137" s="821" t="s">
        <v>572</v>
      </c>
      <c r="B137" s="822" t="s">
        <v>573</v>
      </c>
      <c r="C137" s="825" t="s">
        <v>596</v>
      </c>
      <c r="D137" s="839" t="s">
        <v>597</v>
      </c>
      <c r="E137" s="825" t="s">
        <v>1686</v>
      </c>
      <c r="F137" s="839" t="s">
        <v>1687</v>
      </c>
      <c r="G137" s="825" t="s">
        <v>1688</v>
      </c>
      <c r="H137" s="825" t="s">
        <v>1689</v>
      </c>
      <c r="I137" s="831">
        <v>492.47000122070313</v>
      </c>
      <c r="J137" s="831">
        <v>320</v>
      </c>
      <c r="K137" s="832">
        <v>157590.3984375</v>
      </c>
    </row>
    <row r="138" spans="1:11" ht="14.45" customHeight="1" x14ac:dyDescent="0.2">
      <c r="A138" s="821" t="s">
        <v>572</v>
      </c>
      <c r="B138" s="822" t="s">
        <v>573</v>
      </c>
      <c r="C138" s="825" t="s">
        <v>596</v>
      </c>
      <c r="D138" s="839" t="s">
        <v>597</v>
      </c>
      <c r="E138" s="825" t="s">
        <v>1686</v>
      </c>
      <c r="F138" s="839" t="s">
        <v>1687</v>
      </c>
      <c r="G138" s="825" t="s">
        <v>1874</v>
      </c>
      <c r="H138" s="825" t="s">
        <v>1875</v>
      </c>
      <c r="I138" s="831">
        <v>502.14999389648438</v>
      </c>
      <c r="J138" s="831">
        <v>220</v>
      </c>
      <c r="K138" s="832">
        <v>110473</v>
      </c>
    </row>
    <row r="139" spans="1:11" ht="14.45" customHeight="1" x14ac:dyDescent="0.2">
      <c r="A139" s="821" t="s">
        <v>572</v>
      </c>
      <c r="B139" s="822" t="s">
        <v>573</v>
      </c>
      <c r="C139" s="825" t="s">
        <v>596</v>
      </c>
      <c r="D139" s="839" t="s">
        <v>597</v>
      </c>
      <c r="E139" s="825" t="s">
        <v>1686</v>
      </c>
      <c r="F139" s="839" t="s">
        <v>1687</v>
      </c>
      <c r="G139" s="825" t="s">
        <v>1876</v>
      </c>
      <c r="H139" s="825" t="s">
        <v>1877</v>
      </c>
      <c r="I139" s="831">
        <v>302.01998901367188</v>
      </c>
      <c r="J139" s="831">
        <v>100</v>
      </c>
      <c r="K139" s="832">
        <v>30201.59912109375</v>
      </c>
    </row>
    <row r="140" spans="1:11" ht="14.45" customHeight="1" x14ac:dyDescent="0.2">
      <c r="A140" s="821" t="s">
        <v>572</v>
      </c>
      <c r="B140" s="822" t="s">
        <v>573</v>
      </c>
      <c r="C140" s="825" t="s">
        <v>596</v>
      </c>
      <c r="D140" s="839" t="s">
        <v>597</v>
      </c>
      <c r="E140" s="825" t="s">
        <v>1686</v>
      </c>
      <c r="F140" s="839" t="s">
        <v>1687</v>
      </c>
      <c r="G140" s="825" t="s">
        <v>1690</v>
      </c>
      <c r="H140" s="825" t="s">
        <v>1691</v>
      </c>
      <c r="I140" s="831">
        <v>18.482000350952148</v>
      </c>
      <c r="J140" s="831">
        <v>2400</v>
      </c>
      <c r="K140" s="832">
        <v>44499.07958984375</v>
      </c>
    </row>
    <row r="141" spans="1:11" ht="14.45" customHeight="1" x14ac:dyDescent="0.2">
      <c r="A141" s="821" t="s">
        <v>572</v>
      </c>
      <c r="B141" s="822" t="s">
        <v>573</v>
      </c>
      <c r="C141" s="825" t="s">
        <v>596</v>
      </c>
      <c r="D141" s="839" t="s">
        <v>597</v>
      </c>
      <c r="E141" s="825" t="s">
        <v>1686</v>
      </c>
      <c r="F141" s="839" t="s">
        <v>1687</v>
      </c>
      <c r="G141" s="825" t="s">
        <v>1878</v>
      </c>
      <c r="H141" s="825" t="s">
        <v>1879</v>
      </c>
      <c r="I141" s="831">
        <v>2.0399999618530273</v>
      </c>
      <c r="J141" s="831">
        <v>560</v>
      </c>
      <c r="K141" s="832">
        <v>1145.1500244140625</v>
      </c>
    </row>
    <row r="142" spans="1:11" ht="14.45" customHeight="1" x14ac:dyDescent="0.2">
      <c r="A142" s="821" t="s">
        <v>572</v>
      </c>
      <c r="B142" s="822" t="s">
        <v>573</v>
      </c>
      <c r="C142" s="825" t="s">
        <v>596</v>
      </c>
      <c r="D142" s="839" t="s">
        <v>597</v>
      </c>
      <c r="E142" s="825" t="s">
        <v>1686</v>
      </c>
      <c r="F142" s="839" t="s">
        <v>1687</v>
      </c>
      <c r="G142" s="825" t="s">
        <v>1880</v>
      </c>
      <c r="H142" s="825" t="s">
        <v>1881</v>
      </c>
      <c r="I142" s="831">
        <v>4.3600001335144043</v>
      </c>
      <c r="J142" s="831">
        <v>1000</v>
      </c>
      <c r="K142" s="832">
        <v>4356.0001220703125</v>
      </c>
    </row>
    <row r="143" spans="1:11" ht="14.45" customHeight="1" x14ac:dyDescent="0.2">
      <c r="A143" s="821" t="s">
        <v>572</v>
      </c>
      <c r="B143" s="822" t="s">
        <v>573</v>
      </c>
      <c r="C143" s="825" t="s">
        <v>596</v>
      </c>
      <c r="D143" s="839" t="s">
        <v>597</v>
      </c>
      <c r="E143" s="825" t="s">
        <v>1686</v>
      </c>
      <c r="F143" s="839" t="s">
        <v>1687</v>
      </c>
      <c r="G143" s="825" t="s">
        <v>1882</v>
      </c>
      <c r="H143" s="825" t="s">
        <v>1883</v>
      </c>
      <c r="I143" s="831">
        <v>0.29666667183240253</v>
      </c>
      <c r="J143" s="831">
        <v>3500</v>
      </c>
      <c r="K143" s="832">
        <v>975.58000183105469</v>
      </c>
    </row>
    <row r="144" spans="1:11" ht="14.45" customHeight="1" x14ac:dyDescent="0.2">
      <c r="A144" s="821" t="s">
        <v>572</v>
      </c>
      <c r="B144" s="822" t="s">
        <v>573</v>
      </c>
      <c r="C144" s="825" t="s">
        <v>596</v>
      </c>
      <c r="D144" s="839" t="s">
        <v>597</v>
      </c>
      <c r="E144" s="825" t="s">
        <v>1686</v>
      </c>
      <c r="F144" s="839" t="s">
        <v>1687</v>
      </c>
      <c r="G144" s="825" t="s">
        <v>1884</v>
      </c>
      <c r="H144" s="825" t="s">
        <v>1885</v>
      </c>
      <c r="I144" s="831">
        <v>10.159999847412109</v>
      </c>
      <c r="J144" s="831">
        <v>3600</v>
      </c>
      <c r="K144" s="832">
        <v>36590.400390625</v>
      </c>
    </row>
    <row r="145" spans="1:11" ht="14.45" customHeight="1" x14ac:dyDescent="0.2">
      <c r="A145" s="821" t="s">
        <v>572</v>
      </c>
      <c r="B145" s="822" t="s">
        <v>573</v>
      </c>
      <c r="C145" s="825" t="s">
        <v>596</v>
      </c>
      <c r="D145" s="839" t="s">
        <v>597</v>
      </c>
      <c r="E145" s="825" t="s">
        <v>1686</v>
      </c>
      <c r="F145" s="839" t="s">
        <v>1687</v>
      </c>
      <c r="G145" s="825" t="s">
        <v>1886</v>
      </c>
      <c r="H145" s="825" t="s">
        <v>1887</v>
      </c>
      <c r="I145" s="831">
        <v>9.1999998092651367</v>
      </c>
      <c r="J145" s="831">
        <v>1440</v>
      </c>
      <c r="K145" s="832">
        <v>13242.240234375</v>
      </c>
    </row>
    <row r="146" spans="1:11" ht="14.45" customHeight="1" x14ac:dyDescent="0.2">
      <c r="A146" s="821" t="s">
        <v>572</v>
      </c>
      <c r="B146" s="822" t="s">
        <v>573</v>
      </c>
      <c r="C146" s="825" t="s">
        <v>596</v>
      </c>
      <c r="D146" s="839" t="s">
        <v>597</v>
      </c>
      <c r="E146" s="825" t="s">
        <v>1686</v>
      </c>
      <c r="F146" s="839" t="s">
        <v>1687</v>
      </c>
      <c r="G146" s="825" t="s">
        <v>1888</v>
      </c>
      <c r="H146" s="825" t="s">
        <v>1889</v>
      </c>
      <c r="I146" s="831">
        <v>10.409999847412109</v>
      </c>
      <c r="J146" s="831">
        <v>2880</v>
      </c>
      <c r="K146" s="832">
        <v>29969.279296875</v>
      </c>
    </row>
    <row r="147" spans="1:11" ht="14.45" customHeight="1" x14ac:dyDescent="0.2">
      <c r="A147" s="821" t="s">
        <v>572</v>
      </c>
      <c r="B147" s="822" t="s">
        <v>573</v>
      </c>
      <c r="C147" s="825" t="s">
        <v>596</v>
      </c>
      <c r="D147" s="839" t="s">
        <v>597</v>
      </c>
      <c r="E147" s="825" t="s">
        <v>1686</v>
      </c>
      <c r="F147" s="839" t="s">
        <v>1687</v>
      </c>
      <c r="G147" s="825" t="s">
        <v>1890</v>
      </c>
      <c r="H147" s="825" t="s">
        <v>1891</v>
      </c>
      <c r="I147" s="831">
        <v>342.10665893554688</v>
      </c>
      <c r="J147" s="831">
        <v>40</v>
      </c>
      <c r="K147" s="832">
        <v>14690.610107421875</v>
      </c>
    </row>
    <row r="148" spans="1:11" ht="14.45" customHeight="1" x14ac:dyDescent="0.2">
      <c r="A148" s="821" t="s">
        <v>572</v>
      </c>
      <c r="B148" s="822" t="s">
        <v>573</v>
      </c>
      <c r="C148" s="825" t="s">
        <v>596</v>
      </c>
      <c r="D148" s="839" t="s">
        <v>597</v>
      </c>
      <c r="E148" s="825" t="s">
        <v>1686</v>
      </c>
      <c r="F148" s="839" t="s">
        <v>1687</v>
      </c>
      <c r="G148" s="825" t="s">
        <v>1892</v>
      </c>
      <c r="H148" s="825" t="s">
        <v>1893</v>
      </c>
      <c r="I148" s="831">
        <v>12.710000038146973</v>
      </c>
      <c r="J148" s="831">
        <v>100</v>
      </c>
      <c r="K148" s="832">
        <v>1270.5</v>
      </c>
    </row>
    <row r="149" spans="1:11" ht="14.45" customHeight="1" x14ac:dyDescent="0.2">
      <c r="A149" s="821" t="s">
        <v>572</v>
      </c>
      <c r="B149" s="822" t="s">
        <v>573</v>
      </c>
      <c r="C149" s="825" t="s">
        <v>596</v>
      </c>
      <c r="D149" s="839" t="s">
        <v>597</v>
      </c>
      <c r="E149" s="825" t="s">
        <v>1686</v>
      </c>
      <c r="F149" s="839" t="s">
        <v>1687</v>
      </c>
      <c r="G149" s="825" t="s">
        <v>1694</v>
      </c>
      <c r="H149" s="825" t="s">
        <v>1695</v>
      </c>
      <c r="I149" s="831">
        <v>15.920000076293945</v>
      </c>
      <c r="J149" s="831">
        <v>400</v>
      </c>
      <c r="K149" s="832">
        <v>6368</v>
      </c>
    </row>
    <row r="150" spans="1:11" ht="14.45" customHeight="1" x14ac:dyDescent="0.2">
      <c r="A150" s="821" t="s">
        <v>572</v>
      </c>
      <c r="B150" s="822" t="s">
        <v>573</v>
      </c>
      <c r="C150" s="825" t="s">
        <v>596</v>
      </c>
      <c r="D150" s="839" t="s">
        <v>597</v>
      </c>
      <c r="E150" s="825" t="s">
        <v>1686</v>
      </c>
      <c r="F150" s="839" t="s">
        <v>1687</v>
      </c>
      <c r="G150" s="825" t="s">
        <v>1894</v>
      </c>
      <c r="H150" s="825" t="s">
        <v>1895</v>
      </c>
      <c r="I150" s="831">
        <v>5.2899999618530273</v>
      </c>
      <c r="J150" s="831">
        <v>150</v>
      </c>
      <c r="K150" s="832">
        <v>793.5</v>
      </c>
    </row>
    <row r="151" spans="1:11" ht="14.45" customHeight="1" x14ac:dyDescent="0.2">
      <c r="A151" s="821" t="s">
        <v>572</v>
      </c>
      <c r="B151" s="822" t="s">
        <v>573</v>
      </c>
      <c r="C151" s="825" t="s">
        <v>596</v>
      </c>
      <c r="D151" s="839" t="s">
        <v>597</v>
      </c>
      <c r="E151" s="825" t="s">
        <v>1686</v>
      </c>
      <c r="F151" s="839" t="s">
        <v>1687</v>
      </c>
      <c r="G151" s="825" t="s">
        <v>1896</v>
      </c>
      <c r="H151" s="825" t="s">
        <v>1897</v>
      </c>
      <c r="I151" s="831">
        <v>15.569999694824219</v>
      </c>
      <c r="J151" s="831">
        <v>10</v>
      </c>
      <c r="K151" s="832">
        <v>155.69999694824219</v>
      </c>
    </row>
    <row r="152" spans="1:11" ht="14.45" customHeight="1" x14ac:dyDescent="0.2">
      <c r="A152" s="821" t="s">
        <v>572</v>
      </c>
      <c r="B152" s="822" t="s">
        <v>573</v>
      </c>
      <c r="C152" s="825" t="s">
        <v>596</v>
      </c>
      <c r="D152" s="839" t="s">
        <v>597</v>
      </c>
      <c r="E152" s="825" t="s">
        <v>1686</v>
      </c>
      <c r="F152" s="839" t="s">
        <v>1687</v>
      </c>
      <c r="G152" s="825" t="s">
        <v>1898</v>
      </c>
      <c r="H152" s="825" t="s">
        <v>1899</v>
      </c>
      <c r="I152" s="831">
        <v>367.83999633789063</v>
      </c>
      <c r="J152" s="831">
        <v>60</v>
      </c>
      <c r="K152" s="832">
        <v>22070.3994140625</v>
      </c>
    </row>
    <row r="153" spans="1:11" ht="14.45" customHeight="1" x14ac:dyDescent="0.2">
      <c r="A153" s="821" t="s">
        <v>572</v>
      </c>
      <c r="B153" s="822" t="s">
        <v>573</v>
      </c>
      <c r="C153" s="825" t="s">
        <v>596</v>
      </c>
      <c r="D153" s="839" t="s">
        <v>597</v>
      </c>
      <c r="E153" s="825" t="s">
        <v>1686</v>
      </c>
      <c r="F153" s="839" t="s">
        <v>1687</v>
      </c>
      <c r="G153" s="825" t="s">
        <v>1900</v>
      </c>
      <c r="H153" s="825" t="s">
        <v>1901</v>
      </c>
      <c r="I153" s="831">
        <v>26.84428596496582</v>
      </c>
      <c r="J153" s="831">
        <v>920</v>
      </c>
      <c r="K153" s="832">
        <v>24862.0400390625</v>
      </c>
    </row>
    <row r="154" spans="1:11" ht="14.45" customHeight="1" x14ac:dyDescent="0.2">
      <c r="A154" s="821" t="s">
        <v>572</v>
      </c>
      <c r="B154" s="822" t="s">
        <v>573</v>
      </c>
      <c r="C154" s="825" t="s">
        <v>596</v>
      </c>
      <c r="D154" s="839" t="s">
        <v>597</v>
      </c>
      <c r="E154" s="825" t="s">
        <v>1686</v>
      </c>
      <c r="F154" s="839" t="s">
        <v>1687</v>
      </c>
      <c r="G154" s="825" t="s">
        <v>1902</v>
      </c>
      <c r="H154" s="825" t="s">
        <v>1903</v>
      </c>
      <c r="I154" s="831">
        <v>26.790000534057619</v>
      </c>
      <c r="J154" s="831">
        <v>880</v>
      </c>
      <c r="K154" s="832">
        <v>23821.960327148438</v>
      </c>
    </row>
    <row r="155" spans="1:11" ht="14.45" customHeight="1" x14ac:dyDescent="0.2">
      <c r="A155" s="821" t="s">
        <v>572</v>
      </c>
      <c r="B155" s="822" t="s">
        <v>573</v>
      </c>
      <c r="C155" s="825" t="s">
        <v>596</v>
      </c>
      <c r="D155" s="839" t="s">
        <v>597</v>
      </c>
      <c r="E155" s="825" t="s">
        <v>1686</v>
      </c>
      <c r="F155" s="839" t="s">
        <v>1687</v>
      </c>
      <c r="G155" s="825" t="s">
        <v>1904</v>
      </c>
      <c r="H155" s="825" t="s">
        <v>1905</v>
      </c>
      <c r="I155" s="831">
        <v>1191.8499755859375</v>
      </c>
      <c r="J155" s="831">
        <v>100</v>
      </c>
      <c r="K155" s="832">
        <v>119185</v>
      </c>
    </row>
    <row r="156" spans="1:11" ht="14.45" customHeight="1" x14ac:dyDescent="0.2">
      <c r="A156" s="821" t="s">
        <v>572</v>
      </c>
      <c r="B156" s="822" t="s">
        <v>573</v>
      </c>
      <c r="C156" s="825" t="s">
        <v>596</v>
      </c>
      <c r="D156" s="839" t="s">
        <v>597</v>
      </c>
      <c r="E156" s="825" t="s">
        <v>1686</v>
      </c>
      <c r="F156" s="839" t="s">
        <v>1687</v>
      </c>
      <c r="G156" s="825" t="s">
        <v>1906</v>
      </c>
      <c r="H156" s="825" t="s">
        <v>1907</v>
      </c>
      <c r="I156" s="831">
        <v>687.280029296875</v>
      </c>
      <c r="J156" s="831">
        <v>5</v>
      </c>
      <c r="K156" s="832">
        <v>3436.39990234375</v>
      </c>
    </row>
    <row r="157" spans="1:11" ht="14.45" customHeight="1" x14ac:dyDescent="0.2">
      <c r="A157" s="821" t="s">
        <v>572</v>
      </c>
      <c r="B157" s="822" t="s">
        <v>573</v>
      </c>
      <c r="C157" s="825" t="s">
        <v>596</v>
      </c>
      <c r="D157" s="839" t="s">
        <v>597</v>
      </c>
      <c r="E157" s="825" t="s">
        <v>1686</v>
      </c>
      <c r="F157" s="839" t="s">
        <v>1687</v>
      </c>
      <c r="G157" s="825" t="s">
        <v>1908</v>
      </c>
      <c r="H157" s="825" t="s">
        <v>1909</v>
      </c>
      <c r="I157" s="831">
        <v>559.02001953125</v>
      </c>
      <c r="J157" s="831">
        <v>5</v>
      </c>
      <c r="K157" s="832">
        <v>2795.10009765625</v>
      </c>
    </row>
    <row r="158" spans="1:11" ht="14.45" customHeight="1" x14ac:dyDescent="0.2">
      <c r="A158" s="821" t="s">
        <v>572</v>
      </c>
      <c r="B158" s="822" t="s">
        <v>573</v>
      </c>
      <c r="C158" s="825" t="s">
        <v>596</v>
      </c>
      <c r="D158" s="839" t="s">
        <v>597</v>
      </c>
      <c r="E158" s="825" t="s">
        <v>1686</v>
      </c>
      <c r="F158" s="839" t="s">
        <v>1687</v>
      </c>
      <c r="G158" s="825" t="s">
        <v>1910</v>
      </c>
      <c r="H158" s="825" t="s">
        <v>1911</v>
      </c>
      <c r="I158" s="831">
        <v>324.27999877929688</v>
      </c>
      <c r="J158" s="831">
        <v>2</v>
      </c>
      <c r="K158" s="832">
        <v>648.55999755859375</v>
      </c>
    </row>
    <row r="159" spans="1:11" ht="14.45" customHeight="1" x14ac:dyDescent="0.2">
      <c r="A159" s="821" t="s">
        <v>572</v>
      </c>
      <c r="B159" s="822" t="s">
        <v>573</v>
      </c>
      <c r="C159" s="825" t="s">
        <v>596</v>
      </c>
      <c r="D159" s="839" t="s">
        <v>597</v>
      </c>
      <c r="E159" s="825" t="s">
        <v>1686</v>
      </c>
      <c r="F159" s="839" t="s">
        <v>1687</v>
      </c>
      <c r="G159" s="825" t="s">
        <v>1912</v>
      </c>
      <c r="H159" s="825" t="s">
        <v>1913</v>
      </c>
      <c r="I159" s="831">
        <v>61.709999084472656</v>
      </c>
      <c r="J159" s="831">
        <v>10</v>
      </c>
      <c r="K159" s="832">
        <v>617.0999755859375</v>
      </c>
    </row>
    <row r="160" spans="1:11" ht="14.45" customHeight="1" x14ac:dyDescent="0.2">
      <c r="A160" s="821" t="s">
        <v>572</v>
      </c>
      <c r="B160" s="822" t="s">
        <v>573</v>
      </c>
      <c r="C160" s="825" t="s">
        <v>596</v>
      </c>
      <c r="D160" s="839" t="s">
        <v>597</v>
      </c>
      <c r="E160" s="825" t="s">
        <v>1686</v>
      </c>
      <c r="F160" s="839" t="s">
        <v>1687</v>
      </c>
      <c r="G160" s="825" t="s">
        <v>1914</v>
      </c>
      <c r="H160" s="825" t="s">
        <v>1915</v>
      </c>
      <c r="I160" s="831">
        <v>27.829999923706055</v>
      </c>
      <c r="J160" s="831">
        <v>20</v>
      </c>
      <c r="K160" s="832">
        <v>556.5999755859375</v>
      </c>
    </row>
    <row r="161" spans="1:11" ht="14.45" customHeight="1" x14ac:dyDescent="0.2">
      <c r="A161" s="821" t="s">
        <v>572</v>
      </c>
      <c r="B161" s="822" t="s">
        <v>573</v>
      </c>
      <c r="C161" s="825" t="s">
        <v>596</v>
      </c>
      <c r="D161" s="839" t="s">
        <v>597</v>
      </c>
      <c r="E161" s="825" t="s">
        <v>1686</v>
      </c>
      <c r="F161" s="839" t="s">
        <v>1687</v>
      </c>
      <c r="G161" s="825" t="s">
        <v>1916</v>
      </c>
      <c r="H161" s="825" t="s">
        <v>1917</v>
      </c>
      <c r="I161" s="831">
        <v>30.25</v>
      </c>
      <c r="J161" s="831">
        <v>450</v>
      </c>
      <c r="K161" s="832">
        <v>13612.5</v>
      </c>
    </row>
    <row r="162" spans="1:11" ht="14.45" customHeight="1" x14ac:dyDescent="0.2">
      <c r="A162" s="821" t="s">
        <v>572</v>
      </c>
      <c r="B162" s="822" t="s">
        <v>573</v>
      </c>
      <c r="C162" s="825" t="s">
        <v>596</v>
      </c>
      <c r="D162" s="839" t="s">
        <v>597</v>
      </c>
      <c r="E162" s="825" t="s">
        <v>1686</v>
      </c>
      <c r="F162" s="839" t="s">
        <v>1687</v>
      </c>
      <c r="G162" s="825" t="s">
        <v>1918</v>
      </c>
      <c r="H162" s="825" t="s">
        <v>1919</v>
      </c>
      <c r="I162" s="831">
        <v>30.25</v>
      </c>
      <c r="J162" s="831">
        <v>100</v>
      </c>
      <c r="K162" s="832">
        <v>3025</v>
      </c>
    </row>
    <row r="163" spans="1:11" ht="14.45" customHeight="1" x14ac:dyDescent="0.2">
      <c r="A163" s="821" t="s">
        <v>572</v>
      </c>
      <c r="B163" s="822" t="s">
        <v>573</v>
      </c>
      <c r="C163" s="825" t="s">
        <v>596</v>
      </c>
      <c r="D163" s="839" t="s">
        <v>597</v>
      </c>
      <c r="E163" s="825" t="s">
        <v>1686</v>
      </c>
      <c r="F163" s="839" t="s">
        <v>1687</v>
      </c>
      <c r="G163" s="825" t="s">
        <v>1920</v>
      </c>
      <c r="H163" s="825" t="s">
        <v>1921</v>
      </c>
      <c r="I163" s="831">
        <v>2.880000114440918</v>
      </c>
      <c r="J163" s="831">
        <v>600</v>
      </c>
      <c r="K163" s="832">
        <v>1727.8800354003906</v>
      </c>
    </row>
    <row r="164" spans="1:11" ht="14.45" customHeight="1" x14ac:dyDescent="0.2">
      <c r="A164" s="821" t="s">
        <v>572</v>
      </c>
      <c r="B164" s="822" t="s">
        <v>573</v>
      </c>
      <c r="C164" s="825" t="s">
        <v>596</v>
      </c>
      <c r="D164" s="839" t="s">
        <v>597</v>
      </c>
      <c r="E164" s="825" t="s">
        <v>1686</v>
      </c>
      <c r="F164" s="839" t="s">
        <v>1687</v>
      </c>
      <c r="G164" s="825" t="s">
        <v>1922</v>
      </c>
      <c r="H164" s="825" t="s">
        <v>1923</v>
      </c>
      <c r="I164" s="831">
        <v>5445</v>
      </c>
      <c r="J164" s="831">
        <v>5</v>
      </c>
      <c r="K164" s="832">
        <v>27225</v>
      </c>
    </row>
    <row r="165" spans="1:11" ht="14.45" customHeight="1" x14ac:dyDescent="0.2">
      <c r="A165" s="821" t="s">
        <v>572</v>
      </c>
      <c r="B165" s="822" t="s">
        <v>573</v>
      </c>
      <c r="C165" s="825" t="s">
        <v>596</v>
      </c>
      <c r="D165" s="839" t="s">
        <v>597</v>
      </c>
      <c r="E165" s="825" t="s">
        <v>1686</v>
      </c>
      <c r="F165" s="839" t="s">
        <v>1687</v>
      </c>
      <c r="G165" s="825" t="s">
        <v>1924</v>
      </c>
      <c r="H165" s="825" t="s">
        <v>1925</v>
      </c>
      <c r="I165" s="831">
        <v>917.469970703125</v>
      </c>
      <c r="J165" s="831">
        <v>10</v>
      </c>
      <c r="K165" s="832">
        <v>9174.7001953125</v>
      </c>
    </row>
    <row r="166" spans="1:11" ht="14.45" customHeight="1" x14ac:dyDescent="0.2">
      <c r="A166" s="821" t="s">
        <v>572</v>
      </c>
      <c r="B166" s="822" t="s">
        <v>573</v>
      </c>
      <c r="C166" s="825" t="s">
        <v>596</v>
      </c>
      <c r="D166" s="839" t="s">
        <v>597</v>
      </c>
      <c r="E166" s="825" t="s">
        <v>1686</v>
      </c>
      <c r="F166" s="839" t="s">
        <v>1687</v>
      </c>
      <c r="G166" s="825" t="s">
        <v>1926</v>
      </c>
      <c r="H166" s="825" t="s">
        <v>1927</v>
      </c>
      <c r="I166" s="831">
        <v>196.02000427246094</v>
      </c>
      <c r="J166" s="831">
        <v>10</v>
      </c>
      <c r="K166" s="832">
        <v>1960.199951171875</v>
      </c>
    </row>
    <row r="167" spans="1:11" ht="14.45" customHeight="1" x14ac:dyDescent="0.2">
      <c r="A167" s="821" t="s">
        <v>572</v>
      </c>
      <c r="B167" s="822" t="s">
        <v>573</v>
      </c>
      <c r="C167" s="825" t="s">
        <v>596</v>
      </c>
      <c r="D167" s="839" t="s">
        <v>597</v>
      </c>
      <c r="E167" s="825" t="s">
        <v>1686</v>
      </c>
      <c r="F167" s="839" t="s">
        <v>1687</v>
      </c>
      <c r="G167" s="825" t="s">
        <v>1928</v>
      </c>
      <c r="H167" s="825" t="s">
        <v>1929</v>
      </c>
      <c r="I167" s="831">
        <v>4.0300002098083496</v>
      </c>
      <c r="J167" s="831">
        <v>350</v>
      </c>
      <c r="K167" s="832">
        <v>1410.5</v>
      </c>
    </row>
    <row r="168" spans="1:11" ht="14.45" customHeight="1" x14ac:dyDescent="0.2">
      <c r="A168" s="821" t="s">
        <v>572</v>
      </c>
      <c r="B168" s="822" t="s">
        <v>573</v>
      </c>
      <c r="C168" s="825" t="s">
        <v>596</v>
      </c>
      <c r="D168" s="839" t="s">
        <v>597</v>
      </c>
      <c r="E168" s="825" t="s">
        <v>1686</v>
      </c>
      <c r="F168" s="839" t="s">
        <v>1687</v>
      </c>
      <c r="G168" s="825" t="s">
        <v>1930</v>
      </c>
      <c r="H168" s="825" t="s">
        <v>1931</v>
      </c>
      <c r="I168" s="831">
        <v>15.902856826782227</v>
      </c>
      <c r="J168" s="831">
        <v>750</v>
      </c>
      <c r="K168" s="832">
        <v>11918.5</v>
      </c>
    </row>
    <row r="169" spans="1:11" ht="14.45" customHeight="1" x14ac:dyDescent="0.2">
      <c r="A169" s="821" t="s">
        <v>572</v>
      </c>
      <c r="B169" s="822" t="s">
        <v>573</v>
      </c>
      <c r="C169" s="825" t="s">
        <v>596</v>
      </c>
      <c r="D169" s="839" t="s">
        <v>597</v>
      </c>
      <c r="E169" s="825" t="s">
        <v>1686</v>
      </c>
      <c r="F169" s="839" t="s">
        <v>1687</v>
      </c>
      <c r="G169" s="825" t="s">
        <v>1932</v>
      </c>
      <c r="H169" s="825" t="s">
        <v>1933</v>
      </c>
      <c r="I169" s="831">
        <v>34.652001190185544</v>
      </c>
      <c r="J169" s="831">
        <v>500</v>
      </c>
      <c r="K169" s="832">
        <v>17327.6396484375</v>
      </c>
    </row>
    <row r="170" spans="1:11" ht="14.45" customHeight="1" x14ac:dyDescent="0.2">
      <c r="A170" s="821" t="s">
        <v>572</v>
      </c>
      <c r="B170" s="822" t="s">
        <v>573</v>
      </c>
      <c r="C170" s="825" t="s">
        <v>596</v>
      </c>
      <c r="D170" s="839" t="s">
        <v>597</v>
      </c>
      <c r="E170" s="825" t="s">
        <v>1686</v>
      </c>
      <c r="F170" s="839" t="s">
        <v>1687</v>
      </c>
      <c r="G170" s="825" t="s">
        <v>1934</v>
      </c>
      <c r="H170" s="825" t="s">
        <v>1935</v>
      </c>
      <c r="I170" s="831">
        <v>15.430000305175781</v>
      </c>
      <c r="J170" s="831">
        <v>10</v>
      </c>
      <c r="K170" s="832">
        <v>154.27999877929688</v>
      </c>
    </row>
    <row r="171" spans="1:11" ht="14.45" customHeight="1" x14ac:dyDescent="0.2">
      <c r="A171" s="821" t="s">
        <v>572</v>
      </c>
      <c r="B171" s="822" t="s">
        <v>573</v>
      </c>
      <c r="C171" s="825" t="s">
        <v>596</v>
      </c>
      <c r="D171" s="839" t="s">
        <v>597</v>
      </c>
      <c r="E171" s="825" t="s">
        <v>1686</v>
      </c>
      <c r="F171" s="839" t="s">
        <v>1687</v>
      </c>
      <c r="G171" s="825" t="s">
        <v>1936</v>
      </c>
      <c r="H171" s="825" t="s">
        <v>1937</v>
      </c>
      <c r="I171" s="831">
        <v>2.2000000476837158</v>
      </c>
      <c r="J171" s="831">
        <v>10</v>
      </c>
      <c r="K171" s="832">
        <v>22</v>
      </c>
    </row>
    <row r="172" spans="1:11" ht="14.45" customHeight="1" x14ac:dyDescent="0.2">
      <c r="A172" s="821" t="s">
        <v>572</v>
      </c>
      <c r="B172" s="822" t="s">
        <v>573</v>
      </c>
      <c r="C172" s="825" t="s">
        <v>596</v>
      </c>
      <c r="D172" s="839" t="s">
        <v>597</v>
      </c>
      <c r="E172" s="825" t="s">
        <v>1686</v>
      </c>
      <c r="F172" s="839" t="s">
        <v>1687</v>
      </c>
      <c r="G172" s="825" t="s">
        <v>1938</v>
      </c>
      <c r="H172" s="825" t="s">
        <v>1939</v>
      </c>
      <c r="I172" s="831">
        <v>14.520000457763672</v>
      </c>
      <c r="J172" s="831">
        <v>60</v>
      </c>
      <c r="K172" s="832">
        <v>871.20001220703125</v>
      </c>
    </row>
    <row r="173" spans="1:11" ht="14.45" customHeight="1" x14ac:dyDescent="0.2">
      <c r="A173" s="821" t="s">
        <v>572</v>
      </c>
      <c r="B173" s="822" t="s">
        <v>573</v>
      </c>
      <c r="C173" s="825" t="s">
        <v>596</v>
      </c>
      <c r="D173" s="839" t="s">
        <v>597</v>
      </c>
      <c r="E173" s="825" t="s">
        <v>1686</v>
      </c>
      <c r="F173" s="839" t="s">
        <v>1687</v>
      </c>
      <c r="G173" s="825" t="s">
        <v>1940</v>
      </c>
      <c r="H173" s="825" t="s">
        <v>1941</v>
      </c>
      <c r="I173" s="831">
        <v>120.51999664306641</v>
      </c>
      <c r="J173" s="831">
        <v>30</v>
      </c>
      <c r="K173" s="832">
        <v>3615.4801025390625</v>
      </c>
    </row>
    <row r="174" spans="1:11" ht="14.45" customHeight="1" x14ac:dyDescent="0.2">
      <c r="A174" s="821" t="s">
        <v>572</v>
      </c>
      <c r="B174" s="822" t="s">
        <v>573</v>
      </c>
      <c r="C174" s="825" t="s">
        <v>596</v>
      </c>
      <c r="D174" s="839" t="s">
        <v>597</v>
      </c>
      <c r="E174" s="825" t="s">
        <v>1686</v>
      </c>
      <c r="F174" s="839" t="s">
        <v>1687</v>
      </c>
      <c r="G174" s="825" t="s">
        <v>1942</v>
      </c>
      <c r="H174" s="825" t="s">
        <v>1943</v>
      </c>
      <c r="I174" s="831">
        <v>81.730003356933594</v>
      </c>
      <c r="J174" s="831">
        <v>45</v>
      </c>
      <c r="K174" s="832">
        <v>3677.85009765625</v>
      </c>
    </row>
    <row r="175" spans="1:11" ht="14.45" customHeight="1" x14ac:dyDescent="0.2">
      <c r="A175" s="821" t="s">
        <v>572</v>
      </c>
      <c r="B175" s="822" t="s">
        <v>573</v>
      </c>
      <c r="C175" s="825" t="s">
        <v>596</v>
      </c>
      <c r="D175" s="839" t="s">
        <v>597</v>
      </c>
      <c r="E175" s="825" t="s">
        <v>1686</v>
      </c>
      <c r="F175" s="839" t="s">
        <v>1687</v>
      </c>
      <c r="G175" s="825" t="s">
        <v>1944</v>
      </c>
      <c r="H175" s="825" t="s">
        <v>1945</v>
      </c>
      <c r="I175" s="831">
        <v>6.9000000953674316</v>
      </c>
      <c r="J175" s="831">
        <v>4000</v>
      </c>
      <c r="K175" s="832">
        <v>27588.000244140625</v>
      </c>
    </row>
    <row r="176" spans="1:11" ht="14.45" customHeight="1" x14ac:dyDescent="0.2">
      <c r="A176" s="821" t="s">
        <v>572</v>
      </c>
      <c r="B176" s="822" t="s">
        <v>573</v>
      </c>
      <c r="C176" s="825" t="s">
        <v>596</v>
      </c>
      <c r="D176" s="839" t="s">
        <v>597</v>
      </c>
      <c r="E176" s="825" t="s">
        <v>1686</v>
      </c>
      <c r="F176" s="839" t="s">
        <v>1687</v>
      </c>
      <c r="G176" s="825" t="s">
        <v>1946</v>
      </c>
      <c r="H176" s="825" t="s">
        <v>1947</v>
      </c>
      <c r="I176" s="831">
        <v>7.869999885559082</v>
      </c>
      <c r="J176" s="831">
        <v>1600</v>
      </c>
      <c r="K176" s="832">
        <v>12584</v>
      </c>
    </row>
    <row r="177" spans="1:11" ht="14.45" customHeight="1" x14ac:dyDescent="0.2">
      <c r="A177" s="821" t="s">
        <v>572</v>
      </c>
      <c r="B177" s="822" t="s">
        <v>573</v>
      </c>
      <c r="C177" s="825" t="s">
        <v>596</v>
      </c>
      <c r="D177" s="839" t="s">
        <v>597</v>
      </c>
      <c r="E177" s="825" t="s">
        <v>1686</v>
      </c>
      <c r="F177" s="839" t="s">
        <v>1687</v>
      </c>
      <c r="G177" s="825" t="s">
        <v>1948</v>
      </c>
      <c r="H177" s="825" t="s">
        <v>1949</v>
      </c>
      <c r="I177" s="831">
        <v>4.7199997901916504</v>
      </c>
      <c r="J177" s="831">
        <v>23400</v>
      </c>
      <c r="K177" s="832">
        <v>110424.6005859375</v>
      </c>
    </row>
    <row r="178" spans="1:11" ht="14.45" customHeight="1" x14ac:dyDescent="0.2">
      <c r="A178" s="821" t="s">
        <v>572</v>
      </c>
      <c r="B178" s="822" t="s">
        <v>573</v>
      </c>
      <c r="C178" s="825" t="s">
        <v>596</v>
      </c>
      <c r="D178" s="839" t="s">
        <v>597</v>
      </c>
      <c r="E178" s="825" t="s">
        <v>1686</v>
      </c>
      <c r="F178" s="839" t="s">
        <v>1687</v>
      </c>
      <c r="G178" s="825" t="s">
        <v>1706</v>
      </c>
      <c r="H178" s="825" t="s">
        <v>1707</v>
      </c>
      <c r="I178" s="831">
        <v>1.8120000123977662</v>
      </c>
      <c r="J178" s="831">
        <v>1000</v>
      </c>
      <c r="K178" s="832">
        <v>1810</v>
      </c>
    </row>
    <row r="179" spans="1:11" ht="14.45" customHeight="1" x14ac:dyDescent="0.2">
      <c r="A179" s="821" t="s">
        <v>572</v>
      </c>
      <c r="B179" s="822" t="s">
        <v>573</v>
      </c>
      <c r="C179" s="825" t="s">
        <v>596</v>
      </c>
      <c r="D179" s="839" t="s">
        <v>597</v>
      </c>
      <c r="E179" s="825" t="s">
        <v>1686</v>
      </c>
      <c r="F179" s="839" t="s">
        <v>1687</v>
      </c>
      <c r="G179" s="825" t="s">
        <v>1950</v>
      </c>
      <c r="H179" s="825" t="s">
        <v>1951</v>
      </c>
      <c r="I179" s="831">
        <v>1.8200000524520874</v>
      </c>
      <c r="J179" s="831">
        <v>200</v>
      </c>
      <c r="K179" s="832">
        <v>364</v>
      </c>
    </row>
    <row r="180" spans="1:11" ht="14.45" customHeight="1" x14ac:dyDescent="0.2">
      <c r="A180" s="821" t="s">
        <v>572</v>
      </c>
      <c r="B180" s="822" t="s">
        <v>573</v>
      </c>
      <c r="C180" s="825" t="s">
        <v>596</v>
      </c>
      <c r="D180" s="839" t="s">
        <v>597</v>
      </c>
      <c r="E180" s="825" t="s">
        <v>1686</v>
      </c>
      <c r="F180" s="839" t="s">
        <v>1687</v>
      </c>
      <c r="G180" s="825" t="s">
        <v>1952</v>
      </c>
      <c r="H180" s="825" t="s">
        <v>1953</v>
      </c>
      <c r="I180" s="831">
        <v>352.1099853515625</v>
      </c>
      <c r="J180" s="831">
        <v>10</v>
      </c>
      <c r="K180" s="832">
        <v>3521.10009765625</v>
      </c>
    </row>
    <row r="181" spans="1:11" ht="14.45" customHeight="1" x14ac:dyDescent="0.2">
      <c r="A181" s="821" t="s">
        <v>572</v>
      </c>
      <c r="B181" s="822" t="s">
        <v>573</v>
      </c>
      <c r="C181" s="825" t="s">
        <v>596</v>
      </c>
      <c r="D181" s="839" t="s">
        <v>597</v>
      </c>
      <c r="E181" s="825" t="s">
        <v>1686</v>
      </c>
      <c r="F181" s="839" t="s">
        <v>1687</v>
      </c>
      <c r="G181" s="825" t="s">
        <v>1954</v>
      </c>
      <c r="H181" s="825" t="s">
        <v>1955</v>
      </c>
      <c r="I181" s="831">
        <v>712.69000244140625</v>
      </c>
      <c r="J181" s="831">
        <v>15</v>
      </c>
      <c r="K181" s="832">
        <v>10690.349853515625</v>
      </c>
    </row>
    <row r="182" spans="1:11" ht="14.45" customHeight="1" x14ac:dyDescent="0.2">
      <c r="A182" s="821" t="s">
        <v>572</v>
      </c>
      <c r="B182" s="822" t="s">
        <v>573</v>
      </c>
      <c r="C182" s="825" t="s">
        <v>596</v>
      </c>
      <c r="D182" s="839" t="s">
        <v>597</v>
      </c>
      <c r="E182" s="825" t="s">
        <v>1686</v>
      </c>
      <c r="F182" s="839" t="s">
        <v>1687</v>
      </c>
      <c r="G182" s="825" t="s">
        <v>1956</v>
      </c>
      <c r="H182" s="825" t="s">
        <v>1957</v>
      </c>
      <c r="I182" s="831">
        <v>712.69000244140625</v>
      </c>
      <c r="J182" s="831">
        <v>25</v>
      </c>
      <c r="K182" s="832">
        <v>17817.249755859375</v>
      </c>
    </row>
    <row r="183" spans="1:11" ht="14.45" customHeight="1" x14ac:dyDescent="0.2">
      <c r="A183" s="821" t="s">
        <v>572</v>
      </c>
      <c r="B183" s="822" t="s">
        <v>573</v>
      </c>
      <c r="C183" s="825" t="s">
        <v>596</v>
      </c>
      <c r="D183" s="839" t="s">
        <v>597</v>
      </c>
      <c r="E183" s="825" t="s">
        <v>1686</v>
      </c>
      <c r="F183" s="839" t="s">
        <v>1687</v>
      </c>
      <c r="G183" s="825" t="s">
        <v>1958</v>
      </c>
      <c r="H183" s="825" t="s">
        <v>1959</v>
      </c>
      <c r="I183" s="831">
        <v>712.69000244140625</v>
      </c>
      <c r="J183" s="831">
        <v>40</v>
      </c>
      <c r="K183" s="832">
        <v>28507.599609375</v>
      </c>
    </row>
    <row r="184" spans="1:11" ht="14.45" customHeight="1" x14ac:dyDescent="0.2">
      <c r="A184" s="821" t="s">
        <v>572</v>
      </c>
      <c r="B184" s="822" t="s">
        <v>573</v>
      </c>
      <c r="C184" s="825" t="s">
        <v>596</v>
      </c>
      <c r="D184" s="839" t="s">
        <v>597</v>
      </c>
      <c r="E184" s="825" t="s">
        <v>1686</v>
      </c>
      <c r="F184" s="839" t="s">
        <v>1687</v>
      </c>
      <c r="G184" s="825" t="s">
        <v>1960</v>
      </c>
      <c r="H184" s="825" t="s">
        <v>1961</v>
      </c>
      <c r="I184" s="831">
        <v>712.69000244140625</v>
      </c>
      <c r="J184" s="831">
        <v>30</v>
      </c>
      <c r="K184" s="832">
        <v>21380.699462890625</v>
      </c>
    </row>
    <row r="185" spans="1:11" ht="14.45" customHeight="1" x14ac:dyDescent="0.2">
      <c r="A185" s="821" t="s">
        <v>572</v>
      </c>
      <c r="B185" s="822" t="s">
        <v>573</v>
      </c>
      <c r="C185" s="825" t="s">
        <v>596</v>
      </c>
      <c r="D185" s="839" t="s">
        <v>597</v>
      </c>
      <c r="E185" s="825" t="s">
        <v>1686</v>
      </c>
      <c r="F185" s="839" t="s">
        <v>1687</v>
      </c>
      <c r="G185" s="825" t="s">
        <v>1962</v>
      </c>
      <c r="H185" s="825" t="s">
        <v>1963</v>
      </c>
      <c r="I185" s="831">
        <v>449.41000366210938</v>
      </c>
      <c r="J185" s="831">
        <v>10</v>
      </c>
      <c r="K185" s="832">
        <v>4494.0599975585938</v>
      </c>
    </row>
    <row r="186" spans="1:11" ht="14.45" customHeight="1" x14ac:dyDescent="0.2">
      <c r="A186" s="821" t="s">
        <v>572</v>
      </c>
      <c r="B186" s="822" t="s">
        <v>573</v>
      </c>
      <c r="C186" s="825" t="s">
        <v>596</v>
      </c>
      <c r="D186" s="839" t="s">
        <v>597</v>
      </c>
      <c r="E186" s="825" t="s">
        <v>1686</v>
      </c>
      <c r="F186" s="839" t="s">
        <v>1687</v>
      </c>
      <c r="G186" s="825" t="s">
        <v>1712</v>
      </c>
      <c r="H186" s="825" t="s">
        <v>1713</v>
      </c>
      <c r="I186" s="831">
        <v>11.737999725341798</v>
      </c>
      <c r="J186" s="831">
        <v>300</v>
      </c>
      <c r="K186" s="832">
        <v>3521.5</v>
      </c>
    </row>
    <row r="187" spans="1:11" ht="14.45" customHeight="1" x14ac:dyDescent="0.2">
      <c r="A187" s="821" t="s">
        <v>572</v>
      </c>
      <c r="B187" s="822" t="s">
        <v>573</v>
      </c>
      <c r="C187" s="825" t="s">
        <v>596</v>
      </c>
      <c r="D187" s="839" t="s">
        <v>597</v>
      </c>
      <c r="E187" s="825" t="s">
        <v>1686</v>
      </c>
      <c r="F187" s="839" t="s">
        <v>1687</v>
      </c>
      <c r="G187" s="825" t="s">
        <v>1964</v>
      </c>
      <c r="H187" s="825" t="s">
        <v>1965</v>
      </c>
      <c r="I187" s="831">
        <v>160.92999267578125</v>
      </c>
      <c r="J187" s="831">
        <v>10</v>
      </c>
      <c r="K187" s="832">
        <v>1609.300048828125</v>
      </c>
    </row>
    <row r="188" spans="1:11" ht="14.45" customHeight="1" x14ac:dyDescent="0.2">
      <c r="A188" s="821" t="s">
        <v>572</v>
      </c>
      <c r="B188" s="822" t="s">
        <v>573</v>
      </c>
      <c r="C188" s="825" t="s">
        <v>596</v>
      </c>
      <c r="D188" s="839" t="s">
        <v>597</v>
      </c>
      <c r="E188" s="825" t="s">
        <v>1686</v>
      </c>
      <c r="F188" s="839" t="s">
        <v>1687</v>
      </c>
      <c r="G188" s="825" t="s">
        <v>1966</v>
      </c>
      <c r="H188" s="825" t="s">
        <v>1967</v>
      </c>
      <c r="I188" s="831">
        <v>311.67999267578125</v>
      </c>
      <c r="J188" s="831">
        <v>5</v>
      </c>
      <c r="K188" s="832">
        <v>1558.4000244140625</v>
      </c>
    </row>
    <row r="189" spans="1:11" ht="14.45" customHeight="1" x14ac:dyDescent="0.2">
      <c r="A189" s="821" t="s">
        <v>572</v>
      </c>
      <c r="B189" s="822" t="s">
        <v>573</v>
      </c>
      <c r="C189" s="825" t="s">
        <v>596</v>
      </c>
      <c r="D189" s="839" t="s">
        <v>597</v>
      </c>
      <c r="E189" s="825" t="s">
        <v>1686</v>
      </c>
      <c r="F189" s="839" t="s">
        <v>1687</v>
      </c>
      <c r="G189" s="825" t="s">
        <v>1968</v>
      </c>
      <c r="H189" s="825" t="s">
        <v>1969</v>
      </c>
      <c r="I189" s="831">
        <v>321.760009765625</v>
      </c>
      <c r="J189" s="831">
        <v>7</v>
      </c>
      <c r="K189" s="832">
        <v>2252.320068359375</v>
      </c>
    </row>
    <row r="190" spans="1:11" ht="14.45" customHeight="1" x14ac:dyDescent="0.2">
      <c r="A190" s="821" t="s">
        <v>572</v>
      </c>
      <c r="B190" s="822" t="s">
        <v>573</v>
      </c>
      <c r="C190" s="825" t="s">
        <v>596</v>
      </c>
      <c r="D190" s="839" t="s">
        <v>597</v>
      </c>
      <c r="E190" s="825" t="s">
        <v>1686</v>
      </c>
      <c r="F190" s="839" t="s">
        <v>1687</v>
      </c>
      <c r="G190" s="825" t="s">
        <v>1970</v>
      </c>
      <c r="H190" s="825" t="s">
        <v>1971</v>
      </c>
      <c r="I190" s="831">
        <v>214.00999450683594</v>
      </c>
      <c r="J190" s="831">
        <v>3</v>
      </c>
      <c r="K190" s="832">
        <v>642.030029296875</v>
      </c>
    </row>
    <row r="191" spans="1:11" ht="14.45" customHeight="1" x14ac:dyDescent="0.2">
      <c r="A191" s="821" t="s">
        <v>572</v>
      </c>
      <c r="B191" s="822" t="s">
        <v>573</v>
      </c>
      <c r="C191" s="825" t="s">
        <v>596</v>
      </c>
      <c r="D191" s="839" t="s">
        <v>597</v>
      </c>
      <c r="E191" s="825" t="s">
        <v>1686</v>
      </c>
      <c r="F191" s="839" t="s">
        <v>1687</v>
      </c>
      <c r="G191" s="825" t="s">
        <v>1972</v>
      </c>
      <c r="H191" s="825" t="s">
        <v>1973</v>
      </c>
      <c r="I191" s="831">
        <v>677.5999755859375</v>
      </c>
      <c r="J191" s="831">
        <v>5</v>
      </c>
      <c r="K191" s="832">
        <v>3388</v>
      </c>
    </row>
    <row r="192" spans="1:11" ht="14.45" customHeight="1" x14ac:dyDescent="0.2">
      <c r="A192" s="821" t="s">
        <v>572</v>
      </c>
      <c r="B192" s="822" t="s">
        <v>573</v>
      </c>
      <c r="C192" s="825" t="s">
        <v>596</v>
      </c>
      <c r="D192" s="839" t="s">
        <v>597</v>
      </c>
      <c r="E192" s="825" t="s">
        <v>1686</v>
      </c>
      <c r="F192" s="839" t="s">
        <v>1687</v>
      </c>
      <c r="G192" s="825" t="s">
        <v>1974</v>
      </c>
      <c r="H192" s="825" t="s">
        <v>1975</v>
      </c>
      <c r="I192" s="831">
        <v>677.5999755859375</v>
      </c>
      <c r="J192" s="831">
        <v>25</v>
      </c>
      <c r="K192" s="832">
        <v>16940</v>
      </c>
    </row>
    <row r="193" spans="1:11" ht="14.45" customHeight="1" x14ac:dyDescent="0.2">
      <c r="A193" s="821" t="s">
        <v>572</v>
      </c>
      <c r="B193" s="822" t="s">
        <v>573</v>
      </c>
      <c r="C193" s="825" t="s">
        <v>596</v>
      </c>
      <c r="D193" s="839" t="s">
        <v>597</v>
      </c>
      <c r="E193" s="825" t="s">
        <v>1686</v>
      </c>
      <c r="F193" s="839" t="s">
        <v>1687</v>
      </c>
      <c r="G193" s="825" t="s">
        <v>1976</v>
      </c>
      <c r="H193" s="825" t="s">
        <v>1977</v>
      </c>
      <c r="I193" s="831">
        <v>677.5999755859375</v>
      </c>
      <c r="J193" s="831">
        <v>20</v>
      </c>
      <c r="K193" s="832">
        <v>13552</v>
      </c>
    </row>
    <row r="194" spans="1:11" ht="14.45" customHeight="1" x14ac:dyDescent="0.2">
      <c r="A194" s="821" t="s">
        <v>572</v>
      </c>
      <c r="B194" s="822" t="s">
        <v>573</v>
      </c>
      <c r="C194" s="825" t="s">
        <v>596</v>
      </c>
      <c r="D194" s="839" t="s">
        <v>597</v>
      </c>
      <c r="E194" s="825" t="s">
        <v>1686</v>
      </c>
      <c r="F194" s="839" t="s">
        <v>1687</v>
      </c>
      <c r="G194" s="825" t="s">
        <v>1978</v>
      </c>
      <c r="H194" s="825" t="s">
        <v>1979</v>
      </c>
      <c r="I194" s="831">
        <v>677.5999755859375</v>
      </c>
      <c r="J194" s="831">
        <v>20</v>
      </c>
      <c r="K194" s="832">
        <v>13552</v>
      </c>
    </row>
    <row r="195" spans="1:11" ht="14.45" customHeight="1" x14ac:dyDescent="0.2">
      <c r="A195" s="821" t="s">
        <v>572</v>
      </c>
      <c r="B195" s="822" t="s">
        <v>573</v>
      </c>
      <c r="C195" s="825" t="s">
        <v>596</v>
      </c>
      <c r="D195" s="839" t="s">
        <v>597</v>
      </c>
      <c r="E195" s="825" t="s">
        <v>1686</v>
      </c>
      <c r="F195" s="839" t="s">
        <v>1687</v>
      </c>
      <c r="G195" s="825" t="s">
        <v>1980</v>
      </c>
      <c r="H195" s="825" t="s">
        <v>1981</v>
      </c>
      <c r="I195" s="831">
        <v>13.310000419616699</v>
      </c>
      <c r="J195" s="831">
        <v>400</v>
      </c>
      <c r="K195" s="832">
        <v>5324</v>
      </c>
    </row>
    <row r="196" spans="1:11" ht="14.45" customHeight="1" x14ac:dyDescent="0.2">
      <c r="A196" s="821" t="s">
        <v>572</v>
      </c>
      <c r="B196" s="822" t="s">
        <v>573</v>
      </c>
      <c r="C196" s="825" t="s">
        <v>596</v>
      </c>
      <c r="D196" s="839" t="s">
        <v>597</v>
      </c>
      <c r="E196" s="825" t="s">
        <v>1686</v>
      </c>
      <c r="F196" s="839" t="s">
        <v>1687</v>
      </c>
      <c r="G196" s="825" t="s">
        <v>1714</v>
      </c>
      <c r="H196" s="825" t="s">
        <v>1715</v>
      </c>
      <c r="I196" s="831">
        <v>4.8000001907348633</v>
      </c>
      <c r="J196" s="831">
        <v>2900</v>
      </c>
      <c r="K196" s="832">
        <v>13919.989990234375</v>
      </c>
    </row>
    <row r="197" spans="1:11" ht="14.45" customHeight="1" x14ac:dyDescent="0.2">
      <c r="A197" s="821" t="s">
        <v>572</v>
      </c>
      <c r="B197" s="822" t="s">
        <v>573</v>
      </c>
      <c r="C197" s="825" t="s">
        <v>596</v>
      </c>
      <c r="D197" s="839" t="s">
        <v>597</v>
      </c>
      <c r="E197" s="825" t="s">
        <v>1686</v>
      </c>
      <c r="F197" s="839" t="s">
        <v>1687</v>
      </c>
      <c r="G197" s="825" t="s">
        <v>1716</v>
      </c>
      <c r="H197" s="825" t="s">
        <v>1717</v>
      </c>
      <c r="I197" s="831">
        <v>90.870002746582031</v>
      </c>
      <c r="J197" s="831">
        <v>132</v>
      </c>
      <c r="K197" s="832">
        <v>11994.98974609375</v>
      </c>
    </row>
    <row r="198" spans="1:11" ht="14.45" customHeight="1" x14ac:dyDescent="0.2">
      <c r="A198" s="821" t="s">
        <v>572</v>
      </c>
      <c r="B198" s="822" t="s">
        <v>573</v>
      </c>
      <c r="C198" s="825" t="s">
        <v>596</v>
      </c>
      <c r="D198" s="839" t="s">
        <v>597</v>
      </c>
      <c r="E198" s="825" t="s">
        <v>1686</v>
      </c>
      <c r="F198" s="839" t="s">
        <v>1687</v>
      </c>
      <c r="G198" s="825" t="s">
        <v>1982</v>
      </c>
      <c r="H198" s="825" t="s">
        <v>1983</v>
      </c>
      <c r="I198" s="831">
        <v>478.57000732421875</v>
      </c>
      <c r="J198" s="831">
        <v>1</v>
      </c>
      <c r="K198" s="832">
        <v>478.57000732421875</v>
      </c>
    </row>
    <row r="199" spans="1:11" ht="14.45" customHeight="1" x14ac:dyDescent="0.2">
      <c r="A199" s="821" t="s">
        <v>572</v>
      </c>
      <c r="B199" s="822" t="s">
        <v>573</v>
      </c>
      <c r="C199" s="825" t="s">
        <v>596</v>
      </c>
      <c r="D199" s="839" t="s">
        <v>597</v>
      </c>
      <c r="E199" s="825" t="s">
        <v>1686</v>
      </c>
      <c r="F199" s="839" t="s">
        <v>1687</v>
      </c>
      <c r="G199" s="825" t="s">
        <v>1718</v>
      </c>
      <c r="H199" s="825" t="s">
        <v>1719</v>
      </c>
      <c r="I199" s="831">
        <v>1.5</v>
      </c>
      <c r="J199" s="831">
        <v>200</v>
      </c>
      <c r="K199" s="832">
        <v>300</v>
      </c>
    </row>
    <row r="200" spans="1:11" ht="14.45" customHeight="1" x14ac:dyDescent="0.2">
      <c r="A200" s="821" t="s">
        <v>572</v>
      </c>
      <c r="B200" s="822" t="s">
        <v>573</v>
      </c>
      <c r="C200" s="825" t="s">
        <v>596</v>
      </c>
      <c r="D200" s="839" t="s">
        <v>597</v>
      </c>
      <c r="E200" s="825" t="s">
        <v>1686</v>
      </c>
      <c r="F200" s="839" t="s">
        <v>1687</v>
      </c>
      <c r="G200" s="825" t="s">
        <v>1984</v>
      </c>
      <c r="H200" s="825" t="s">
        <v>1985</v>
      </c>
      <c r="I200" s="831">
        <v>310.97000122070313</v>
      </c>
      <c r="J200" s="831">
        <v>10</v>
      </c>
      <c r="K200" s="832">
        <v>3109.699951171875</v>
      </c>
    </row>
    <row r="201" spans="1:11" ht="14.45" customHeight="1" x14ac:dyDescent="0.2">
      <c r="A201" s="821" t="s">
        <v>572</v>
      </c>
      <c r="B201" s="822" t="s">
        <v>573</v>
      </c>
      <c r="C201" s="825" t="s">
        <v>596</v>
      </c>
      <c r="D201" s="839" t="s">
        <v>597</v>
      </c>
      <c r="E201" s="825" t="s">
        <v>1686</v>
      </c>
      <c r="F201" s="839" t="s">
        <v>1687</v>
      </c>
      <c r="G201" s="825" t="s">
        <v>1986</v>
      </c>
      <c r="H201" s="825" t="s">
        <v>1987</v>
      </c>
      <c r="I201" s="831">
        <v>2.6400001049041748</v>
      </c>
      <c r="J201" s="831">
        <v>200</v>
      </c>
      <c r="K201" s="832">
        <v>527.55999755859375</v>
      </c>
    </row>
    <row r="202" spans="1:11" ht="14.45" customHeight="1" x14ac:dyDescent="0.2">
      <c r="A202" s="821" t="s">
        <v>572</v>
      </c>
      <c r="B202" s="822" t="s">
        <v>573</v>
      </c>
      <c r="C202" s="825" t="s">
        <v>596</v>
      </c>
      <c r="D202" s="839" t="s">
        <v>597</v>
      </c>
      <c r="E202" s="825" t="s">
        <v>1686</v>
      </c>
      <c r="F202" s="839" t="s">
        <v>1687</v>
      </c>
      <c r="G202" s="825" t="s">
        <v>1988</v>
      </c>
      <c r="H202" s="825" t="s">
        <v>1989</v>
      </c>
      <c r="I202" s="831">
        <v>411.39999389648438</v>
      </c>
      <c r="J202" s="831">
        <v>20</v>
      </c>
      <c r="K202" s="832">
        <v>8228</v>
      </c>
    </row>
    <row r="203" spans="1:11" ht="14.45" customHeight="1" x14ac:dyDescent="0.2">
      <c r="A203" s="821" t="s">
        <v>572</v>
      </c>
      <c r="B203" s="822" t="s">
        <v>573</v>
      </c>
      <c r="C203" s="825" t="s">
        <v>596</v>
      </c>
      <c r="D203" s="839" t="s">
        <v>597</v>
      </c>
      <c r="E203" s="825" t="s">
        <v>1686</v>
      </c>
      <c r="F203" s="839" t="s">
        <v>1687</v>
      </c>
      <c r="G203" s="825" t="s">
        <v>1990</v>
      </c>
      <c r="H203" s="825" t="s">
        <v>1991</v>
      </c>
      <c r="I203" s="831">
        <v>4081.330078125</v>
      </c>
      <c r="J203" s="831">
        <v>5</v>
      </c>
      <c r="K203" s="832">
        <v>20406.650390625</v>
      </c>
    </row>
    <row r="204" spans="1:11" ht="14.45" customHeight="1" x14ac:dyDescent="0.2">
      <c r="A204" s="821" t="s">
        <v>572</v>
      </c>
      <c r="B204" s="822" t="s">
        <v>573</v>
      </c>
      <c r="C204" s="825" t="s">
        <v>596</v>
      </c>
      <c r="D204" s="839" t="s">
        <v>597</v>
      </c>
      <c r="E204" s="825" t="s">
        <v>1686</v>
      </c>
      <c r="F204" s="839" t="s">
        <v>1687</v>
      </c>
      <c r="G204" s="825" t="s">
        <v>1724</v>
      </c>
      <c r="H204" s="825" t="s">
        <v>1725</v>
      </c>
      <c r="I204" s="831">
        <v>9.1999998092651367</v>
      </c>
      <c r="J204" s="831">
        <v>350</v>
      </c>
      <c r="K204" s="832">
        <v>3220</v>
      </c>
    </row>
    <row r="205" spans="1:11" ht="14.45" customHeight="1" x14ac:dyDescent="0.2">
      <c r="A205" s="821" t="s">
        <v>572</v>
      </c>
      <c r="B205" s="822" t="s">
        <v>573</v>
      </c>
      <c r="C205" s="825" t="s">
        <v>596</v>
      </c>
      <c r="D205" s="839" t="s">
        <v>597</v>
      </c>
      <c r="E205" s="825" t="s">
        <v>1686</v>
      </c>
      <c r="F205" s="839" t="s">
        <v>1687</v>
      </c>
      <c r="G205" s="825" t="s">
        <v>1992</v>
      </c>
      <c r="H205" s="825" t="s">
        <v>1993</v>
      </c>
      <c r="I205" s="831">
        <v>58.080001831054688</v>
      </c>
      <c r="J205" s="831">
        <v>275</v>
      </c>
      <c r="K205" s="832">
        <v>15971.999938964844</v>
      </c>
    </row>
    <row r="206" spans="1:11" ht="14.45" customHeight="1" x14ac:dyDescent="0.2">
      <c r="A206" s="821" t="s">
        <v>572</v>
      </c>
      <c r="B206" s="822" t="s">
        <v>573</v>
      </c>
      <c r="C206" s="825" t="s">
        <v>596</v>
      </c>
      <c r="D206" s="839" t="s">
        <v>597</v>
      </c>
      <c r="E206" s="825" t="s">
        <v>1686</v>
      </c>
      <c r="F206" s="839" t="s">
        <v>1687</v>
      </c>
      <c r="G206" s="825" t="s">
        <v>1994</v>
      </c>
      <c r="H206" s="825" t="s">
        <v>1995</v>
      </c>
      <c r="I206" s="831">
        <v>108.29000091552734</v>
      </c>
      <c r="J206" s="831">
        <v>20</v>
      </c>
      <c r="K206" s="832">
        <v>2165.699951171875</v>
      </c>
    </row>
    <row r="207" spans="1:11" ht="14.45" customHeight="1" x14ac:dyDescent="0.2">
      <c r="A207" s="821" t="s">
        <v>572</v>
      </c>
      <c r="B207" s="822" t="s">
        <v>573</v>
      </c>
      <c r="C207" s="825" t="s">
        <v>596</v>
      </c>
      <c r="D207" s="839" t="s">
        <v>597</v>
      </c>
      <c r="E207" s="825" t="s">
        <v>1686</v>
      </c>
      <c r="F207" s="839" t="s">
        <v>1687</v>
      </c>
      <c r="G207" s="825" t="s">
        <v>1996</v>
      </c>
      <c r="H207" s="825" t="s">
        <v>1997</v>
      </c>
      <c r="I207" s="831">
        <v>16.290000438690186</v>
      </c>
      <c r="J207" s="831">
        <v>180</v>
      </c>
      <c r="K207" s="832">
        <v>2939.8299560546875</v>
      </c>
    </row>
    <row r="208" spans="1:11" ht="14.45" customHeight="1" x14ac:dyDescent="0.2">
      <c r="A208" s="821" t="s">
        <v>572</v>
      </c>
      <c r="B208" s="822" t="s">
        <v>573</v>
      </c>
      <c r="C208" s="825" t="s">
        <v>596</v>
      </c>
      <c r="D208" s="839" t="s">
        <v>597</v>
      </c>
      <c r="E208" s="825" t="s">
        <v>1686</v>
      </c>
      <c r="F208" s="839" t="s">
        <v>1687</v>
      </c>
      <c r="G208" s="825" t="s">
        <v>1728</v>
      </c>
      <c r="H208" s="825" t="s">
        <v>1729</v>
      </c>
      <c r="I208" s="831">
        <v>172.5</v>
      </c>
      <c r="J208" s="831">
        <v>3</v>
      </c>
      <c r="K208" s="832">
        <v>517.5</v>
      </c>
    </row>
    <row r="209" spans="1:11" ht="14.45" customHeight="1" x14ac:dyDescent="0.2">
      <c r="A209" s="821" t="s">
        <v>572</v>
      </c>
      <c r="B209" s="822" t="s">
        <v>573</v>
      </c>
      <c r="C209" s="825" t="s">
        <v>596</v>
      </c>
      <c r="D209" s="839" t="s">
        <v>597</v>
      </c>
      <c r="E209" s="825" t="s">
        <v>1686</v>
      </c>
      <c r="F209" s="839" t="s">
        <v>1687</v>
      </c>
      <c r="G209" s="825" t="s">
        <v>1998</v>
      </c>
      <c r="H209" s="825" t="s">
        <v>1999</v>
      </c>
      <c r="I209" s="831">
        <v>14.310000419616699</v>
      </c>
      <c r="J209" s="831">
        <v>180</v>
      </c>
      <c r="K209" s="832">
        <v>2575.0799560546875</v>
      </c>
    </row>
    <row r="210" spans="1:11" ht="14.45" customHeight="1" x14ac:dyDescent="0.2">
      <c r="A210" s="821" t="s">
        <v>572</v>
      </c>
      <c r="B210" s="822" t="s">
        <v>573</v>
      </c>
      <c r="C210" s="825" t="s">
        <v>596</v>
      </c>
      <c r="D210" s="839" t="s">
        <v>597</v>
      </c>
      <c r="E210" s="825" t="s">
        <v>1686</v>
      </c>
      <c r="F210" s="839" t="s">
        <v>1687</v>
      </c>
      <c r="G210" s="825" t="s">
        <v>2000</v>
      </c>
      <c r="H210" s="825" t="s">
        <v>2001</v>
      </c>
      <c r="I210" s="831">
        <v>3.1066665649414063</v>
      </c>
      <c r="J210" s="831">
        <v>300</v>
      </c>
      <c r="K210" s="832">
        <v>932</v>
      </c>
    </row>
    <row r="211" spans="1:11" ht="14.45" customHeight="1" x14ac:dyDescent="0.2">
      <c r="A211" s="821" t="s">
        <v>572</v>
      </c>
      <c r="B211" s="822" t="s">
        <v>573</v>
      </c>
      <c r="C211" s="825" t="s">
        <v>596</v>
      </c>
      <c r="D211" s="839" t="s">
        <v>597</v>
      </c>
      <c r="E211" s="825" t="s">
        <v>1686</v>
      </c>
      <c r="F211" s="839" t="s">
        <v>1687</v>
      </c>
      <c r="G211" s="825" t="s">
        <v>2002</v>
      </c>
      <c r="H211" s="825" t="s">
        <v>2003</v>
      </c>
      <c r="I211" s="831">
        <v>255.30999755859375</v>
      </c>
      <c r="J211" s="831">
        <v>10</v>
      </c>
      <c r="K211" s="832">
        <v>2553.10009765625</v>
      </c>
    </row>
    <row r="212" spans="1:11" ht="14.45" customHeight="1" x14ac:dyDescent="0.2">
      <c r="A212" s="821" t="s">
        <v>572</v>
      </c>
      <c r="B212" s="822" t="s">
        <v>573</v>
      </c>
      <c r="C212" s="825" t="s">
        <v>596</v>
      </c>
      <c r="D212" s="839" t="s">
        <v>597</v>
      </c>
      <c r="E212" s="825" t="s">
        <v>1686</v>
      </c>
      <c r="F212" s="839" t="s">
        <v>1687</v>
      </c>
      <c r="G212" s="825" t="s">
        <v>2004</v>
      </c>
      <c r="H212" s="825" t="s">
        <v>2005</v>
      </c>
      <c r="I212" s="831">
        <v>2208.1298828125</v>
      </c>
      <c r="J212" s="831">
        <v>10</v>
      </c>
      <c r="K212" s="832">
        <v>22081.2890625</v>
      </c>
    </row>
    <row r="213" spans="1:11" ht="14.45" customHeight="1" x14ac:dyDescent="0.2">
      <c r="A213" s="821" t="s">
        <v>572</v>
      </c>
      <c r="B213" s="822" t="s">
        <v>573</v>
      </c>
      <c r="C213" s="825" t="s">
        <v>596</v>
      </c>
      <c r="D213" s="839" t="s">
        <v>597</v>
      </c>
      <c r="E213" s="825" t="s">
        <v>1686</v>
      </c>
      <c r="F213" s="839" t="s">
        <v>1687</v>
      </c>
      <c r="G213" s="825" t="s">
        <v>2006</v>
      </c>
      <c r="H213" s="825" t="s">
        <v>2007</v>
      </c>
      <c r="I213" s="831">
        <v>5.809999942779541</v>
      </c>
      <c r="J213" s="831">
        <v>100</v>
      </c>
      <c r="K213" s="832">
        <v>580.79998779296875</v>
      </c>
    </row>
    <row r="214" spans="1:11" ht="14.45" customHeight="1" x14ac:dyDescent="0.2">
      <c r="A214" s="821" t="s">
        <v>572</v>
      </c>
      <c r="B214" s="822" t="s">
        <v>573</v>
      </c>
      <c r="C214" s="825" t="s">
        <v>596</v>
      </c>
      <c r="D214" s="839" t="s">
        <v>597</v>
      </c>
      <c r="E214" s="825" t="s">
        <v>1686</v>
      </c>
      <c r="F214" s="839" t="s">
        <v>1687</v>
      </c>
      <c r="G214" s="825" t="s">
        <v>2008</v>
      </c>
      <c r="H214" s="825" t="s">
        <v>2009</v>
      </c>
      <c r="I214" s="831">
        <v>411.39999389648438</v>
      </c>
      <c r="J214" s="831">
        <v>50</v>
      </c>
      <c r="K214" s="832">
        <v>20570</v>
      </c>
    </row>
    <row r="215" spans="1:11" ht="14.45" customHeight="1" x14ac:dyDescent="0.2">
      <c r="A215" s="821" t="s">
        <v>572</v>
      </c>
      <c r="B215" s="822" t="s">
        <v>573</v>
      </c>
      <c r="C215" s="825" t="s">
        <v>596</v>
      </c>
      <c r="D215" s="839" t="s">
        <v>597</v>
      </c>
      <c r="E215" s="825" t="s">
        <v>1686</v>
      </c>
      <c r="F215" s="839" t="s">
        <v>1687</v>
      </c>
      <c r="G215" s="825" t="s">
        <v>2010</v>
      </c>
      <c r="H215" s="825" t="s">
        <v>2011</v>
      </c>
      <c r="I215" s="831">
        <v>18014.48046875</v>
      </c>
      <c r="J215" s="831">
        <v>2</v>
      </c>
      <c r="K215" s="832">
        <v>36028.9609375</v>
      </c>
    </row>
    <row r="216" spans="1:11" ht="14.45" customHeight="1" x14ac:dyDescent="0.2">
      <c r="A216" s="821" t="s">
        <v>572</v>
      </c>
      <c r="B216" s="822" t="s">
        <v>573</v>
      </c>
      <c r="C216" s="825" t="s">
        <v>596</v>
      </c>
      <c r="D216" s="839" t="s">
        <v>597</v>
      </c>
      <c r="E216" s="825" t="s">
        <v>1686</v>
      </c>
      <c r="F216" s="839" t="s">
        <v>1687</v>
      </c>
      <c r="G216" s="825" t="s">
        <v>2012</v>
      </c>
      <c r="H216" s="825" t="s">
        <v>2013</v>
      </c>
      <c r="I216" s="831">
        <v>3509</v>
      </c>
      <c r="J216" s="831">
        <v>10</v>
      </c>
      <c r="K216" s="832">
        <v>35090</v>
      </c>
    </row>
    <row r="217" spans="1:11" ht="14.45" customHeight="1" x14ac:dyDescent="0.2">
      <c r="A217" s="821" t="s">
        <v>572</v>
      </c>
      <c r="B217" s="822" t="s">
        <v>573</v>
      </c>
      <c r="C217" s="825" t="s">
        <v>596</v>
      </c>
      <c r="D217" s="839" t="s">
        <v>597</v>
      </c>
      <c r="E217" s="825" t="s">
        <v>1686</v>
      </c>
      <c r="F217" s="839" t="s">
        <v>1687</v>
      </c>
      <c r="G217" s="825" t="s">
        <v>2014</v>
      </c>
      <c r="H217" s="825" t="s">
        <v>2015</v>
      </c>
      <c r="I217" s="831">
        <v>1201</v>
      </c>
      <c r="J217" s="831">
        <v>5</v>
      </c>
      <c r="K217" s="832">
        <v>6005</v>
      </c>
    </row>
    <row r="218" spans="1:11" ht="14.45" customHeight="1" x14ac:dyDescent="0.2">
      <c r="A218" s="821" t="s">
        <v>572</v>
      </c>
      <c r="B218" s="822" t="s">
        <v>573</v>
      </c>
      <c r="C218" s="825" t="s">
        <v>596</v>
      </c>
      <c r="D218" s="839" t="s">
        <v>597</v>
      </c>
      <c r="E218" s="825" t="s">
        <v>1686</v>
      </c>
      <c r="F218" s="839" t="s">
        <v>1687</v>
      </c>
      <c r="G218" s="825" t="s">
        <v>2016</v>
      </c>
      <c r="H218" s="825" t="s">
        <v>2017</v>
      </c>
      <c r="I218" s="831">
        <v>14.159999847412109</v>
      </c>
      <c r="J218" s="831">
        <v>10</v>
      </c>
      <c r="K218" s="832">
        <v>141.60000610351563</v>
      </c>
    </row>
    <row r="219" spans="1:11" ht="14.45" customHeight="1" x14ac:dyDescent="0.2">
      <c r="A219" s="821" t="s">
        <v>572</v>
      </c>
      <c r="B219" s="822" t="s">
        <v>573</v>
      </c>
      <c r="C219" s="825" t="s">
        <v>596</v>
      </c>
      <c r="D219" s="839" t="s">
        <v>597</v>
      </c>
      <c r="E219" s="825" t="s">
        <v>1686</v>
      </c>
      <c r="F219" s="839" t="s">
        <v>1687</v>
      </c>
      <c r="G219" s="825" t="s">
        <v>2018</v>
      </c>
      <c r="H219" s="825" t="s">
        <v>2019</v>
      </c>
      <c r="I219" s="831">
        <v>20.700000762939453</v>
      </c>
      <c r="J219" s="831">
        <v>150</v>
      </c>
      <c r="K219" s="832">
        <v>3105</v>
      </c>
    </row>
    <row r="220" spans="1:11" ht="14.45" customHeight="1" x14ac:dyDescent="0.2">
      <c r="A220" s="821" t="s">
        <v>572</v>
      </c>
      <c r="B220" s="822" t="s">
        <v>573</v>
      </c>
      <c r="C220" s="825" t="s">
        <v>596</v>
      </c>
      <c r="D220" s="839" t="s">
        <v>597</v>
      </c>
      <c r="E220" s="825" t="s">
        <v>1686</v>
      </c>
      <c r="F220" s="839" t="s">
        <v>1687</v>
      </c>
      <c r="G220" s="825" t="s">
        <v>2020</v>
      </c>
      <c r="H220" s="825" t="s">
        <v>2021</v>
      </c>
      <c r="I220" s="831">
        <v>20.700000762939453</v>
      </c>
      <c r="J220" s="831">
        <v>500</v>
      </c>
      <c r="K220" s="832">
        <v>10350</v>
      </c>
    </row>
    <row r="221" spans="1:11" ht="14.45" customHeight="1" x14ac:dyDescent="0.2">
      <c r="A221" s="821" t="s">
        <v>572</v>
      </c>
      <c r="B221" s="822" t="s">
        <v>573</v>
      </c>
      <c r="C221" s="825" t="s">
        <v>596</v>
      </c>
      <c r="D221" s="839" t="s">
        <v>597</v>
      </c>
      <c r="E221" s="825" t="s">
        <v>1686</v>
      </c>
      <c r="F221" s="839" t="s">
        <v>1687</v>
      </c>
      <c r="G221" s="825" t="s">
        <v>2022</v>
      </c>
      <c r="H221" s="825" t="s">
        <v>2023</v>
      </c>
      <c r="I221" s="831">
        <v>20.700000762939453</v>
      </c>
      <c r="J221" s="831">
        <v>250</v>
      </c>
      <c r="K221" s="832">
        <v>5175</v>
      </c>
    </row>
    <row r="222" spans="1:11" ht="14.45" customHeight="1" x14ac:dyDescent="0.2">
      <c r="A222" s="821" t="s">
        <v>572</v>
      </c>
      <c r="B222" s="822" t="s">
        <v>573</v>
      </c>
      <c r="C222" s="825" t="s">
        <v>596</v>
      </c>
      <c r="D222" s="839" t="s">
        <v>597</v>
      </c>
      <c r="E222" s="825" t="s">
        <v>1686</v>
      </c>
      <c r="F222" s="839" t="s">
        <v>1687</v>
      </c>
      <c r="G222" s="825" t="s">
        <v>2024</v>
      </c>
      <c r="H222" s="825" t="s">
        <v>2025</v>
      </c>
      <c r="I222" s="831">
        <v>16.454999923706055</v>
      </c>
      <c r="J222" s="831">
        <v>25</v>
      </c>
      <c r="K222" s="832">
        <v>411.39999389648438</v>
      </c>
    </row>
    <row r="223" spans="1:11" ht="14.45" customHeight="1" x14ac:dyDescent="0.2">
      <c r="A223" s="821" t="s">
        <v>572</v>
      </c>
      <c r="B223" s="822" t="s">
        <v>573</v>
      </c>
      <c r="C223" s="825" t="s">
        <v>596</v>
      </c>
      <c r="D223" s="839" t="s">
        <v>597</v>
      </c>
      <c r="E223" s="825" t="s">
        <v>1686</v>
      </c>
      <c r="F223" s="839" t="s">
        <v>1687</v>
      </c>
      <c r="G223" s="825" t="s">
        <v>2026</v>
      </c>
      <c r="H223" s="825" t="s">
        <v>2027</v>
      </c>
      <c r="I223" s="831">
        <v>198.69000244140625</v>
      </c>
      <c r="J223" s="831">
        <v>8</v>
      </c>
      <c r="K223" s="832">
        <v>1589.52001953125</v>
      </c>
    </row>
    <row r="224" spans="1:11" ht="14.45" customHeight="1" x14ac:dyDescent="0.2">
      <c r="A224" s="821" t="s">
        <v>572</v>
      </c>
      <c r="B224" s="822" t="s">
        <v>573</v>
      </c>
      <c r="C224" s="825" t="s">
        <v>596</v>
      </c>
      <c r="D224" s="839" t="s">
        <v>597</v>
      </c>
      <c r="E224" s="825" t="s">
        <v>1686</v>
      </c>
      <c r="F224" s="839" t="s">
        <v>1687</v>
      </c>
      <c r="G224" s="825" t="s">
        <v>1732</v>
      </c>
      <c r="H224" s="825" t="s">
        <v>1733</v>
      </c>
      <c r="I224" s="831">
        <v>0.82142856291362221</v>
      </c>
      <c r="J224" s="831">
        <v>3900</v>
      </c>
      <c r="K224" s="832">
        <v>3203</v>
      </c>
    </row>
    <row r="225" spans="1:11" ht="14.45" customHeight="1" x14ac:dyDescent="0.2">
      <c r="A225" s="821" t="s">
        <v>572</v>
      </c>
      <c r="B225" s="822" t="s">
        <v>573</v>
      </c>
      <c r="C225" s="825" t="s">
        <v>596</v>
      </c>
      <c r="D225" s="839" t="s">
        <v>597</v>
      </c>
      <c r="E225" s="825" t="s">
        <v>1686</v>
      </c>
      <c r="F225" s="839" t="s">
        <v>1687</v>
      </c>
      <c r="G225" s="825" t="s">
        <v>1734</v>
      </c>
      <c r="H225" s="825" t="s">
        <v>1735</v>
      </c>
      <c r="I225" s="831">
        <v>0.4340000033378601</v>
      </c>
      <c r="J225" s="831">
        <v>4100</v>
      </c>
      <c r="K225" s="832">
        <v>1784</v>
      </c>
    </row>
    <row r="226" spans="1:11" ht="14.45" customHeight="1" x14ac:dyDescent="0.2">
      <c r="A226" s="821" t="s">
        <v>572</v>
      </c>
      <c r="B226" s="822" t="s">
        <v>573</v>
      </c>
      <c r="C226" s="825" t="s">
        <v>596</v>
      </c>
      <c r="D226" s="839" t="s">
        <v>597</v>
      </c>
      <c r="E226" s="825" t="s">
        <v>1686</v>
      </c>
      <c r="F226" s="839" t="s">
        <v>1687</v>
      </c>
      <c r="G226" s="825" t="s">
        <v>1736</v>
      </c>
      <c r="H226" s="825" t="s">
        <v>1737</v>
      </c>
      <c r="I226" s="831">
        <v>1.6699999570846558</v>
      </c>
      <c r="J226" s="831">
        <v>11300</v>
      </c>
      <c r="K226" s="832">
        <v>18889.509704589844</v>
      </c>
    </row>
    <row r="227" spans="1:11" ht="14.45" customHeight="1" x14ac:dyDescent="0.2">
      <c r="A227" s="821" t="s">
        <v>572</v>
      </c>
      <c r="B227" s="822" t="s">
        <v>573</v>
      </c>
      <c r="C227" s="825" t="s">
        <v>596</v>
      </c>
      <c r="D227" s="839" t="s">
        <v>597</v>
      </c>
      <c r="E227" s="825" t="s">
        <v>1686</v>
      </c>
      <c r="F227" s="839" t="s">
        <v>1687</v>
      </c>
      <c r="G227" s="825" t="s">
        <v>2028</v>
      </c>
      <c r="H227" s="825" t="s">
        <v>2029</v>
      </c>
      <c r="I227" s="831">
        <v>7.1599998474121094</v>
      </c>
      <c r="J227" s="831">
        <v>600</v>
      </c>
      <c r="K227" s="832">
        <v>4294.22021484375</v>
      </c>
    </row>
    <row r="228" spans="1:11" ht="14.45" customHeight="1" x14ac:dyDescent="0.2">
      <c r="A228" s="821" t="s">
        <v>572</v>
      </c>
      <c r="B228" s="822" t="s">
        <v>573</v>
      </c>
      <c r="C228" s="825" t="s">
        <v>596</v>
      </c>
      <c r="D228" s="839" t="s">
        <v>597</v>
      </c>
      <c r="E228" s="825" t="s">
        <v>1686</v>
      </c>
      <c r="F228" s="839" t="s">
        <v>1687</v>
      </c>
      <c r="G228" s="825" t="s">
        <v>1738</v>
      </c>
      <c r="H228" s="825" t="s">
        <v>1739</v>
      </c>
      <c r="I228" s="831">
        <v>0.57999998331069946</v>
      </c>
      <c r="J228" s="831">
        <v>3300</v>
      </c>
      <c r="K228" s="832">
        <v>1914</v>
      </c>
    </row>
    <row r="229" spans="1:11" ht="14.45" customHeight="1" x14ac:dyDescent="0.2">
      <c r="A229" s="821" t="s">
        <v>572</v>
      </c>
      <c r="B229" s="822" t="s">
        <v>573</v>
      </c>
      <c r="C229" s="825" t="s">
        <v>596</v>
      </c>
      <c r="D229" s="839" t="s">
        <v>597</v>
      </c>
      <c r="E229" s="825" t="s">
        <v>1686</v>
      </c>
      <c r="F229" s="839" t="s">
        <v>1687</v>
      </c>
      <c r="G229" s="825" t="s">
        <v>1740</v>
      </c>
      <c r="H229" s="825" t="s">
        <v>1741</v>
      </c>
      <c r="I229" s="831">
        <v>2.75</v>
      </c>
      <c r="J229" s="831">
        <v>200</v>
      </c>
      <c r="K229" s="832">
        <v>550</v>
      </c>
    </row>
    <row r="230" spans="1:11" ht="14.45" customHeight="1" x14ac:dyDescent="0.2">
      <c r="A230" s="821" t="s">
        <v>572</v>
      </c>
      <c r="B230" s="822" t="s">
        <v>573</v>
      </c>
      <c r="C230" s="825" t="s">
        <v>596</v>
      </c>
      <c r="D230" s="839" t="s">
        <v>597</v>
      </c>
      <c r="E230" s="825" t="s">
        <v>1686</v>
      </c>
      <c r="F230" s="839" t="s">
        <v>1687</v>
      </c>
      <c r="G230" s="825" t="s">
        <v>2030</v>
      </c>
      <c r="H230" s="825" t="s">
        <v>2031</v>
      </c>
      <c r="I230" s="831">
        <v>1.5399999618530273</v>
      </c>
      <c r="J230" s="831">
        <v>100</v>
      </c>
      <c r="K230" s="832">
        <v>154</v>
      </c>
    </row>
    <row r="231" spans="1:11" ht="14.45" customHeight="1" x14ac:dyDescent="0.2">
      <c r="A231" s="821" t="s">
        <v>572</v>
      </c>
      <c r="B231" s="822" t="s">
        <v>573</v>
      </c>
      <c r="C231" s="825" t="s">
        <v>596</v>
      </c>
      <c r="D231" s="839" t="s">
        <v>597</v>
      </c>
      <c r="E231" s="825" t="s">
        <v>1686</v>
      </c>
      <c r="F231" s="839" t="s">
        <v>1687</v>
      </c>
      <c r="G231" s="825" t="s">
        <v>2032</v>
      </c>
      <c r="H231" s="825" t="s">
        <v>2033</v>
      </c>
      <c r="I231" s="831">
        <v>6.309999942779541</v>
      </c>
      <c r="J231" s="831">
        <v>100</v>
      </c>
      <c r="K231" s="832">
        <v>631</v>
      </c>
    </row>
    <row r="232" spans="1:11" ht="14.45" customHeight="1" x14ac:dyDescent="0.2">
      <c r="A232" s="821" t="s">
        <v>572</v>
      </c>
      <c r="B232" s="822" t="s">
        <v>573</v>
      </c>
      <c r="C232" s="825" t="s">
        <v>596</v>
      </c>
      <c r="D232" s="839" t="s">
        <v>597</v>
      </c>
      <c r="E232" s="825" t="s">
        <v>1686</v>
      </c>
      <c r="F232" s="839" t="s">
        <v>1687</v>
      </c>
      <c r="G232" s="825" t="s">
        <v>2034</v>
      </c>
      <c r="H232" s="825" t="s">
        <v>2035</v>
      </c>
      <c r="I232" s="831">
        <v>5.4200000762939453</v>
      </c>
      <c r="J232" s="831">
        <v>1500</v>
      </c>
      <c r="K232" s="832">
        <v>8127.929931640625</v>
      </c>
    </row>
    <row r="233" spans="1:11" ht="14.45" customHeight="1" x14ac:dyDescent="0.2">
      <c r="A233" s="821" t="s">
        <v>572</v>
      </c>
      <c r="B233" s="822" t="s">
        <v>573</v>
      </c>
      <c r="C233" s="825" t="s">
        <v>596</v>
      </c>
      <c r="D233" s="839" t="s">
        <v>597</v>
      </c>
      <c r="E233" s="825" t="s">
        <v>1686</v>
      </c>
      <c r="F233" s="839" t="s">
        <v>1687</v>
      </c>
      <c r="G233" s="825" t="s">
        <v>2036</v>
      </c>
      <c r="H233" s="825" t="s">
        <v>2037</v>
      </c>
      <c r="I233" s="831">
        <v>7.429999828338623</v>
      </c>
      <c r="J233" s="831">
        <v>600</v>
      </c>
      <c r="K233" s="832">
        <v>4458</v>
      </c>
    </row>
    <row r="234" spans="1:11" ht="14.45" customHeight="1" x14ac:dyDescent="0.2">
      <c r="A234" s="821" t="s">
        <v>572</v>
      </c>
      <c r="B234" s="822" t="s">
        <v>573</v>
      </c>
      <c r="C234" s="825" t="s">
        <v>596</v>
      </c>
      <c r="D234" s="839" t="s">
        <v>597</v>
      </c>
      <c r="E234" s="825" t="s">
        <v>1686</v>
      </c>
      <c r="F234" s="839" t="s">
        <v>1687</v>
      </c>
      <c r="G234" s="825" t="s">
        <v>2038</v>
      </c>
      <c r="H234" s="825" t="s">
        <v>2039</v>
      </c>
      <c r="I234" s="831">
        <v>37.150001525878906</v>
      </c>
      <c r="J234" s="831">
        <v>20</v>
      </c>
      <c r="K234" s="832">
        <v>743</v>
      </c>
    </row>
    <row r="235" spans="1:11" ht="14.45" customHeight="1" x14ac:dyDescent="0.2">
      <c r="A235" s="821" t="s">
        <v>572</v>
      </c>
      <c r="B235" s="822" t="s">
        <v>573</v>
      </c>
      <c r="C235" s="825" t="s">
        <v>596</v>
      </c>
      <c r="D235" s="839" t="s">
        <v>597</v>
      </c>
      <c r="E235" s="825" t="s">
        <v>1686</v>
      </c>
      <c r="F235" s="839" t="s">
        <v>1687</v>
      </c>
      <c r="G235" s="825" t="s">
        <v>1744</v>
      </c>
      <c r="H235" s="825" t="s">
        <v>1745</v>
      </c>
      <c r="I235" s="831">
        <v>2.119999885559082</v>
      </c>
      <c r="J235" s="831">
        <v>1900</v>
      </c>
      <c r="K235" s="832">
        <v>4028</v>
      </c>
    </row>
    <row r="236" spans="1:11" ht="14.45" customHeight="1" x14ac:dyDescent="0.2">
      <c r="A236" s="821" t="s">
        <v>572</v>
      </c>
      <c r="B236" s="822" t="s">
        <v>573</v>
      </c>
      <c r="C236" s="825" t="s">
        <v>596</v>
      </c>
      <c r="D236" s="839" t="s">
        <v>597</v>
      </c>
      <c r="E236" s="825" t="s">
        <v>1686</v>
      </c>
      <c r="F236" s="839" t="s">
        <v>1687</v>
      </c>
      <c r="G236" s="825" t="s">
        <v>2040</v>
      </c>
      <c r="H236" s="825" t="s">
        <v>2041</v>
      </c>
      <c r="I236" s="831">
        <v>8.8350000381469727</v>
      </c>
      <c r="J236" s="831">
        <v>200</v>
      </c>
      <c r="K236" s="832">
        <v>1767</v>
      </c>
    </row>
    <row r="237" spans="1:11" ht="14.45" customHeight="1" x14ac:dyDescent="0.2">
      <c r="A237" s="821" t="s">
        <v>572</v>
      </c>
      <c r="B237" s="822" t="s">
        <v>573</v>
      </c>
      <c r="C237" s="825" t="s">
        <v>596</v>
      </c>
      <c r="D237" s="839" t="s">
        <v>597</v>
      </c>
      <c r="E237" s="825" t="s">
        <v>1686</v>
      </c>
      <c r="F237" s="839" t="s">
        <v>1687</v>
      </c>
      <c r="G237" s="825" t="s">
        <v>2042</v>
      </c>
      <c r="H237" s="825" t="s">
        <v>2043</v>
      </c>
      <c r="I237" s="831">
        <v>458.6300048828125</v>
      </c>
      <c r="J237" s="831">
        <v>10</v>
      </c>
      <c r="K237" s="832">
        <v>4586.31005859375</v>
      </c>
    </row>
    <row r="238" spans="1:11" ht="14.45" customHeight="1" x14ac:dyDescent="0.2">
      <c r="A238" s="821" t="s">
        <v>572</v>
      </c>
      <c r="B238" s="822" t="s">
        <v>573</v>
      </c>
      <c r="C238" s="825" t="s">
        <v>596</v>
      </c>
      <c r="D238" s="839" t="s">
        <v>597</v>
      </c>
      <c r="E238" s="825" t="s">
        <v>1686</v>
      </c>
      <c r="F238" s="839" t="s">
        <v>1687</v>
      </c>
      <c r="G238" s="825" t="s">
        <v>2044</v>
      </c>
      <c r="H238" s="825" t="s">
        <v>2045</v>
      </c>
      <c r="I238" s="831">
        <v>458.6300048828125</v>
      </c>
      <c r="J238" s="831">
        <v>10</v>
      </c>
      <c r="K238" s="832">
        <v>4586.31982421875</v>
      </c>
    </row>
    <row r="239" spans="1:11" ht="14.45" customHeight="1" x14ac:dyDescent="0.2">
      <c r="A239" s="821" t="s">
        <v>572</v>
      </c>
      <c r="B239" s="822" t="s">
        <v>573</v>
      </c>
      <c r="C239" s="825" t="s">
        <v>596</v>
      </c>
      <c r="D239" s="839" t="s">
        <v>597</v>
      </c>
      <c r="E239" s="825" t="s">
        <v>1686</v>
      </c>
      <c r="F239" s="839" t="s">
        <v>1687</v>
      </c>
      <c r="G239" s="825" t="s">
        <v>2046</v>
      </c>
      <c r="H239" s="825" t="s">
        <v>2047</v>
      </c>
      <c r="I239" s="831">
        <v>458.6300048828125</v>
      </c>
      <c r="J239" s="831">
        <v>10</v>
      </c>
      <c r="K239" s="832">
        <v>4586.31982421875</v>
      </c>
    </row>
    <row r="240" spans="1:11" ht="14.45" customHeight="1" x14ac:dyDescent="0.2">
      <c r="A240" s="821" t="s">
        <v>572</v>
      </c>
      <c r="B240" s="822" t="s">
        <v>573</v>
      </c>
      <c r="C240" s="825" t="s">
        <v>596</v>
      </c>
      <c r="D240" s="839" t="s">
        <v>597</v>
      </c>
      <c r="E240" s="825" t="s">
        <v>1686</v>
      </c>
      <c r="F240" s="839" t="s">
        <v>1687</v>
      </c>
      <c r="G240" s="825" t="s">
        <v>1746</v>
      </c>
      <c r="H240" s="825" t="s">
        <v>1747</v>
      </c>
      <c r="I240" s="831">
        <v>156.08999633789063</v>
      </c>
      <c r="J240" s="831">
        <v>10</v>
      </c>
      <c r="K240" s="832">
        <v>1560.9000244140625</v>
      </c>
    </row>
    <row r="241" spans="1:11" ht="14.45" customHeight="1" x14ac:dyDescent="0.2">
      <c r="A241" s="821" t="s">
        <v>572</v>
      </c>
      <c r="B241" s="822" t="s">
        <v>573</v>
      </c>
      <c r="C241" s="825" t="s">
        <v>596</v>
      </c>
      <c r="D241" s="839" t="s">
        <v>597</v>
      </c>
      <c r="E241" s="825" t="s">
        <v>1686</v>
      </c>
      <c r="F241" s="839" t="s">
        <v>1687</v>
      </c>
      <c r="G241" s="825" t="s">
        <v>2048</v>
      </c>
      <c r="H241" s="825" t="s">
        <v>2049</v>
      </c>
      <c r="I241" s="831">
        <v>104.05999755859375</v>
      </c>
      <c r="J241" s="831">
        <v>10</v>
      </c>
      <c r="K241" s="832">
        <v>1040.5999755859375</v>
      </c>
    </row>
    <row r="242" spans="1:11" ht="14.45" customHeight="1" x14ac:dyDescent="0.2">
      <c r="A242" s="821" t="s">
        <v>572</v>
      </c>
      <c r="B242" s="822" t="s">
        <v>573</v>
      </c>
      <c r="C242" s="825" t="s">
        <v>596</v>
      </c>
      <c r="D242" s="839" t="s">
        <v>597</v>
      </c>
      <c r="E242" s="825" t="s">
        <v>1686</v>
      </c>
      <c r="F242" s="839" t="s">
        <v>1687</v>
      </c>
      <c r="G242" s="825" t="s">
        <v>2050</v>
      </c>
      <c r="H242" s="825" t="s">
        <v>2051</v>
      </c>
      <c r="I242" s="831">
        <v>484</v>
      </c>
      <c r="J242" s="831">
        <v>15</v>
      </c>
      <c r="K242" s="832">
        <v>7260</v>
      </c>
    </row>
    <row r="243" spans="1:11" ht="14.45" customHeight="1" x14ac:dyDescent="0.2">
      <c r="A243" s="821" t="s">
        <v>572</v>
      </c>
      <c r="B243" s="822" t="s">
        <v>573</v>
      </c>
      <c r="C243" s="825" t="s">
        <v>596</v>
      </c>
      <c r="D243" s="839" t="s">
        <v>597</v>
      </c>
      <c r="E243" s="825" t="s">
        <v>1686</v>
      </c>
      <c r="F243" s="839" t="s">
        <v>1687</v>
      </c>
      <c r="G243" s="825" t="s">
        <v>1750</v>
      </c>
      <c r="H243" s="825" t="s">
        <v>1751</v>
      </c>
      <c r="I243" s="831">
        <v>2.8542856148311069</v>
      </c>
      <c r="J243" s="831">
        <v>1100</v>
      </c>
      <c r="K243" s="832">
        <v>3138.6000061035156</v>
      </c>
    </row>
    <row r="244" spans="1:11" ht="14.45" customHeight="1" x14ac:dyDescent="0.2">
      <c r="A244" s="821" t="s">
        <v>572</v>
      </c>
      <c r="B244" s="822" t="s">
        <v>573</v>
      </c>
      <c r="C244" s="825" t="s">
        <v>596</v>
      </c>
      <c r="D244" s="839" t="s">
        <v>597</v>
      </c>
      <c r="E244" s="825" t="s">
        <v>1686</v>
      </c>
      <c r="F244" s="839" t="s">
        <v>1687</v>
      </c>
      <c r="G244" s="825" t="s">
        <v>2052</v>
      </c>
      <c r="H244" s="825" t="s">
        <v>2053</v>
      </c>
      <c r="I244" s="831">
        <v>1.2100000381469727</v>
      </c>
      <c r="J244" s="831">
        <v>750</v>
      </c>
      <c r="K244" s="832">
        <v>907.5</v>
      </c>
    </row>
    <row r="245" spans="1:11" ht="14.45" customHeight="1" x14ac:dyDescent="0.2">
      <c r="A245" s="821" t="s">
        <v>572</v>
      </c>
      <c r="B245" s="822" t="s">
        <v>573</v>
      </c>
      <c r="C245" s="825" t="s">
        <v>596</v>
      </c>
      <c r="D245" s="839" t="s">
        <v>597</v>
      </c>
      <c r="E245" s="825" t="s">
        <v>1686</v>
      </c>
      <c r="F245" s="839" t="s">
        <v>1687</v>
      </c>
      <c r="G245" s="825" t="s">
        <v>2054</v>
      </c>
      <c r="H245" s="825" t="s">
        <v>2055</v>
      </c>
      <c r="I245" s="831">
        <v>5.8066666920979815</v>
      </c>
      <c r="J245" s="831">
        <v>1250</v>
      </c>
      <c r="K245" s="832">
        <v>7260</v>
      </c>
    </row>
    <row r="246" spans="1:11" ht="14.45" customHeight="1" x14ac:dyDescent="0.2">
      <c r="A246" s="821" t="s">
        <v>572</v>
      </c>
      <c r="B246" s="822" t="s">
        <v>573</v>
      </c>
      <c r="C246" s="825" t="s">
        <v>596</v>
      </c>
      <c r="D246" s="839" t="s">
        <v>597</v>
      </c>
      <c r="E246" s="825" t="s">
        <v>1686</v>
      </c>
      <c r="F246" s="839" t="s">
        <v>1687</v>
      </c>
      <c r="G246" s="825" t="s">
        <v>2056</v>
      </c>
      <c r="H246" s="825" t="s">
        <v>2057</v>
      </c>
      <c r="I246" s="831">
        <v>107.69000244140625</v>
      </c>
      <c r="J246" s="831">
        <v>1</v>
      </c>
      <c r="K246" s="832">
        <v>107.69000244140625</v>
      </c>
    </row>
    <row r="247" spans="1:11" ht="14.45" customHeight="1" x14ac:dyDescent="0.2">
      <c r="A247" s="821" t="s">
        <v>572</v>
      </c>
      <c r="B247" s="822" t="s">
        <v>573</v>
      </c>
      <c r="C247" s="825" t="s">
        <v>596</v>
      </c>
      <c r="D247" s="839" t="s">
        <v>597</v>
      </c>
      <c r="E247" s="825" t="s">
        <v>1686</v>
      </c>
      <c r="F247" s="839" t="s">
        <v>1687</v>
      </c>
      <c r="G247" s="825" t="s">
        <v>2058</v>
      </c>
      <c r="H247" s="825" t="s">
        <v>2059</v>
      </c>
      <c r="I247" s="831">
        <v>83.129997253417969</v>
      </c>
      <c r="J247" s="831">
        <v>5</v>
      </c>
      <c r="K247" s="832">
        <v>415.6400146484375</v>
      </c>
    </row>
    <row r="248" spans="1:11" ht="14.45" customHeight="1" x14ac:dyDescent="0.2">
      <c r="A248" s="821" t="s">
        <v>572</v>
      </c>
      <c r="B248" s="822" t="s">
        <v>573</v>
      </c>
      <c r="C248" s="825" t="s">
        <v>596</v>
      </c>
      <c r="D248" s="839" t="s">
        <v>597</v>
      </c>
      <c r="E248" s="825" t="s">
        <v>1686</v>
      </c>
      <c r="F248" s="839" t="s">
        <v>1687</v>
      </c>
      <c r="G248" s="825" t="s">
        <v>2060</v>
      </c>
      <c r="H248" s="825" t="s">
        <v>2061</v>
      </c>
      <c r="I248" s="831">
        <v>665.5</v>
      </c>
      <c r="J248" s="831">
        <v>6</v>
      </c>
      <c r="K248" s="832">
        <v>3993</v>
      </c>
    </row>
    <row r="249" spans="1:11" ht="14.45" customHeight="1" x14ac:dyDescent="0.2">
      <c r="A249" s="821" t="s">
        <v>572</v>
      </c>
      <c r="B249" s="822" t="s">
        <v>573</v>
      </c>
      <c r="C249" s="825" t="s">
        <v>596</v>
      </c>
      <c r="D249" s="839" t="s">
        <v>597</v>
      </c>
      <c r="E249" s="825" t="s">
        <v>1686</v>
      </c>
      <c r="F249" s="839" t="s">
        <v>1687</v>
      </c>
      <c r="G249" s="825" t="s">
        <v>2062</v>
      </c>
      <c r="H249" s="825" t="s">
        <v>2063</v>
      </c>
      <c r="I249" s="831">
        <v>219.49000549316406</v>
      </c>
      <c r="J249" s="831">
        <v>10</v>
      </c>
      <c r="K249" s="832">
        <v>2194.93994140625</v>
      </c>
    </row>
    <row r="250" spans="1:11" ht="14.45" customHeight="1" x14ac:dyDescent="0.2">
      <c r="A250" s="821" t="s">
        <v>572</v>
      </c>
      <c r="B250" s="822" t="s">
        <v>573</v>
      </c>
      <c r="C250" s="825" t="s">
        <v>596</v>
      </c>
      <c r="D250" s="839" t="s">
        <v>597</v>
      </c>
      <c r="E250" s="825" t="s">
        <v>1686</v>
      </c>
      <c r="F250" s="839" t="s">
        <v>1687</v>
      </c>
      <c r="G250" s="825" t="s">
        <v>1752</v>
      </c>
      <c r="H250" s="825" t="s">
        <v>1753</v>
      </c>
      <c r="I250" s="831">
        <v>0.4699999988079071</v>
      </c>
      <c r="J250" s="831">
        <v>4700</v>
      </c>
      <c r="K250" s="832">
        <v>2209</v>
      </c>
    </row>
    <row r="251" spans="1:11" ht="14.45" customHeight="1" x14ac:dyDescent="0.2">
      <c r="A251" s="821" t="s">
        <v>572</v>
      </c>
      <c r="B251" s="822" t="s">
        <v>573</v>
      </c>
      <c r="C251" s="825" t="s">
        <v>596</v>
      </c>
      <c r="D251" s="839" t="s">
        <v>597</v>
      </c>
      <c r="E251" s="825" t="s">
        <v>1686</v>
      </c>
      <c r="F251" s="839" t="s">
        <v>1687</v>
      </c>
      <c r="G251" s="825" t="s">
        <v>2064</v>
      </c>
      <c r="H251" s="825" t="s">
        <v>2065</v>
      </c>
      <c r="I251" s="831">
        <v>1.2799999713897705</v>
      </c>
      <c r="J251" s="831">
        <v>3000</v>
      </c>
      <c r="K251" s="832">
        <v>3847.7999877929688</v>
      </c>
    </row>
    <row r="252" spans="1:11" ht="14.45" customHeight="1" x14ac:dyDescent="0.2">
      <c r="A252" s="821" t="s">
        <v>572</v>
      </c>
      <c r="B252" s="822" t="s">
        <v>573</v>
      </c>
      <c r="C252" s="825" t="s">
        <v>596</v>
      </c>
      <c r="D252" s="839" t="s">
        <v>597</v>
      </c>
      <c r="E252" s="825" t="s">
        <v>1686</v>
      </c>
      <c r="F252" s="839" t="s">
        <v>1687</v>
      </c>
      <c r="G252" s="825" t="s">
        <v>2066</v>
      </c>
      <c r="H252" s="825" t="s">
        <v>2067</v>
      </c>
      <c r="I252" s="831">
        <v>2.369999885559082</v>
      </c>
      <c r="J252" s="831">
        <v>350</v>
      </c>
      <c r="K252" s="832">
        <v>829.5</v>
      </c>
    </row>
    <row r="253" spans="1:11" ht="14.45" customHeight="1" x14ac:dyDescent="0.2">
      <c r="A253" s="821" t="s">
        <v>572</v>
      </c>
      <c r="B253" s="822" t="s">
        <v>573</v>
      </c>
      <c r="C253" s="825" t="s">
        <v>596</v>
      </c>
      <c r="D253" s="839" t="s">
        <v>597</v>
      </c>
      <c r="E253" s="825" t="s">
        <v>1686</v>
      </c>
      <c r="F253" s="839" t="s">
        <v>1687</v>
      </c>
      <c r="G253" s="825" t="s">
        <v>2068</v>
      </c>
      <c r="H253" s="825" t="s">
        <v>2069</v>
      </c>
      <c r="I253" s="831">
        <v>3.75</v>
      </c>
      <c r="J253" s="831">
        <v>40</v>
      </c>
      <c r="K253" s="832">
        <v>150</v>
      </c>
    </row>
    <row r="254" spans="1:11" ht="14.45" customHeight="1" x14ac:dyDescent="0.2">
      <c r="A254" s="821" t="s">
        <v>572</v>
      </c>
      <c r="B254" s="822" t="s">
        <v>573</v>
      </c>
      <c r="C254" s="825" t="s">
        <v>596</v>
      </c>
      <c r="D254" s="839" t="s">
        <v>597</v>
      </c>
      <c r="E254" s="825" t="s">
        <v>1686</v>
      </c>
      <c r="F254" s="839" t="s">
        <v>1687</v>
      </c>
      <c r="G254" s="825" t="s">
        <v>2070</v>
      </c>
      <c r="H254" s="825" t="s">
        <v>2071</v>
      </c>
      <c r="I254" s="831">
        <v>1.8019999504089355</v>
      </c>
      <c r="J254" s="831">
        <v>300</v>
      </c>
      <c r="K254" s="832">
        <v>540.5</v>
      </c>
    </row>
    <row r="255" spans="1:11" ht="14.45" customHeight="1" x14ac:dyDescent="0.2">
      <c r="A255" s="821" t="s">
        <v>572</v>
      </c>
      <c r="B255" s="822" t="s">
        <v>573</v>
      </c>
      <c r="C255" s="825" t="s">
        <v>596</v>
      </c>
      <c r="D255" s="839" t="s">
        <v>597</v>
      </c>
      <c r="E255" s="825" t="s">
        <v>1686</v>
      </c>
      <c r="F255" s="839" t="s">
        <v>1687</v>
      </c>
      <c r="G255" s="825" t="s">
        <v>2072</v>
      </c>
      <c r="H255" s="825" t="s">
        <v>2073</v>
      </c>
      <c r="I255" s="831">
        <v>1.9900000095367432</v>
      </c>
      <c r="J255" s="831">
        <v>10</v>
      </c>
      <c r="K255" s="832">
        <v>19.899999618530273</v>
      </c>
    </row>
    <row r="256" spans="1:11" ht="14.45" customHeight="1" x14ac:dyDescent="0.2">
      <c r="A256" s="821" t="s">
        <v>572</v>
      </c>
      <c r="B256" s="822" t="s">
        <v>573</v>
      </c>
      <c r="C256" s="825" t="s">
        <v>596</v>
      </c>
      <c r="D256" s="839" t="s">
        <v>597</v>
      </c>
      <c r="E256" s="825" t="s">
        <v>1686</v>
      </c>
      <c r="F256" s="839" t="s">
        <v>1687</v>
      </c>
      <c r="G256" s="825" t="s">
        <v>2074</v>
      </c>
      <c r="H256" s="825" t="s">
        <v>2075</v>
      </c>
      <c r="I256" s="831">
        <v>4.7800002098083496</v>
      </c>
      <c r="J256" s="831">
        <v>30</v>
      </c>
      <c r="K256" s="832">
        <v>143.39999771118164</v>
      </c>
    </row>
    <row r="257" spans="1:11" ht="14.45" customHeight="1" x14ac:dyDescent="0.2">
      <c r="A257" s="821" t="s">
        <v>572</v>
      </c>
      <c r="B257" s="822" t="s">
        <v>573</v>
      </c>
      <c r="C257" s="825" t="s">
        <v>596</v>
      </c>
      <c r="D257" s="839" t="s">
        <v>597</v>
      </c>
      <c r="E257" s="825" t="s">
        <v>1686</v>
      </c>
      <c r="F257" s="839" t="s">
        <v>1687</v>
      </c>
      <c r="G257" s="825" t="s">
        <v>2076</v>
      </c>
      <c r="H257" s="825" t="s">
        <v>2077</v>
      </c>
      <c r="I257" s="831">
        <v>21.234999656677246</v>
      </c>
      <c r="J257" s="831">
        <v>20</v>
      </c>
      <c r="K257" s="832">
        <v>424.69999694824219</v>
      </c>
    </row>
    <row r="258" spans="1:11" ht="14.45" customHeight="1" x14ac:dyDescent="0.2">
      <c r="A258" s="821" t="s">
        <v>572</v>
      </c>
      <c r="B258" s="822" t="s">
        <v>573</v>
      </c>
      <c r="C258" s="825" t="s">
        <v>596</v>
      </c>
      <c r="D258" s="839" t="s">
        <v>597</v>
      </c>
      <c r="E258" s="825" t="s">
        <v>1686</v>
      </c>
      <c r="F258" s="839" t="s">
        <v>1687</v>
      </c>
      <c r="G258" s="825" t="s">
        <v>2078</v>
      </c>
      <c r="H258" s="825" t="s">
        <v>2079</v>
      </c>
      <c r="I258" s="831">
        <v>5.380000114440918</v>
      </c>
      <c r="J258" s="831">
        <v>300</v>
      </c>
      <c r="K258" s="832">
        <v>1614</v>
      </c>
    </row>
    <row r="259" spans="1:11" ht="14.45" customHeight="1" x14ac:dyDescent="0.2">
      <c r="A259" s="821" t="s">
        <v>572</v>
      </c>
      <c r="B259" s="822" t="s">
        <v>573</v>
      </c>
      <c r="C259" s="825" t="s">
        <v>596</v>
      </c>
      <c r="D259" s="839" t="s">
        <v>597</v>
      </c>
      <c r="E259" s="825" t="s">
        <v>1686</v>
      </c>
      <c r="F259" s="839" t="s">
        <v>1687</v>
      </c>
      <c r="G259" s="825" t="s">
        <v>2080</v>
      </c>
      <c r="H259" s="825" t="s">
        <v>2081</v>
      </c>
      <c r="I259" s="831">
        <v>4.619999885559082</v>
      </c>
      <c r="J259" s="831">
        <v>1</v>
      </c>
      <c r="K259" s="832">
        <v>4.619999885559082</v>
      </c>
    </row>
    <row r="260" spans="1:11" ht="14.45" customHeight="1" x14ac:dyDescent="0.2">
      <c r="A260" s="821" t="s">
        <v>572</v>
      </c>
      <c r="B260" s="822" t="s">
        <v>573</v>
      </c>
      <c r="C260" s="825" t="s">
        <v>596</v>
      </c>
      <c r="D260" s="839" t="s">
        <v>597</v>
      </c>
      <c r="E260" s="825" t="s">
        <v>1686</v>
      </c>
      <c r="F260" s="839" t="s">
        <v>1687</v>
      </c>
      <c r="G260" s="825" t="s">
        <v>1754</v>
      </c>
      <c r="H260" s="825" t="s">
        <v>1755</v>
      </c>
      <c r="I260" s="831">
        <v>2.5299999713897705</v>
      </c>
      <c r="J260" s="831">
        <v>600</v>
      </c>
      <c r="K260" s="832">
        <v>1518</v>
      </c>
    </row>
    <row r="261" spans="1:11" ht="14.45" customHeight="1" x14ac:dyDescent="0.2">
      <c r="A261" s="821" t="s">
        <v>572</v>
      </c>
      <c r="B261" s="822" t="s">
        <v>573</v>
      </c>
      <c r="C261" s="825" t="s">
        <v>596</v>
      </c>
      <c r="D261" s="839" t="s">
        <v>597</v>
      </c>
      <c r="E261" s="825" t="s">
        <v>1686</v>
      </c>
      <c r="F261" s="839" t="s">
        <v>1687</v>
      </c>
      <c r="G261" s="825" t="s">
        <v>2082</v>
      </c>
      <c r="H261" s="825" t="s">
        <v>2083</v>
      </c>
      <c r="I261" s="831">
        <v>2.6700000762939453</v>
      </c>
      <c r="J261" s="831">
        <v>50</v>
      </c>
      <c r="K261" s="832">
        <v>133.71000671386719</v>
      </c>
    </row>
    <row r="262" spans="1:11" ht="14.45" customHeight="1" x14ac:dyDescent="0.2">
      <c r="A262" s="821" t="s">
        <v>572</v>
      </c>
      <c r="B262" s="822" t="s">
        <v>573</v>
      </c>
      <c r="C262" s="825" t="s">
        <v>596</v>
      </c>
      <c r="D262" s="839" t="s">
        <v>597</v>
      </c>
      <c r="E262" s="825" t="s">
        <v>1686</v>
      </c>
      <c r="F262" s="839" t="s">
        <v>1687</v>
      </c>
      <c r="G262" s="825" t="s">
        <v>1756</v>
      </c>
      <c r="H262" s="825" t="s">
        <v>1757</v>
      </c>
      <c r="I262" s="831">
        <v>3.7400000095367432</v>
      </c>
      <c r="J262" s="831">
        <v>650</v>
      </c>
      <c r="K262" s="832">
        <v>2431</v>
      </c>
    </row>
    <row r="263" spans="1:11" ht="14.45" customHeight="1" x14ac:dyDescent="0.2">
      <c r="A263" s="821" t="s">
        <v>572</v>
      </c>
      <c r="B263" s="822" t="s">
        <v>573</v>
      </c>
      <c r="C263" s="825" t="s">
        <v>596</v>
      </c>
      <c r="D263" s="839" t="s">
        <v>597</v>
      </c>
      <c r="E263" s="825" t="s">
        <v>1686</v>
      </c>
      <c r="F263" s="839" t="s">
        <v>1687</v>
      </c>
      <c r="G263" s="825" t="s">
        <v>2084</v>
      </c>
      <c r="H263" s="825" t="s">
        <v>2085</v>
      </c>
      <c r="I263" s="831">
        <v>21.239999771118164</v>
      </c>
      <c r="J263" s="831">
        <v>10</v>
      </c>
      <c r="K263" s="832">
        <v>212.39999389648438</v>
      </c>
    </row>
    <row r="264" spans="1:11" ht="14.45" customHeight="1" x14ac:dyDescent="0.2">
      <c r="A264" s="821" t="s">
        <v>572</v>
      </c>
      <c r="B264" s="822" t="s">
        <v>573</v>
      </c>
      <c r="C264" s="825" t="s">
        <v>596</v>
      </c>
      <c r="D264" s="839" t="s">
        <v>597</v>
      </c>
      <c r="E264" s="825" t="s">
        <v>1686</v>
      </c>
      <c r="F264" s="839" t="s">
        <v>1687</v>
      </c>
      <c r="G264" s="825" t="s">
        <v>1758</v>
      </c>
      <c r="H264" s="825" t="s">
        <v>1759</v>
      </c>
      <c r="I264" s="831">
        <v>22.389999389648438</v>
      </c>
      <c r="J264" s="831">
        <v>700</v>
      </c>
      <c r="K264" s="832">
        <v>15780</v>
      </c>
    </row>
    <row r="265" spans="1:11" ht="14.45" customHeight="1" x14ac:dyDescent="0.2">
      <c r="A265" s="821" t="s">
        <v>572</v>
      </c>
      <c r="B265" s="822" t="s">
        <v>573</v>
      </c>
      <c r="C265" s="825" t="s">
        <v>596</v>
      </c>
      <c r="D265" s="839" t="s">
        <v>597</v>
      </c>
      <c r="E265" s="825" t="s">
        <v>1686</v>
      </c>
      <c r="F265" s="839" t="s">
        <v>1687</v>
      </c>
      <c r="G265" s="825" t="s">
        <v>2086</v>
      </c>
      <c r="H265" s="825" t="s">
        <v>2087</v>
      </c>
      <c r="I265" s="831">
        <v>3.1450001001358032</v>
      </c>
      <c r="J265" s="831">
        <v>15</v>
      </c>
      <c r="K265" s="832">
        <v>47.149999618530273</v>
      </c>
    </row>
    <row r="266" spans="1:11" ht="14.45" customHeight="1" x14ac:dyDescent="0.2">
      <c r="A266" s="821" t="s">
        <v>572</v>
      </c>
      <c r="B266" s="822" t="s">
        <v>573</v>
      </c>
      <c r="C266" s="825" t="s">
        <v>596</v>
      </c>
      <c r="D266" s="839" t="s">
        <v>597</v>
      </c>
      <c r="E266" s="825" t="s">
        <v>2088</v>
      </c>
      <c r="F266" s="839" t="s">
        <v>2089</v>
      </c>
      <c r="G266" s="825" t="s">
        <v>2090</v>
      </c>
      <c r="H266" s="825" t="s">
        <v>2091</v>
      </c>
      <c r="I266" s="831">
        <v>24.180000305175781</v>
      </c>
      <c r="J266" s="831">
        <v>300</v>
      </c>
      <c r="K266" s="832">
        <v>7252.740234375</v>
      </c>
    </row>
    <row r="267" spans="1:11" ht="14.45" customHeight="1" x14ac:dyDescent="0.2">
      <c r="A267" s="821" t="s">
        <v>572</v>
      </c>
      <c r="B267" s="822" t="s">
        <v>573</v>
      </c>
      <c r="C267" s="825" t="s">
        <v>596</v>
      </c>
      <c r="D267" s="839" t="s">
        <v>597</v>
      </c>
      <c r="E267" s="825" t="s">
        <v>2088</v>
      </c>
      <c r="F267" s="839" t="s">
        <v>2089</v>
      </c>
      <c r="G267" s="825" t="s">
        <v>2092</v>
      </c>
      <c r="H267" s="825" t="s">
        <v>2093</v>
      </c>
      <c r="I267" s="831">
        <v>7.2150001525878906</v>
      </c>
      <c r="J267" s="831">
        <v>35</v>
      </c>
      <c r="K267" s="832">
        <v>255.59999847412109</v>
      </c>
    </row>
    <row r="268" spans="1:11" ht="14.45" customHeight="1" x14ac:dyDescent="0.2">
      <c r="A268" s="821" t="s">
        <v>572</v>
      </c>
      <c r="B268" s="822" t="s">
        <v>573</v>
      </c>
      <c r="C268" s="825" t="s">
        <v>596</v>
      </c>
      <c r="D268" s="839" t="s">
        <v>597</v>
      </c>
      <c r="E268" s="825" t="s">
        <v>2094</v>
      </c>
      <c r="F268" s="839" t="s">
        <v>2095</v>
      </c>
      <c r="G268" s="825" t="s">
        <v>2096</v>
      </c>
      <c r="H268" s="825" t="s">
        <v>2097</v>
      </c>
      <c r="I268" s="831">
        <v>49.849998474121094</v>
      </c>
      <c r="J268" s="831">
        <v>36</v>
      </c>
      <c r="K268" s="832">
        <v>1794.68994140625</v>
      </c>
    </row>
    <row r="269" spans="1:11" ht="14.45" customHeight="1" x14ac:dyDescent="0.2">
      <c r="A269" s="821" t="s">
        <v>572</v>
      </c>
      <c r="B269" s="822" t="s">
        <v>573</v>
      </c>
      <c r="C269" s="825" t="s">
        <v>596</v>
      </c>
      <c r="D269" s="839" t="s">
        <v>597</v>
      </c>
      <c r="E269" s="825" t="s">
        <v>1760</v>
      </c>
      <c r="F269" s="839" t="s">
        <v>1761</v>
      </c>
      <c r="G269" s="825" t="s">
        <v>2098</v>
      </c>
      <c r="H269" s="825" t="s">
        <v>2099</v>
      </c>
      <c r="I269" s="831">
        <v>0.47999998927116394</v>
      </c>
      <c r="J269" s="831">
        <v>300</v>
      </c>
      <c r="K269" s="832">
        <v>144</v>
      </c>
    </row>
    <row r="270" spans="1:11" ht="14.45" customHeight="1" x14ac:dyDescent="0.2">
      <c r="A270" s="821" t="s">
        <v>572</v>
      </c>
      <c r="B270" s="822" t="s">
        <v>573</v>
      </c>
      <c r="C270" s="825" t="s">
        <v>596</v>
      </c>
      <c r="D270" s="839" t="s">
        <v>597</v>
      </c>
      <c r="E270" s="825" t="s">
        <v>1760</v>
      </c>
      <c r="F270" s="839" t="s">
        <v>1761</v>
      </c>
      <c r="G270" s="825" t="s">
        <v>1762</v>
      </c>
      <c r="H270" s="825" t="s">
        <v>1763</v>
      </c>
      <c r="I270" s="831">
        <v>0.30500000715255737</v>
      </c>
      <c r="J270" s="831">
        <v>200</v>
      </c>
      <c r="K270" s="832">
        <v>61</v>
      </c>
    </row>
    <row r="271" spans="1:11" ht="14.45" customHeight="1" x14ac:dyDescent="0.2">
      <c r="A271" s="821" t="s">
        <v>572</v>
      </c>
      <c r="B271" s="822" t="s">
        <v>573</v>
      </c>
      <c r="C271" s="825" t="s">
        <v>596</v>
      </c>
      <c r="D271" s="839" t="s">
        <v>597</v>
      </c>
      <c r="E271" s="825" t="s">
        <v>1760</v>
      </c>
      <c r="F271" s="839" t="s">
        <v>1761</v>
      </c>
      <c r="G271" s="825" t="s">
        <v>1764</v>
      </c>
      <c r="H271" s="825" t="s">
        <v>1765</v>
      </c>
      <c r="I271" s="831">
        <v>0.30000001192092896</v>
      </c>
      <c r="J271" s="831">
        <v>400</v>
      </c>
      <c r="K271" s="832">
        <v>121.44000244140625</v>
      </c>
    </row>
    <row r="272" spans="1:11" ht="14.45" customHeight="1" x14ac:dyDescent="0.2">
      <c r="A272" s="821" t="s">
        <v>572</v>
      </c>
      <c r="B272" s="822" t="s">
        <v>573</v>
      </c>
      <c r="C272" s="825" t="s">
        <v>596</v>
      </c>
      <c r="D272" s="839" t="s">
        <v>597</v>
      </c>
      <c r="E272" s="825" t="s">
        <v>1760</v>
      </c>
      <c r="F272" s="839" t="s">
        <v>1761</v>
      </c>
      <c r="G272" s="825" t="s">
        <v>1766</v>
      </c>
      <c r="H272" s="825" t="s">
        <v>1767</v>
      </c>
      <c r="I272" s="831">
        <v>0.30500000715255737</v>
      </c>
      <c r="J272" s="831">
        <v>1700</v>
      </c>
      <c r="K272" s="832">
        <v>516</v>
      </c>
    </row>
    <row r="273" spans="1:11" ht="14.45" customHeight="1" x14ac:dyDescent="0.2">
      <c r="A273" s="821" t="s">
        <v>572</v>
      </c>
      <c r="B273" s="822" t="s">
        <v>573</v>
      </c>
      <c r="C273" s="825" t="s">
        <v>596</v>
      </c>
      <c r="D273" s="839" t="s">
        <v>597</v>
      </c>
      <c r="E273" s="825" t="s">
        <v>1760</v>
      </c>
      <c r="F273" s="839" t="s">
        <v>1761</v>
      </c>
      <c r="G273" s="825" t="s">
        <v>1768</v>
      </c>
      <c r="H273" s="825" t="s">
        <v>1769</v>
      </c>
      <c r="I273" s="831">
        <v>0.54625001549720764</v>
      </c>
      <c r="J273" s="831">
        <v>1800</v>
      </c>
      <c r="K273" s="832">
        <v>984</v>
      </c>
    </row>
    <row r="274" spans="1:11" ht="14.45" customHeight="1" x14ac:dyDescent="0.2">
      <c r="A274" s="821" t="s">
        <v>572</v>
      </c>
      <c r="B274" s="822" t="s">
        <v>573</v>
      </c>
      <c r="C274" s="825" t="s">
        <v>596</v>
      </c>
      <c r="D274" s="839" t="s">
        <v>597</v>
      </c>
      <c r="E274" s="825" t="s">
        <v>1760</v>
      </c>
      <c r="F274" s="839" t="s">
        <v>1761</v>
      </c>
      <c r="G274" s="825" t="s">
        <v>2100</v>
      </c>
      <c r="H274" s="825" t="s">
        <v>2101</v>
      </c>
      <c r="I274" s="831">
        <v>48.819999694824219</v>
      </c>
      <c r="J274" s="831">
        <v>25</v>
      </c>
      <c r="K274" s="832">
        <v>1220.5899658203125</v>
      </c>
    </row>
    <row r="275" spans="1:11" ht="14.45" customHeight="1" x14ac:dyDescent="0.2">
      <c r="A275" s="821" t="s">
        <v>572</v>
      </c>
      <c r="B275" s="822" t="s">
        <v>573</v>
      </c>
      <c r="C275" s="825" t="s">
        <v>596</v>
      </c>
      <c r="D275" s="839" t="s">
        <v>597</v>
      </c>
      <c r="E275" s="825" t="s">
        <v>1760</v>
      </c>
      <c r="F275" s="839" t="s">
        <v>1761</v>
      </c>
      <c r="G275" s="825" t="s">
        <v>2102</v>
      </c>
      <c r="H275" s="825" t="s">
        <v>2103</v>
      </c>
      <c r="I275" s="831">
        <v>29.639999389648438</v>
      </c>
      <c r="J275" s="831">
        <v>50</v>
      </c>
      <c r="K275" s="832">
        <v>1481.989990234375</v>
      </c>
    </row>
    <row r="276" spans="1:11" ht="14.45" customHeight="1" x14ac:dyDescent="0.2">
      <c r="A276" s="821" t="s">
        <v>572</v>
      </c>
      <c r="B276" s="822" t="s">
        <v>573</v>
      </c>
      <c r="C276" s="825" t="s">
        <v>596</v>
      </c>
      <c r="D276" s="839" t="s">
        <v>597</v>
      </c>
      <c r="E276" s="825" t="s">
        <v>1770</v>
      </c>
      <c r="F276" s="839" t="s">
        <v>1771</v>
      </c>
      <c r="G276" s="825" t="s">
        <v>1772</v>
      </c>
      <c r="H276" s="825" t="s">
        <v>1773</v>
      </c>
      <c r="I276" s="831">
        <v>15.729999542236328</v>
      </c>
      <c r="J276" s="831">
        <v>150</v>
      </c>
      <c r="K276" s="832">
        <v>2359.5</v>
      </c>
    </row>
    <row r="277" spans="1:11" ht="14.45" customHeight="1" x14ac:dyDescent="0.2">
      <c r="A277" s="821" t="s">
        <v>572</v>
      </c>
      <c r="B277" s="822" t="s">
        <v>573</v>
      </c>
      <c r="C277" s="825" t="s">
        <v>596</v>
      </c>
      <c r="D277" s="839" t="s">
        <v>597</v>
      </c>
      <c r="E277" s="825" t="s">
        <v>1770</v>
      </c>
      <c r="F277" s="839" t="s">
        <v>1771</v>
      </c>
      <c r="G277" s="825" t="s">
        <v>1774</v>
      </c>
      <c r="H277" s="825" t="s">
        <v>1775</v>
      </c>
      <c r="I277" s="831">
        <v>15.729999542236328</v>
      </c>
      <c r="J277" s="831">
        <v>550</v>
      </c>
      <c r="K277" s="832">
        <v>8651.5</v>
      </c>
    </row>
    <row r="278" spans="1:11" ht="14.45" customHeight="1" x14ac:dyDescent="0.2">
      <c r="A278" s="821" t="s">
        <v>572</v>
      </c>
      <c r="B278" s="822" t="s">
        <v>573</v>
      </c>
      <c r="C278" s="825" t="s">
        <v>596</v>
      </c>
      <c r="D278" s="839" t="s">
        <v>597</v>
      </c>
      <c r="E278" s="825" t="s">
        <v>1770</v>
      </c>
      <c r="F278" s="839" t="s">
        <v>1771</v>
      </c>
      <c r="G278" s="825" t="s">
        <v>2104</v>
      </c>
      <c r="H278" s="825" t="s">
        <v>2105</v>
      </c>
      <c r="I278" s="831">
        <v>15.729999542236328</v>
      </c>
      <c r="J278" s="831">
        <v>100</v>
      </c>
      <c r="K278" s="832">
        <v>1573</v>
      </c>
    </row>
    <row r="279" spans="1:11" ht="14.45" customHeight="1" x14ac:dyDescent="0.2">
      <c r="A279" s="821" t="s">
        <v>572</v>
      </c>
      <c r="B279" s="822" t="s">
        <v>573</v>
      </c>
      <c r="C279" s="825" t="s">
        <v>596</v>
      </c>
      <c r="D279" s="839" t="s">
        <v>597</v>
      </c>
      <c r="E279" s="825" t="s">
        <v>1770</v>
      </c>
      <c r="F279" s="839" t="s">
        <v>1771</v>
      </c>
      <c r="G279" s="825" t="s">
        <v>2106</v>
      </c>
      <c r="H279" s="825" t="s">
        <v>2107</v>
      </c>
      <c r="I279" s="831">
        <v>15.729999542236328</v>
      </c>
      <c r="J279" s="831">
        <v>50</v>
      </c>
      <c r="K279" s="832">
        <v>786.5</v>
      </c>
    </row>
    <row r="280" spans="1:11" ht="14.45" customHeight="1" x14ac:dyDescent="0.2">
      <c r="A280" s="821" t="s">
        <v>572</v>
      </c>
      <c r="B280" s="822" t="s">
        <v>573</v>
      </c>
      <c r="C280" s="825" t="s">
        <v>596</v>
      </c>
      <c r="D280" s="839" t="s">
        <v>597</v>
      </c>
      <c r="E280" s="825" t="s">
        <v>1770</v>
      </c>
      <c r="F280" s="839" t="s">
        <v>1771</v>
      </c>
      <c r="G280" s="825" t="s">
        <v>2108</v>
      </c>
      <c r="H280" s="825" t="s">
        <v>2109</v>
      </c>
      <c r="I280" s="831">
        <v>15.729999542236328</v>
      </c>
      <c r="J280" s="831">
        <v>150</v>
      </c>
      <c r="K280" s="832">
        <v>2359.5</v>
      </c>
    </row>
    <row r="281" spans="1:11" ht="14.45" customHeight="1" x14ac:dyDescent="0.2">
      <c r="A281" s="821" t="s">
        <v>572</v>
      </c>
      <c r="B281" s="822" t="s">
        <v>573</v>
      </c>
      <c r="C281" s="825" t="s">
        <v>596</v>
      </c>
      <c r="D281" s="839" t="s">
        <v>597</v>
      </c>
      <c r="E281" s="825" t="s">
        <v>1770</v>
      </c>
      <c r="F281" s="839" t="s">
        <v>1771</v>
      </c>
      <c r="G281" s="825" t="s">
        <v>2110</v>
      </c>
      <c r="H281" s="825" t="s">
        <v>2111</v>
      </c>
      <c r="I281" s="831">
        <v>0.6550000011920929</v>
      </c>
      <c r="J281" s="831">
        <v>2400</v>
      </c>
      <c r="K281" s="832">
        <v>1572</v>
      </c>
    </row>
    <row r="282" spans="1:11" ht="14.45" customHeight="1" x14ac:dyDescent="0.2">
      <c r="A282" s="821" t="s">
        <v>572</v>
      </c>
      <c r="B282" s="822" t="s">
        <v>573</v>
      </c>
      <c r="C282" s="825" t="s">
        <v>596</v>
      </c>
      <c r="D282" s="839" t="s">
        <v>597</v>
      </c>
      <c r="E282" s="825" t="s">
        <v>1770</v>
      </c>
      <c r="F282" s="839" t="s">
        <v>1771</v>
      </c>
      <c r="G282" s="825" t="s">
        <v>1776</v>
      </c>
      <c r="H282" s="825" t="s">
        <v>1777</v>
      </c>
      <c r="I282" s="831">
        <v>0.71714286293302265</v>
      </c>
      <c r="J282" s="831">
        <v>58000</v>
      </c>
      <c r="K282" s="832">
        <v>41640</v>
      </c>
    </row>
    <row r="283" spans="1:11" ht="14.45" customHeight="1" x14ac:dyDescent="0.2">
      <c r="A283" s="821" t="s">
        <v>572</v>
      </c>
      <c r="B283" s="822" t="s">
        <v>573</v>
      </c>
      <c r="C283" s="825" t="s">
        <v>596</v>
      </c>
      <c r="D283" s="839" t="s">
        <v>597</v>
      </c>
      <c r="E283" s="825" t="s">
        <v>1770</v>
      </c>
      <c r="F283" s="839" t="s">
        <v>1771</v>
      </c>
      <c r="G283" s="825" t="s">
        <v>2112</v>
      </c>
      <c r="H283" s="825" t="s">
        <v>2113</v>
      </c>
      <c r="I283" s="831">
        <v>0.92599997520446775</v>
      </c>
      <c r="J283" s="831">
        <v>1800</v>
      </c>
      <c r="K283" s="832">
        <v>1638.3400115966797</v>
      </c>
    </row>
    <row r="284" spans="1:11" ht="14.45" customHeight="1" x14ac:dyDescent="0.2">
      <c r="A284" s="821" t="s">
        <v>572</v>
      </c>
      <c r="B284" s="822" t="s">
        <v>573</v>
      </c>
      <c r="C284" s="825" t="s">
        <v>596</v>
      </c>
      <c r="D284" s="839" t="s">
        <v>597</v>
      </c>
      <c r="E284" s="825" t="s">
        <v>1770</v>
      </c>
      <c r="F284" s="839" t="s">
        <v>1771</v>
      </c>
      <c r="G284" s="825" t="s">
        <v>2114</v>
      </c>
      <c r="H284" s="825" t="s">
        <v>2115</v>
      </c>
      <c r="I284" s="831">
        <v>0.89999997615814209</v>
      </c>
      <c r="J284" s="831">
        <v>200</v>
      </c>
      <c r="K284" s="832">
        <v>179.08000183105469</v>
      </c>
    </row>
    <row r="285" spans="1:11" ht="14.45" customHeight="1" x14ac:dyDescent="0.2">
      <c r="A285" s="821" t="s">
        <v>572</v>
      </c>
      <c r="B285" s="822" t="s">
        <v>573</v>
      </c>
      <c r="C285" s="825" t="s">
        <v>596</v>
      </c>
      <c r="D285" s="839" t="s">
        <v>597</v>
      </c>
      <c r="E285" s="825" t="s">
        <v>2116</v>
      </c>
      <c r="F285" s="839" t="s">
        <v>2117</v>
      </c>
      <c r="G285" s="825" t="s">
        <v>2118</v>
      </c>
      <c r="H285" s="825" t="s">
        <v>2119</v>
      </c>
      <c r="I285" s="831">
        <v>629.20001220703125</v>
      </c>
      <c r="J285" s="831">
        <v>30</v>
      </c>
      <c r="K285" s="832">
        <v>18876</v>
      </c>
    </row>
    <row r="286" spans="1:11" ht="14.45" customHeight="1" x14ac:dyDescent="0.2">
      <c r="A286" s="821" t="s">
        <v>572</v>
      </c>
      <c r="B286" s="822" t="s">
        <v>573</v>
      </c>
      <c r="C286" s="825" t="s">
        <v>596</v>
      </c>
      <c r="D286" s="839" t="s">
        <v>597</v>
      </c>
      <c r="E286" s="825" t="s">
        <v>2116</v>
      </c>
      <c r="F286" s="839" t="s">
        <v>2117</v>
      </c>
      <c r="G286" s="825" t="s">
        <v>2120</v>
      </c>
      <c r="H286" s="825" t="s">
        <v>2121</v>
      </c>
      <c r="I286" s="831">
        <v>592.9000244140625</v>
      </c>
      <c r="J286" s="831">
        <v>16</v>
      </c>
      <c r="K286" s="832">
        <v>9486.400390625</v>
      </c>
    </row>
    <row r="287" spans="1:11" ht="14.45" customHeight="1" x14ac:dyDescent="0.2">
      <c r="A287" s="821" t="s">
        <v>572</v>
      </c>
      <c r="B287" s="822" t="s">
        <v>573</v>
      </c>
      <c r="C287" s="825" t="s">
        <v>596</v>
      </c>
      <c r="D287" s="839" t="s">
        <v>597</v>
      </c>
      <c r="E287" s="825" t="s">
        <v>2116</v>
      </c>
      <c r="F287" s="839" t="s">
        <v>2117</v>
      </c>
      <c r="G287" s="825" t="s">
        <v>2122</v>
      </c>
      <c r="H287" s="825" t="s">
        <v>2123</v>
      </c>
      <c r="I287" s="831">
        <v>592.9000244140625</v>
      </c>
      <c r="J287" s="831">
        <v>10</v>
      </c>
      <c r="K287" s="832">
        <v>5929</v>
      </c>
    </row>
    <row r="288" spans="1:11" ht="14.45" customHeight="1" x14ac:dyDescent="0.2">
      <c r="A288" s="821" t="s">
        <v>572</v>
      </c>
      <c r="B288" s="822" t="s">
        <v>573</v>
      </c>
      <c r="C288" s="825" t="s">
        <v>596</v>
      </c>
      <c r="D288" s="839" t="s">
        <v>597</v>
      </c>
      <c r="E288" s="825" t="s">
        <v>2116</v>
      </c>
      <c r="F288" s="839" t="s">
        <v>2117</v>
      </c>
      <c r="G288" s="825" t="s">
        <v>2124</v>
      </c>
      <c r="H288" s="825" t="s">
        <v>2125</v>
      </c>
      <c r="I288" s="831">
        <v>1694</v>
      </c>
      <c r="J288" s="831">
        <v>30</v>
      </c>
      <c r="K288" s="832">
        <v>50820</v>
      </c>
    </row>
    <row r="289" spans="1:11" ht="14.45" customHeight="1" x14ac:dyDescent="0.2">
      <c r="A289" s="821" t="s">
        <v>572</v>
      </c>
      <c r="B289" s="822" t="s">
        <v>573</v>
      </c>
      <c r="C289" s="825" t="s">
        <v>596</v>
      </c>
      <c r="D289" s="839" t="s">
        <v>597</v>
      </c>
      <c r="E289" s="825" t="s">
        <v>2126</v>
      </c>
      <c r="F289" s="839" t="s">
        <v>2127</v>
      </c>
      <c r="G289" s="825" t="s">
        <v>2128</v>
      </c>
      <c r="H289" s="825" t="s">
        <v>2129</v>
      </c>
      <c r="I289" s="831">
        <v>5441.3701171875</v>
      </c>
      <c r="J289" s="831">
        <v>1</v>
      </c>
      <c r="K289" s="832">
        <v>5441.3701171875</v>
      </c>
    </row>
    <row r="290" spans="1:11" ht="14.45" customHeight="1" x14ac:dyDescent="0.2">
      <c r="A290" s="821" t="s">
        <v>572</v>
      </c>
      <c r="B290" s="822" t="s">
        <v>573</v>
      </c>
      <c r="C290" s="825" t="s">
        <v>596</v>
      </c>
      <c r="D290" s="839" t="s">
        <v>597</v>
      </c>
      <c r="E290" s="825" t="s">
        <v>2126</v>
      </c>
      <c r="F290" s="839" t="s">
        <v>2127</v>
      </c>
      <c r="G290" s="825" t="s">
        <v>2130</v>
      </c>
      <c r="H290" s="825" t="s">
        <v>2131</v>
      </c>
      <c r="I290" s="831">
        <v>3341.719970703125</v>
      </c>
      <c r="J290" s="831">
        <v>5</v>
      </c>
      <c r="K290" s="832">
        <v>16708.59033203125</v>
      </c>
    </row>
    <row r="291" spans="1:11" ht="14.45" customHeight="1" x14ac:dyDescent="0.2">
      <c r="A291" s="821" t="s">
        <v>572</v>
      </c>
      <c r="B291" s="822" t="s">
        <v>573</v>
      </c>
      <c r="C291" s="825" t="s">
        <v>596</v>
      </c>
      <c r="D291" s="839" t="s">
        <v>597</v>
      </c>
      <c r="E291" s="825" t="s">
        <v>2126</v>
      </c>
      <c r="F291" s="839" t="s">
        <v>2127</v>
      </c>
      <c r="G291" s="825" t="s">
        <v>2132</v>
      </c>
      <c r="H291" s="825" t="s">
        <v>2133</v>
      </c>
      <c r="I291" s="831">
        <v>88.099998474121094</v>
      </c>
      <c r="J291" s="831">
        <v>50</v>
      </c>
      <c r="K291" s="832">
        <v>4405.009765625</v>
      </c>
    </row>
    <row r="292" spans="1:11" ht="14.45" customHeight="1" x14ac:dyDescent="0.2">
      <c r="A292" s="821" t="s">
        <v>572</v>
      </c>
      <c r="B292" s="822" t="s">
        <v>573</v>
      </c>
      <c r="C292" s="825" t="s">
        <v>596</v>
      </c>
      <c r="D292" s="839" t="s">
        <v>597</v>
      </c>
      <c r="E292" s="825" t="s">
        <v>2126</v>
      </c>
      <c r="F292" s="839" t="s">
        <v>2127</v>
      </c>
      <c r="G292" s="825" t="s">
        <v>2134</v>
      </c>
      <c r="H292" s="825" t="s">
        <v>2135</v>
      </c>
      <c r="I292" s="831">
        <v>78.650001525878906</v>
      </c>
      <c r="J292" s="831">
        <v>25</v>
      </c>
      <c r="K292" s="832">
        <v>1966.25</v>
      </c>
    </row>
    <row r="293" spans="1:11" ht="14.45" customHeight="1" x14ac:dyDescent="0.2">
      <c r="A293" s="821" t="s">
        <v>572</v>
      </c>
      <c r="B293" s="822" t="s">
        <v>573</v>
      </c>
      <c r="C293" s="825" t="s">
        <v>596</v>
      </c>
      <c r="D293" s="839" t="s">
        <v>597</v>
      </c>
      <c r="E293" s="825" t="s">
        <v>2126</v>
      </c>
      <c r="F293" s="839" t="s">
        <v>2127</v>
      </c>
      <c r="G293" s="825" t="s">
        <v>2136</v>
      </c>
      <c r="H293" s="825" t="s">
        <v>2137</v>
      </c>
      <c r="I293" s="831">
        <v>1071.6349487304688</v>
      </c>
      <c r="J293" s="831">
        <v>70</v>
      </c>
      <c r="K293" s="832">
        <v>75167.6181640625</v>
      </c>
    </row>
    <row r="294" spans="1:11" ht="14.45" customHeight="1" x14ac:dyDescent="0.2">
      <c r="A294" s="821" t="s">
        <v>572</v>
      </c>
      <c r="B294" s="822" t="s">
        <v>573</v>
      </c>
      <c r="C294" s="825" t="s">
        <v>596</v>
      </c>
      <c r="D294" s="839" t="s">
        <v>597</v>
      </c>
      <c r="E294" s="825" t="s">
        <v>2126</v>
      </c>
      <c r="F294" s="839" t="s">
        <v>2127</v>
      </c>
      <c r="G294" s="825" t="s">
        <v>2138</v>
      </c>
      <c r="H294" s="825" t="s">
        <v>2139</v>
      </c>
      <c r="I294" s="831">
        <v>470.69000244140625</v>
      </c>
      <c r="J294" s="831">
        <v>20</v>
      </c>
      <c r="K294" s="832">
        <v>9413.7998046875</v>
      </c>
    </row>
    <row r="295" spans="1:11" ht="14.45" customHeight="1" x14ac:dyDescent="0.2">
      <c r="A295" s="821" t="s">
        <v>572</v>
      </c>
      <c r="B295" s="822" t="s">
        <v>573</v>
      </c>
      <c r="C295" s="825" t="s">
        <v>596</v>
      </c>
      <c r="D295" s="839" t="s">
        <v>597</v>
      </c>
      <c r="E295" s="825" t="s">
        <v>2126</v>
      </c>
      <c r="F295" s="839" t="s">
        <v>2127</v>
      </c>
      <c r="G295" s="825" t="s">
        <v>2140</v>
      </c>
      <c r="H295" s="825" t="s">
        <v>2141</v>
      </c>
      <c r="I295" s="831">
        <v>3289.4559570312499</v>
      </c>
      <c r="J295" s="831">
        <v>30</v>
      </c>
      <c r="K295" s="832">
        <v>100082.7275390625</v>
      </c>
    </row>
    <row r="296" spans="1:11" ht="14.45" customHeight="1" x14ac:dyDescent="0.2">
      <c r="A296" s="821" t="s">
        <v>572</v>
      </c>
      <c r="B296" s="822" t="s">
        <v>573</v>
      </c>
      <c r="C296" s="825" t="s">
        <v>596</v>
      </c>
      <c r="D296" s="839" t="s">
        <v>597</v>
      </c>
      <c r="E296" s="825" t="s">
        <v>2126</v>
      </c>
      <c r="F296" s="839" t="s">
        <v>2127</v>
      </c>
      <c r="G296" s="825" t="s">
        <v>2142</v>
      </c>
      <c r="H296" s="825" t="s">
        <v>2143</v>
      </c>
      <c r="I296" s="831">
        <v>663.05001831054688</v>
      </c>
      <c r="J296" s="831">
        <v>10</v>
      </c>
      <c r="K296" s="832">
        <v>6630.5</v>
      </c>
    </row>
    <row r="297" spans="1:11" ht="14.45" customHeight="1" thickBot="1" x14ac:dyDescent="0.25">
      <c r="A297" s="813" t="s">
        <v>572</v>
      </c>
      <c r="B297" s="814" t="s">
        <v>573</v>
      </c>
      <c r="C297" s="817" t="s">
        <v>596</v>
      </c>
      <c r="D297" s="840" t="s">
        <v>597</v>
      </c>
      <c r="E297" s="817" t="s">
        <v>2126</v>
      </c>
      <c r="F297" s="840" t="s">
        <v>2127</v>
      </c>
      <c r="G297" s="817" t="s">
        <v>2144</v>
      </c>
      <c r="H297" s="817" t="s">
        <v>2145</v>
      </c>
      <c r="I297" s="833">
        <v>5832.2001953125</v>
      </c>
      <c r="J297" s="833">
        <v>2</v>
      </c>
      <c r="K297" s="834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ECBE558-F325-458C-8C73-AE1B898CC7F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71.062814285714282</v>
      </c>
      <c r="D6" s="491"/>
      <c r="E6" s="491"/>
      <c r="F6" s="490"/>
      <c r="G6" s="492">
        <f ca="1">SUM(Tabulka[05 h_vram])/2</f>
        <v>71361.950000000012</v>
      </c>
      <c r="H6" s="491">
        <f ca="1">SUM(Tabulka[06 h_naduv])/2</f>
        <v>3286.5699999999997</v>
      </c>
      <c r="I6" s="491">
        <f ca="1">SUM(Tabulka[07 h_nadzk])/2</f>
        <v>3560.2</v>
      </c>
      <c r="J6" s="490">
        <f ca="1">SUM(Tabulka[08 h_oon])/2</f>
        <v>191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1515013</v>
      </c>
      <c r="N6" s="491">
        <f ca="1">SUM(Tabulka[12 m_oc])/2</f>
        <v>1515013</v>
      </c>
      <c r="O6" s="490">
        <f ca="1">SUM(Tabulka[13 m_sk])/2</f>
        <v>29823647</v>
      </c>
      <c r="P6" s="489">
        <f ca="1">SUM(Tabulka[14_vzsk])/2</f>
        <v>36315</v>
      </c>
      <c r="Q6" s="489">
        <f ca="1">SUM(Tabulka[15_vzpl])/2</f>
        <v>55339.687194525912</v>
      </c>
      <c r="R6" s="488">
        <f ca="1">IF(Q6=0,0,P6/Q6)</f>
        <v>0.65621982777655108</v>
      </c>
      <c r="S6" s="487">
        <f ca="1">Q6-P6</f>
        <v>19024.687194525912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10.848528571428572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10746.4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1748.5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378.20000000000005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565008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565008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7298213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26325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17423.02052785924</v>
      </c>
      <c r="R8" s="471">
        <f ca="1">IF(Tabulka[[#This Row],[15_vzpl]]=0,"",Tabulka[[#This Row],[14_vzsk]]/Tabulka[[#This Row],[15_vzpl]])</f>
        <v>1.5109320429202606</v>
      </c>
      <c r="S8" s="470">
        <f ca="1">IF(Tabulka[[#This Row],[15_vzpl]]-Tabulka[[#This Row],[14_vzsk]]=0,"",Tabulka[[#This Row],[15_vzpl]]-Tabulka[[#This Row],[14_vzsk]])</f>
        <v>-8901.9794721407598</v>
      </c>
    </row>
    <row r="9" spans="1:19" x14ac:dyDescent="0.25">
      <c r="A9" s="469">
        <v>99</v>
      </c>
      <c r="B9" s="468" t="s">
        <v>2157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1.1714285714285715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1390.4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290.7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42103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42103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608945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26325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17423.02052785924</v>
      </c>
      <c r="R9" s="471">
        <f ca="1">IF(Tabulka[[#This Row],[15_vzpl]]=0,"",Tabulka[[#This Row],[14_vzsk]]/Tabulka[[#This Row],[15_vzpl]])</f>
        <v>1.5109320429202606</v>
      </c>
      <c r="S9" s="470">
        <f ca="1">IF(Tabulka[[#This Row],[15_vzpl]]-Tabulka[[#This Row],[14_vzsk]]=0,"",Tabulka[[#This Row],[15_vzpl]]-Tabulka[[#This Row],[14_vzsk]])</f>
        <v>-8901.9794721407598</v>
      </c>
    </row>
    <row r="10" spans="1:19" x14ac:dyDescent="0.25">
      <c r="A10" s="469">
        <v>100</v>
      </c>
      <c r="B10" s="468" t="s">
        <v>2158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37775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37775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593156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2159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8.6770999999999994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8260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485130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485130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6096112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2147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59.214285714285715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59463.55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1538.07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3182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939952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939952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22283216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37916.666666666672</v>
      </c>
      <c r="R12" s="471">
        <f ca="1">IF(Tabulka[[#This Row],[15_vzpl]]=0,"",Tabulka[[#This Row],[14_vzsk]]/Tabulka[[#This Row],[15_vzpl]])</f>
        <v>0.26347252747252742</v>
      </c>
      <c r="S12" s="470">
        <f ca="1">IF(Tabulka[[#This Row],[15_vzpl]]-Tabulka[[#This Row],[14_vzsk]]=0,"",Tabulka[[#This Row],[15_vzpl]]-Tabulka[[#This Row],[14_vzsk]])</f>
        <v>27926.666666666672</v>
      </c>
    </row>
    <row r="13" spans="1:19" x14ac:dyDescent="0.25">
      <c r="A13" s="469">
        <v>303</v>
      </c>
      <c r="B13" s="468" t="s">
        <v>2160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0.6428571428571429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717.75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54.25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14677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14677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192647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9990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37916.666666666672</v>
      </c>
      <c r="R13" s="471">
        <f ca="1">IF(Tabulka[[#This Row],[15_vzpl]]=0,"",Tabulka[[#This Row],[14_vzsk]]/Tabulka[[#This Row],[15_vzpl]])</f>
        <v>0.26347252747252742</v>
      </c>
      <c r="S13" s="470">
        <f ca="1">IF(Tabulka[[#This Row],[15_vzpl]]-Tabulka[[#This Row],[14_vzsk]]=0,"",Tabulka[[#This Row],[15_vzpl]]-Tabulka[[#This Row],[14_vzsk]])</f>
        <v>27926.666666666672</v>
      </c>
    </row>
    <row r="14" spans="1:19" x14ac:dyDescent="0.25">
      <c r="A14" s="469">
        <v>306</v>
      </c>
      <c r="B14" s="468" t="s">
        <v>2161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10.428571428571429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9955.7999999999993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321.57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326.5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132652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132652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3193112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2162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8.5357142857142865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8448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120.25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165300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165300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3551910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2163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107.5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30169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30169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330117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2164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34.607142857142854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34950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737.75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2436.25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567355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567355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14218133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2165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29799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29799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797297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2148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10053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10053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242218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2166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1152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10053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10053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242218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295</v>
      </c>
    </row>
    <row r="22" spans="1:19" x14ac:dyDescent="0.25">
      <c r="A22" s="222" t="s">
        <v>201</v>
      </c>
    </row>
    <row r="23" spans="1:19" x14ac:dyDescent="0.25">
      <c r="A23" s="223" t="s">
        <v>265</v>
      </c>
    </row>
    <row r="24" spans="1:19" x14ac:dyDescent="0.25">
      <c r="A24" s="461" t="s">
        <v>264</v>
      </c>
    </row>
    <row r="25" spans="1:19" x14ac:dyDescent="0.25">
      <c r="A25" s="374" t="s">
        <v>233</v>
      </c>
    </row>
    <row r="26" spans="1:19" x14ac:dyDescent="0.25">
      <c r="A26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25" priority="3" operator="lessThan">
      <formula>0</formula>
    </cfRule>
  </conditionalFormatting>
  <conditionalFormatting sqref="R6:R20">
    <cfRule type="cellIs" dxfId="24" priority="4" operator="greaterThan">
      <formula>1</formula>
    </cfRule>
  </conditionalFormatting>
  <conditionalFormatting sqref="A8:S20">
    <cfRule type="expression" dxfId="23" priority="2">
      <formula>$B8=""</formula>
    </cfRule>
  </conditionalFormatting>
  <conditionalFormatting sqref="P8:S20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7477D66-BD44-41D3-8BE2-0A56CB2D79C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54669.303549999997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2879.0425999999998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0.51993917992661276</v>
      </c>
      <c r="E8" s="285">
        <f t="shared" si="0"/>
        <v>0.57771019991845862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0.26106958021851639</v>
      </c>
      <c r="E9" s="285">
        <f>IF(C9=0,0,D9/C9)</f>
        <v>0.87023193406172139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0.540394032593422</v>
      </c>
      <c r="E11" s="285">
        <f t="shared" si="0"/>
        <v>0.90065672098903671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0.89422238102948226</v>
      </c>
      <c r="E12" s="285">
        <f t="shared" si="0"/>
        <v>1.1177779762868527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2633.7897200000007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40539.897830000002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44489.491999999998</v>
      </c>
      <c r="D18" s="303">
        <f ca="1">IF(ISERROR(VLOOKUP("Výnosy celkem",INDIRECT("HI!$A:$G"),5,0)),0,VLOOKUP("Výnosy celkem",INDIRECT("HI!$A:$G"),5,0))</f>
        <v>43828.777000000002</v>
      </c>
      <c r="E18" s="304">
        <f t="shared" ref="E18:E31" ca="1" si="1">IF(C18=0,0,D18/C18)</f>
        <v>0.98514896506348071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285.06200000000001</v>
      </c>
      <c r="D19" s="284">
        <f ca="1">IF(ISERROR(VLOOKUP("Ambulance *",INDIRECT("HI!$A:$G"),5,0)),0,VLOOKUP("Ambulance *",INDIRECT("HI!$A:$G"),5,0))</f>
        <v>292.05700000000002</v>
      </c>
      <c r="E19" s="285">
        <f t="shared" ca="1" si="1"/>
        <v>1.0245385214444578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1.0245385214444578</v>
      </c>
      <c r="E20" s="285">
        <f t="shared" si="1"/>
        <v>1.0245385214444578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1.0245385214444578</v>
      </c>
      <c r="E21" s="285">
        <f t="shared" si="1"/>
        <v>1.0245385214444578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0.94361477672744876</v>
      </c>
      <c r="E23" s="285">
        <f t="shared" si="1"/>
        <v>1.1101350314440575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44204.43</v>
      </c>
      <c r="D24" s="284">
        <f ca="1">IF(ISERROR(VLOOKUP("Hospitalizace *",INDIRECT("HI!$A:$G"),5,0)),0,VLOOKUP("Hospitalizace *",INDIRECT("HI!$A:$G"),5,0))</f>
        <v>43536.72</v>
      </c>
      <c r="E24" s="285">
        <f ca="1">IF(C24=0,0,D24/C24)</f>
        <v>0.98489495283617501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0.98489495283617501</v>
      </c>
      <c r="E25" s="285">
        <f t="shared" si="1"/>
        <v>0.98489495283617501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2.3751975000877774</v>
      </c>
      <c r="E26" s="285">
        <f t="shared" si="1"/>
        <v>2.3751975000877774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0.95749204152249101</v>
      </c>
      <c r="E28" s="285">
        <f t="shared" ref="E28" si="2">IF(C28=0,0,D28/C28)</f>
        <v>0.95749204152249101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1.0132127955493742</v>
      </c>
      <c r="E29" s="285">
        <f t="shared" si="1"/>
        <v>1.0665397847888149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0.8741714995857498</v>
      </c>
      <c r="E30" s="285">
        <f t="shared" si="1"/>
        <v>0.8741714995857498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0.91978990567234997</v>
      </c>
      <c r="D31" s="289">
        <f>IF(ISERROR(VLOOKUP("Celkem:",'ZV Vyžád.'!$A:$M,7,0)),"",VLOOKUP("Celkem:",'ZV Vyžád.'!$A:$M,7,0))</f>
        <v>1.0578775691702387</v>
      </c>
      <c r="E31" s="285">
        <f t="shared" si="1"/>
        <v>1.1501295705098535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A89396A-75C3-467A-B2F5-80AEB2110668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2156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10.561299999999999</v>
      </c>
      <c r="F4" s="498"/>
      <c r="G4" s="498"/>
      <c r="H4" s="498"/>
      <c r="I4" s="498">
        <v>1684</v>
      </c>
      <c r="J4" s="498">
        <v>256</v>
      </c>
      <c r="K4" s="498">
        <v>23</v>
      </c>
      <c r="L4" s="498">
        <v>23</v>
      </c>
      <c r="M4" s="498"/>
      <c r="N4" s="498"/>
      <c r="O4" s="498"/>
      <c r="P4" s="498"/>
      <c r="Q4" s="498">
        <v>923048</v>
      </c>
      <c r="R4" s="498">
        <v>12625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176</v>
      </c>
      <c r="J5">
        <v>36</v>
      </c>
      <c r="Q5">
        <v>65331</v>
      </c>
      <c r="R5">
        <v>12625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1</v>
      </c>
      <c r="I6">
        <v>184</v>
      </c>
      <c r="J6">
        <v>44</v>
      </c>
      <c r="L6">
        <v>11.5</v>
      </c>
      <c r="Q6">
        <v>78256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8.5612999999999992</v>
      </c>
      <c r="I7">
        <v>1324</v>
      </c>
      <c r="J7">
        <v>176</v>
      </c>
      <c r="K7">
        <v>23</v>
      </c>
      <c r="L7">
        <v>11.5</v>
      </c>
      <c r="Q7">
        <v>779461</v>
      </c>
    </row>
    <row r="8" spans="1:19" x14ac:dyDescent="0.25">
      <c r="A8" s="505" t="s">
        <v>215</v>
      </c>
      <c r="B8" s="504">
        <v>5</v>
      </c>
      <c r="C8">
        <v>1</v>
      </c>
      <c r="D8" t="s">
        <v>2147</v>
      </c>
      <c r="E8">
        <v>59.75</v>
      </c>
      <c r="I8">
        <v>8900</v>
      </c>
      <c r="J8">
        <v>68</v>
      </c>
      <c r="K8">
        <v>28</v>
      </c>
      <c r="O8">
        <v>12444</v>
      </c>
      <c r="P8">
        <v>12444</v>
      </c>
      <c r="Q8">
        <v>2907963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303</v>
      </c>
      <c r="E9">
        <v>0.5</v>
      </c>
      <c r="I9">
        <v>84</v>
      </c>
      <c r="Q9">
        <v>18639</v>
      </c>
      <c r="S9">
        <v>5416.666666666667</v>
      </c>
    </row>
    <row r="10" spans="1:19" x14ac:dyDescent="0.25">
      <c r="A10" s="505" t="s">
        <v>217</v>
      </c>
      <c r="B10" s="504">
        <v>7</v>
      </c>
      <c r="C10">
        <v>1</v>
      </c>
      <c r="D10">
        <v>306</v>
      </c>
      <c r="E10">
        <v>11.5</v>
      </c>
      <c r="I10">
        <v>1632</v>
      </c>
      <c r="J10">
        <v>12</v>
      </c>
      <c r="O10">
        <v>860</v>
      </c>
      <c r="P10">
        <v>860</v>
      </c>
      <c r="Q10">
        <v>466996</v>
      </c>
    </row>
    <row r="11" spans="1:19" x14ac:dyDescent="0.25">
      <c r="A11" s="503" t="s">
        <v>218</v>
      </c>
      <c r="B11" s="502">
        <v>8</v>
      </c>
      <c r="C11">
        <v>1</v>
      </c>
      <c r="D11">
        <v>307</v>
      </c>
      <c r="E11">
        <v>8.5</v>
      </c>
      <c r="I11">
        <v>976</v>
      </c>
      <c r="O11">
        <v>1520</v>
      </c>
      <c r="P11">
        <v>1520</v>
      </c>
      <c r="Q11">
        <v>463804</v>
      </c>
    </row>
    <row r="12" spans="1:19" x14ac:dyDescent="0.25">
      <c r="A12" s="505" t="s">
        <v>219</v>
      </c>
      <c r="B12" s="504">
        <v>9</v>
      </c>
      <c r="C12">
        <v>1</v>
      </c>
      <c r="D12">
        <v>309</v>
      </c>
      <c r="E12">
        <v>1</v>
      </c>
      <c r="I12">
        <v>152</v>
      </c>
      <c r="J12">
        <v>30</v>
      </c>
      <c r="Q12">
        <v>55112</v>
      </c>
    </row>
    <row r="13" spans="1:19" x14ac:dyDescent="0.25">
      <c r="A13" s="503" t="s">
        <v>220</v>
      </c>
      <c r="B13" s="502">
        <v>10</v>
      </c>
      <c r="C13">
        <v>1</v>
      </c>
      <c r="D13">
        <v>310</v>
      </c>
      <c r="E13">
        <v>34.25</v>
      </c>
      <c r="I13">
        <v>5360</v>
      </c>
      <c r="K13">
        <v>28</v>
      </c>
      <c r="O13">
        <v>10064</v>
      </c>
      <c r="P13">
        <v>10064</v>
      </c>
      <c r="Q13">
        <v>1795226</v>
      </c>
    </row>
    <row r="14" spans="1:19" x14ac:dyDescent="0.25">
      <c r="A14" s="505" t="s">
        <v>221</v>
      </c>
      <c r="B14" s="504">
        <v>11</v>
      </c>
      <c r="C14">
        <v>1</v>
      </c>
      <c r="D14">
        <v>642</v>
      </c>
      <c r="E14">
        <v>4</v>
      </c>
      <c r="I14">
        <v>696</v>
      </c>
      <c r="J14">
        <v>26</v>
      </c>
      <c r="Q14">
        <v>108186</v>
      </c>
    </row>
    <row r="15" spans="1:19" x14ac:dyDescent="0.25">
      <c r="A15" s="503" t="s">
        <v>222</v>
      </c>
      <c r="B15" s="502">
        <v>12</v>
      </c>
      <c r="C15">
        <v>1</v>
      </c>
      <c r="D15" t="s">
        <v>2148</v>
      </c>
      <c r="E15">
        <v>1</v>
      </c>
      <c r="I15">
        <v>184</v>
      </c>
      <c r="Q15">
        <v>31410</v>
      </c>
    </row>
    <row r="16" spans="1:19" x14ac:dyDescent="0.25">
      <c r="A16" s="501" t="s">
        <v>210</v>
      </c>
      <c r="B16" s="500">
        <v>2020</v>
      </c>
      <c r="C16">
        <v>1</v>
      </c>
      <c r="D16">
        <v>30</v>
      </c>
      <c r="E16">
        <v>1</v>
      </c>
      <c r="I16">
        <v>184</v>
      </c>
      <c r="Q16">
        <v>31410</v>
      </c>
    </row>
    <row r="17" spans="3:19" x14ac:dyDescent="0.25">
      <c r="C17" t="s">
        <v>2149</v>
      </c>
      <c r="E17">
        <v>71.311300000000003</v>
      </c>
      <c r="I17">
        <v>10768</v>
      </c>
      <c r="J17">
        <v>324</v>
      </c>
      <c r="K17">
        <v>51</v>
      </c>
      <c r="L17">
        <v>23</v>
      </c>
      <c r="O17">
        <v>12444</v>
      </c>
      <c r="P17">
        <v>12444</v>
      </c>
      <c r="Q17">
        <v>3862421</v>
      </c>
      <c r="R17">
        <v>12625</v>
      </c>
      <c r="S17">
        <v>7905.6695992179866</v>
      </c>
    </row>
    <row r="18" spans="3:19" x14ac:dyDescent="0.25">
      <c r="C18">
        <v>2</v>
      </c>
      <c r="D18" t="s">
        <v>266</v>
      </c>
      <c r="E18">
        <v>10.7349</v>
      </c>
      <c r="I18">
        <v>1464</v>
      </c>
      <c r="J18">
        <v>255</v>
      </c>
      <c r="K18">
        <v>35.5</v>
      </c>
      <c r="L18">
        <v>23</v>
      </c>
      <c r="O18">
        <v>41508</v>
      </c>
      <c r="P18">
        <v>41508</v>
      </c>
      <c r="Q18">
        <v>992704</v>
      </c>
      <c r="R18">
        <v>700</v>
      </c>
      <c r="S18">
        <v>2489.0029325513196</v>
      </c>
    </row>
    <row r="19" spans="3:19" x14ac:dyDescent="0.25">
      <c r="C19">
        <v>2</v>
      </c>
      <c r="D19">
        <v>99</v>
      </c>
      <c r="E19">
        <v>1.2</v>
      </c>
      <c r="I19">
        <v>192</v>
      </c>
      <c r="J19">
        <v>20</v>
      </c>
      <c r="K19">
        <v>24</v>
      </c>
      <c r="O19">
        <v>5186</v>
      </c>
      <c r="P19">
        <v>5186</v>
      </c>
      <c r="Q19">
        <v>78417</v>
      </c>
      <c r="R19">
        <v>700</v>
      </c>
      <c r="S19">
        <v>2489.0029325513196</v>
      </c>
    </row>
    <row r="20" spans="3:19" x14ac:dyDescent="0.25">
      <c r="C20">
        <v>2</v>
      </c>
      <c r="D20">
        <v>100</v>
      </c>
      <c r="E20">
        <v>1</v>
      </c>
      <c r="I20">
        <v>160</v>
      </c>
      <c r="J20">
        <v>42</v>
      </c>
      <c r="O20">
        <v>5206</v>
      </c>
      <c r="P20">
        <v>5206</v>
      </c>
      <c r="Q20">
        <v>79717</v>
      </c>
    </row>
    <row r="21" spans="3:19" x14ac:dyDescent="0.25">
      <c r="C21">
        <v>2</v>
      </c>
      <c r="D21">
        <v>101</v>
      </c>
      <c r="E21">
        <v>8.5349000000000004</v>
      </c>
      <c r="I21">
        <v>1112</v>
      </c>
      <c r="J21">
        <v>193</v>
      </c>
      <c r="K21">
        <v>11.5</v>
      </c>
      <c r="L21">
        <v>23</v>
      </c>
      <c r="O21">
        <v>31116</v>
      </c>
      <c r="P21">
        <v>31116</v>
      </c>
      <c r="Q21">
        <v>834570</v>
      </c>
    </row>
    <row r="22" spans="3:19" x14ac:dyDescent="0.25">
      <c r="C22">
        <v>2</v>
      </c>
      <c r="D22" t="s">
        <v>2147</v>
      </c>
      <c r="E22">
        <v>59.75</v>
      </c>
      <c r="I22">
        <v>7950.93</v>
      </c>
      <c r="J22">
        <v>104.75</v>
      </c>
      <c r="K22">
        <v>305</v>
      </c>
      <c r="O22">
        <v>36344</v>
      </c>
      <c r="P22">
        <v>36344</v>
      </c>
      <c r="Q22">
        <v>2891587</v>
      </c>
      <c r="R22">
        <v>9500</v>
      </c>
      <c r="S22">
        <v>5416.666666666667</v>
      </c>
    </row>
    <row r="23" spans="3:19" x14ac:dyDescent="0.25">
      <c r="C23">
        <v>2</v>
      </c>
      <c r="D23">
        <v>303</v>
      </c>
      <c r="E23">
        <v>0.5</v>
      </c>
      <c r="I23">
        <v>72</v>
      </c>
      <c r="K23">
        <v>10</v>
      </c>
      <c r="Q23">
        <v>22947</v>
      </c>
      <c r="R23">
        <v>9500</v>
      </c>
      <c r="S23">
        <v>5416.666666666667</v>
      </c>
    </row>
    <row r="24" spans="3:19" x14ac:dyDescent="0.25">
      <c r="C24">
        <v>2</v>
      </c>
      <c r="D24">
        <v>306</v>
      </c>
      <c r="E24">
        <v>11.5</v>
      </c>
      <c r="I24">
        <v>1386.9299999999998</v>
      </c>
      <c r="J24">
        <v>15</v>
      </c>
      <c r="K24">
        <v>50</v>
      </c>
      <c r="O24">
        <v>4638</v>
      </c>
      <c r="P24">
        <v>4638</v>
      </c>
      <c r="Q24">
        <v>418053</v>
      </c>
    </row>
    <row r="25" spans="3:19" x14ac:dyDescent="0.25">
      <c r="C25">
        <v>2</v>
      </c>
      <c r="D25">
        <v>307</v>
      </c>
      <c r="E25">
        <v>8.5</v>
      </c>
      <c r="I25">
        <v>1184</v>
      </c>
      <c r="K25">
        <v>20</v>
      </c>
      <c r="O25">
        <v>1158</v>
      </c>
      <c r="P25">
        <v>1158</v>
      </c>
      <c r="Q25">
        <v>445080</v>
      </c>
    </row>
    <row r="26" spans="3:19" x14ac:dyDescent="0.25">
      <c r="C26">
        <v>2</v>
      </c>
      <c r="D26">
        <v>309</v>
      </c>
      <c r="E26">
        <v>1</v>
      </c>
      <c r="I26">
        <v>144</v>
      </c>
      <c r="J26">
        <v>25</v>
      </c>
      <c r="O26">
        <v>2272</v>
      </c>
      <c r="P26">
        <v>2272</v>
      </c>
      <c r="Q26">
        <v>52877</v>
      </c>
    </row>
    <row r="27" spans="3:19" x14ac:dyDescent="0.25">
      <c r="C27">
        <v>2</v>
      </c>
      <c r="D27">
        <v>310</v>
      </c>
      <c r="E27">
        <v>34.25</v>
      </c>
      <c r="I27">
        <v>4540</v>
      </c>
      <c r="J27">
        <v>29.75</v>
      </c>
      <c r="K27">
        <v>225</v>
      </c>
      <c r="O27">
        <v>28276</v>
      </c>
      <c r="P27">
        <v>28276</v>
      </c>
      <c r="Q27">
        <v>1842771</v>
      </c>
    </row>
    <row r="28" spans="3:19" x14ac:dyDescent="0.25">
      <c r="C28">
        <v>2</v>
      </c>
      <c r="D28">
        <v>642</v>
      </c>
      <c r="E28">
        <v>4</v>
      </c>
      <c r="I28">
        <v>624</v>
      </c>
      <c r="J28">
        <v>35</v>
      </c>
      <c r="Q28">
        <v>109859</v>
      </c>
    </row>
    <row r="29" spans="3:19" x14ac:dyDescent="0.25">
      <c r="C29">
        <v>2</v>
      </c>
      <c r="D29" t="s">
        <v>2148</v>
      </c>
      <c r="E29">
        <v>1</v>
      </c>
      <c r="I29">
        <v>144</v>
      </c>
      <c r="Q29">
        <v>31163</v>
      </c>
    </row>
    <row r="30" spans="3:19" x14ac:dyDescent="0.25">
      <c r="C30">
        <v>2</v>
      </c>
      <c r="D30">
        <v>30</v>
      </c>
      <c r="E30">
        <v>1</v>
      </c>
      <c r="I30">
        <v>144</v>
      </c>
      <c r="Q30">
        <v>31163</v>
      </c>
    </row>
    <row r="31" spans="3:19" x14ac:dyDescent="0.25">
      <c r="C31" t="s">
        <v>2150</v>
      </c>
      <c r="E31">
        <v>71.484899999999996</v>
      </c>
      <c r="I31">
        <v>9558.93</v>
      </c>
      <c r="J31">
        <v>359.75</v>
      </c>
      <c r="K31">
        <v>340.5</v>
      </c>
      <c r="L31">
        <v>23</v>
      </c>
      <c r="O31">
        <v>77852</v>
      </c>
      <c r="P31">
        <v>77852</v>
      </c>
      <c r="Q31">
        <v>3915454</v>
      </c>
      <c r="R31">
        <v>10200</v>
      </c>
      <c r="S31">
        <v>7905.6695992179866</v>
      </c>
    </row>
    <row r="32" spans="3:19" x14ac:dyDescent="0.25">
      <c r="C32">
        <v>3</v>
      </c>
      <c r="D32" t="s">
        <v>266</v>
      </c>
      <c r="E32">
        <v>10.7241</v>
      </c>
      <c r="I32">
        <v>1563.2</v>
      </c>
      <c r="J32">
        <v>196</v>
      </c>
      <c r="K32">
        <v>28.3</v>
      </c>
      <c r="L32">
        <v>23</v>
      </c>
      <c r="O32">
        <v>18448</v>
      </c>
      <c r="P32">
        <v>18448</v>
      </c>
      <c r="Q32">
        <v>918415</v>
      </c>
      <c r="S32">
        <v>2489.0029325513196</v>
      </c>
    </row>
    <row r="33" spans="3:19" x14ac:dyDescent="0.25">
      <c r="C33">
        <v>3</v>
      </c>
      <c r="D33">
        <v>99</v>
      </c>
      <c r="E33">
        <v>1.2</v>
      </c>
      <c r="I33">
        <v>203.2</v>
      </c>
      <c r="K33">
        <v>16.8</v>
      </c>
      <c r="O33">
        <v>2306</v>
      </c>
      <c r="P33">
        <v>2306</v>
      </c>
      <c r="Q33">
        <v>66900</v>
      </c>
      <c r="S33">
        <v>2489.0029325513196</v>
      </c>
    </row>
    <row r="34" spans="3:19" x14ac:dyDescent="0.25">
      <c r="C34">
        <v>3</v>
      </c>
      <c r="D34">
        <v>100</v>
      </c>
      <c r="E34">
        <v>1</v>
      </c>
      <c r="I34">
        <v>160</v>
      </c>
      <c r="J34">
        <v>44</v>
      </c>
      <c r="L34">
        <v>11.5</v>
      </c>
      <c r="O34">
        <v>2306</v>
      </c>
      <c r="P34">
        <v>2306</v>
      </c>
      <c r="Q34">
        <v>81301</v>
      </c>
    </row>
    <row r="35" spans="3:19" x14ac:dyDescent="0.25">
      <c r="C35">
        <v>3</v>
      </c>
      <c r="D35">
        <v>101</v>
      </c>
      <c r="E35">
        <v>8.5241000000000007</v>
      </c>
      <c r="I35">
        <v>1200</v>
      </c>
      <c r="J35">
        <v>152</v>
      </c>
      <c r="K35">
        <v>11.5</v>
      </c>
      <c r="L35">
        <v>11.5</v>
      </c>
      <c r="O35">
        <v>13836</v>
      </c>
      <c r="P35">
        <v>13836</v>
      </c>
      <c r="Q35">
        <v>770214</v>
      </c>
    </row>
    <row r="36" spans="3:19" x14ac:dyDescent="0.25">
      <c r="C36">
        <v>3</v>
      </c>
      <c r="D36" t="s">
        <v>2147</v>
      </c>
      <c r="E36">
        <v>58.75</v>
      </c>
      <c r="I36">
        <v>8833.75</v>
      </c>
      <c r="J36">
        <v>111.25</v>
      </c>
      <c r="K36">
        <v>113</v>
      </c>
      <c r="O36">
        <v>28330</v>
      </c>
      <c r="P36">
        <v>28330</v>
      </c>
      <c r="Q36">
        <v>2803251</v>
      </c>
      <c r="R36">
        <v>490</v>
      </c>
      <c r="S36">
        <v>5416.666666666667</v>
      </c>
    </row>
    <row r="37" spans="3:19" x14ac:dyDescent="0.25">
      <c r="C37">
        <v>3</v>
      </c>
      <c r="D37">
        <v>303</v>
      </c>
      <c r="E37">
        <v>0.5</v>
      </c>
      <c r="I37">
        <v>87.75</v>
      </c>
      <c r="O37">
        <v>1500</v>
      </c>
      <c r="P37">
        <v>1500</v>
      </c>
      <c r="Q37">
        <v>19785</v>
      </c>
      <c r="R37">
        <v>490</v>
      </c>
      <c r="S37">
        <v>5416.666666666667</v>
      </c>
    </row>
    <row r="38" spans="3:19" x14ac:dyDescent="0.25">
      <c r="C38">
        <v>3</v>
      </c>
      <c r="D38">
        <v>306</v>
      </c>
      <c r="E38">
        <v>10.5</v>
      </c>
      <c r="I38">
        <v>1278</v>
      </c>
      <c r="J38">
        <v>10</v>
      </c>
      <c r="K38">
        <v>25</v>
      </c>
      <c r="O38">
        <v>8426</v>
      </c>
      <c r="P38">
        <v>8426</v>
      </c>
      <c r="Q38">
        <v>398868</v>
      </c>
    </row>
    <row r="39" spans="3:19" x14ac:dyDescent="0.25">
      <c r="C39">
        <v>3</v>
      </c>
      <c r="D39">
        <v>307</v>
      </c>
      <c r="E39">
        <v>8.5</v>
      </c>
      <c r="I39">
        <v>1372</v>
      </c>
      <c r="J39">
        <v>30.25</v>
      </c>
      <c r="K39">
        <v>25</v>
      </c>
      <c r="O39">
        <v>6952</v>
      </c>
      <c r="P39">
        <v>6952</v>
      </c>
      <c r="Q39">
        <v>488174</v>
      </c>
    </row>
    <row r="40" spans="3:19" x14ac:dyDescent="0.25">
      <c r="C40">
        <v>3</v>
      </c>
      <c r="D40">
        <v>309</v>
      </c>
      <c r="E40">
        <v>1</v>
      </c>
      <c r="I40">
        <v>176</v>
      </c>
      <c r="J40">
        <v>12</v>
      </c>
      <c r="Q40">
        <v>45611</v>
      </c>
    </row>
    <row r="41" spans="3:19" x14ac:dyDescent="0.25">
      <c r="C41">
        <v>3</v>
      </c>
      <c r="D41">
        <v>310</v>
      </c>
      <c r="E41">
        <v>34.25</v>
      </c>
      <c r="I41">
        <v>5232</v>
      </c>
      <c r="K41">
        <v>63</v>
      </c>
      <c r="O41">
        <v>11452</v>
      </c>
      <c r="P41">
        <v>11452</v>
      </c>
      <c r="Q41">
        <v>1737554</v>
      </c>
    </row>
    <row r="42" spans="3:19" x14ac:dyDescent="0.25">
      <c r="C42">
        <v>3</v>
      </c>
      <c r="D42">
        <v>642</v>
      </c>
      <c r="E42">
        <v>4</v>
      </c>
      <c r="I42">
        <v>688</v>
      </c>
      <c r="J42">
        <v>59</v>
      </c>
      <c r="Q42">
        <v>113259</v>
      </c>
    </row>
    <row r="43" spans="3:19" x14ac:dyDescent="0.25">
      <c r="C43">
        <v>3</v>
      </c>
      <c r="D43" t="s">
        <v>2148</v>
      </c>
      <c r="E43">
        <v>1</v>
      </c>
      <c r="I43">
        <v>176</v>
      </c>
      <c r="Q43">
        <v>31410</v>
      </c>
    </row>
    <row r="44" spans="3:19" x14ac:dyDescent="0.25">
      <c r="C44">
        <v>3</v>
      </c>
      <c r="D44">
        <v>30</v>
      </c>
      <c r="E44">
        <v>1</v>
      </c>
      <c r="I44">
        <v>176</v>
      </c>
      <c r="Q44">
        <v>31410</v>
      </c>
    </row>
    <row r="45" spans="3:19" x14ac:dyDescent="0.25">
      <c r="C45" t="s">
        <v>2151</v>
      </c>
      <c r="E45">
        <v>70.474099999999993</v>
      </c>
      <c r="I45">
        <v>10572.95</v>
      </c>
      <c r="J45">
        <v>307.25</v>
      </c>
      <c r="K45">
        <v>141.30000000000001</v>
      </c>
      <c r="L45">
        <v>23</v>
      </c>
      <c r="O45">
        <v>46778</v>
      </c>
      <c r="P45">
        <v>46778</v>
      </c>
      <c r="Q45">
        <v>3753076</v>
      </c>
      <c r="R45">
        <v>490</v>
      </c>
      <c r="S45">
        <v>7905.6695992179866</v>
      </c>
    </row>
    <row r="46" spans="3:19" x14ac:dyDescent="0.25">
      <c r="C46">
        <v>4</v>
      </c>
      <c r="D46" t="s">
        <v>266</v>
      </c>
      <c r="E46">
        <v>10.7636</v>
      </c>
      <c r="I46">
        <v>1655.2</v>
      </c>
      <c r="J46">
        <v>232</v>
      </c>
      <c r="K46">
        <v>59.8</v>
      </c>
      <c r="L46">
        <v>11.5</v>
      </c>
      <c r="O46">
        <v>59384</v>
      </c>
      <c r="P46">
        <v>59384</v>
      </c>
      <c r="Q46">
        <v>990822</v>
      </c>
      <c r="R46">
        <v>8000</v>
      </c>
      <c r="S46">
        <v>2489.0029325513196</v>
      </c>
    </row>
    <row r="47" spans="3:19" x14ac:dyDescent="0.25">
      <c r="C47">
        <v>4</v>
      </c>
      <c r="D47">
        <v>99</v>
      </c>
      <c r="E47">
        <v>1.2</v>
      </c>
      <c r="I47">
        <v>211.2</v>
      </c>
      <c r="J47">
        <v>16</v>
      </c>
      <c r="K47">
        <v>36.799999999999997</v>
      </c>
      <c r="O47">
        <v>5010</v>
      </c>
      <c r="P47">
        <v>5010</v>
      </c>
      <c r="Q47">
        <v>82129</v>
      </c>
      <c r="R47">
        <v>8000</v>
      </c>
      <c r="S47">
        <v>2489.0029325513196</v>
      </c>
    </row>
    <row r="48" spans="3:19" x14ac:dyDescent="0.25">
      <c r="C48">
        <v>4</v>
      </c>
      <c r="D48">
        <v>100</v>
      </c>
      <c r="E48">
        <v>1</v>
      </c>
      <c r="I48">
        <v>160</v>
      </c>
      <c r="J48">
        <v>44</v>
      </c>
      <c r="O48">
        <v>5010</v>
      </c>
      <c r="P48">
        <v>5010</v>
      </c>
      <c r="Q48">
        <v>84762</v>
      </c>
    </row>
    <row r="49" spans="3:19" x14ac:dyDescent="0.25">
      <c r="C49">
        <v>4</v>
      </c>
      <c r="D49">
        <v>101</v>
      </c>
      <c r="E49">
        <v>8.563600000000001</v>
      </c>
      <c r="I49">
        <v>1284</v>
      </c>
      <c r="J49">
        <v>172</v>
      </c>
      <c r="K49">
        <v>23</v>
      </c>
      <c r="L49">
        <v>11.5</v>
      </c>
      <c r="O49">
        <v>49364</v>
      </c>
      <c r="P49">
        <v>49364</v>
      </c>
      <c r="Q49">
        <v>823931</v>
      </c>
    </row>
    <row r="50" spans="3:19" x14ac:dyDescent="0.25">
      <c r="C50">
        <v>4</v>
      </c>
      <c r="D50" t="s">
        <v>2147</v>
      </c>
      <c r="E50">
        <v>60</v>
      </c>
      <c r="I50">
        <v>8692</v>
      </c>
      <c r="J50">
        <v>138.75</v>
      </c>
      <c r="K50">
        <v>261.5</v>
      </c>
      <c r="O50">
        <v>22252</v>
      </c>
      <c r="P50">
        <v>22252</v>
      </c>
      <c r="Q50">
        <v>2960939</v>
      </c>
      <c r="S50">
        <v>5416.666666666667</v>
      </c>
    </row>
    <row r="51" spans="3:19" x14ac:dyDescent="0.25">
      <c r="C51">
        <v>4</v>
      </c>
      <c r="D51">
        <v>303</v>
      </c>
      <c r="E51">
        <v>0.75</v>
      </c>
      <c r="I51">
        <v>132</v>
      </c>
      <c r="K51">
        <v>36.25</v>
      </c>
      <c r="O51">
        <v>1989</v>
      </c>
      <c r="P51">
        <v>1989</v>
      </c>
      <c r="Q51">
        <v>35334</v>
      </c>
      <c r="S51">
        <v>5416.666666666667</v>
      </c>
    </row>
    <row r="52" spans="3:19" x14ac:dyDescent="0.25">
      <c r="C52">
        <v>4</v>
      </c>
      <c r="D52">
        <v>306</v>
      </c>
      <c r="E52">
        <v>10.5</v>
      </c>
      <c r="I52">
        <v>1368</v>
      </c>
      <c r="J52">
        <v>42</v>
      </c>
      <c r="K52">
        <v>70</v>
      </c>
      <c r="O52">
        <v>6717</v>
      </c>
      <c r="P52">
        <v>6717</v>
      </c>
      <c r="Q52">
        <v>443871</v>
      </c>
    </row>
    <row r="53" spans="3:19" x14ac:dyDescent="0.25">
      <c r="C53">
        <v>4</v>
      </c>
      <c r="D53">
        <v>307</v>
      </c>
      <c r="E53">
        <v>8.5</v>
      </c>
      <c r="I53">
        <v>1312</v>
      </c>
      <c r="J53">
        <v>22.5</v>
      </c>
      <c r="K53">
        <v>20</v>
      </c>
      <c r="O53">
        <v>1425</v>
      </c>
      <c r="P53">
        <v>1425</v>
      </c>
      <c r="Q53">
        <v>477722</v>
      </c>
    </row>
    <row r="54" spans="3:19" x14ac:dyDescent="0.25">
      <c r="C54">
        <v>4</v>
      </c>
      <c r="D54">
        <v>309</v>
      </c>
      <c r="E54">
        <v>1</v>
      </c>
      <c r="I54">
        <v>176</v>
      </c>
      <c r="Q54">
        <v>41672</v>
      </c>
    </row>
    <row r="55" spans="3:19" x14ac:dyDescent="0.25">
      <c r="C55">
        <v>4</v>
      </c>
      <c r="D55">
        <v>310</v>
      </c>
      <c r="E55">
        <v>35.25</v>
      </c>
      <c r="I55">
        <v>5120</v>
      </c>
      <c r="J55">
        <v>49.25</v>
      </c>
      <c r="K55">
        <v>135.25</v>
      </c>
      <c r="O55">
        <v>12121</v>
      </c>
      <c r="P55">
        <v>12121</v>
      </c>
      <c r="Q55">
        <v>1863082</v>
      </c>
    </row>
    <row r="56" spans="3:19" x14ac:dyDescent="0.25">
      <c r="C56">
        <v>4</v>
      </c>
      <c r="D56">
        <v>642</v>
      </c>
      <c r="E56">
        <v>4</v>
      </c>
      <c r="I56">
        <v>584</v>
      </c>
      <c r="J56">
        <v>25</v>
      </c>
      <c r="Q56">
        <v>99258</v>
      </c>
    </row>
    <row r="57" spans="3:19" x14ac:dyDescent="0.25">
      <c r="C57">
        <v>4</v>
      </c>
      <c r="D57" t="s">
        <v>2148</v>
      </c>
      <c r="E57">
        <v>1</v>
      </c>
      <c r="I57">
        <v>176</v>
      </c>
      <c r="Q57">
        <v>34420</v>
      </c>
    </row>
    <row r="58" spans="3:19" x14ac:dyDescent="0.25">
      <c r="C58">
        <v>4</v>
      </c>
      <c r="D58">
        <v>30</v>
      </c>
      <c r="E58">
        <v>1</v>
      </c>
      <c r="I58">
        <v>176</v>
      </c>
      <c r="Q58">
        <v>34420</v>
      </c>
    </row>
    <row r="59" spans="3:19" x14ac:dyDescent="0.25">
      <c r="C59" t="s">
        <v>2152</v>
      </c>
      <c r="E59">
        <v>71.763599999999997</v>
      </c>
      <c r="I59">
        <v>10523.2</v>
      </c>
      <c r="J59">
        <v>370.75</v>
      </c>
      <c r="K59">
        <v>321.3</v>
      </c>
      <c r="L59">
        <v>11.5</v>
      </c>
      <c r="O59">
        <v>81636</v>
      </c>
      <c r="P59">
        <v>81636</v>
      </c>
      <c r="Q59">
        <v>3986181</v>
      </c>
      <c r="R59">
        <v>8000</v>
      </c>
      <c r="S59">
        <v>7905.6695992179866</v>
      </c>
    </row>
    <row r="60" spans="3:19" x14ac:dyDescent="0.25">
      <c r="C60">
        <v>5</v>
      </c>
      <c r="D60" t="s">
        <v>266</v>
      </c>
      <c r="E60">
        <v>10.755800000000001</v>
      </c>
      <c r="I60">
        <v>1520</v>
      </c>
      <c r="J60">
        <v>332</v>
      </c>
      <c r="K60">
        <v>114.5</v>
      </c>
      <c r="L60">
        <v>38</v>
      </c>
      <c r="O60">
        <v>18448</v>
      </c>
      <c r="P60">
        <v>18448</v>
      </c>
      <c r="Q60">
        <v>1045097</v>
      </c>
      <c r="S60">
        <v>2489.0029325513196</v>
      </c>
    </row>
    <row r="61" spans="3:19" x14ac:dyDescent="0.25">
      <c r="C61">
        <v>5</v>
      </c>
      <c r="D61">
        <v>99</v>
      </c>
      <c r="E61">
        <v>1.2</v>
      </c>
      <c r="I61">
        <v>176</v>
      </c>
      <c r="J61">
        <v>31</v>
      </c>
      <c r="K61">
        <v>96</v>
      </c>
      <c r="O61">
        <v>2306</v>
      </c>
      <c r="P61">
        <v>2306</v>
      </c>
      <c r="Q61">
        <v>104888</v>
      </c>
      <c r="S61">
        <v>2489.0029325513196</v>
      </c>
    </row>
    <row r="62" spans="3:19" x14ac:dyDescent="0.25">
      <c r="C62">
        <v>5</v>
      </c>
      <c r="D62">
        <v>100</v>
      </c>
      <c r="E62">
        <v>1</v>
      </c>
      <c r="I62">
        <v>144</v>
      </c>
      <c r="J62">
        <v>60</v>
      </c>
      <c r="L62">
        <v>11.5</v>
      </c>
      <c r="O62">
        <v>2306</v>
      </c>
      <c r="P62">
        <v>2306</v>
      </c>
      <c r="Q62">
        <v>93869</v>
      </c>
    </row>
    <row r="63" spans="3:19" x14ac:dyDescent="0.25">
      <c r="C63">
        <v>5</v>
      </c>
      <c r="D63">
        <v>101</v>
      </c>
      <c r="E63">
        <v>8.5557999999999996</v>
      </c>
      <c r="I63">
        <v>1200</v>
      </c>
      <c r="J63">
        <v>241</v>
      </c>
      <c r="K63">
        <v>18.5</v>
      </c>
      <c r="L63">
        <v>26.5</v>
      </c>
      <c r="O63">
        <v>13836</v>
      </c>
      <c r="P63">
        <v>13836</v>
      </c>
      <c r="Q63">
        <v>846340</v>
      </c>
    </row>
    <row r="64" spans="3:19" x14ac:dyDescent="0.25">
      <c r="C64">
        <v>5</v>
      </c>
      <c r="D64" t="s">
        <v>2147</v>
      </c>
      <c r="E64">
        <v>59</v>
      </c>
      <c r="I64">
        <v>8922</v>
      </c>
      <c r="J64">
        <v>325.25</v>
      </c>
      <c r="K64">
        <v>689.5</v>
      </c>
      <c r="O64">
        <v>17928</v>
      </c>
      <c r="P64">
        <v>17928</v>
      </c>
      <c r="Q64">
        <v>3360915</v>
      </c>
      <c r="S64">
        <v>5416.666666666667</v>
      </c>
    </row>
    <row r="65" spans="3:19" x14ac:dyDescent="0.25">
      <c r="C65">
        <v>5</v>
      </c>
      <c r="D65">
        <v>303</v>
      </c>
      <c r="E65">
        <v>0.75</v>
      </c>
      <c r="I65">
        <v>102</v>
      </c>
      <c r="K65">
        <v>8</v>
      </c>
      <c r="Q65">
        <v>29568</v>
      </c>
      <c r="S65">
        <v>5416.666666666667</v>
      </c>
    </row>
    <row r="66" spans="3:19" x14ac:dyDescent="0.25">
      <c r="C66">
        <v>5</v>
      </c>
      <c r="D66">
        <v>306</v>
      </c>
      <c r="E66">
        <v>9.5</v>
      </c>
      <c r="I66">
        <v>1416</v>
      </c>
      <c r="J66">
        <v>30.5</v>
      </c>
      <c r="K66">
        <v>45</v>
      </c>
      <c r="O66">
        <v>4173</v>
      </c>
      <c r="P66">
        <v>4173</v>
      </c>
      <c r="Q66">
        <v>432323</v>
      </c>
    </row>
    <row r="67" spans="3:19" x14ac:dyDescent="0.25">
      <c r="C67">
        <v>5</v>
      </c>
      <c r="D67">
        <v>307</v>
      </c>
      <c r="E67">
        <v>8.5</v>
      </c>
      <c r="I67">
        <v>1404</v>
      </c>
      <c r="J67">
        <v>10</v>
      </c>
      <c r="K67">
        <v>55</v>
      </c>
      <c r="O67">
        <v>2085</v>
      </c>
      <c r="P67">
        <v>2085</v>
      </c>
      <c r="Q67">
        <v>516290</v>
      </c>
    </row>
    <row r="68" spans="3:19" x14ac:dyDescent="0.25">
      <c r="C68">
        <v>5</v>
      </c>
      <c r="D68">
        <v>309</v>
      </c>
      <c r="E68">
        <v>1</v>
      </c>
      <c r="I68">
        <v>168</v>
      </c>
      <c r="J68">
        <v>26.5</v>
      </c>
      <c r="Q68">
        <v>52377</v>
      </c>
    </row>
    <row r="69" spans="3:19" x14ac:dyDescent="0.25">
      <c r="C69">
        <v>5</v>
      </c>
      <c r="D69">
        <v>310</v>
      </c>
      <c r="E69">
        <v>35.25</v>
      </c>
      <c r="I69">
        <v>5176</v>
      </c>
      <c r="J69">
        <v>208.75</v>
      </c>
      <c r="K69">
        <v>581.5</v>
      </c>
      <c r="O69">
        <v>11670</v>
      </c>
      <c r="P69">
        <v>11670</v>
      </c>
      <c r="Q69">
        <v>2215384</v>
      </c>
    </row>
    <row r="70" spans="3:19" x14ac:dyDescent="0.25">
      <c r="C70">
        <v>5</v>
      </c>
      <c r="D70">
        <v>642</v>
      </c>
      <c r="E70">
        <v>4</v>
      </c>
      <c r="I70">
        <v>656</v>
      </c>
      <c r="J70">
        <v>49.5</v>
      </c>
      <c r="Q70">
        <v>114973</v>
      </c>
    </row>
    <row r="71" spans="3:19" x14ac:dyDescent="0.25">
      <c r="C71">
        <v>5</v>
      </c>
      <c r="D71" t="s">
        <v>2148</v>
      </c>
      <c r="E71">
        <v>1</v>
      </c>
      <c r="I71">
        <v>168</v>
      </c>
      <c r="Q71">
        <v>34420</v>
      </c>
    </row>
    <row r="72" spans="3:19" x14ac:dyDescent="0.25">
      <c r="C72">
        <v>5</v>
      </c>
      <c r="D72">
        <v>30</v>
      </c>
      <c r="E72">
        <v>1</v>
      </c>
      <c r="I72">
        <v>168</v>
      </c>
      <c r="Q72">
        <v>34420</v>
      </c>
    </row>
    <row r="73" spans="3:19" x14ac:dyDescent="0.25">
      <c r="C73" t="s">
        <v>2153</v>
      </c>
      <c r="E73">
        <v>70.755799999999994</v>
      </c>
      <c r="I73">
        <v>10610</v>
      </c>
      <c r="J73">
        <v>657.25</v>
      </c>
      <c r="K73">
        <v>804</v>
      </c>
      <c r="L73">
        <v>38</v>
      </c>
      <c r="O73">
        <v>36376</v>
      </c>
      <c r="P73">
        <v>36376</v>
      </c>
      <c r="Q73">
        <v>4440432</v>
      </c>
      <c r="S73">
        <v>7905.6695992179866</v>
      </c>
    </row>
    <row r="74" spans="3:19" x14ac:dyDescent="0.25">
      <c r="C74">
        <v>6</v>
      </c>
      <c r="D74" t="s">
        <v>266</v>
      </c>
      <c r="E74">
        <v>10.7</v>
      </c>
      <c r="I74">
        <v>1567.2</v>
      </c>
      <c r="J74">
        <v>224</v>
      </c>
      <c r="K74">
        <v>36.799999999999997</v>
      </c>
      <c r="L74">
        <v>38</v>
      </c>
      <c r="O74">
        <v>18448</v>
      </c>
      <c r="P74">
        <v>18448</v>
      </c>
      <c r="Q74">
        <v>925930</v>
      </c>
      <c r="R74">
        <v>5000</v>
      </c>
      <c r="S74">
        <v>2489.0029325513196</v>
      </c>
    </row>
    <row r="75" spans="3:19" x14ac:dyDescent="0.25">
      <c r="C75">
        <v>6</v>
      </c>
      <c r="D75">
        <v>99</v>
      </c>
      <c r="E75">
        <v>1.2</v>
      </c>
      <c r="I75">
        <v>211.2</v>
      </c>
      <c r="J75">
        <v>29.5</v>
      </c>
      <c r="K75">
        <v>36.799999999999997</v>
      </c>
      <c r="O75">
        <v>2306</v>
      </c>
      <c r="P75">
        <v>2306</v>
      </c>
      <c r="Q75">
        <v>83673</v>
      </c>
      <c r="R75">
        <v>5000</v>
      </c>
      <c r="S75">
        <v>2489.0029325513196</v>
      </c>
    </row>
    <row r="76" spans="3:19" x14ac:dyDescent="0.25">
      <c r="C76">
        <v>6</v>
      </c>
      <c r="D76">
        <v>100</v>
      </c>
      <c r="E76">
        <v>1</v>
      </c>
      <c r="I76">
        <v>176</v>
      </c>
      <c r="J76">
        <v>32</v>
      </c>
      <c r="L76">
        <v>11.5</v>
      </c>
      <c r="O76">
        <v>2306</v>
      </c>
      <c r="P76">
        <v>2306</v>
      </c>
      <c r="Q76">
        <v>75007</v>
      </c>
    </row>
    <row r="77" spans="3:19" x14ac:dyDescent="0.25">
      <c r="C77">
        <v>6</v>
      </c>
      <c r="D77">
        <v>101</v>
      </c>
      <c r="E77">
        <v>8.5</v>
      </c>
      <c r="I77">
        <v>1180</v>
      </c>
      <c r="J77">
        <v>162.5</v>
      </c>
      <c r="L77">
        <v>26.5</v>
      </c>
      <c r="O77">
        <v>13836</v>
      </c>
      <c r="P77">
        <v>13836</v>
      </c>
      <c r="Q77">
        <v>767250</v>
      </c>
    </row>
    <row r="78" spans="3:19" x14ac:dyDescent="0.25">
      <c r="C78">
        <v>6</v>
      </c>
      <c r="D78" t="s">
        <v>2147</v>
      </c>
      <c r="E78">
        <v>58.5</v>
      </c>
      <c r="I78">
        <v>7932.87</v>
      </c>
      <c r="J78">
        <v>394.57</v>
      </c>
      <c r="K78">
        <v>969</v>
      </c>
      <c r="O78">
        <v>17250</v>
      </c>
      <c r="P78">
        <v>17250</v>
      </c>
      <c r="Q78">
        <v>3207194</v>
      </c>
      <c r="S78">
        <v>5416.666666666667</v>
      </c>
    </row>
    <row r="79" spans="3:19" x14ac:dyDescent="0.25">
      <c r="C79">
        <v>6</v>
      </c>
      <c r="D79">
        <v>303</v>
      </c>
      <c r="E79">
        <v>0.75</v>
      </c>
      <c r="I79">
        <v>132</v>
      </c>
      <c r="Q79">
        <v>26803</v>
      </c>
      <c r="S79">
        <v>5416.666666666667</v>
      </c>
    </row>
    <row r="80" spans="3:19" x14ac:dyDescent="0.25">
      <c r="C80">
        <v>6</v>
      </c>
      <c r="D80">
        <v>306</v>
      </c>
      <c r="E80">
        <v>9.75</v>
      </c>
      <c r="I80">
        <v>1326.87</v>
      </c>
      <c r="J80">
        <v>126.32</v>
      </c>
      <c r="K80">
        <v>91.5</v>
      </c>
      <c r="Q80">
        <v>465033</v>
      </c>
    </row>
    <row r="81" spans="3:19" x14ac:dyDescent="0.25">
      <c r="C81">
        <v>6</v>
      </c>
      <c r="D81">
        <v>307</v>
      </c>
      <c r="E81">
        <v>8.5</v>
      </c>
      <c r="I81">
        <v>1080</v>
      </c>
      <c r="J81">
        <v>45.5</v>
      </c>
      <c r="K81">
        <v>106.5</v>
      </c>
      <c r="Q81">
        <v>509018</v>
      </c>
    </row>
    <row r="82" spans="3:19" x14ac:dyDescent="0.25">
      <c r="C82">
        <v>6</v>
      </c>
      <c r="D82">
        <v>309</v>
      </c>
      <c r="E82">
        <v>1</v>
      </c>
      <c r="I82">
        <v>40</v>
      </c>
      <c r="O82">
        <v>15000</v>
      </c>
      <c r="P82">
        <v>15000</v>
      </c>
      <c r="Q82">
        <v>19571</v>
      </c>
    </row>
    <row r="83" spans="3:19" x14ac:dyDescent="0.25">
      <c r="C83">
        <v>6</v>
      </c>
      <c r="D83">
        <v>310</v>
      </c>
      <c r="E83">
        <v>34.5</v>
      </c>
      <c r="I83">
        <v>4786</v>
      </c>
      <c r="J83">
        <v>189.25</v>
      </c>
      <c r="K83">
        <v>771</v>
      </c>
      <c r="O83">
        <v>2250</v>
      </c>
      <c r="P83">
        <v>2250</v>
      </c>
      <c r="Q83">
        <v>2076096</v>
      </c>
    </row>
    <row r="84" spans="3:19" x14ac:dyDescent="0.25">
      <c r="C84">
        <v>6</v>
      </c>
      <c r="D84">
        <v>642</v>
      </c>
      <c r="E84">
        <v>4</v>
      </c>
      <c r="I84">
        <v>568</v>
      </c>
      <c r="J84">
        <v>33.5</v>
      </c>
      <c r="Q84">
        <v>110673</v>
      </c>
    </row>
    <row r="85" spans="3:19" x14ac:dyDescent="0.25">
      <c r="C85">
        <v>6</v>
      </c>
      <c r="D85" t="s">
        <v>2148</v>
      </c>
      <c r="E85">
        <v>1</v>
      </c>
      <c r="I85">
        <v>168</v>
      </c>
      <c r="Q85">
        <v>34367</v>
      </c>
    </row>
    <row r="86" spans="3:19" x14ac:dyDescent="0.25">
      <c r="C86">
        <v>6</v>
      </c>
      <c r="D86">
        <v>30</v>
      </c>
      <c r="E86">
        <v>1</v>
      </c>
      <c r="I86">
        <v>168</v>
      </c>
      <c r="Q86">
        <v>34367</v>
      </c>
    </row>
    <row r="87" spans="3:19" x14ac:dyDescent="0.25">
      <c r="C87" t="s">
        <v>2154</v>
      </c>
      <c r="E87">
        <v>70.2</v>
      </c>
      <c r="I87">
        <v>9668.07</v>
      </c>
      <c r="J87">
        <v>618.56999999999994</v>
      </c>
      <c r="K87">
        <v>1005.8</v>
      </c>
      <c r="L87">
        <v>38</v>
      </c>
      <c r="O87">
        <v>35698</v>
      </c>
      <c r="P87">
        <v>35698</v>
      </c>
      <c r="Q87">
        <v>4167491</v>
      </c>
      <c r="R87">
        <v>5000</v>
      </c>
      <c r="S87">
        <v>7905.6695992179866</v>
      </c>
    </row>
    <row r="88" spans="3:19" x14ac:dyDescent="0.25">
      <c r="C88">
        <v>7</v>
      </c>
      <c r="D88" t="s">
        <v>266</v>
      </c>
      <c r="E88">
        <v>11.7</v>
      </c>
      <c r="I88">
        <v>1292.8</v>
      </c>
      <c r="J88">
        <v>253.5</v>
      </c>
      <c r="K88">
        <v>80.3</v>
      </c>
      <c r="L88">
        <v>34.5</v>
      </c>
      <c r="O88">
        <v>408772</v>
      </c>
      <c r="P88">
        <v>408772</v>
      </c>
      <c r="Q88">
        <v>1502197</v>
      </c>
      <c r="S88">
        <v>2489.0029325513196</v>
      </c>
    </row>
    <row r="89" spans="3:19" x14ac:dyDescent="0.25">
      <c r="C89">
        <v>7</v>
      </c>
      <c r="D89">
        <v>99</v>
      </c>
      <c r="E89">
        <v>1.2</v>
      </c>
      <c r="I89">
        <v>220.8</v>
      </c>
      <c r="J89">
        <v>36</v>
      </c>
      <c r="K89">
        <v>80.3</v>
      </c>
      <c r="O89">
        <v>24989</v>
      </c>
      <c r="P89">
        <v>24989</v>
      </c>
      <c r="Q89">
        <v>127607</v>
      </c>
      <c r="S89">
        <v>2489.0029325513196</v>
      </c>
    </row>
    <row r="90" spans="3:19" x14ac:dyDescent="0.25">
      <c r="C90">
        <v>7</v>
      </c>
      <c r="D90">
        <v>100</v>
      </c>
      <c r="E90">
        <v>1</v>
      </c>
      <c r="I90">
        <v>112</v>
      </c>
      <c r="J90">
        <v>10</v>
      </c>
      <c r="L90">
        <v>23</v>
      </c>
      <c r="O90">
        <v>20641</v>
      </c>
      <c r="P90">
        <v>20641</v>
      </c>
      <c r="Q90">
        <v>100244</v>
      </c>
    </row>
    <row r="91" spans="3:19" x14ac:dyDescent="0.25">
      <c r="C91">
        <v>7</v>
      </c>
      <c r="D91">
        <v>101</v>
      </c>
      <c r="E91">
        <v>9.5</v>
      </c>
      <c r="I91">
        <v>960</v>
      </c>
      <c r="J91">
        <v>207.5</v>
      </c>
      <c r="L91">
        <v>11.5</v>
      </c>
      <c r="O91">
        <v>363142</v>
      </c>
      <c r="P91">
        <v>363142</v>
      </c>
      <c r="Q91">
        <v>1274346</v>
      </c>
    </row>
    <row r="92" spans="3:19" x14ac:dyDescent="0.25">
      <c r="C92">
        <v>7</v>
      </c>
      <c r="D92" t="s">
        <v>2147</v>
      </c>
      <c r="E92">
        <v>58.75</v>
      </c>
      <c r="I92">
        <v>8232</v>
      </c>
      <c r="J92">
        <v>395.5</v>
      </c>
      <c r="K92">
        <v>816</v>
      </c>
      <c r="O92">
        <v>805404</v>
      </c>
      <c r="P92">
        <v>805404</v>
      </c>
      <c r="Q92">
        <v>4151367</v>
      </c>
      <c r="S92">
        <v>5416.666666666667</v>
      </c>
    </row>
    <row r="93" spans="3:19" x14ac:dyDescent="0.25">
      <c r="C93">
        <v>7</v>
      </c>
      <c r="D93">
        <v>303</v>
      </c>
      <c r="E93">
        <v>0.75</v>
      </c>
      <c r="I93">
        <v>108</v>
      </c>
      <c r="O93">
        <v>11188</v>
      </c>
      <c r="P93">
        <v>11188</v>
      </c>
      <c r="Q93">
        <v>39571</v>
      </c>
      <c r="S93">
        <v>5416.666666666667</v>
      </c>
    </row>
    <row r="94" spans="3:19" x14ac:dyDescent="0.25">
      <c r="C94">
        <v>7</v>
      </c>
      <c r="D94">
        <v>306</v>
      </c>
      <c r="E94">
        <v>9.75</v>
      </c>
      <c r="I94">
        <v>1548</v>
      </c>
      <c r="J94">
        <v>85.75</v>
      </c>
      <c r="K94">
        <v>45</v>
      </c>
      <c r="O94">
        <v>107838</v>
      </c>
      <c r="P94">
        <v>107838</v>
      </c>
      <c r="Q94">
        <v>567968</v>
      </c>
    </row>
    <row r="95" spans="3:19" x14ac:dyDescent="0.25">
      <c r="C95">
        <v>7</v>
      </c>
      <c r="D95">
        <v>307</v>
      </c>
      <c r="E95">
        <v>8.75</v>
      </c>
      <c r="I95">
        <v>1120</v>
      </c>
      <c r="J95">
        <v>12</v>
      </c>
      <c r="K95">
        <v>138.5</v>
      </c>
      <c r="O95">
        <v>152160</v>
      </c>
      <c r="P95">
        <v>152160</v>
      </c>
      <c r="Q95">
        <v>651822</v>
      </c>
    </row>
    <row r="96" spans="3:19" x14ac:dyDescent="0.25">
      <c r="C96">
        <v>7</v>
      </c>
      <c r="D96">
        <v>309</v>
      </c>
      <c r="E96">
        <v>1</v>
      </c>
      <c r="I96">
        <v>144</v>
      </c>
      <c r="J96">
        <v>14</v>
      </c>
      <c r="O96">
        <v>12897</v>
      </c>
      <c r="P96">
        <v>12897</v>
      </c>
      <c r="Q96">
        <v>62897</v>
      </c>
    </row>
    <row r="97" spans="3:19" x14ac:dyDescent="0.25">
      <c r="C97">
        <v>7</v>
      </c>
      <c r="D97">
        <v>310</v>
      </c>
      <c r="E97">
        <v>34.5</v>
      </c>
      <c r="I97">
        <v>4736</v>
      </c>
      <c r="J97">
        <v>260.75</v>
      </c>
      <c r="K97">
        <v>632.5</v>
      </c>
      <c r="O97">
        <v>491522</v>
      </c>
      <c r="P97">
        <v>491522</v>
      </c>
      <c r="Q97">
        <v>2688020</v>
      </c>
    </row>
    <row r="98" spans="3:19" x14ac:dyDescent="0.25">
      <c r="C98">
        <v>7</v>
      </c>
      <c r="D98">
        <v>642</v>
      </c>
      <c r="E98">
        <v>4</v>
      </c>
      <c r="I98">
        <v>576</v>
      </c>
      <c r="J98">
        <v>23</v>
      </c>
      <c r="O98">
        <v>29799</v>
      </c>
      <c r="P98">
        <v>29799</v>
      </c>
      <c r="Q98">
        <v>141089</v>
      </c>
    </row>
    <row r="99" spans="3:19" x14ac:dyDescent="0.25">
      <c r="C99">
        <v>7</v>
      </c>
      <c r="D99" t="s">
        <v>2148</v>
      </c>
      <c r="E99">
        <v>1</v>
      </c>
      <c r="I99">
        <v>136</v>
      </c>
      <c r="O99">
        <v>10053</v>
      </c>
      <c r="P99">
        <v>10053</v>
      </c>
      <c r="Q99">
        <v>45028</v>
      </c>
    </row>
    <row r="100" spans="3:19" x14ac:dyDescent="0.25">
      <c r="C100">
        <v>7</v>
      </c>
      <c r="D100">
        <v>30</v>
      </c>
      <c r="E100">
        <v>1</v>
      </c>
      <c r="I100">
        <v>136</v>
      </c>
      <c r="O100">
        <v>10053</v>
      </c>
      <c r="P100">
        <v>10053</v>
      </c>
      <c r="Q100">
        <v>45028</v>
      </c>
    </row>
    <row r="101" spans="3:19" x14ac:dyDescent="0.25">
      <c r="C101" t="s">
        <v>2155</v>
      </c>
      <c r="E101">
        <v>71.45</v>
      </c>
      <c r="I101">
        <v>9660.7999999999993</v>
      </c>
      <c r="J101">
        <v>649</v>
      </c>
      <c r="K101">
        <v>896.3</v>
      </c>
      <c r="L101">
        <v>34.5</v>
      </c>
      <c r="O101">
        <v>1224229</v>
      </c>
      <c r="P101">
        <v>1224229</v>
      </c>
      <c r="Q101">
        <v>5698592</v>
      </c>
      <c r="S101">
        <v>7905.6695992179866</v>
      </c>
    </row>
  </sheetData>
  <hyperlinks>
    <hyperlink ref="A2" location="Obsah!A1" display="Zpět na Obsah  KL 01  1.-4.měsíc" xr:uid="{C920CE45-887B-49EC-9BE1-B346E13F7B7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2169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273621</v>
      </c>
      <c r="C3" s="344">
        <f t="shared" ref="C3:Z3" si="0">SUBTOTAL(9,C6:C1048576)</f>
        <v>5</v>
      </c>
      <c r="D3" s="344"/>
      <c r="E3" s="344">
        <f>SUBTOTAL(9,E6:E1048576)/4</f>
        <v>285062</v>
      </c>
      <c r="F3" s="344"/>
      <c r="G3" s="344">
        <f t="shared" si="0"/>
        <v>5</v>
      </c>
      <c r="H3" s="344">
        <f>SUBTOTAL(9,H6:H1048576)/4</f>
        <v>292057</v>
      </c>
      <c r="I3" s="347">
        <f>IF(B3&lt;&gt;0,H3/B3,"")</f>
        <v>1.06737786938868</v>
      </c>
      <c r="J3" s="345">
        <f>IF(E3&lt;&gt;0,H3/E3,"")</f>
        <v>1.0245385214444578</v>
      </c>
      <c r="K3" s="346">
        <f t="shared" si="0"/>
        <v>236059.43999999983</v>
      </c>
      <c r="L3" s="346"/>
      <c r="M3" s="344">
        <f t="shared" si="0"/>
        <v>122.66141503160796</v>
      </c>
      <c r="N3" s="344">
        <f t="shared" si="0"/>
        <v>3848.9599999995262</v>
      </c>
      <c r="O3" s="344"/>
      <c r="P3" s="344">
        <f t="shared" si="0"/>
        <v>2</v>
      </c>
      <c r="Q3" s="344">
        <f t="shared" si="0"/>
        <v>0</v>
      </c>
      <c r="R3" s="347">
        <f>IF(K3&lt;&gt;0,Q3/K3,"")</f>
        <v>0</v>
      </c>
      <c r="S3" s="347">
        <f>IF(N3&lt;&gt;0,Q3/N3,"")</f>
        <v>0</v>
      </c>
      <c r="T3" s="343">
        <f t="shared" si="0"/>
        <v>5054649.3400000008</v>
      </c>
      <c r="U3" s="346"/>
      <c r="V3" s="344">
        <f t="shared" si="0"/>
        <v>2.3581712207527121</v>
      </c>
      <c r="W3" s="344">
        <f t="shared" si="0"/>
        <v>4286923.1000000006</v>
      </c>
      <c r="X3" s="344"/>
      <c r="Y3" s="344">
        <f t="shared" si="0"/>
        <v>2</v>
      </c>
      <c r="Z3" s="344">
        <f t="shared" si="0"/>
        <v>4011648</v>
      </c>
      <c r="AA3" s="347">
        <f>IF(T3&lt;&gt;0,Z3/T3,"")</f>
        <v>0.79365505501119482</v>
      </c>
      <c r="AB3" s="345">
        <f>IF(W3&lt;&gt;0,Z3/W3,"")</f>
        <v>0.935787254966155</v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2167</v>
      </c>
      <c r="B6" s="847">
        <v>273621</v>
      </c>
      <c r="C6" s="848">
        <v>1</v>
      </c>
      <c r="D6" s="848">
        <v>0.95986487150163824</v>
      </c>
      <c r="E6" s="847">
        <v>285062</v>
      </c>
      <c r="F6" s="848">
        <v>1.0418133111128167</v>
      </c>
      <c r="G6" s="848">
        <v>1</v>
      </c>
      <c r="H6" s="847">
        <v>292057</v>
      </c>
      <c r="I6" s="848">
        <v>1.06737786938868</v>
      </c>
      <c r="J6" s="848">
        <v>1.0245385214444578</v>
      </c>
      <c r="K6" s="847">
        <v>118029.71999999991</v>
      </c>
      <c r="L6" s="848">
        <v>1</v>
      </c>
      <c r="M6" s="848">
        <v>61.330707515803979</v>
      </c>
      <c r="N6" s="847">
        <v>1924.4799999997631</v>
      </c>
      <c r="O6" s="848">
        <v>1.6305045881662386E-2</v>
      </c>
      <c r="P6" s="848">
        <v>1</v>
      </c>
      <c r="Q6" s="847">
        <v>0</v>
      </c>
      <c r="R6" s="848">
        <v>0</v>
      </c>
      <c r="S6" s="848">
        <v>0</v>
      </c>
      <c r="T6" s="847">
        <v>2527324.6700000004</v>
      </c>
      <c r="U6" s="848">
        <v>1</v>
      </c>
      <c r="V6" s="848">
        <v>1.1790856103763561</v>
      </c>
      <c r="W6" s="847">
        <v>2143461.5500000003</v>
      </c>
      <c r="X6" s="848">
        <v>0.84811483678509736</v>
      </c>
      <c r="Y6" s="848">
        <v>1</v>
      </c>
      <c r="Z6" s="847">
        <v>2005824</v>
      </c>
      <c r="AA6" s="848">
        <v>0.79365505501119482</v>
      </c>
      <c r="AB6" s="849">
        <v>0.935787254966155</v>
      </c>
    </row>
    <row r="7" spans="1:28" ht="14.45" customHeight="1" thickBot="1" x14ac:dyDescent="0.3">
      <c r="A7" s="853" t="s">
        <v>2168</v>
      </c>
      <c r="B7" s="850">
        <v>273621</v>
      </c>
      <c r="C7" s="851">
        <v>1</v>
      </c>
      <c r="D7" s="851">
        <v>0.95986487150163824</v>
      </c>
      <c r="E7" s="850">
        <v>285062</v>
      </c>
      <c r="F7" s="851">
        <v>1.0418133111128167</v>
      </c>
      <c r="G7" s="851">
        <v>1</v>
      </c>
      <c r="H7" s="850">
        <v>292057</v>
      </c>
      <c r="I7" s="851">
        <v>1.06737786938868</v>
      </c>
      <c r="J7" s="851">
        <v>1.0245385214444578</v>
      </c>
      <c r="K7" s="850">
        <v>118029.71999999991</v>
      </c>
      <c r="L7" s="851">
        <v>1</v>
      </c>
      <c r="M7" s="851">
        <v>61.330707515803979</v>
      </c>
      <c r="N7" s="850">
        <v>1924.4799999997631</v>
      </c>
      <c r="O7" s="851">
        <v>1.6305045881662386E-2</v>
      </c>
      <c r="P7" s="851">
        <v>1</v>
      </c>
      <c r="Q7" s="850">
        <v>0</v>
      </c>
      <c r="R7" s="851">
        <v>0</v>
      </c>
      <c r="S7" s="851">
        <v>0</v>
      </c>
      <c r="T7" s="850">
        <v>2527324.6700000004</v>
      </c>
      <c r="U7" s="851">
        <v>1</v>
      </c>
      <c r="V7" s="851">
        <v>1.1790856103763561</v>
      </c>
      <c r="W7" s="850">
        <v>2143461.5500000003</v>
      </c>
      <c r="X7" s="851">
        <v>0.84811483678509736</v>
      </c>
      <c r="Y7" s="851">
        <v>1</v>
      </c>
      <c r="Z7" s="850">
        <v>2005824</v>
      </c>
      <c r="AA7" s="851">
        <v>0.79365505501119482</v>
      </c>
      <c r="AB7" s="852">
        <v>0.935787254966155</v>
      </c>
    </row>
    <row r="8" spans="1:28" ht="14.45" customHeight="1" thickBot="1" x14ac:dyDescent="0.25"/>
    <row r="9" spans="1:28" ht="14.45" customHeight="1" x14ac:dyDescent="0.25">
      <c r="A9" s="846" t="s">
        <v>593</v>
      </c>
      <c r="B9" s="847">
        <v>273621</v>
      </c>
      <c r="C9" s="848">
        <v>1</v>
      </c>
      <c r="D9" s="848">
        <v>0.95986487150163824</v>
      </c>
      <c r="E9" s="847">
        <v>285062</v>
      </c>
      <c r="F9" s="848">
        <v>1.0418133111128167</v>
      </c>
      <c r="G9" s="848">
        <v>1</v>
      </c>
      <c r="H9" s="847">
        <v>292057</v>
      </c>
      <c r="I9" s="848">
        <v>1.06737786938868</v>
      </c>
      <c r="J9" s="849">
        <v>1.0245385214444578</v>
      </c>
    </row>
    <row r="10" spans="1:28" ht="14.45" customHeight="1" x14ac:dyDescent="0.25">
      <c r="A10" s="857" t="s">
        <v>2170</v>
      </c>
      <c r="B10" s="854">
        <v>6649</v>
      </c>
      <c r="C10" s="855">
        <v>1</v>
      </c>
      <c r="D10" s="855">
        <v>1.3229208117787505</v>
      </c>
      <c r="E10" s="854">
        <v>5026</v>
      </c>
      <c r="F10" s="855">
        <v>0.755903143329824</v>
      </c>
      <c r="G10" s="855">
        <v>1</v>
      </c>
      <c r="H10" s="854">
        <v>5994</v>
      </c>
      <c r="I10" s="855">
        <v>0.90148894570612126</v>
      </c>
      <c r="J10" s="856">
        <v>1.1925984878631117</v>
      </c>
    </row>
    <row r="11" spans="1:28" ht="14.45" customHeight="1" thickBot="1" x14ac:dyDescent="0.3">
      <c r="A11" s="853" t="s">
        <v>2171</v>
      </c>
      <c r="B11" s="850">
        <v>266972</v>
      </c>
      <c r="C11" s="851">
        <v>1</v>
      </c>
      <c r="D11" s="851">
        <v>0.95334885514719536</v>
      </c>
      <c r="E11" s="850">
        <v>280036</v>
      </c>
      <c r="F11" s="851">
        <v>1.0489339706036589</v>
      </c>
      <c r="G11" s="851">
        <v>1</v>
      </c>
      <c r="H11" s="850">
        <v>286063</v>
      </c>
      <c r="I11" s="851">
        <v>1.071509371769324</v>
      </c>
      <c r="J11" s="852">
        <v>1.0215222328557756</v>
      </c>
    </row>
    <row r="12" spans="1:28" ht="14.45" customHeight="1" x14ac:dyDescent="0.2">
      <c r="A12" s="786" t="s">
        <v>295</v>
      </c>
    </row>
    <row r="13" spans="1:28" ht="14.45" customHeight="1" x14ac:dyDescent="0.2">
      <c r="A13" s="787" t="s">
        <v>1029</v>
      </c>
    </row>
    <row r="14" spans="1:28" ht="14.45" customHeight="1" x14ac:dyDescent="0.2">
      <c r="A14" s="786" t="s">
        <v>2172</v>
      </c>
    </row>
    <row r="15" spans="1:28" ht="14.45" customHeight="1" x14ac:dyDescent="0.2">
      <c r="A15" s="786" t="s">
        <v>2173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672DB69E-B73E-4AE1-9913-0A473CFF587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2178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1989</v>
      </c>
      <c r="C3" s="404">
        <f t="shared" si="0"/>
        <v>2089</v>
      </c>
      <c r="D3" s="438">
        <f t="shared" si="0"/>
        <v>2097</v>
      </c>
      <c r="E3" s="346">
        <f t="shared" si="0"/>
        <v>273621</v>
      </c>
      <c r="F3" s="344">
        <f t="shared" si="0"/>
        <v>285062</v>
      </c>
      <c r="G3" s="405">
        <f t="shared" si="0"/>
        <v>292057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58">
        <v>2020</v>
      </c>
      <c r="E5" s="842">
        <v>2018</v>
      </c>
      <c r="F5" s="843">
        <v>2019</v>
      </c>
      <c r="G5" s="858">
        <v>2020</v>
      </c>
    </row>
    <row r="6" spans="1:7" ht="14.45" customHeight="1" x14ac:dyDescent="0.2">
      <c r="A6" s="835" t="s">
        <v>1032</v>
      </c>
      <c r="B6" s="225"/>
      <c r="C6" s="225"/>
      <c r="D6" s="225">
        <v>37</v>
      </c>
      <c r="E6" s="859"/>
      <c r="F6" s="859"/>
      <c r="G6" s="860">
        <v>4920</v>
      </c>
    </row>
    <row r="7" spans="1:7" ht="14.45" customHeight="1" x14ac:dyDescent="0.2">
      <c r="A7" s="836" t="s">
        <v>2170</v>
      </c>
      <c r="B7" s="831">
        <v>59</v>
      </c>
      <c r="C7" s="831">
        <v>44</v>
      </c>
      <c r="D7" s="831">
        <v>47</v>
      </c>
      <c r="E7" s="861">
        <v>6649</v>
      </c>
      <c r="F7" s="861">
        <v>5026</v>
      </c>
      <c r="G7" s="862">
        <v>5994</v>
      </c>
    </row>
    <row r="8" spans="1:7" ht="14.45" customHeight="1" x14ac:dyDescent="0.2">
      <c r="A8" s="836" t="s">
        <v>1033</v>
      </c>
      <c r="B8" s="831">
        <v>29</v>
      </c>
      <c r="C8" s="831">
        <v>37</v>
      </c>
      <c r="D8" s="831">
        <v>13</v>
      </c>
      <c r="E8" s="861">
        <v>3010</v>
      </c>
      <c r="F8" s="861">
        <v>4564</v>
      </c>
      <c r="G8" s="862">
        <v>1987</v>
      </c>
    </row>
    <row r="9" spans="1:7" ht="14.45" customHeight="1" x14ac:dyDescent="0.2">
      <c r="A9" s="836" t="s">
        <v>2174</v>
      </c>
      <c r="B9" s="831"/>
      <c r="C9" s="831">
        <v>1</v>
      </c>
      <c r="D9" s="831"/>
      <c r="E9" s="861"/>
      <c r="F9" s="861">
        <v>38</v>
      </c>
      <c r="G9" s="862"/>
    </row>
    <row r="10" spans="1:7" ht="14.45" customHeight="1" x14ac:dyDescent="0.2">
      <c r="A10" s="836" t="s">
        <v>1034</v>
      </c>
      <c r="B10" s="831">
        <v>2</v>
      </c>
      <c r="C10" s="831"/>
      <c r="D10" s="831"/>
      <c r="E10" s="861">
        <v>294</v>
      </c>
      <c r="F10" s="861"/>
      <c r="G10" s="862"/>
    </row>
    <row r="11" spans="1:7" ht="14.45" customHeight="1" x14ac:dyDescent="0.2">
      <c r="A11" s="836" t="s">
        <v>2175</v>
      </c>
      <c r="B11" s="831">
        <v>2</v>
      </c>
      <c r="C11" s="831">
        <v>11</v>
      </c>
      <c r="D11" s="831"/>
      <c r="E11" s="861">
        <v>471</v>
      </c>
      <c r="F11" s="861">
        <v>2292</v>
      </c>
      <c r="G11" s="862"/>
    </row>
    <row r="12" spans="1:7" ht="14.45" customHeight="1" x14ac:dyDescent="0.2">
      <c r="A12" s="836" t="s">
        <v>1035</v>
      </c>
      <c r="B12" s="831">
        <v>423</v>
      </c>
      <c r="C12" s="831">
        <v>603</v>
      </c>
      <c r="D12" s="831">
        <v>594</v>
      </c>
      <c r="E12" s="861">
        <v>86382</v>
      </c>
      <c r="F12" s="861">
        <v>112154</v>
      </c>
      <c r="G12" s="862">
        <v>106077</v>
      </c>
    </row>
    <row r="13" spans="1:7" ht="14.45" customHeight="1" x14ac:dyDescent="0.2">
      <c r="A13" s="836" t="s">
        <v>1036</v>
      </c>
      <c r="B13" s="831">
        <v>65</v>
      </c>
      <c r="C13" s="831">
        <v>11</v>
      </c>
      <c r="D13" s="831">
        <v>17</v>
      </c>
      <c r="E13" s="861">
        <v>6518</v>
      </c>
      <c r="F13" s="861">
        <v>855</v>
      </c>
      <c r="G13" s="862">
        <v>3350</v>
      </c>
    </row>
    <row r="14" spans="1:7" ht="14.45" customHeight="1" x14ac:dyDescent="0.2">
      <c r="A14" s="836" t="s">
        <v>1038</v>
      </c>
      <c r="B14" s="831">
        <v>11</v>
      </c>
      <c r="C14" s="831">
        <v>43</v>
      </c>
      <c r="D14" s="831">
        <v>61</v>
      </c>
      <c r="E14" s="861">
        <v>2402</v>
      </c>
      <c r="F14" s="861">
        <v>5341</v>
      </c>
      <c r="G14" s="862">
        <v>7902</v>
      </c>
    </row>
    <row r="15" spans="1:7" ht="14.45" customHeight="1" x14ac:dyDescent="0.2">
      <c r="A15" s="836" t="s">
        <v>1039</v>
      </c>
      <c r="B15" s="831">
        <v>945</v>
      </c>
      <c r="C15" s="831">
        <v>574</v>
      </c>
      <c r="D15" s="831">
        <v>763</v>
      </c>
      <c r="E15" s="861">
        <v>95597</v>
      </c>
      <c r="F15" s="861">
        <v>60489</v>
      </c>
      <c r="G15" s="862">
        <v>80319</v>
      </c>
    </row>
    <row r="16" spans="1:7" ht="14.45" customHeight="1" x14ac:dyDescent="0.2">
      <c r="A16" s="836" t="s">
        <v>1041</v>
      </c>
      <c r="B16" s="831">
        <v>14</v>
      </c>
      <c r="C16" s="831">
        <v>15</v>
      </c>
      <c r="D16" s="831">
        <v>128</v>
      </c>
      <c r="E16" s="861">
        <v>6850</v>
      </c>
      <c r="F16" s="861">
        <v>4206</v>
      </c>
      <c r="G16" s="862">
        <v>25328</v>
      </c>
    </row>
    <row r="17" spans="1:7" ht="14.45" customHeight="1" x14ac:dyDescent="0.2">
      <c r="A17" s="836" t="s">
        <v>2176</v>
      </c>
      <c r="B17" s="831">
        <v>61</v>
      </c>
      <c r="C17" s="831">
        <v>91</v>
      </c>
      <c r="D17" s="831"/>
      <c r="E17" s="861">
        <v>16967</v>
      </c>
      <c r="F17" s="861">
        <v>13615</v>
      </c>
      <c r="G17" s="862"/>
    </row>
    <row r="18" spans="1:7" ht="14.45" customHeight="1" x14ac:dyDescent="0.2">
      <c r="A18" s="836" t="s">
        <v>1042</v>
      </c>
      <c r="B18" s="831"/>
      <c r="C18" s="831">
        <v>3</v>
      </c>
      <c r="D18" s="831">
        <v>18</v>
      </c>
      <c r="E18" s="861"/>
      <c r="F18" s="861">
        <v>1002</v>
      </c>
      <c r="G18" s="862">
        <v>2648</v>
      </c>
    </row>
    <row r="19" spans="1:7" ht="14.45" customHeight="1" x14ac:dyDescent="0.2">
      <c r="A19" s="836" t="s">
        <v>1043</v>
      </c>
      <c r="B19" s="831">
        <v>350</v>
      </c>
      <c r="C19" s="831">
        <v>507</v>
      </c>
      <c r="D19" s="831">
        <v>419</v>
      </c>
      <c r="E19" s="861">
        <v>41068</v>
      </c>
      <c r="F19" s="861">
        <v>57392</v>
      </c>
      <c r="G19" s="862">
        <v>53532</v>
      </c>
    </row>
    <row r="20" spans="1:7" ht="14.45" customHeight="1" thickBot="1" x14ac:dyDescent="0.25">
      <c r="A20" s="865" t="s">
        <v>2177</v>
      </c>
      <c r="B20" s="833">
        <v>28</v>
      </c>
      <c r="C20" s="833">
        <v>149</v>
      </c>
      <c r="D20" s="833"/>
      <c r="E20" s="863">
        <v>7413</v>
      </c>
      <c r="F20" s="863">
        <v>18088</v>
      </c>
      <c r="G20" s="864"/>
    </row>
    <row r="21" spans="1:7" ht="14.45" customHeight="1" x14ac:dyDescent="0.2">
      <c r="A21" s="786" t="s">
        <v>295</v>
      </c>
    </row>
    <row r="22" spans="1:7" ht="14.45" customHeight="1" x14ac:dyDescent="0.2">
      <c r="A22" s="787" t="s">
        <v>1029</v>
      </c>
    </row>
    <row r="23" spans="1:7" ht="14.45" customHeight="1" x14ac:dyDescent="0.2">
      <c r="A23" s="786" t="s">
        <v>2172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4A3C5E7-C42E-4524-9104-74E93778FAD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2221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2151</v>
      </c>
      <c r="H3" s="208">
        <f t="shared" si="0"/>
        <v>2918975.39</v>
      </c>
      <c r="I3" s="78"/>
      <c r="J3" s="78"/>
      <c r="K3" s="208">
        <f t="shared" si="0"/>
        <v>2221</v>
      </c>
      <c r="L3" s="208">
        <f t="shared" si="0"/>
        <v>2430448.0299999998</v>
      </c>
      <c r="M3" s="78"/>
      <c r="N3" s="78"/>
      <c r="O3" s="208">
        <f t="shared" si="0"/>
        <v>2210</v>
      </c>
      <c r="P3" s="208">
        <f t="shared" si="0"/>
        <v>2297881</v>
      </c>
      <c r="Q3" s="79">
        <f>IF(L3=0,0,P3/L3)</f>
        <v>0.94545572323963667</v>
      </c>
      <c r="R3" s="209">
        <f>IF(O3=0,0,P3/O3)</f>
        <v>1039.7651583710408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66"/>
      <c r="B5" s="866"/>
      <c r="C5" s="867"/>
      <c r="D5" s="868"/>
      <c r="E5" s="869"/>
      <c r="F5" s="870"/>
      <c r="G5" s="871" t="s">
        <v>90</v>
      </c>
      <c r="H5" s="872" t="s">
        <v>14</v>
      </c>
      <c r="I5" s="873"/>
      <c r="J5" s="873"/>
      <c r="K5" s="871" t="s">
        <v>90</v>
      </c>
      <c r="L5" s="872" t="s">
        <v>14</v>
      </c>
      <c r="M5" s="873"/>
      <c r="N5" s="873"/>
      <c r="O5" s="871" t="s">
        <v>90</v>
      </c>
      <c r="P5" s="872" t="s">
        <v>14</v>
      </c>
      <c r="Q5" s="874"/>
      <c r="R5" s="875"/>
    </row>
    <row r="6" spans="1:18" ht="14.45" customHeight="1" x14ac:dyDescent="0.2">
      <c r="A6" s="806" t="s">
        <v>2179</v>
      </c>
      <c r="B6" s="807" t="s">
        <v>2180</v>
      </c>
      <c r="C6" s="807" t="s">
        <v>2181</v>
      </c>
      <c r="D6" s="807" t="s">
        <v>2182</v>
      </c>
      <c r="E6" s="807" t="s">
        <v>2183</v>
      </c>
      <c r="F6" s="807" t="s">
        <v>2184</v>
      </c>
      <c r="G6" s="225">
        <v>0</v>
      </c>
      <c r="H6" s="225">
        <v>3.4924596548080444E-10</v>
      </c>
      <c r="I6" s="807">
        <v>2</v>
      </c>
      <c r="J6" s="807"/>
      <c r="K6" s="225">
        <v>0</v>
      </c>
      <c r="L6" s="225">
        <v>1.7462298274040222E-10</v>
      </c>
      <c r="M6" s="807">
        <v>1</v>
      </c>
      <c r="N6" s="807"/>
      <c r="O6" s="225">
        <v>0</v>
      </c>
      <c r="P6" s="225">
        <v>0</v>
      </c>
      <c r="Q6" s="812">
        <v>0</v>
      </c>
      <c r="R6" s="830"/>
    </row>
    <row r="7" spans="1:18" ht="14.45" customHeight="1" x14ac:dyDescent="0.2">
      <c r="A7" s="821" t="s">
        <v>2179</v>
      </c>
      <c r="B7" s="822" t="s">
        <v>2180</v>
      </c>
      <c r="C7" s="822" t="s">
        <v>2181</v>
      </c>
      <c r="D7" s="822" t="s">
        <v>2182</v>
      </c>
      <c r="E7" s="822" t="s">
        <v>2185</v>
      </c>
      <c r="F7" s="822" t="s">
        <v>2184</v>
      </c>
      <c r="G7" s="831">
        <v>0</v>
      </c>
      <c r="H7" s="831">
        <v>0</v>
      </c>
      <c r="I7" s="822">
        <v>0</v>
      </c>
      <c r="J7" s="822"/>
      <c r="K7" s="831">
        <v>0</v>
      </c>
      <c r="L7" s="831">
        <v>-2.5465851649641991E-11</v>
      </c>
      <c r="M7" s="822">
        <v>1</v>
      </c>
      <c r="N7" s="822"/>
      <c r="O7" s="831">
        <v>0</v>
      </c>
      <c r="P7" s="831">
        <v>0</v>
      </c>
      <c r="Q7" s="827">
        <v>0</v>
      </c>
      <c r="R7" s="832"/>
    </row>
    <row r="8" spans="1:18" ht="14.45" customHeight="1" x14ac:dyDescent="0.2">
      <c r="A8" s="821" t="s">
        <v>2179</v>
      </c>
      <c r="B8" s="822" t="s">
        <v>2180</v>
      </c>
      <c r="C8" s="822" t="s">
        <v>593</v>
      </c>
      <c r="D8" s="822" t="s">
        <v>2182</v>
      </c>
      <c r="E8" s="822" t="s">
        <v>2183</v>
      </c>
      <c r="F8" s="822" t="s">
        <v>2186</v>
      </c>
      <c r="G8" s="831">
        <v>107</v>
      </c>
      <c r="H8" s="831">
        <v>2104863.34</v>
      </c>
      <c r="I8" s="822">
        <v>1.2984956152107201</v>
      </c>
      <c r="J8" s="822">
        <v>19671.62</v>
      </c>
      <c r="K8" s="831">
        <v>79</v>
      </c>
      <c r="L8" s="831">
        <v>1621001.4999999998</v>
      </c>
      <c r="M8" s="822">
        <v>1</v>
      </c>
      <c r="N8" s="822">
        <v>20519.006329113919</v>
      </c>
      <c r="O8" s="831">
        <v>79</v>
      </c>
      <c r="P8" s="831">
        <v>1650626</v>
      </c>
      <c r="Q8" s="827">
        <v>1.0182754303435255</v>
      </c>
      <c r="R8" s="832">
        <v>20894</v>
      </c>
    </row>
    <row r="9" spans="1:18" ht="14.45" customHeight="1" x14ac:dyDescent="0.2">
      <c r="A9" s="821" t="s">
        <v>2179</v>
      </c>
      <c r="B9" s="822" t="s">
        <v>2180</v>
      </c>
      <c r="C9" s="822" t="s">
        <v>593</v>
      </c>
      <c r="D9" s="822" t="s">
        <v>2182</v>
      </c>
      <c r="E9" s="822" t="s">
        <v>2185</v>
      </c>
      <c r="F9" s="822" t="s">
        <v>2186</v>
      </c>
      <c r="G9" s="831">
        <v>55</v>
      </c>
      <c r="H9" s="831">
        <v>540491.04999999993</v>
      </c>
      <c r="I9" s="822">
        <v>1.0345117296528221</v>
      </c>
      <c r="J9" s="822">
        <v>9827.1099999999988</v>
      </c>
      <c r="K9" s="831">
        <v>51</v>
      </c>
      <c r="L9" s="831">
        <v>522460.05000000005</v>
      </c>
      <c r="M9" s="822">
        <v>1</v>
      </c>
      <c r="N9" s="822">
        <v>10244.314705882354</v>
      </c>
      <c r="O9" s="831">
        <v>34</v>
      </c>
      <c r="P9" s="831">
        <v>355198</v>
      </c>
      <c r="Q9" s="827">
        <v>0.67985676608192336</v>
      </c>
      <c r="R9" s="832">
        <v>10447</v>
      </c>
    </row>
    <row r="10" spans="1:18" ht="14.45" customHeight="1" x14ac:dyDescent="0.2">
      <c r="A10" s="821" t="s">
        <v>2179</v>
      </c>
      <c r="B10" s="822" t="s">
        <v>2180</v>
      </c>
      <c r="C10" s="822" t="s">
        <v>593</v>
      </c>
      <c r="D10" s="822" t="s">
        <v>2187</v>
      </c>
      <c r="E10" s="822" t="s">
        <v>2188</v>
      </c>
      <c r="F10" s="822" t="s">
        <v>2189</v>
      </c>
      <c r="G10" s="831"/>
      <c r="H10" s="831"/>
      <c r="I10" s="822"/>
      <c r="J10" s="822"/>
      <c r="K10" s="831">
        <v>1</v>
      </c>
      <c r="L10" s="831">
        <v>1674.52</v>
      </c>
      <c r="M10" s="822">
        <v>1</v>
      </c>
      <c r="N10" s="822">
        <v>1674.52</v>
      </c>
      <c r="O10" s="831"/>
      <c r="P10" s="831"/>
      <c r="Q10" s="827"/>
      <c r="R10" s="832"/>
    </row>
    <row r="11" spans="1:18" ht="14.45" customHeight="1" x14ac:dyDescent="0.2">
      <c r="A11" s="821" t="s">
        <v>2179</v>
      </c>
      <c r="B11" s="822" t="s">
        <v>2180</v>
      </c>
      <c r="C11" s="822" t="s">
        <v>593</v>
      </c>
      <c r="D11" s="822" t="s">
        <v>2187</v>
      </c>
      <c r="E11" s="822" t="s">
        <v>2190</v>
      </c>
      <c r="F11" s="822" t="s">
        <v>2191</v>
      </c>
      <c r="G11" s="831"/>
      <c r="H11" s="831"/>
      <c r="I11" s="822"/>
      <c r="J11" s="822"/>
      <c r="K11" s="831">
        <v>1</v>
      </c>
      <c r="L11" s="831">
        <v>249.96</v>
      </c>
      <c r="M11" s="822">
        <v>1</v>
      </c>
      <c r="N11" s="822">
        <v>249.96</v>
      </c>
      <c r="O11" s="831"/>
      <c r="P11" s="831"/>
      <c r="Q11" s="827"/>
      <c r="R11" s="832"/>
    </row>
    <row r="12" spans="1:18" ht="14.45" customHeight="1" x14ac:dyDescent="0.2">
      <c r="A12" s="821" t="s">
        <v>2179</v>
      </c>
      <c r="B12" s="822" t="s">
        <v>2180</v>
      </c>
      <c r="C12" s="822" t="s">
        <v>593</v>
      </c>
      <c r="D12" s="822" t="s">
        <v>2192</v>
      </c>
      <c r="E12" s="822" t="s">
        <v>2193</v>
      </c>
      <c r="F12" s="822" t="s">
        <v>2194</v>
      </c>
      <c r="G12" s="831">
        <v>2</v>
      </c>
      <c r="H12" s="831">
        <v>60</v>
      </c>
      <c r="I12" s="822">
        <v>0.16129032258064516</v>
      </c>
      <c r="J12" s="822">
        <v>30</v>
      </c>
      <c r="K12" s="831">
        <v>12</v>
      </c>
      <c r="L12" s="831">
        <v>372</v>
      </c>
      <c r="M12" s="822">
        <v>1</v>
      </c>
      <c r="N12" s="822">
        <v>31</v>
      </c>
      <c r="O12" s="831">
        <v>16</v>
      </c>
      <c r="P12" s="831">
        <v>496</v>
      </c>
      <c r="Q12" s="827">
        <v>1.3333333333333333</v>
      </c>
      <c r="R12" s="832">
        <v>31</v>
      </c>
    </row>
    <row r="13" spans="1:18" ht="14.45" customHeight="1" x14ac:dyDescent="0.2">
      <c r="A13" s="821" t="s">
        <v>2179</v>
      </c>
      <c r="B13" s="822" t="s">
        <v>2180</v>
      </c>
      <c r="C13" s="822" t="s">
        <v>593</v>
      </c>
      <c r="D13" s="822" t="s">
        <v>2192</v>
      </c>
      <c r="E13" s="822" t="s">
        <v>2195</v>
      </c>
      <c r="F13" s="822" t="s">
        <v>2196</v>
      </c>
      <c r="G13" s="831">
        <v>21</v>
      </c>
      <c r="H13" s="831">
        <v>1386</v>
      </c>
      <c r="I13" s="822">
        <v>0.41373134328358208</v>
      </c>
      <c r="J13" s="822">
        <v>66</v>
      </c>
      <c r="K13" s="831">
        <v>50</v>
      </c>
      <c r="L13" s="831">
        <v>3350</v>
      </c>
      <c r="M13" s="822">
        <v>1</v>
      </c>
      <c r="N13" s="822">
        <v>67</v>
      </c>
      <c r="O13" s="831">
        <v>34</v>
      </c>
      <c r="P13" s="831">
        <v>2312</v>
      </c>
      <c r="Q13" s="827">
        <v>0.69014925373134328</v>
      </c>
      <c r="R13" s="832">
        <v>68</v>
      </c>
    </row>
    <row r="14" spans="1:18" ht="14.45" customHeight="1" x14ac:dyDescent="0.2">
      <c r="A14" s="821" t="s">
        <v>2179</v>
      </c>
      <c r="B14" s="822" t="s">
        <v>2180</v>
      </c>
      <c r="C14" s="822" t="s">
        <v>593</v>
      </c>
      <c r="D14" s="822" t="s">
        <v>2192</v>
      </c>
      <c r="E14" s="822" t="s">
        <v>2197</v>
      </c>
      <c r="F14" s="822" t="s">
        <v>2198</v>
      </c>
      <c r="G14" s="831"/>
      <c r="H14" s="831"/>
      <c r="I14" s="822"/>
      <c r="J14" s="822"/>
      <c r="K14" s="831">
        <v>1</v>
      </c>
      <c r="L14" s="831">
        <v>199</v>
      </c>
      <c r="M14" s="822">
        <v>1</v>
      </c>
      <c r="N14" s="822">
        <v>199</v>
      </c>
      <c r="O14" s="831"/>
      <c r="P14" s="831"/>
      <c r="Q14" s="827"/>
      <c r="R14" s="832"/>
    </row>
    <row r="15" spans="1:18" ht="14.45" customHeight="1" x14ac:dyDescent="0.2">
      <c r="A15" s="821" t="s">
        <v>2179</v>
      </c>
      <c r="B15" s="822" t="s">
        <v>2180</v>
      </c>
      <c r="C15" s="822" t="s">
        <v>593</v>
      </c>
      <c r="D15" s="822" t="s">
        <v>2192</v>
      </c>
      <c r="E15" s="822" t="s">
        <v>2199</v>
      </c>
      <c r="F15" s="822" t="s">
        <v>2200</v>
      </c>
      <c r="G15" s="831">
        <v>356</v>
      </c>
      <c r="H15" s="831">
        <v>13172</v>
      </c>
      <c r="I15" s="822">
        <v>0.92435087719298248</v>
      </c>
      <c r="J15" s="822">
        <v>37</v>
      </c>
      <c r="K15" s="831">
        <v>375</v>
      </c>
      <c r="L15" s="831">
        <v>14250</v>
      </c>
      <c r="M15" s="822">
        <v>1</v>
      </c>
      <c r="N15" s="822">
        <v>38</v>
      </c>
      <c r="O15" s="831">
        <v>312</v>
      </c>
      <c r="P15" s="831">
        <v>11856</v>
      </c>
      <c r="Q15" s="827">
        <v>0.83199999999999996</v>
      </c>
      <c r="R15" s="832">
        <v>38</v>
      </c>
    </row>
    <row r="16" spans="1:18" ht="14.45" customHeight="1" x14ac:dyDescent="0.2">
      <c r="A16" s="821" t="s">
        <v>2179</v>
      </c>
      <c r="B16" s="822" t="s">
        <v>2180</v>
      </c>
      <c r="C16" s="822" t="s">
        <v>593</v>
      </c>
      <c r="D16" s="822" t="s">
        <v>2192</v>
      </c>
      <c r="E16" s="822" t="s">
        <v>2201</v>
      </c>
      <c r="F16" s="822" t="s">
        <v>2202</v>
      </c>
      <c r="G16" s="831">
        <v>455</v>
      </c>
      <c r="H16" s="831">
        <v>80990</v>
      </c>
      <c r="I16" s="822">
        <v>1.0721755937408985</v>
      </c>
      <c r="J16" s="822">
        <v>178</v>
      </c>
      <c r="K16" s="831">
        <v>422</v>
      </c>
      <c r="L16" s="831">
        <v>75538</v>
      </c>
      <c r="M16" s="822">
        <v>1</v>
      </c>
      <c r="N16" s="822">
        <v>179</v>
      </c>
      <c r="O16" s="831">
        <v>459</v>
      </c>
      <c r="P16" s="831">
        <v>82620</v>
      </c>
      <c r="Q16" s="827">
        <v>1.0937541369906536</v>
      </c>
      <c r="R16" s="832">
        <v>180</v>
      </c>
    </row>
    <row r="17" spans="1:18" ht="14.45" customHeight="1" x14ac:dyDescent="0.2">
      <c r="A17" s="821" t="s">
        <v>2179</v>
      </c>
      <c r="B17" s="822" t="s">
        <v>2180</v>
      </c>
      <c r="C17" s="822" t="s">
        <v>593</v>
      </c>
      <c r="D17" s="822" t="s">
        <v>2192</v>
      </c>
      <c r="E17" s="822" t="s">
        <v>2203</v>
      </c>
      <c r="F17" s="822" t="s">
        <v>2204</v>
      </c>
      <c r="G17" s="831"/>
      <c r="H17" s="831"/>
      <c r="I17" s="822"/>
      <c r="J17" s="822"/>
      <c r="K17" s="831">
        <v>7</v>
      </c>
      <c r="L17" s="831">
        <v>1589</v>
      </c>
      <c r="M17" s="822">
        <v>1</v>
      </c>
      <c r="N17" s="822">
        <v>227</v>
      </c>
      <c r="O17" s="831">
        <v>5</v>
      </c>
      <c r="P17" s="831">
        <v>1150</v>
      </c>
      <c r="Q17" s="827">
        <v>0.723725613593455</v>
      </c>
      <c r="R17" s="832">
        <v>230</v>
      </c>
    </row>
    <row r="18" spans="1:18" ht="14.45" customHeight="1" x14ac:dyDescent="0.2">
      <c r="A18" s="821" t="s">
        <v>2179</v>
      </c>
      <c r="B18" s="822" t="s">
        <v>2180</v>
      </c>
      <c r="C18" s="822" t="s">
        <v>593</v>
      </c>
      <c r="D18" s="822" t="s">
        <v>2192</v>
      </c>
      <c r="E18" s="822" t="s">
        <v>2205</v>
      </c>
      <c r="F18" s="822" t="s">
        <v>2206</v>
      </c>
      <c r="G18" s="831">
        <v>107</v>
      </c>
      <c r="H18" s="831">
        <v>0</v>
      </c>
      <c r="I18" s="822"/>
      <c r="J18" s="822">
        <v>0</v>
      </c>
      <c r="K18" s="831">
        <v>92</v>
      </c>
      <c r="L18" s="831">
        <v>0</v>
      </c>
      <c r="M18" s="822"/>
      <c r="N18" s="822">
        <v>0</v>
      </c>
      <c r="O18" s="831">
        <v>82</v>
      </c>
      <c r="P18" s="831">
        <v>0</v>
      </c>
      <c r="Q18" s="827"/>
      <c r="R18" s="832">
        <v>0</v>
      </c>
    </row>
    <row r="19" spans="1:18" ht="14.45" customHeight="1" x14ac:dyDescent="0.2">
      <c r="A19" s="821" t="s">
        <v>2179</v>
      </c>
      <c r="B19" s="822" t="s">
        <v>2180</v>
      </c>
      <c r="C19" s="822" t="s">
        <v>593</v>
      </c>
      <c r="D19" s="822" t="s">
        <v>2192</v>
      </c>
      <c r="E19" s="822" t="s">
        <v>2207</v>
      </c>
      <c r="F19" s="822" t="s">
        <v>2208</v>
      </c>
      <c r="G19" s="831">
        <v>680</v>
      </c>
      <c r="H19" s="831">
        <v>78880</v>
      </c>
      <c r="I19" s="822">
        <v>0.96590909090909094</v>
      </c>
      <c r="J19" s="822">
        <v>116</v>
      </c>
      <c r="K19" s="831">
        <v>704</v>
      </c>
      <c r="L19" s="831">
        <v>81664</v>
      </c>
      <c r="M19" s="822">
        <v>1</v>
      </c>
      <c r="N19" s="822">
        <v>116</v>
      </c>
      <c r="O19" s="831">
        <v>726</v>
      </c>
      <c r="P19" s="831">
        <v>84942</v>
      </c>
      <c r="Q19" s="827">
        <v>1.0401400862068966</v>
      </c>
      <c r="R19" s="832">
        <v>117</v>
      </c>
    </row>
    <row r="20" spans="1:18" ht="14.45" customHeight="1" x14ac:dyDescent="0.2">
      <c r="A20" s="821" t="s">
        <v>2179</v>
      </c>
      <c r="B20" s="822" t="s">
        <v>2180</v>
      </c>
      <c r="C20" s="822" t="s">
        <v>593</v>
      </c>
      <c r="D20" s="822" t="s">
        <v>2192</v>
      </c>
      <c r="E20" s="822" t="s">
        <v>2209</v>
      </c>
      <c r="F20" s="822" t="s">
        <v>2210</v>
      </c>
      <c r="G20" s="831">
        <v>109</v>
      </c>
      <c r="H20" s="831">
        <v>3488</v>
      </c>
      <c r="I20" s="822">
        <v>1.1615051615051615</v>
      </c>
      <c r="J20" s="822">
        <v>32</v>
      </c>
      <c r="K20" s="831">
        <v>91</v>
      </c>
      <c r="L20" s="831">
        <v>3003</v>
      </c>
      <c r="M20" s="822">
        <v>1</v>
      </c>
      <c r="N20" s="822">
        <v>33</v>
      </c>
      <c r="O20" s="831">
        <v>86</v>
      </c>
      <c r="P20" s="831">
        <v>2838</v>
      </c>
      <c r="Q20" s="827">
        <v>0.94505494505494503</v>
      </c>
      <c r="R20" s="832">
        <v>33</v>
      </c>
    </row>
    <row r="21" spans="1:18" ht="14.45" customHeight="1" x14ac:dyDescent="0.2">
      <c r="A21" s="821" t="s">
        <v>2179</v>
      </c>
      <c r="B21" s="822" t="s">
        <v>2180</v>
      </c>
      <c r="C21" s="822" t="s">
        <v>593</v>
      </c>
      <c r="D21" s="822" t="s">
        <v>2192</v>
      </c>
      <c r="E21" s="822" t="s">
        <v>2211</v>
      </c>
      <c r="F21" s="822" t="s">
        <v>2212</v>
      </c>
      <c r="G21" s="831">
        <v>194</v>
      </c>
      <c r="H21" s="831">
        <v>68870</v>
      </c>
      <c r="I21" s="822">
        <v>0.80155959031657353</v>
      </c>
      <c r="J21" s="822">
        <v>355</v>
      </c>
      <c r="K21" s="831">
        <v>240</v>
      </c>
      <c r="L21" s="831">
        <v>85920</v>
      </c>
      <c r="M21" s="822">
        <v>1</v>
      </c>
      <c r="N21" s="822">
        <v>358</v>
      </c>
      <c r="O21" s="831">
        <v>251</v>
      </c>
      <c r="P21" s="831">
        <v>90360</v>
      </c>
      <c r="Q21" s="827">
        <v>1.0516759776536313</v>
      </c>
      <c r="R21" s="832">
        <v>360</v>
      </c>
    </row>
    <row r="22" spans="1:18" ht="14.45" customHeight="1" x14ac:dyDescent="0.2">
      <c r="A22" s="821" t="s">
        <v>2179</v>
      </c>
      <c r="B22" s="822" t="s">
        <v>2180</v>
      </c>
      <c r="C22" s="822" t="s">
        <v>593</v>
      </c>
      <c r="D22" s="822" t="s">
        <v>2192</v>
      </c>
      <c r="E22" s="822" t="s">
        <v>2213</v>
      </c>
      <c r="F22" s="822" t="s">
        <v>2214</v>
      </c>
      <c r="G22" s="831">
        <v>29</v>
      </c>
      <c r="H22" s="831">
        <v>2146</v>
      </c>
      <c r="I22" s="822">
        <v>0.39196347031963469</v>
      </c>
      <c r="J22" s="822">
        <v>74</v>
      </c>
      <c r="K22" s="831">
        <v>73</v>
      </c>
      <c r="L22" s="831">
        <v>5475</v>
      </c>
      <c r="M22" s="822">
        <v>1</v>
      </c>
      <c r="N22" s="822">
        <v>75</v>
      </c>
      <c r="O22" s="831">
        <v>88</v>
      </c>
      <c r="P22" s="831">
        <v>6688</v>
      </c>
      <c r="Q22" s="827">
        <v>1.221552511415525</v>
      </c>
      <c r="R22" s="832">
        <v>76</v>
      </c>
    </row>
    <row r="23" spans="1:18" ht="14.45" customHeight="1" x14ac:dyDescent="0.2">
      <c r="A23" s="821" t="s">
        <v>2179</v>
      </c>
      <c r="B23" s="822" t="s">
        <v>2180</v>
      </c>
      <c r="C23" s="822" t="s">
        <v>593</v>
      </c>
      <c r="D23" s="822" t="s">
        <v>2192</v>
      </c>
      <c r="E23" s="822" t="s">
        <v>2215</v>
      </c>
      <c r="F23" s="822" t="s">
        <v>2216</v>
      </c>
      <c r="G23" s="831">
        <v>35</v>
      </c>
      <c r="H23" s="831">
        <v>24570</v>
      </c>
      <c r="I23" s="822">
        <v>1.829077644606566</v>
      </c>
      <c r="J23" s="822">
        <v>702</v>
      </c>
      <c r="K23" s="831">
        <v>19</v>
      </c>
      <c r="L23" s="831">
        <v>13433</v>
      </c>
      <c r="M23" s="822">
        <v>1</v>
      </c>
      <c r="N23" s="822">
        <v>707</v>
      </c>
      <c r="O23" s="831">
        <v>8</v>
      </c>
      <c r="P23" s="831">
        <v>5688</v>
      </c>
      <c r="Q23" s="827">
        <v>0.42343482468547605</v>
      </c>
      <c r="R23" s="832">
        <v>711</v>
      </c>
    </row>
    <row r="24" spans="1:18" ht="14.45" customHeight="1" x14ac:dyDescent="0.2">
      <c r="A24" s="821" t="s">
        <v>2179</v>
      </c>
      <c r="B24" s="822" t="s">
        <v>2180</v>
      </c>
      <c r="C24" s="822" t="s">
        <v>593</v>
      </c>
      <c r="D24" s="822" t="s">
        <v>2192</v>
      </c>
      <c r="E24" s="822" t="s">
        <v>2217</v>
      </c>
      <c r="F24" s="822" t="s">
        <v>2218</v>
      </c>
      <c r="G24" s="831">
        <v>1</v>
      </c>
      <c r="H24" s="831">
        <v>59</v>
      </c>
      <c r="I24" s="822">
        <v>0.96721311475409832</v>
      </c>
      <c r="J24" s="822">
        <v>59</v>
      </c>
      <c r="K24" s="831">
        <v>1</v>
      </c>
      <c r="L24" s="831">
        <v>61</v>
      </c>
      <c r="M24" s="822">
        <v>1</v>
      </c>
      <c r="N24" s="822">
        <v>61</v>
      </c>
      <c r="O24" s="831">
        <v>1</v>
      </c>
      <c r="P24" s="831">
        <v>62</v>
      </c>
      <c r="Q24" s="827">
        <v>1.0163934426229508</v>
      </c>
      <c r="R24" s="832">
        <v>62</v>
      </c>
    </row>
    <row r="25" spans="1:18" ht="14.45" customHeight="1" thickBot="1" x14ac:dyDescent="0.25">
      <c r="A25" s="813" t="s">
        <v>2179</v>
      </c>
      <c r="B25" s="814" t="s">
        <v>2180</v>
      </c>
      <c r="C25" s="814" t="s">
        <v>593</v>
      </c>
      <c r="D25" s="814" t="s">
        <v>2192</v>
      </c>
      <c r="E25" s="814" t="s">
        <v>2219</v>
      </c>
      <c r="F25" s="814" t="s">
        <v>2220</v>
      </c>
      <c r="G25" s="833"/>
      <c r="H25" s="833"/>
      <c r="I25" s="814"/>
      <c r="J25" s="814"/>
      <c r="K25" s="833">
        <v>2</v>
      </c>
      <c r="L25" s="833">
        <v>208</v>
      </c>
      <c r="M25" s="814">
        <v>1</v>
      </c>
      <c r="N25" s="814">
        <v>104</v>
      </c>
      <c r="O25" s="833">
        <v>29</v>
      </c>
      <c r="P25" s="833">
        <v>3045</v>
      </c>
      <c r="Q25" s="819">
        <v>14.639423076923077</v>
      </c>
      <c r="R25" s="834">
        <v>105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A4C83BB-0480-4195-8231-3EC2F88C322F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2222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2151</v>
      </c>
      <c r="I3" s="208">
        <f t="shared" si="0"/>
        <v>2918975.39</v>
      </c>
      <c r="J3" s="78"/>
      <c r="K3" s="78"/>
      <c r="L3" s="208">
        <f t="shared" si="0"/>
        <v>2221</v>
      </c>
      <c r="M3" s="208">
        <f t="shared" si="0"/>
        <v>2430448.0300000003</v>
      </c>
      <c r="N3" s="78"/>
      <c r="O3" s="78"/>
      <c r="P3" s="208">
        <f t="shared" si="0"/>
        <v>2210</v>
      </c>
      <c r="Q3" s="208">
        <f t="shared" si="0"/>
        <v>2297881</v>
      </c>
      <c r="R3" s="79">
        <f>IF(M3=0,0,Q3/M3)</f>
        <v>0.94545572323963645</v>
      </c>
      <c r="S3" s="209">
        <f>IF(P3=0,0,Q3/P3)</f>
        <v>1039.7651583710408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66"/>
      <c r="B5" s="866"/>
      <c r="C5" s="867"/>
      <c r="D5" s="876"/>
      <c r="E5" s="868"/>
      <c r="F5" s="869"/>
      <c r="G5" s="870"/>
      <c r="H5" s="871" t="s">
        <v>90</v>
      </c>
      <c r="I5" s="872" t="s">
        <v>14</v>
      </c>
      <c r="J5" s="873"/>
      <c r="K5" s="873"/>
      <c r="L5" s="871" t="s">
        <v>90</v>
      </c>
      <c r="M5" s="872" t="s">
        <v>14</v>
      </c>
      <c r="N5" s="873"/>
      <c r="O5" s="873"/>
      <c r="P5" s="871" t="s">
        <v>90</v>
      </c>
      <c r="Q5" s="872" t="s">
        <v>14</v>
      </c>
      <c r="R5" s="874"/>
      <c r="S5" s="875"/>
    </row>
    <row r="6" spans="1:19" ht="14.45" customHeight="1" x14ac:dyDescent="0.2">
      <c r="A6" s="806" t="s">
        <v>2179</v>
      </c>
      <c r="B6" s="807" t="s">
        <v>2180</v>
      </c>
      <c r="C6" s="807" t="s">
        <v>2181</v>
      </c>
      <c r="D6" s="807" t="s">
        <v>2170</v>
      </c>
      <c r="E6" s="807" t="s">
        <v>2182</v>
      </c>
      <c r="F6" s="807" t="s">
        <v>2183</v>
      </c>
      <c r="G6" s="807" t="s">
        <v>2184</v>
      </c>
      <c r="H6" s="225">
        <v>0</v>
      </c>
      <c r="I6" s="225">
        <v>3.4924596548080444E-10</v>
      </c>
      <c r="J6" s="807">
        <v>2</v>
      </c>
      <c r="K6" s="807"/>
      <c r="L6" s="225">
        <v>0</v>
      </c>
      <c r="M6" s="225">
        <v>1.7462298274040222E-10</v>
      </c>
      <c r="N6" s="807">
        <v>1</v>
      </c>
      <c r="O6" s="807"/>
      <c r="P6" s="225">
        <v>0</v>
      </c>
      <c r="Q6" s="225">
        <v>0</v>
      </c>
      <c r="R6" s="812">
        <v>0</v>
      </c>
      <c r="S6" s="830"/>
    </row>
    <row r="7" spans="1:19" ht="14.45" customHeight="1" x14ac:dyDescent="0.2">
      <c r="A7" s="821" t="s">
        <v>2179</v>
      </c>
      <c r="B7" s="822" t="s">
        <v>2180</v>
      </c>
      <c r="C7" s="822" t="s">
        <v>2181</v>
      </c>
      <c r="D7" s="822" t="s">
        <v>2170</v>
      </c>
      <c r="E7" s="822" t="s">
        <v>2182</v>
      </c>
      <c r="F7" s="822" t="s">
        <v>2185</v>
      </c>
      <c r="G7" s="822" t="s">
        <v>2184</v>
      </c>
      <c r="H7" s="831">
        <v>0</v>
      </c>
      <c r="I7" s="831">
        <v>0</v>
      </c>
      <c r="J7" s="822">
        <v>0</v>
      </c>
      <c r="K7" s="822"/>
      <c r="L7" s="831">
        <v>0</v>
      </c>
      <c r="M7" s="831">
        <v>-2.5465851649641991E-11</v>
      </c>
      <c r="N7" s="822">
        <v>1</v>
      </c>
      <c r="O7" s="822"/>
      <c r="P7" s="831">
        <v>0</v>
      </c>
      <c r="Q7" s="831">
        <v>0</v>
      </c>
      <c r="R7" s="827">
        <v>0</v>
      </c>
      <c r="S7" s="832"/>
    </row>
    <row r="8" spans="1:19" ht="14.45" customHeight="1" x14ac:dyDescent="0.2">
      <c r="A8" s="821" t="s">
        <v>2179</v>
      </c>
      <c r="B8" s="822" t="s">
        <v>2180</v>
      </c>
      <c r="C8" s="822" t="s">
        <v>593</v>
      </c>
      <c r="D8" s="822" t="s">
        <v>2170</v>
      </c>
      <c r="E8" s="822" t="s">
        <v>2192</v>
      </c>
      <c r="F8" s="822" t="s">
        <v>2199</v>
      </c>
      <c r="G8" s="822" t="s">
        <v>2200</v>
      </c>
      <c r="H8" s="831">
        <v>1</v>
      </c>
      <c r="I8" s="831">
        <v>37</v>
      </c>
      <c r="J8" s="822">
        <v>0.97368421052631582</v>
      </c>
      <c r="K8" s="822">
        <v>37</v>
      </c>
      <c r="L8" s="831">
        <v>1</v>
      </c>
      <c r="M8" s="831">
        <v>38</v>
      </c>
      <c r="N8" s="822">
        <v>1</v>
      </c>
      <c r="O8" s="822">
        <v>38</v>
      </c>
      <c r="P8" s="831"/>
      <c r="Q8" s="831"/>
      <c r="R8" s="827"/>
      <c r="S8" s="832"/>
    </row>
    <row r="9" spans="1:19" ht="14.45" customHeight="1" x14ac:dyDescent="0.2">
      <c r="A9" s="821" t="s">
        <v>2179</v>
      </c>
      <c r="B9" s="822" t="s">
        <v>2180</v>
      </c>
      <c r="C9" s="822" t="s">
        <v>593</v>
      </c>
      <c r="D9" s="822" t="s">
        <v>2170</v>
      </c>
      <c r="E9" s="822" t="s">
        <v>2192</v>
      </c>
      <c r="F9" s="822" t="s">
        <v>2201</v>
      </c>
      <c r="G9" s="822" t="s">
        <v>2202</v>
      </c>
      <c r="H9" s="831"/>
      <c r="I9" s="831"/>
      <c r="J9" s="822"/>
      <c r="K9" s="822"/>
      <c r="L9" s="831"/>
      <c r="M9" s="831"/>
      <c r="N9" s="822"/>
      <c r="O9" s="822"/>
      <c r="P9" s="831">
        <v>2</v>
      </c>
      <c r="Q9" s="831">
        <v>360</v>
      </c>
      <c r="R9" s="827"/>
      <c r="S9" s="832">
        <v>180</v>
      </c>
    </row>
    <row r="10" spans="1:19" ht="14.45" customHeight="1" x14ac:dyDescent="0.2">
      <c r="A10" s="821" t="s">
        <v>2179</v>
      </c>
      <c r="B10" s="822" t="s">
        <v>2180</v>
      </c>
      <c r="C10" s="822" t="s">
        <v>593</v>
      </c>
      <c r="D10" s="822" t="s">
        <v>2170</v>
      </c>
      <c r="E10" s="822" t="s">
        <v>2192</v>
      </c>
      <c r="F10" s="822" t="s">
        <v>2205</v>
      </c>
      <c r="G10" s="822" t="s">
        <v>2206</v>
      </c>
      <c r="H10" s="831">
        <v>1</v>
      </c>
      <c r="I10" s="831">
        <v>0</v>
      </c>
      <c r="J10" s="822"/>
      <c r="K10" s="822">
        <v>0</v>
      </c>
      <c r="L10" s="831"/>
      <c r="M10" s="831"/>
      <c r="N10" s="822"/>
      <c r="O10" s="822"/>
      <c r="P10" s="831">
        <v>1</v>
      </c>
      <c r="Q10" s="831">
        <v>0</v>
      </c>
      <c r="R10" s="827"/>
      <c r="S10" s="832">
        <v>0</v>
      </c>
    </row>
    <row r="11" spans="1:19" ht="14.45" customHeight="1" x14ac:dyDescent="0.2">
      <c r="A11" s="821" t="s">
        <v>2179</v>
      </c>
      <c r="B11" s="822" t="s">
        <v>2180</v>
      </c>
      <c r="C11" s="822" t="s">
        <v>593</v>
      </c>
      <c r="D11" s="822" t="s">
        <v>2170</v>
      </c>
      <c r="E11" s="822" t="s">
        <v>2192</v>
      </c>
      <c r="F11" s="822" t="s">
        <v>2207</v>
      </c>
      <c r="G11" s="822" t="s">
        <v>2208</v>
      </c>
      <c r="H11" s="831">
        <v>57</v>
      </c>
      <c r="I11" s="831">
        <v>6612</v>
      </c>
      <c r="J11" s="822">
        <v>1.3255813953488371</v>
      </c>
      <c r="K11" s="822">
        <v>116</v>
      </c>
      <c r="L11" s="831">
        <v>43</v>
      </c>
      <c r="M11" s="831">
        <v>4988</v>
      </c>
      <c r="N11" s="822">
        <v>1</v>
      </c>
      <c r="O11" s="822">
        <v>116</v>
      </c>
      <c r="P11" s="831">
        <v>42</v>
      </c>
      <c r="Q11" s="831">
        <v>4914</v>
      </c>
      <c r="R11" s="827">
        <v>0.98516439454691263</v>
      </c>
      <c r="S11" s="832">
        <v>117</v>
      </c>
    </row>
    <row r="12" spans="1:19" ht="14.45" customHeight="1" x14ac:dyDescent="0.2">
      <c r="A12" s="821" t="s">
        <v>2179</v>
      </c>
      <c r="B12" s="822" t="s">
        <v>2180</v>
      </c>
      <c r="C12" s="822" t="s">
        <v>593</v>
      </c>
      <c r="D12" s="822" t="s">
        <v>2170</v>
      </c>
      <c r="E12" s="822" t="s">
        <v>2192</v>
      </c>
      <c r="F12" s="822" t="s">
        <v>2211</v>
      </c>
      <c r="G12" s="822" t="s">
        <v>2212</v>
      </c>
      <c r="H12" s="831"/>
      <c r="I12" s="831"/>
      <c r="J12" s="822"/>
      <c r="K12" s="822"/>
      <c r="L12" s="831"/>
      <c r="M12" s="831"/>
      <c r="N12" s="822"/>
      <c r="O12" s="822"/>
      <c r="P12" s="831">
        <v>2</v>
      </c>
      <c r="Q12" s="831">
        <v>720</v>
      </c>
      <c r="R12" s="827"/>
      <c r="S12" s="832">
        <v>360</v>
      </c>
    </row>
    <row r="13" spans="1:19" ht="14.45" customHeight="1" x14ac:dyDescent="0.2">
      <c r="A13" s="821" t="s">
        <v>2179</v>
      </c>
      <c r="B13" s="822" t="s">
        <v>2180</v>
      </c>
      <c r="C13" s="822" t="s">
        <v>593</v>
      </c>
      <c r="D13" s="822" t="s">
        <v>1033</v>
      </c>
      <c r="E13" s="822" t="s">
        <v>2192</v>
      </c>
      <c r="F13" s="822" t="s">
        <v>2193</v>
      </c>
      <c r="G13" s="822" t="s">
        <v>2194</v>
      </c>
      <c r="H13" s="831"/>
      <c r="I13" s="831"/>
      <c r="J13" s="822"/>
      <c r="K13" s="822"/>
      <c r="L13" s="831">
        <v>4</v>
      </c>
      <c r="M13" s="831">
        <v>124</v>
      </c>
      <c r="N13" s="822">
        <v>1</v>
      </c>
      <c r="O13" s="822">
        <v>31</v>
      </c>
      <c r="P13" s="831">
        <v>1</v>
      </c>
      <c r="Q13" s="831">
        <v>31</v>
      </c>
      <c r="R13" s="827">
        <v>0.25</v>
      </c>
      <c r="S13" s="832">
        <v>31</v>
      </c>
    </row>
    <row r="14" spans="1:19" ht="14.45" customHeight="1" x14ac:dyDescent="0.2">
      <c r="A14" s="821" t="s">
        <v>2179</v>
      </c>
      <c r="B14" s="822" t="s">
        <v>2180</v>
      </c>
      <c r="C14" s="822" t="s">
        <v>593</v>
      </c>
      <c r="D14" s="822" t="s">
        <v>1033</v>
      </c>
      <c r="E14" s="822" t="s">
        <v>2192</v>
      </c>
      <c r="F14" s="822" t="s">
        <v>2195</v>
      </c>
      <c r="G14" s="822" t="s">
        <v>2196</v>
      </c>
      <c r="H14" s="831"/>
      <c r="I14" s="831"/>
      <c r="J14" s="822"/>
      <c r="K14" s="822"/>
      <c r="L14" s="831">
        <v>2</v>
      </c>
      <c r="M14" s="831">
        <v>134</v>
      </c>
      <c r="N14" s="822">
        <v>1</v>
      </c>
      <c r="O14" s="822">
        <v>67</v>
      </c>
      <c r="P14" s="831"/>
      <c r="Q14" s="831"/>
      <c r="R14" s="827"/>
      <c r="S14" s="832"/>
    </row>
    <row r="15" spans="1:19" ht="14.45" customHeight="1" x14ac:dyDescent="0.2">
      <c r="A15" s="821" t="s">
        <v>2179</v>
      </c>
      <c r="B15" s="822" t="s">
        <v>2180</v>
      </c>
      <c r="C15" s="822" t="s">
        <v>593</v>
      </c>
      <c r="D15" s="822" t="s">
        <v>1033</v>
      </c>
      <c r="E15" s="822" t="s">
        <v>2192</v>
      </c>
      <c r="F15" s="822" t="s">
        <v>2199</v>
      </c>
      <c r="G15" s="822" t="s">
        <v>2200</v>
      </c>
      <c r="H15" s="831">
        <v>13</v>
      </c>
      <c r="I15" s="831">
        <v>481</v>
      </c>
      <c r="J15" s="822">
        <v>4.2192982456140351</v>
      </c>
      <c r="K15" s="822">
        <v>37</v>
      </c>
      <c r="L15" s="831">
        <v>3</v>
      </c>
      <c r="M15" s="831">
        <v>114</v>
      </c>
      <c r="N15" s="822">
        <v>1</v>
      </c>
      <c r="O15" s="822">
        <v>38</v>
      </c>
      <c r="P15" s="831">
        <v>3</v>
      </c>
      <c r="Q15" s="831">
        <v>114</v>
      </c>
      <c r="R15" s="827">
        <v>1</v>
      </c>
      <c r="S15" s="832">
        <v>38</v>
      </c>
    </row>
    <row r="16" spans="1:19" ht="14.45" customHeight="1" x14ac:dyDescent="0.2">
      <c r="A16" s="821" t="s">
        <v>2179</v>
      </c>
      <c r="B16" s="822" t="s">
        <v>2180</v>
      </c>
      <c r="C16" s="822" t="s">
        <v>593</v>
      </c>
      <c r="D16" s="822" t="s">
        <v>1033</v>
      </c>
      <c r="E16" s="822" t="s">
        <v>2192</v>
      </c>
      <c r="F16" s="822" t="s">
        <v>2201</v>
      </c>
      <c r="G16" s="822" t="s">
        <v>2202</v>
      </c>
      <c r="H16" s="831">
        <v>7</v>
      </c>
      <c r="I16" s="831">
        <v>1246</v>
      </c>
      <c r="J16" s="822">
        <v>0.63280853224987299</v>
      </c>
      <c r="K16" s="822">
        <v>178</v>
      </c>
      <c r="L16" s="831">
        <v>11</v>
      </c>
      <c r="M16" s="831">
        <v>1969</v>
      </c>
      <c r="N16" s="822">
        <v>1</v>
      </c>
      <c r="O16" s="822">
        <v>179</v>
      </c>
      <c r="P16" s="831"/>
      <c r="Q16" s="831"/>
      <c r="R16" s="827"/>
      <c r="S16" s="832"/>
    </row>
    <row r="17" spans="1:19" ht="14.45" customHeight="1" x14ac:dyDescent="0.2">
      <c r="A17" s="821" t="s">
        <v>2179</v>
      </c>
      <c r="B17" s="822" t="s">
        <v>2180</v>
      </c>
      <c r="C17" s="822" t="s">
        <v>593</v>
      </c>
      <c r="D17" s="822" t="s">
        <v>1033</v>
      </c>
      <c r="E17" s="822" t="s">
        <v>2192</v>
      </c>
      <c r="F17" s="822" t="s">
        <v>2203</v>
      </c>
      <c r="G17" s="822" t="s">
        <v>2204</v>
      </c>
      <c r="H17" s="831"/>
      <c r="I17" s="831"/>
      <c r="J17" s="822"/>
      <c r="K17" s="822"/>
      <c r="L17" s="831">
        <v>3</v>
      </c>
      <c r="M17" s="831">
        <v>681</v>
      </c>
      <c r="N17" s="822">
        <v>1</v>
      </c>
      <c r="O17" s="822">
        <v>227</v>
      </c>
      <c r="P17" s="831">
        <v>1</v>
      </c>
      <c r="Q17" s="831">
        <v>230</v>
      </c>
      <c r="R17" s="827">
        <v>0.33773861967694568</v>
      </c>
      <c r="S17" s="832">
        <v>230</v>
      </c>
    </row>
    <row r="18" spans="1:19" ht="14.45" customHeight="1" x14ac:dyDescent="0.2">
      <c r="A18" s="821" t="s">
        <v>2179</v>
      </c>
      <c r="B18" s="822" t="s">
        <v>2180</v>
      </c>
      <c r="C18" s="822" t="s">
        <v>593</v>
      </c>
      <c r="D18" s="822" t="s">
        <v>1033</v>
      </c>
      <c r="E18" s="822" t="s">
        <v>2192</v>
      </c>
      <c r="F18" s="822" t="s">
        <v>2207</v>
      </c>
      <c r="G18" s="822" t="s">
        <v>2208</v>
      </c>
      <c r="H18" s="831">
        <v>8</v>
      </c>
      <c r="I18" s="831">
        <v>928</v>
      </c>
      <c r="J18" s="822">
        <v>0.66666666666666663</v>
      </c>
      <c r="K18" s="822">
        <v>116</v>
      </c>
      <c r="L18" s="831">
        <v>12</v>
      </c>
      <c r="M18" s="831">
        <v>1392</v>
      </c>
      <c r="N18" s="822">
        <v>1</v>
      </c>
      <c r="O18" s="822">
        <v>116</v>
      </c>
      <c r="P18" s="831">
        <v>3</v>
      </c>
      <c r="Q18" s="831">
        <v>351</v>
      </c>
      <c r="R18" s="827">
        <v>0.25215517241379309</v>
      </c>
      <c r="S18" s="832">
        <v>117</v>
      </c>
    </row>
    <row r="19" spans="1:19" ht="14.45" customHeight="1" x14ac:dyDescent="0.2">
      <c r="A19" s="821" t="s">
        <v>2179</v>
      </c>
      <c r="B19" s="822" t="s">
        <v>2180</v>
      </c>
      <c r="C19" s="822" t="s">
        <v>593</v>
      </c>
      <c r="D19" s="822" t="s">
        <v>1033</v>
      </c>
      <c r="E19" s="822" t="s">
        <v>2192</v>
      </c>
      <c r="F19" s="822" t="s">
        <v>2211</v>
      </c>
      <c r="G19" s="822" t="s">
        <v>2212</v>
      </c>
      <c r="H19" s="831">
        <v>1</v>
      </c>
      <c r="I19" s="831">
        <v>355</v>
      </c>
      <c r="J19" s="822"/>
      <c r="K19" s="822">
        <v>355</v>
      </c>
      <c r="L19" s="831"/>
      <c r="M19" s="831"/>
      <c r="N19" s="822"/>
      <c r="O19" s="822"/>
      <c r="P19" s="831">
        <v>3</v>
      </c>
      <c r="Q19" s="831">
        <v>1080</v>
      </c>
      <c r="R19" s="827"/>
      <c r="S19" s="832">
        <v>360</v>
      </c>
    </row>
    <row r="20" spans="1:19" ht="14.45" customHeight="1" x14ac:dyDescent="0.2">
      <c r="A20" s="821" t="s">
        <v>2179</v>
      </c>
      <c r="B20" s="822" t="s">
        <v>2180</v>
      </c>
      <c r="C20" s="822" t="s">
        <v>593</v>
      </c>
      <c r="D20" s="822" t="s">
        <v>1033</v>
      </c>
      <c r="E20" s="822" t="s">
        <v>2192</v>
      </c>
      <c r="F20" s="822" t="s">
        <v>2213</v>
      </c>
      <c r="G20" s="822" t="s">
        <v>2214</v>
      </c>
      <c r="H20" s="831"/>
      <c r="I20" s="831"/>
      <c r="J20" s="822"/>
      <c r="K20" s="822"/>
      <c r="L20" s="831">
        <v>2</v>
      </c>
      <c r="M20" s="831">
        <v>150</v>
      </c>
      <c r="N20" s="822">
        <v>1</v>
      </c>
      <c r="O20" s="822">
        <v>75</v>
      </c>
      <c r="P20" s="831">
        <v>1</v>
      </c>
      <c r="Q20" s="831">
        <v>76</v>
      </c>
      <c r="R20" s="827">
        <v>0.50666666666666671</v>
      </c>
      <c r="S20" s="832">
        <v>76</v>
      </c>
    </row>
    <row r="21" spans="1:19" ht="14.45" customHeight="1" x14ac:dyDescent="0.2">
      <c r="A21" s="821" t="s">
        <v>2179</v>
      </c>
      <c r="B21" s="822" t="s">
        <v>2180</v>
      </c>
      <c r="C21" s="822" t="s">
        <v>593</v>
      </c>
      <c r="D21" s="822" t="s">
        <v>1033</v>
      </c>
      <c r="E21" s="822" t="s">
        <v>2192</v>
      </c>
      <c r="F21" s="822" t="s">
        <v>2219</v>
      </c>
      <c r="G21" s="822" t="s">
        <v>2220</v>
      </c>
      <c r="H21" s="831"/>
      <c r="I21" s="831"/>
      <c r="J21" s="822"/>
      <c r="K21" s="822"/>
      <c r="L21" s="831"/>
      <c r="M21" s="831"/>
      <c r="N21" s="822"/>
      <c r="O21" s="822"/>
      <c r="P21" s="831">
        <v>1</v>
      </c>
      <c r="Q21" s="831">
        <v>105</v>
      </c>
      <c r="R21" s="827"/>
      <c r="S21" s="832">
        <v>105</v>
      </c>
    </row>
    <row r="22" spans="1:19" ht="14.45" customHeight="1" x14ac:dyDescent="0.2">
      <c r="A22" s="821" t="s">
        <v>2179</v>
      </c>
      <c r="B22" s="822" t="s">
        <v>2180</v>
      </c>
      <c r="C22" s="822" t="s">
        <v>593</v>
      </c>
      <c r="D22" s="822" t="s">
        <v>1034</v>
      </c>
      <c r="E22" s="822" t="s">
        <v>2192</v>
      </c>
      <c r="F22" s="822" t="s">
        <v>2201</v>
      </c>
      <c r="G22" s="822" t="s">
        <v>2202</v>
      </c>
      <c r="H22" s="831">
        <v>1</v>
      </c>
      <c r="I22" s="831">
        <v>178</v>
      </c>
      <c r="J22" s="822"/>
      <c r="K22" s="822">
        <v>178</v>
      </c>
      <c r="L22" s="831"/>
      <c r="M22" s="831"/>
      <c r="N22" s="822"/>
      <c r="O22" s="822"/>
      <c r="P22" s="831"/>
      <c r="Q22" s="831"/>
      <c r="R22" s="827"/>
      <c r="S22" s="832"/>
    </row>
    <row r="23" spans="1:19" ht="14.45" customHeight="1" x14ac:dyDescent="0.2">
      <c r="A23" s="821" t="s">
        <v>2179</v>
      </c>
      <c r="B23" s="822" t="s">
        <v>2180</v>
      </c>
      <c r="C23" s="822" t="s">
        <v>593</v>
      </c>
      <c r="D23" s="822" t="s">
        <v>1034</v>
      </c>
      <c r="E23" s="822" t="s">
        <v>2192</v>
      </c>
      <c r="F23" s="822" t="s">
        <v>2207</v>
      </c>
      <c r="G23" s="822" t="s">
        <v>2208</v>
      </c>
      <c r="H23" s="831">
        <v>1</v>
      </c>
      <c r="I23" s="831">
        <v>116</v>
      </c>
      <c r="J23" s="822"/>
      <c r="K23" s="822">
        <v>116</v>
      </c>
      <c r="L23" s="831"/>
      <c r="M23" s="831"/>
      <c r="N23" s="822"/>
      <c r="O23" s="822"/>
      <c r="P23" s="831"/>
      <c r="Q23" s="831"/>
      <c r="R23" s="827"/>
      <c r="S23" s="832"/>
    </row>
    <row r="24" spans="1:19" ht="14.45" customHeight="1" x14ac:dyDescent="0.2">
      <c r="A24" s="821" t="s">
        <v>2179</v>
      </c>
      <c r="B24" s="822" t="s">
        <v>2180</v>
      </c>
      <c r="C24" s="822" t="s">
        <v>593</v>
      </c>
      <c r="D24" s="822" t="s">
        <v>2175</v>
      </c>
      <c r="E24" s="822" t="s">
        <v>2192</v>
      </c>
      <c r="F24" s="822" t="s">
        <v>2199</v>
      </c>
      <c r="G24" s="822" t="s">
        <v>2200</v>
      </c>
      <c r="H24" s="831"/>
      <c r="I24" s="831"/>
      <c r="J24" s="822"/>
      <c r="K24" s="822"/>
      <c r="L24" s="831">
        <v>1</v>
      </c>
      <c r="M24" s="831">
        <v>38</v>
      </c>
      <c r="N24" s="822">
        <v>1</v>
      </c>
      <c r="O24" s="822">
        <v>38</v>
      </c>
      <c r="P24" s="831"/>
      <c r="Q24" s="831"/>
      <c r="R24" s="827"/>
      <c r="S24" s="832"/>
    </row>
    <row r="25" spans="1:19" ht="14.45" customHeight="1" x14ac:dyDescent="0.2">
      <c r="A25" s="821" t="s">
        <v>2179</v>
      </c>
      <c r="B25" s="822" t="s">
        <v>2180</v>
      </c>
      <c r="C25" s="822" t="s">
        <v>593</v>
      </c>
      <c r="D25" s="822" t="s">
        <v>2175</v>
      </c>
      <c r="E25" s="822" t="s">
        <v>2192</v>
      </c>
      <c r="F25" s="822" t="s">
        <v>2201</v>
      </c>
      <c r="G25" s="822" t="s">
        <v>2202</v>
      </c>
      <c r="H25" s="831"/>
      <c r="I25" s="831"/>
      <c r="J25" s="822"/>
      <c r="K25" s="822"/>
      <c r="L25" s="831">
        <v>2</v>
      </c>
      <c r="M25" s="831">
        <v>358</v>
      </c>
      <c r="N25" s="822">
        <v>1</v>
      </c>
      <c r="O25" s="822">
        <v>179</v>
      </c>
      <c r="P25" s="831"/>
      <c r="Q25" s="831"/>
      <c r="R25" s="827"/>
      <c r="S25" s="832"/>
    </row>
    <row r="26" spans="1:19" ht="14.45" customHeight="1" x14ac:dyDescent="0.2">
      <c r="A26" s="821" t="s">
        <v>2179</v>
      </c>
      <c r="B26" s="822" t="s">
        <v>2180</v>
      </c>
      <c r="C26" s="822" t="s">
        <v>593</v>
      </c>
      <c r="D26" s="822" t="s">
        <v>2175</v>
      </c>
      <c r="E26" s="822" t="s">
        <v>2192</v>
      </c>
      <c r="F26" s="822" t="s">
        <v>2207</v>
      </c>
      <c r="G26" s="822" t="s">
        <v>2208</v>
      </c>
      <c r="H26" s="831">
        <v>1</v>
      </c>
      <c r="I26" s="831">
        <v>116</v>
      </c>
      <c r="J26" s="822">
        <v>0.25</v>
      </c>
      <c r="K26" s="822">
        <v>116</v>
      </c>
      <c r="L26" s="831">
        <v>4</v>
      </c>
      <c r="M26" s="831">
        <v>464</v>
      </c>
      <c r="N26" s="822">
        <v>1</v>
      </c>
      <c r="O26" s="822">
        <v>116</v>
      </c>
      <c r="P26" s="831"/>
      <c r="Q26" s="831"/>
      <c r="R26" s="827"/>
      <c r="S26" s="832"/>
    </row>
    <row r="27" spans="1:19" ht="14.45" customHeight="1" x14ac:dyDescent="0.2">
      <c r="A27" s="821" t="s">
        <v>2179</v>
      </c>
      <c r="B27" s="822" t="s">
        <v>2180</v>
      </c>
      <c r="C27" s="822" t="s">
        <v>593</v>
      </c>
      <c r="D27" s="822" t="s">
        <v>2175</v>
      </c>
      <c r="E27" s="822" t="s">
        <v>2192</v>
      </c>
      <c r="F27" s="822" t="s">
        <v>2211</v>
      </c>
      <c r="G27" s="822" t="s">
        <v>2212</v>
      </c>
      <c r="H27" s="831">
        <v>1</v>
      </c>
      <c r="I27" s="831">
        <v>355</v>
      </c>
      <c r="J27" s="822">
        <v>0.2479050279329609</v>
      </c>
      <c r="K27" s="822">
        <v>355</v>
      </c>
      <c r="L27" s="831">
        <v>4</v>
      </c>
      <c r="M27" s="831">
        <v>1432</v>
      </c>
      <c r="N27" s="822">
        <v>1</v>
      </c>
      <c r="O27" s="822">
        <v>358</v>
      </c>
      <c r="P27" s="831"/>
      <c r="Q27" s="831"/>
      <c r="R27" s="827"/>
      <c r="S27" s="832"/>
    </row>
    <row r="28" spans="1:19" ht="14.45" customHeight="1" x14ac:dyDescent="0.2">
      <c r="A28" s="821" t="s">
        <v>2179</v>
      </c>
      <c r="B28" s="822" t="s">
        <v>2180</v>
      </c>
      <c r="C28" s="822" t="s">
        <v>593</v>
      </c>
      <c r="D28" s="822" t="s">
        <v>1035</v>
      </c>
      <c r="E28" s="822" t="s">
        <v>2182</v>
      </c>
      <c r="F28" s="822" t="s">
        <v>2183</v>
      </c>
      <c r="G28" s="822" t="s">
        <v>2186</v>
      </c>
      <c r="H28" s="831">
        <v>8</v>
      </c>
      <c r="I28" s="831">
        <v>157372.96</v>
      </c>
      <c r="J28" s="822">
        <v>0.27402646429103755</v>
      </c>
      <c r="K28" s="822">
        <v>19671.62</v>
      </c>
      <c r="L28" s="831">
        <v>28</v>
      </c>
      <c r="M28" s="831">
        <v>574298.4</v>
      </c>
      <c r="N28" s="822">
        <v>1</v>
      </c>
      <c r="O28" s="822">
        <v>20510.657142857144</v>
      </c>
      <c r="P28" s="831">
        <v>15</v>
      </c>
      <c r="Q28" s="831">
        <v>313410</v>
      </c>
      <c r="R28" s="827">
        <v>0.54572675111057245</v>
      </c>
      <c r="S28" s="832">
        <v>20894</v>
      </c>
    </row>
    <row r="29" spans="1:19" ht="14.45" customHeight="1" x14ac:dyDescent="0.2">
      <c r="A29" s="821" t="s">
        <v>2179</v>
      </c>
      <c r="B29" s="822" t="s">
        <v>2180</v>
      </c>
      <c r="C29" s="822" t="s">
        <v>593</v>
      </c>
      <c r="D29" s="822" t="s">
        <v>1035</v>
      </c>
      <c r="E29" s="822" t="s">
        <v>2182</v>
      </c>
      <c r="F29" s="822" t="s">
        <v>2185</v>
      </c>
      <c r="G29" s="822" t="s">
        <v>2186</v>
      </c>
      <c r="H29" s="831">
        <v>2</v>
      </c>
      <c r="I29" s="831">
        <v>19654.22</v>
      </c>
      <c r="J29" s="822">
        <v>9.5857976102494594E-2</v>
      </c>
      <c r="K29" s="822">
        <v>9827.11</v>
      </c>
      <c r="L29" s="831">
        <v>20</v>
      </c>
      <c r="M29" s="831">
        <v>205034.79000000004</v>
      </c>
      <c r="N29" s="822">
        <v>1</v>
      </c>
      <c r="O29" s="822">
        <v>10251.739500000001</v>
      </c>
      <c r="P29" s="831">
        <v>9</v>
      </c>
      <c r="Q29" s="831">
        <v>94023</v>
      </c>
      <c r="R29" s="827">
        <v>0.45857095764089589</v>
      </c>
      <c r="S29" s="832">
        <v>10447</v>
      </c>
    </row>
    <row r="30" spans="1:19" ht="14.45" customHeight="1" x14ac:dyDescent="0.2">
      <c r="A30" s="821" t="s">
        <v>2179</v>
      </c>
      <c r="B30" s="822" t="s">
        <v>2180</v>
      </c>
      <c r="C30" s="822" t="s">
        <v>593</v>
      </c>
      <c r="D30" s="822" t="s">
        <v>1035</v>
      </c>
      <c r="E30" s="822" t="s">
        <v>2192</v>
      </c>
      <c r="F30" s="822" t="s">
        <v>2195</v>
      </c>
      <c r="G30" s="822" t="s">
        <v>2196</v>
      </c>
      <c r="H30" s="831"/>
      <c r="I30" s="831"/>
      <c r="J30" s="822"/>
      <c r="K30" s="822"/>
      <c r="L30" s="831">
        <v>1</v>
      </c>
      <c r="M30" s="831">
        <v>67</v>
      </c>
      <c r="N30" s="822">
        <v>1</v>
      </c>
      <c r="O30" s="822">
        <v>67</v>
      </c>
      <c r="P30" s="831"/>
      <c r="Q30" s="831"/>
      <c r="R30" s="827"/>
      <c r="S30" s="832"/>
    </row>
    <row r="31" spans="1:19" ht="14.45" customHeight="1" x14ac:dyDescent="0.2">
      <c r="A31" s="821" t="s">
        <v>2179</v>
      </c>
      <c r="B31" s="822" t="s">
        <v>2180</v>
      </c>
      <c r="C31" s="822" t="s">
        <v>593</v>
      </c>
      <c r="D31" s="822" t="s">
        <v>1035</v>
      </c>
      <c r="E31" s="822" t="s">
        <v>2192</v>
      </c>
      <c r="F31" s="822" t="s">
        <v>2199</v>
      </c>
      <c r="G31" s="822" t="s">
        <v>2200</v>
      </c>
      <c r="H31" s="831">
        <v>42</v>
      </c>
      <c r="I31" s="831">
        <v>1554</v>
      </c>
      <c r="J31" s="822">
        <v>0.78643724696356276</v>
      </c>
      <c r="K31" s="822">
        <v>37</v>
      </c>
      <c r="L31" s="831">
        <v>52</v>
      </c>
      <c r="M31" s="831">
        <v>1976</v>
      </c>
      <c r="N31" s="822">
        <v>1</v>
      </c>
      <c r="O31" s="822">
        <v>38</v>
      </c>
      <c r="P31" s="831">
        <v>90</v>
      </c>
      <c r="Q31" s="831">
        <v>3420</v>
      </c>
      <c r="R31" s="827">
        <v>1.7307692307692308</v>
      </c>
      <c r="S31" s="832">
        <v>38</v>
      </c>
    </row>
    <row r="32" spans="1:19" ht="14.45" customHeight="1" x14ac:dyDescent="0.2">
      <c r="A32" s="821" t="s">
        <v>2179</v>
      </c>
      <c r="B32" s="822" t="s">
        <v>2180</v>
      </c>
      <c r="C32" s="822" t="s">
        <v>593</v>
      </c>
      <c r="D32" s="822" t="s">
        <v>1035</v>
      </c>
      <c r="E32" s="822" t="s">
        <v>2192</v>
      </c>
      <c r="F32" s="822" t="s">
        <v>2201</v>
      </c>
      <c r="G32" s="822" t="s">
        <v>2202</v>
      </c>
      <c r="H32" s="831">
        <v>16</v>
      </c>
      <c r="I32" s="831">
        <v>2848</v>
      </c>
      <c r="J32" s="822">
        <v>1.060707635009311</v>
      </c>
      <c r="K32" s="822">
        <v>178</v>
      </c>
      <c r="L32" s="831">
        <v>15</v>
      </c>
      <c r="M32" s="831">
        <v>2685</v>
      </c>
      <c r="N32" s="822">
        <v>1</v>
      </c>
      <c r="O32" s="822">
        <v>179</v>
      </c>
      <c r="P32" s="831">
        <v>13</v>
      </c>
      <c r="Q32" s="831">
        <v>2340</v>
      </c>
      <c r="R32" s="827">
        <v>0.87150837988826813</v>
      </c>
      <c r="S32" s="832">
        <v>180</v>
      </c>
    </row>
    <row r="33" spans="1:19" ht="14.45" customHeight="1" x14ac:dyDescent="0.2">
      <c r="A33" s="821" t="s">
        <v>2179</v>
      </c>
      <c r="B33" s="822" t="s">
        <v>2180</v>
      </c>
      <c r="C33" s="822" t="s">
        <v>593</v>
      </c>
      <c r="D33" s="822" t="s">
        <v>1035</v>
      </c>
      <c r="E33" s="822" t="s">
        <v>2192</v>
      </c>
      <c r="F33" s="822" t="s">
        <v>2205</v>
      </c>
      <c r="G33" s="822" t="s">
        <v>2206</v>
      </c>
      <c r="H33" s="831">
        <v>8</v>
      </c>
      <c r="I33" s="831">
        <v>0</v>
      </c>
      <c r="J33" s="822"/>
      <c r="K33" s="822">
        <v>0</v>
      </c>
      <c r="L33" s="831">
        <v>35</v>
      </c>
      <c r="M33" s="831">
        <v>0</v>
      </c>
      <c r="N33" s="822"/>
      <c r="O33" s="822">
        <v>0</v>
      </c>
      <c r="P33" s="831">
        <v>18</v>
      </c>
      <c r="Q33" s="831">
        <v>0</v>
      </c>
      <c r="R33" s="827"/>
      <c r="S33" s="832">
        <v>0</v>
      </c>
    </row>
    <row r="34" spans="1:19" ht="14.45" customHeight="1" x14ac:dyDescent="0.2">
      <c r="A34" s="821" t="s">
        <v>2179</v>
      </c>
      <c r="B34" s="822" t="s">
        <v>2180</v>
      </c>
      <c r="C34" s="822" t="s">
        <v>593</v>
      </c>
      <c r="D34" s="822" t="s">
        <v>1035</v>
      </c>
      <c r="E34" s="822" t="s">
        <v>2192</v>
      </c>
      <c r="F34" s="822" t="s">
        <v>2207</v>
      </c>
      <c r="G34" s="822" t="s">
        <v>2208</v>
      </c>
      <c r="H34" s="831">
        <v>177</v>
      </c>
      <c r="I34" s="831">
        <v>20532</v>
      </c>
      <c r="J34" s="822">
        <v>0.75641025641025639</v>
      </c>
      <c r="K34" s="822">
        <v>116</v>
      </c>
      <c r="L34" s="831">
        <v>234</v>
      </c>
      <c r="M34" s="831">
        <v>27144</v>
      </c>
      <c r="N34" s="822">
        <v>1</v>
      </c>
      <c r="O34" s="822">
        <v>116</v>
      </c>
      <c r="P34" s="831">
        <v>221</v>
      </c>
      <c r="Q34" s="831">
        <v>25857</v>
      </c>
      <c r="R34" s="827">
        <v>0.95258620689655171</v>
      </c>
      <c r="S34" s="832">
        <v>117</v>
      </c>
    </row>
    <row r="35" spans="1:19" ht="14.45" customHeight="1" x14ac:dyDescent="0.2">
      <c r="A35" s="821" t="s">
        <v>2179</v>
      </c>
      <c r="B35" s="822" t="s">
        <v>2180</v>
      </c>
      <c r="C35" s="822" t="s">
        <v>593</v>
      </c>
      <c r="D35" s="822" t="s">
        <v>1035</v>
      </c>
      <c r="E35" s="822" t="s">
        <v>2192</v>
      </c>
      <c r="F35" s="822" t="s">
        <v>2209</v>
      </c>
      <c r="G35" s="822" t="s">
        <v>2210</v>
      </c>
      <c r="H35" s="831">
        <v>8</v>
      </c>
      <c r="I35" s="831">
        <v>256</v>
      </c>
      <c r="J35" s="822">
        <v>0.22816399286987521</v>
      </c>
      <c r="K35" s="822">
        <v>32</v>
      </c>
      <c r="L35" s="831">
        <v>34</v>
      </c>
      <c r="M35" s="831">
        <v>1122</v>
      </c>
      <c r="N35" s="822">
        <v>1</v>
      </c>
      <c r="O35" s="822">
        <v>33</v>
      </c>
      <c r="P35" s="831">
        <v>18</v>
      </c>
      <c r="Q35" s="831">
        <v>594</v>
      </c>
      <c r="R35" s="827">
        <v>0.52941176470588236</v>
      </c>
      <c r="S35" s="832">
        <v>33</v>
      </c>
    </row>
    <row r="36" spans="1:19" ht="14.45" customHeight="1" x14ac:dyDescent="0.2">
      <c r="A36" s="821" t="s">
        <v>2179</v>
      </c>
      <c r="B36" s="822" t="s">
        <v>2180</v>
      </c>
      <c r="C36" s="822" t="s">
        <v>593</v>
      </c>
      <c r="D36" s="822" t="s">
        <v>1035</v>
      </c>
      <c r="E36" s="822" t="s">
        <v>2192</v>
      </c>
      <c r="F36" s="822" t="s">
        <v>2211</v>
      </c>
      <c r="G36" s="822" t="s">
        <v>2212</v>
      </c>
      <c r="H36" s="831">
        <v>168</v>
      </c>
      <c r="I36" s="831">
        <v>59640</v>
      </c>
      <c r="J36" s="822">
        <v>0.77126008690254499</v>
      </c>
      <c r="K36" s="822">
        <v>355</v>
      </c>
      <c r="L36" s="831">
        <v>216</v>
      </c>
      <c r="M36" s="831">
        <v>77328</v>
      </c>
      <c r="N36" s="822">
        <v>1</v>
      </c>
      <c r="O36" s="822">
        <v>358</v>
      </c>
      <c r="P36" s="831">
        <v>193</v>
      </c>
      <c r="Q36" s="831">
        <v>69480</v>
      </c>
      <c r="R36" s="827">
        <v>0.8985102420856611</v>
      </c>
      <c r="S36" s="832">
        <v>360</v>
      </c>
    </row>
    <row r="37" spans="1:19" ht="14.45" customHeight="1" x14ac:dyDescent="0.2">
      <c r="A37" s="821" t="s">
        <v>2179</v>
      </c>
      <c r="B37" s="822" t="s">
        <v>2180</v>
      </c>
      <c r="C37" s="822" t="s">
        <v>593</v>
      </c>
      <c r="D37" s="822" t="s">
        <v>1035</v>
      </c>
      <c r="E37" s="822" t="s">
        <v>2192</v>
      </c>
      <c r="F37" s="822" t="s">
        <v>2213</v>
      </c>
      <c r="G37" s="822" t="s">
        <v>2214</v>
      </c>
      <c r="H37" s="831">
        <v>2</v>
      </c>
      <c r="I37" s="831">
        <v>148</v>
      </c>
      <c r="J37" s="822">
        <v>0.13155555555555556</v>
      </c>
      <c r="K37" s="822">
        <v>74</v>
      </c>
      <c r="L37" s="831">
        <v>15</v>
      </c>
      <c r="M37" s="831">
        <v>1125</v>
      </c>
      <c r="N37" s="822">
        <v>1</v>
      </c>
      <c r="O37" s="822">
        <v>75</v>
      </c>
      <c r="P37" s="831">
        <v>39</v>
      </c>
      <c r="Q37" s="831">
        <v>2964</v>
      </c>
      <c r="R37" s="827">
        <v>2.6346666666666665</v>
      </c>
      <c r="S37" s="832">
        <v>76</v>
      </c>
    </row>
    <row r="38" spans="1:19" ht="14.45" customHeight="1" x14ac:dyDescent="0.2">
      <c r="A38" s="821" t="s">
        <v>2179</v>
      </c>
      <c r="B38" s="822" t="s">
        <v>2180</v>
      </c>
      <c r="C38" s="822" t="s">
        <v>593</v>
      </c>
      <c r="D38" s="822" t="s">
        <v>1035</v>
      </c>
      <c r="E38" s="822" t="s">
        <v>2192</v>
      </c>
      <c r="F38" s="822" t="s">
        <v>2215</v>
      </c>
      <c r="G38" s="822" t="s">
        <v>2216</v>
      </c>
      <c r="H38" s="831">
        <v>2</v>
      </c>
      <c r="I38" s="831">
        <v>1404</v>
      </c>
      <c r="J38" s="822">
        <v>1.9858557284299858</v>
      </c>
      <c r="K38" s="822">
        <v>702</v>
      </c>
      <c r="L38" s="831">
        <v>1</v>
      </c>
      <c r="M38" s="831">
        <v>707</v>
      </c>
      <c r="N38" s="822">
        <v>1</v>
      </c>
      <c r="O38" s="822">
        <v>707</v>
      </c>
      <c r="P38" s="831">
        <v>2</v>
      </c>
      <c r="Q38" s="831">
        <v>1422</v>
      </c>
      <c r="R38" s="827">
        <v>2.0113154172560113</v>
      </c>
      <c r="S38" s="832">
        <v>711</v>
      </c>
    </row>
    <row r="39" spans="1:19" ht="14.45" customHeight="1" x14ac:dyDescent="0.2">
      <c r="A39" s="821" t="s">
        <v>2179</v>
      </c>
      <c r="B39" s="822" t="s">
        <v>2180</v>
      </c>
      <c r="C39" s="822" t="s">
        <v>593</v>
      </c>
      <c r="D39" s="822" t="s">
        <v>1036</v>
      </c>
      <c r="E39" s="822" t="s">
        <v>2192</v>
      </c>
      <c r="F39" s="822" t="s">
        <v>2195</v>
      </c>
      <c r="G39" s="822" t="s">
        <v>2196</v>
      </c>
      <c r="H39" s="831">
        <v>1</v>
      </c>
      <c r="I39" s="831">
        <v>66</v>
      </c>
      <c r="J39" s="822">
        <v>0.9850746268656716</v>
      </c>
      <c r="K39" s="822">
        <v>66</v>
      </c>
      <c r="L39" s="831">
        <v>1</v>
      </c>
      <c r="M39" s="831">
        <v>67</v>
      </c>
      <c r="N39" s="822">
        <v>1</v>
      </c>
      <c r="O39" s="822">
        <v>67</v>
      </c>
      <c r="P39" s="831">
        <v>1</v>
      </c>
      <c r="Q39" s="831">
        <v>68</v>
      </c>
      <c r="R39" s="827">
        <v>1.0149253731343284</v>
      </c>
      <c r="S39" s="832">
        <v>68</v>
      </c>
    </row>
    <row r="40" spans="1:19" ht="14.45" customHeight="1" x14ac:dyDescent="0.2">
      <c r="A40" s="821" t="s">
        <v>2179</v>
      </c>
      <c r="B40" s="822" t="s">
        <v>2180</v>
      </c>
      <c r="C40" s="822" t="s">
        <v>593</v>
      </c>
      <c r="D40" s="822" t="s">
        <v>1036</v>
      </c>
      <c r="E40" s="822" t="s">
        <v>2192</v>
      </c>
      <c r="F40" s="822" t="s">
        <v>2199</v>
      </c>
      <c r="G40" s="822" t="s">
        <v>2200</v>
      </c>
      <c r="H40" s="831">
        <v>35</v>
      </c>
      <c r="I40" s="831">
        <v>1295</v>
      </c>
      <c r="J40" s="822">
        <v>4.8684210526315788</v>
      </c>
      <c r="K40" s="822">
        <v>37</v>
      </c>
      <c r="L40" s="831">
        <v>7</v>
      </c>
      <c r="M40" s="831">
        <v>266</v>
      </c>
      <c r="N40" s="822">
        <v>1</v>
      </c>
      <c r="O40" s="822">
        <v>38</v>
      </c>
      <c r="P40" s="831">
        <v>3</v>
      </c>
      <c r="Q40" s="831">
        <v>114</v>
      </c>
      <c r="R40" s="827">
        <v>0.42857142857142855</v>
      </c>
      <c r="S40" s="832">
        <v>38</v>
      </c>
    </row>
    <row r="41" spans="1:19" ht="14.45" customHeight="1" x14ac:dyDescent="0.2">
      <c r="A41" s="821" t="s">
        <v>2179</v>
      </c>
      <c r="B41" s="822" t="s">
        <v>2180</v>
      </c>
      <c r="C41" s="822" t="s">
        <v>593</v>
      </c>
      <c r="D41" s="822" t="s">
        <v>1036</v>
      </c>
      <c r="E41" s="822" t="s">
        <v>2192</v>
      </c>
      <c r="F41" s="822" t="s">
        <v>2201</v>
      </c>
      <c r="G41" s="822" t="s">
        <v>2202</v>
      </c>
      <c r="H41" s="831">
        <v>11</v>
      </c>
      <c r="I41" s="831">
        <v>1958</v>
      </c>
      <c r="J41" s="822">
        <v>10.938547486033519</v>
      </c>
      <c r="K41" s="822">
        <v>178</v>
      </c>
      <c r="L41" s="831">
        <v>1</v>
      </c>
      <c r="M41" s="831">
        <v>179</v>
      </c>
      <c r="N41" s="822">
        <v>1</v>
      </c>
      <c r="O41" s="822">
        <v>179</v>
      </c>
      <c r="P41" s="831">
        <v>3</v>
      </c>
      <c r="Q41" s="831">
        <v>540</v>
      </c>
      <c r="R41" s="827">
        <v>3.016759776536313</v>
      </c>
      <c r="S41" s="832">
        <v>180</v>
      </c>
    </row>
    <row r="42" spans="1:19" ht="14.45" customHeight="1" x14ac:dyDescent="0.2">
      <c r="A42" s="821" t="s">
        <v>2179</v>
      </c>
      <c r="B42" s="822" t="s">
        <v>2180</v>
      </c>
      <c r="C42" s="822" t="s">
        <v>593</v>
      </c>
      <c r="D42" s="822" t="s">
        <v>1036</v>
      </c>
      <c r="E42" s="822" t="s">
        <v>2192</v>
      </c>
      <c r="F42" s="822" t="s">
        <v>2203</v>
      </c>
      <c r="G42" s="822" t="s">
        <v>2204</v>
      </c>
      <c r="H42" s="831"/>
      <c r="I42" s="831"/>
      <c r="J42" s="822"/>
      <c r="K42" s="822"/>
      <c r="L42" s="831">
        <v>1</v>
      </c>
      <c r="M42" s="831">
        <v>227</v>
      </c>
      <c r="N42" s="822">
        <v>1</v>
      </c>
      <c r="O42" s="822">
        <v>227</v>
      </c>
      <c r="P42" s="831"/>
      <c r="Q42" s="831"/>
      <c r="R42" s="827"/>
      <c r="S42" s="832"/>
    </row>
    <row r="43" spans="1:19" ht="14.45" customHeight="1" x14ac:dyDescent="0.2">
      <c r="A43" s="821" t="s">
        <v>2179</v>
      </c>
      <c r="B43" s="822" t="s">
        <v>2180</v>
      </c>
      <c r="C43" s="822" t="s">
        <v>593</v>
      </c>
      <c r="D43" s="822" t="s">
        <v>1036</v>
      </c>
      <c r="E43" s="822" t="s">
        <v>2192</v>
      </c>
      <c r="F43" s="822" t="s">
        <v>2207</v>
      </c>
      <c r="G43" s="822" t="s">
        <v>2208</v>
      </c>
      <c r="H43" s="831">
        <v>11</v>
      </c>
      <c r="I43" s="831">
        <v>1276</v>
      </c>
      <c r="J43" s="822">
        <v>11</v>
      </c>
      <c r="K43" s="822">
        <v>116</v>
      </c>
      <c r="L43" s="831">
        <v>1</v>
      </c>
      <c r="M43" s="831">
        <v>116</v>
      </c>
      <c r="N43" s="822">
        <v>1</v>
      </c>
      <c r="O43" s="822">
        <v>116</v>
      </c>
      <c r="P43" s="831">
        <v>4</v>
      </c>
      <c r="Q43" s="831">
        <v>468</v>
      </c>
      <c r="R43" s="827">
        <v>4.0344827586206895</v>
      </c>
      <c r="S43" s="832">
        <v>117</v>
      </c>
    </row>
    <row r="44" spans="1:19" ht="14.45" customHeight="1" x14ac:dyDescent="0.2">
      <c r="A44" s="821" t="s">
        <v>2179</v>
      </c>
      <c r="B44" s="822" t="s">
        <v>2180</v>
      </c>
      <c r="C44" s="822" t="s">
        <v>593</v>
      </c>
      <c r="D44" s="822" t="s">
        <v>1036</v>
      </c>
      <c r="E44" s="822" t="s">
        <v>2192</v>
      </c>
      <c r="F44" s="822" t="s">
        <v>2211</v>
      </c>
      <c r="G44" s="822" t="s">
        <v>2212</v>
      </c>
      <c r="H44" s="831">
        <v>5</v>
      </c>
      <c r="I44" s="831">
        <v>1775</v>
      </c>
      <c r="J44" s="822"/>
      <c r="K44" s="822">
        <v>355</v>
      </c>
      <c r="L44" s="831"/>
      <c r="M44" s="831"/>
      <c r="N44" s="822"/>
      <c r="O44" s="822"/>
      <c r="P44" s="831">
        <v>6</v>
      </c>
      <c r="Q44" s="831">
        <v>2160</v>
      </c>
      <c r="R44" s="827"/>
      <c r="S44" s="832">
        <v>360</v>
      </c>
    </row>
    <row r="45" spans="1:19" ht="14.45" customHeight="1" x14ac:dyDescent="0.2">
      <c r="A45" s="821" t="s">
        <v>2179</v>
      </c>
      <c r="B45" s="822" t="s">
        <v>2180</v>
      </c>
      <c r="C45" s="822" t="s">
        <v>593</v>
      </c>
      <c r="D45" s="822" t="s">
        <v>1036</v>
      </c>
      <c r="E45" s="822" t="s">
        <v>2192</v>
      </c>
      <c r="F45" s="822" t="s">
        <v>2213</v>
      </c>
      <c r="G45" s="822" t="s">
        <v>2214</v>
      </c>
      <c r="H45" s="831">
        <v>2</v>
      </c>
      <c r="I45" s="831">
        <v>148</v>
      </c>
      <c r="J45" s="822"/>
      <c r="K45" s="822">
        <v>74</v>
      </c>
      <c r="L45" s="831"/>
      <c r="M45" s="831"/>
      <c r="N45" s="822"/>
      <c r="O45" s="822"/>
      <c r="P45" s="831"/>
      <c r="Q45" s="831"/>
      <c r="R45" s="827"/>
      <c r="S45" s="832"/>
    </row>
    <row r="46" spans="1:19" ht="14.45" customHeight="1" x14ac:dyDescent="0.2">
      <c r="A46" s="821" t="s">
        <v>2179</v>
      </c>
      <c r="B46" s="822" t="s">
        <v>2180</v>
      </c>
      <c r="C46" s="822" t="s">
        <v>593</v>
      </c>
      <c r="D46" s="822" t="s">
        <v>1039</v>
      </c>
      <c r="E46" s="822" t="s">
        <v>2182</v>
      </c>
      <c r="F46" s="822" t="s">
        <v>2183</v>
      </c>
      <c r="G46" s="822" t="s">
        <v>2186</v>
      </c>
      <c r="H46" s="831">
        <v>99</v>
      </c>
      <c r="I46" s="831">
        <v>1947490.38</v>
      </c>
      <c r="J46" s="822">
        <v>4.3132065166837199</v>
      </c>
      <c r="K46" s="822">
        <v>19671.62</v>
      </c>
      <c r="L46" s="831">
        <v>22</v>
      </c>
      <c r="M46" s="831">
        <v>451518</v>
      </c>
      <c r="N46" s="822">
        <v>1</v>
      </c>
      <c r="O46" s="822">
        <v>20523.545454545456</v>
      </c>
      <c r="P46" s="831">
        <v>55</v>
      </c>
      <c r="Q46" s="831">
        <v>1149170</v>
      </c>
      <c r="R46" s="827">
        <v>2.5451255542414697</v>
      </c>
      <c r="S46" s="832">
        <v>20894</v>
      </c>
    </row>
    <row r="47" spans="1:19" ht="14.45" customHeight="1" x14ac:dyDescent="0.2">
      <c r="A47" s="821" t="s">
        <v>2179</v>
      </c>
      <c r="B47" s="822" t="s">
        <v>2180</v>
      </c>
      <c r="C47" s="822" t="s">
        <v>593</v>
      </c>
      <c r="D47" s="822" t="s">
        <v>1039</v>
      </c>
      <c r="E47" s="822" t="s">
        <v>2182</v>
      </c>
      <c r="F47" s="822" t="s">
        <v>2185</v>
      </c>
      <c r="G47" s="822" t="s">
        <v>2186</v>
      </c>
      <c r="H47" s="831">
        <v>53</v>
      </c>
      <c r="I47" s="831">
        <v>520836.83</v>
      </c>
      <c r="J47" s="822">
        <v>3.6542608559234129</v>
      </c>
      <c r="K47" s="822">
        <v>9827.11</v>
      </c>
      <c r="L47" s="831">
        <v>14</v>
      </c>
      <c r="M47" s="831">
        <v>142528.64000000001</v>
      </c>
      <c r="N47" s="822">
        <v>1</v>
      </c>
      <c r="O47" s="822">
        <v>10180.617142857143</v>
      </c>
      <c r="P47" s="831">
        <v>20</v>
      </c>
      <c r="Q47" s="831">
        <v>208940</v>
      </c>
      <c r="R47" s="827">
        <v>1.4659509836058211</v>
      </c>
      <c r="S47" s="832">
        <v>10447</v>
      </c>
    </row>
    <row r="48" spans="1:19" ht="14.45" customHeight="1" x14ac:dyDescent="0.2">
      <c r="A48" s="821" t="s">
        <v>2179</v>
      </c>
      <c r="B48" s="822" t="s">
        <v>2180</v>
      </c>
      <c r="C48" s="822" t="s">
        <v>593</v>
      </c>
      <c r="D48" s="822" t="s">
        <v>1039</v>
      </c>
      <c r="E48" s="822" t="s">
        <v>2187</v>
      </c>
      <c r="F48" s="822" t="s">
        <v>2188</v>
      </c>
      <c r="G48" s="822" t="s">
        <v>2189</v>
      </c>
      <c r="H48" s="831"/>
      <c r="I48" s="831"/>
      <c r="J48" s="822"/>
      <c r="K48" s="822"/>
      <c r="L48" s="831">
        <v>1</v>
      </c>
      <c r="M48" s="831">
        <v>1674.52</v>
      </c>
      <c r="N48" s="822">
        <v>1</v>
      </c>
      <c r="O48" s="822">
        <v>1674.52</v>
      </c>
      <c r="P48" s="831"/>
      <c r="Q48" s="831"/>
      <c r="R48" s="827"/>
      <c r="S48" s="832"/>
    </row>
    <row r="49" spans="1:19" ht="14.45" customHeight="1" x14ac:dyDescent="0.2">
      <c r="A49" s="821" t="s">
        <v>2179</v>
      </c>
      <c r="B49" s="822" t="s">
        <v>2180</v>
      </c>
      <c r="C49" s="822" t="s">
        <v>593</v>
      </c>
      <c r="D49" s="822" t="s">
        <v>1039</v>
      </c>
      <c r="E49" s="822" t="s">
        <v>2187</v>
      </c>
      <c r="F49" s="822" t="s">
        <v>2190</v>
      </c>
      <c r="G49" s="822" t="s">
        <v>2191</v>
      </c>
      <c r="H49" s="831"/>
      <c r="I49" s="831"/>
      <c r="J49" s="822"/>
      <c r="K49" s="822"/>
      <c r="L49" s="831">
        <v>1</v>
      </c>
      <c r="M49" s="831">
        <v>249.96</v>
      </c>
      <c r="N49" s="822">
        <v>1</v>
      </c>
      <c r="O49" s="822">
        <v>249.96</v>
      </c>
      <c r="P49" s="831"/>
      <c r="Q49" s="831"/>
      <c r="R49" s="827"/>
      <c r="S49" s="832"/>
    </row>
    <row r="50" spans="1:19" ht="14.45" customHeight="1" x14ac:dyDescent="0.2">
      <c r="A50" s="821" t="s">
        <v>2179</v>
      </c>
      <c r="B50" s="822" t="s">
        <v>2180</v>
      </c>
      <c r="C50" s="822" t="s">
        <v>593</v>
      </c>
      <c r="D50" s="822" t="s">
        <v>1039</v>
      </c>
      <c r="E50" s="822" t="s">
        <v>2192</v>
      </c>
      <c r="F50" s="822" t="s">
        <v>2193</v>
      </c>
      <c r="G50" s="822" t="s">
        <v>2194</v>
      </c>
      <c r="H50" s="831">
        <v>1</v>
      </c>
      <c r="I50" s="831">
        <v>30</v>
      </c>
      <c r="J50" s="822">
        <v>0.967741935483871</v>
      </c>
      <c r="K50" s="822">
        <v>30</v>
      </c>
      <c r="L50" s="831">
        <v>1</v>
      </c>
      <c r="M50" s="831">
        <v>31</v>
      </c>
      <c r="N50" s="822">
        <v>1</v>
      </c>
      <c r="O50" s="822">
        <v>31</v>
      </c>
      <c r="P50" s="831">
        <v>6</v>
      </c>
      <c r="Q50" s="831">
        <v>186</v>
      </c>
      <c r="R50" s="827">
        <v>6</v>
      </c>
      <c r="S50" s="832">
        <v>31</v>
      </c>
    </row>
    <row r="51" spans="1:19" ht="14.45" customHeight="1" x14ac:dyDescent="0.2">
      <c r="A51" s="821" t="s">
        <v>2179</v>
      </c>
      <c r="B51" s="822" t="s">
        <v>2180</v>
      </c>
      <c r="C51" s="822" t="s">
        <v>593</v>
      </c>
      <c r="D51" s="822" t="s">
        <v>1039</v>
      </c>
      <c r="E51" s="822" t="s">
        <v>2192</v>
      </c>
      <c r="F51" s="822" t="s">
        <v>2195</v>
      </c>
      <c r="G51" s="822" t="s">
        <v>2196</v>
      </c>
      <c r="H51" s="831">
        <v>1</v>
      </c>
      <c r="I51" s="831">
        <v>66</v>
      </c>
      <c r="J51" s="822">
        <v>6.5671641791044774E-2</v>
      </c>
      <c r="K51" s="822">
        <v>66</v>
      </c>
      <c r="L51" s="831">
        <v>15</v>
      </c>
      <c r="M51" s="831">
        <v>1005</v>
      </c>
      <c r="N51" s="822">
        <v>1</v>
      </c>
      <c r="O51" s="822">
        <v>67</v>
      </c>
      <c r="P51" s="831">
        <v>13</v>
      </c>
      <c r="Q51" s="831">
        <v>884</v>
      </c>
      <c r="R51" s="827">
        <v>0.87960199004975126</v>
      </c>
      <c r="S51" s="832">
        <v>68</v>
      </c>
    </row>
    <row r="52" spans="1:19" ht="14.45" customHeight="1" x14ac:dyDescent="0.2">
      <c r="A52" s="821" t="s">
        <v>2179</v>
      </c>
      <c r="B52" s="822" t="s">
        <v>2180</v>
      </c>
      <c r="C52" s="822" t="s">
        <v>593</v>
      </c>
      <c r="D52" s="822" t="s">
        <v>1039</v>
      </c>
      <c r="E52" s="822" t="s">
        <v>2192</v>
      </c>
      <c r="F52" s="822" t="s">
        <v>2197</v>
      </c>
      <c r="G52" s="822" t="s">
        <v>2198</v>
      </c>
      <c r="H52" s="831"/>
      <c r="I52" s="831"/>
      <c r="J52" s="822"/>
      <c r="K52" s="822"/>
      <c r="L52" s="831">
        <v>1</v>
      </c>
      <c r="M52" s="831">
        <v>199</v>
      </c>
      <c r="N52" s="822">
        <v>1</v>
      </c>
      <c r="O52" s="822">
        <v>199</v>
      </c>
      <c r="P52" s="831"/>
      <c r="Q52" s="831"/>
      <c r="R52" s="827"/>
      <c r="S52" s="832"/>
    </row>
    <row r="53" spans="1:19" ht="14.45" customHeight="1" x14ac:dyDescent="0.2">
      <c r="A53" s="821" t="s">
        <v>2179</v>
      </c>
      <c r="B53" s="822" t="s">
        <v>2180</v>
      </c>
      <c r="C53" s="822" t="s">
        <v>593</v>
      </c>
      <c r="D53" s="822" t="s">
        <v>1039</v>
      </c>
      <c r="E53" s="822" t="s">
        <v>2192</v>
      </c>
      <c r="F53" s="822" t="s">
        <v>2199</v>
      </c>
      <c r="G53" s="822" t="s">
        <v>2200</v>
      </c>
      <c r="H53" s="831">
        <v>147</v>
      </c>
      <c r="I53" s="831">
        <v>5439</v>
      </c>
      <c r="J53" s="822">
        <v>0.99396929824561409</v>
      </c>
      <c r="K53" s="822">
        <v>37</v>
      </c>
      <c r="L53" s="831">
        <v>144</v>
      </c>
      <c r="M53" s="831">
        <v>5472</v>
      </c>
      <c r="N53" s="822">
        <v>1</v>
      </c>
      <c r="O53" s="822">
        <v>38</v>
      </c>
      <c r="P53" s="831">
        <v>137</v>
      </c>
      <c r="Q53" s="831">
        <v>5206</v>
      </c>
      <c r="R53" s="827">
        <v>0.95138888888888884</v>
      </c>
      <c r="S53" s="832">
        <v>38</v>
      </c>
    </row>
    <row r="54" spans="1:19" ht="14.45" customHeight="1" x14ac:dyDescent="0.2">
      <c r="A54" s="821" t="s">
        <v>2179</v>
      </c>
      <c r="B54" s="822" t="s">
        <v>2180</v>
      </c>
      <c r="C54" s="822" t="s">
        <v>593</v>
      </c>
      <c r="D54" s="822" t="s">
        <v>1039</v>
      </c>
      <c r="E54" s="822" t="s">
        <v>2192</v>
      </c>
      <c r="F54" s="822" t="s">
        <v>2201</v>
      </c>
      <c r="G54" s="822" t="s">
        <v>2202</v>
      </c>
      <c r="H54" s="831">
        <v>293</v>
      </c>
      <c r="I54" s="831">
        <v>52154</v>
      </c>
      <c r="J54" s="822">
        <v>1.7658371423734551</v>
      </c>
      <c r="K54" s="822">
        <v>178</v>
      </c>
      <c r="L54" s="831">
        <v>165</v>
      </c>
      <c r="M54" s="831">
        <v>29535</v>
      </c>
      <c r="N54" s="822">
        <v>1</v>
      </c>
      <c r="O54" s="822">
        <v>179</v>
      </c>
      <c r="P54" s="831">
        <v>237</v>
      </c>
      <c r="Q54" s="831">
        <v>42660</v>
      </c>
      <c r="R54" s="827">
        <v>1.4443880142204164</v>
      </c>
      <c r="S54" s="832">
        <v>180</v>
      </c>
    </row>
    <row r="55" spans="1:19" ht="14.45" customHeight="1" x14ac:dyDescent="0.2">
      <c r="A55" s="821" t="s">
        <v>2179</v>
      </c>
      <c r="B55" s="822" t="s">
        <v>2180</v>
      </c>
      <c r="C55" s="822" t="s">
        <v>593</v>
      </c>
      <c r="D55" s="822" t="s">
        <v>1039</v>
      </c>
      <c r="E55" s="822" t="s">
        <v>2192</v>
      </c>
      <c r="F55" s="822" t="s">
        <v>2205</v>
      </c>
      <c r="G55" s="822" t="s">
        <v>2206</v>
      </c>
      <c r="H55" s="831">
        <v>98</v>
      </c>
      <c r="I55" s="831">
        <v>0</v>
      </c>
      <c r="J55" s="822"/>
      <c r="K55" s="822">
        <v>0</v>
      </c>
      <c r="L55" s="831">
        <v>22</v>
      </c>
      <c r="M55" s="831">
        <v>0</v>
      </c>
      <c r="N55" s="822"/>
      <c r="O55" s="822">
        <v>0</v>
      </c>
      <c r="P55" s="831">
        <v>53</v>
      </c>
      <c r="Q55" s="831">
        <v>0</v>
      </c>
      <c r="R55" s="827"/>
      <c r="S55" s="832">
        <v>0</v>
      </c>
    </row>
    <row r="56" spans="1:19" ht="14.45" customHeight="1" x14ac:dyDescent="0.2">
      <c r="A56" s="821" t="s">
        <v>2179</v>
      </c>
      <c r="B56" s="822" t="s">
        <v>2180</v>
      </c>
      <c r="C56" s="822" t="s">
        <v>593</v>
      </c>
      <c r="D56" s="822" t="s">
        <v>1039</v>
      </c>
      <c r="E56" s="822" t="s">
        <v>2192</v>
      </c>
      <c r="F56" s="822" t="s">
        <v>2207</v>
      </c>
      <c r="G56" s="822" t="s">
        <v>2208</v>
      </c>
      <c r="H56" s="831">
        <v>290</v>
      </c>
      <c r="I56" s="831">
        <v>33640</v>
      </c>
      <c r="J56" s="822">
        <v>1.7469879518072289</v>
      </c>
      <c r="K56" s="822">
        <v>116</v>
      </c>
      <c r="L56" s="831">
        <v>166</v>
      </c>
      <c r="M56" s="831">
        <v>19256</v>
      </c>
      <c r="N56" s="822">
        <v>1</v>
      </c>
      <c r="O56" s="822">
        <v>116</v>
      </c>
      <c r="P56" s="831">
        <v>233</v>
      </c>
      <c r="Q56" s="831">
        <v>27261</v>
      </c>
      <c r="R56" s="827">
        <v>1.4157145824678024</v>
      </c>
      <c r="S56" s="832">
        <v>117</v>
      </c>
    </row>
    <row r="57" spans="1:19" ht="14.45" customHeight="1" x14ac:dyDescent="0.2">
      <c r="A57" s="821" t="s">
        <v>2179</v>
      </c>
      <c r="B57" s="822" t="s">
        <v>2180</v>
      </c>
      <c r="C57" s="822" t="s">
        <v>593</v>
      </c>
      <c r="D57" s="822" t="s">
        <v>1039</v>
      </c>
      <c r="E57" s="822" t="s">
        <v>2192</v>
      </c>
      <c r="F57" s="822" t="s">
        <v>2209</v>
      </c>
      <c r="G57" s="822" t="s">
        <v>2210</v>
      </c>
      <c r="H57" s="831">
        <v>101</v>
      </c>
      <c r="I57" s="831">
        <v>3232</v>
      </c>
      <c r="J57" s="822">
        <v>4.4517906336088151</v>
      </c>
      <c r="K57" s="822">
        <v>32</v>
      </c>
      <c r="L57" s="831">
        <v>22</v>
      </c>
      <c r="M57" s="831">
        <v>726</v>
      </c>
      <c r="N57" s="822">
        <v>1</v>
      </c>
      <c r="O57" s="822">
        <v>33</v>
      </c>
      <c r="P57" s="831">
        <v>58</v>
      </c>
      <c r="Q57" s="831">
        <v>1914</v>
      </c>
      <c r="R57" s="827">
        <v>2.6363636363636362</v>
      </c>
      <c r="S57" s="832">
        <v>33</v>
      </c>
    </row>
    <row r="58" spans="1:19" ht="14.45" customHeight="1" x14ac:dyDescent="0.2">
      <c r="A58" s="821" t="s">
        <v>2179</v>
      </c>
      <c r="B58" s="822" t="s">
        <v>2180</v>
      </c>
      <c r="C58" s="822" t="s">
        <v>593</v>
      </c>
      <c r="D58" s="822" t="s">
        <v>1039</v>
      </c>
      <c r="E58" s="822" t="s">
        <v>2192</v>
      </c>
      <c r="F58" s="822" t="s">
        <v>2211</v>
      </c>
      <c r="G58" s="822" t="s">
        <v>2212</v>
      </c>
      <c r="H58" s="831"/>
      <c r="I58" s="831"/>
      <c r="J58" s="822"/>
      <c r="K58" s="822"/>
      <c r="L58" s="831">
        <v>5</v>
      </c>
      <c r="M58" s="831">
        <v>1790</v>
      </c>
      <c r="N58" s="822">
        <v>1</v>
      </c>
      <c r="O58" s="822">
        <v>358</v>
      </c>
      <c r="P58" s="831"/>
      <c r="Q58" s="831"/>
      <c r="R58" s="827"/>
      <c r="S58" s="832"/>
    </row>
    <row r="59" spans="1:19" ht="14.45" customHeight="1" x14ac:dyDescent="0.2">
      <c r="A59" s="821" t="s">
        <v>2179</v>
      </c>
      <c r="B59" s="822" t="s">
        <v>2180</v>
      </c>
      <c r="C59" s="822" t="s">
        <v>593</v>
      </c>
      <c r="D59" s="822" t="s">
        <v>1039</v>
      </c>
      <c r="E59" s="822" t="s">
        <v>2192</v>
      </c>
      <c r="F59" s="822" t="s">
        <v>2213</v>
      </c>
      <c r="G59" s="822" t="s">
        <v>2214</v>
      </c>
      <c r="H59" s="831">
        <v>14</v>
      </c>
      <c r="I59" s="831">
        <v>1036</v>
      </c>
      <c r="J59" s="822">
        <v>0.41858585858585856</v>
      </c>
      <c r="K59" s="822">
        <v>74</v>
      </c>
      <c r="L59" s="831">
        <v>33</v>
      </c>
      <c r="M59" s="831">
        <v>2475</v>
      </c>
      <c r="N59" s="822">
        <v>1</v>
      </c>
      <c r="O59" s="822">
        <v>75</v>
      </c>
      <c r="P59" s="831">
        <v>18</v>
      </c>
      <c r="Q59" s="831">
        <v>1368</v>
      </c>
      <c r="R59" s="827">
        <v>0.55272727272727273</v>
      </c>
      <c r="S59" s="832">
        <v>76</v>
      </c>
    </row>
    <row r="60" spans="1:19" ht="14.45" customHeight="1" x14ac:dyDescent="0.2">
      <c r="A60" s="821" t="s">
        <v>2179</v>
      </c>
      <c r="B60" s="822" t="s">
        <v>2180</v>
      </c>
      <c r="C60" s="822" t="s">
        <v>593</v>
      </c>
      <c r="D60" s="822" t="s">
        <v>1039</v>
      </c>
      <c r="E60" s="822" t="s">
        <v>2192</v>
      </c>
      <c r="F60" s="822" t="s">
        <v>2219</v>
      </c>
      <c r="G60" s="822" t="s">
        <v>2220</v>
      </c>
      <c r="H60" s="831"/>
      <c r="I60" s="831"/>
      <c r="J60" s="822"/>
      <c r="K60" s="822"/>
      <c r="L60" s="831"/>
      <c r="M60" s="831"/>
      <c r="N60" s="822"/>
      <c r="O60" s="822"/>
      <c r="P60" s="831">
        <v>8</v>
      </c>
      <c r="Q60" s="831">
        <v>840</v>
      </c>
      <c r="R60" s="827"/>
      <c r="S60" s="832">
        <v>105</v>
      </c>
    </row>
    <row r="61" spans="1:19" ht="14.45" customHeight="1" x14ac:dyDescent="0.2">
      <c r="A61" s="821" t="s">
        <v>2179</v>
      </c>
      <c r="B61" s="822" t="s">
        <v>2180</v>
      </c>
      <c r="C61" s="822" t="s">
        <v>593</v>
      </c>
      <c r="D61" s="822" t="s">
        <v>1041</v>
      </c>
      <c r="E61" s="822" t="s">
        <v>2192</v>
      </c>
      <c r="F61" s="822" t="s">
        <v>2193</v>
      </c>
      <c r="G61" s="822" t="s">
        <v>2194</v>
      </c>
      <c r="H61" s="831"/>
      <c r="I61" s="831"/>
      <c r="J61" s="822"/>
      <c r="K61" s="822"/>
      <c r="L61" s="831"/>
      <c r="M61" s="831"/>
      <c r="N61" s="822"/>
      <c r="O61" s="822"/>
      <c r="P61" s="831">
        <v>6</v>
      </c>
      <c r="Q61" s="831">
        <v>186</v>
      </c>
      <c r="R61" s="827"/>
      <c r="S61" s="832">
        <v>31</v>
      </c>
    </row>
    <row r="62" spans="1:19" ht="14.45" customHeight="1" x14ac:dyDescent="0.2">
      <c r="A62" s="821" t="s">
        <v>2179</v>
      </c>
      <c r="B62" s="822" t="s">
        <v>2180</v>
      </c>
      <c r="C62" s="822" t="s">
        <v>593</v>
      </c>
      <c r="D62" s="822" t="s">
        <v>1041</v>
      </c>
      <c r="E62" s="822" t="s">
        <v>2192</v>
      </c>
      <c r="F62" s="822" t="s">
        <v>2195</v>
      </c>
      <c r="G62" s="822" t="s">
        <v>2196</v>
      </c>
      <c r="H62" s="831">
        <v>1</v>
      </c>
      <c r="I62" s="831">
        <v>66</v>
      </c>
      <c r="J62" s="822">
        <v>0.9850746268656716</v>
      </c>
      <c r="K62" s="822">
        <v>66</v>
      </c>
      <c r="L62" s="831">
        <v>1</v>
      </c>
      <c r="M62" s="831">
        <v>67</v>
      </c>
      <c r="N62" s="822">
        <v>1</v>
      </c>
      <c r="O62" s="822">
        <v>67</v>
      </c>
      <c r="P62" s="831">
        <v>4</v>
      </c>
      <c r="Q62" s="831">
        <v>272</v>
      </c>
      <c r="R62" s="827">
        <v>4.0597014925373136</v>
      </c>
      <c r="S62" s="832">
        <v>68</v>
      </c>
    </row>
    <row r="63" spans="1:19" ht="14.45" customHeight="1" x14ac:dyDescent="0.2">
      <c r="A63" s="821" t="s">
        <v>2179</v>
      </c>
      <c r="B63" s="822" t="s">
        <v>2180</v>
      </c>
      <c r="C63" s="822" t="s">
        <v>593</v>
      </c>
      <c r="D63" s="822" t="s">
        <v>1041</v>
      </c>
      <c r="E63" s="822" t="s">
        <v>2192</v>
      </c>
      <c r="F63" s="822" t="s">
        <v>2199</v>
      </c>
      <c r="G63" s="822" t="s">
        <v>2200</v>
      </c>
      <c r="H63" s="831">
        <v>3</v>
      </c>
      <c r="I63" s="831">
        <v>111</v>
      </c>
      <c r="J63" s="822">
        <v>0.48684210526315791</v>
      </c>
      <c r="K63" s="822">
        <v>37</v>
      </c>
      <c r="L63" s="831">
        <v>6</v>
      </c>
      <c r="M63" s="831">
        <v>228</v>
      </c>
      <c r="N63" s="822">
        <v>1</v>
      </c>
      <c r="O63" s="822">
        <v>38</v>
      </c>
      <c r="P63" s="831">
        <v>40</v>
      </c>
      <c r="Q63" s="831">
        <v>1520</v>
      </c>
      <c r="R63" s="827">
        <v>6.666666666666667</v>
      </c>
      <c r="S63" s="832">
        <v>38</v>
      </c>
    </row>
    <row r="64" spans="1:19" ht="14.45" customHeight="1" x14ac:dyDescent="0.2">
      <c r="A64" s="821" t="s">
        <v>2179</v>
      </c>
      <c r="B64" s="822" t="s">
        <v>2180</v>
      </c>
      <c r="C64" s="822" t="s">
        <v>593</v>
      </c>
      <c r="D64" s="822" t="s">
        <v>1041</v>
      </c>
      <c r="E64" s="822" t="s">
        <v>2192</v>
      </c>
      <c r="F64" s="822" t="s">
        <v>2201</v>
      </c>
      <c r="G64" s="822" t="s">
        <v>2202</v>
      </c>
      <c r="H64" s="831"/>
      <c r="I64" s="831"/>
      <c r="J64" s="822"/>
      <c r="K64" s="822"/>
      <c r="L64" s="831"/>
      <c r="M64" s="831"/>
      <c r="N64" s="822"/>
      <c r="O64" s="822"/>
      <c r="P64" s="831">
        <v>3</v>
      </c>
      <c r="Q64" s="831">
        <v>540</v>
      </c>
      <c r="R64" s="827"/>
      <c r="S64" s="832">
        <v>180</v>
      </c>
    </row>
    <row r="65" spans="1:19" ht="14.45" customHeight="1" x14ac:dyDescent="0.2">
      <c r="A65" s="821" t="s">
        <v>2179</v>
      </c>
      <c r="B65" s="822" t="s">
        <v>2180</v>
      </c>
      <c r="C65" s="822" t="s">
        <v>593</v>
      </c>
      <c r="D65" s="822" t="s">
        <v>1041</v>
      </c>
      <c r="E65" s="822" t="s">
        <v>2192</v>
      </c>
      <c r="F65" s="822" t="s">
        <v>2203</v>
      </c>
      <c r="G65" s="822" t="s">
        <v>2204</v>
      </c>
      <c r="H65" s="831"/>
      <c r="I65" s="831"/>
      <c r="J65" s="822"/>
      <c r="K65" s="822"/>
      <c r="L65" s="831"/>
      <c r="M65" s="831"/>
      <c r="N65" s="822"/>
      <c r="O65" s="822"/>
      <c r="P65" s="831">
        <v>1</v>
      </c>
      <c r="Q65" s="831">
        <v>230</v>
      </c>
      <c r="R65" s="827"/>
      <c r="S65" s="832">
        <v>230</v>
      </c>
    </row>
    <row r="66" spans="1:19" ht="14.45" customHeight="1" x14ac:dyDescent="0.2">
      <c r="A66" s="821" t="s">
        <v>2179</v>
      </c>
      <c r="B66" s="822" t="s">
        <v>2180</v>
      </c>
      <c r="C66" s="822" t="s">
        <v>593</v>
      </c>
      <c r="D66" s="822" t="s">
        <v>1041</v>
      </c>
      <c r="E66" s="822" t="s">
        <v>2192</v>
      </c>
      <c r="F66" s="822" t="s">
        <v>2207</v>
      </c>
      <c r="G66" s="822" t="s">
        <v>2208</v>
      </c>
      <c r="H66" s="831"/>
      <c r="I66" s="831"/>
      <c r="J66" s="822"/>
      <c r="K66" s="822"/>
      <c r="L66" s="831"/>
      <c r="M66" s="831"/>
      <c r="N66" s="822"/>
      <c r="O66" s="822"/>
      <c r="P66" s="831">
        <v>21</v>
      </c>
      <c r="Q66" s="831">
        <v>2457</v>
      </c>
      <c r="R66" s="827"/>
      <c r="S66" s="832">
        <v>117</v>
      </c>
    </row>
    <row r="67" spans="1:19" ht="14.45" customHeight="1" x14ac:dyDescent="0.2">
      <c r="A67" s="821" t="s">
        <v>2179</v>
      </c>
      <c r="B67" s="822" t="s">
        <v>2180</v>
      </c>
      <c r="C67" s="822" t="s">
        <v>593</v>
      </c>
      <c r="D67" s="822" t="s">
        <v>1041</v>
      </c>
      <c r="E67" s="822" t="s">
        <v>2192</v>
      </c>
      <c r="F67" s="822" t="s">
        <v>2211</v>
      </c>
      <c r="G67" s="822" t="s">
        <v>2212</v>
      </c>
      <c r="H67" s="831">
        <v>1</v>
      </c>
      <c r="I67" s="831">
        <v>355</v>
      </c>
      <c r="J67" s="822">
        <v>0.19832402234636873</v>
      </c>
      <c r="K67" s="822">
        <v>355</v>
      </c>
      <c r="L67" s="831">
        <v>5</v>
      </c>
      <c r="M67" s="831">
        <v>1790</v>
      </c>
      <c r="N67" s="822">
        <v>1</v>
      </c>
      <c r="O67" s="822">
        <v>358</v>
      </c>
      <c r="P67" s="831">
        <v>43</v>
      </c>
      <c r="Q67" s="831">
        <v>15480</v>
      </c>
      <c r="R67" s="827">
        <v>8.6480446927374306</v>
      </c>
      <c r="S67" s="832">
        <v>360</v>
      </c>
    </row>
    <row r="68" spans="1:19" ht="14.45" customHeight="1" x14ac:dyDescent="0.2">
      <c r="A68" s="821" t="s">
        <v>2179</v>
      </c>
      <c r="B68" s="822" t="s">
        <v>2180</v>
      </c>
      <c r="C68" s="822" t="s">
        <v>593</v>
      </c>
      <c r="D68" s="822" t="s">
        <v>1041</v>
      </c>
      <c r="E68" s="822" t="s">
        <v>2192</v>
      </c>
      <c r="F68" s="822" t="s">
        <v>2215</v>
      </c>
      <c r="G68" s="822" t="s">
        <v>2216</v>
      </c>
      <c r="H68" s="831">
        <v>9</v>
      </c>
      <c r="I68" s="831">
        <v>6318</v>
      </c>
      <c r="J68" s="822">
        <v>2.9787835926449788</v>
      </c>
      <c r="K68" s="822">
        <v>702</v>
      </c>
      <c r="L68" s="831">
        <v>3</v>
      </c>
      <c r="M68" s="831">
        <v>2121</v>
      </c>
      <c r="N68" s="822">
        <v>1</v>
      </c>
      <c r="O68" s="822">
        <v>707</v>
      </c>
      <c r="P68" s="831">
        <v>6</v>
      </c>
      <c r="Q68" s="831">
        <v>4266</v>
      </c>
      <c r="R68" s="827">
        <v>2.0113154172560113</v>
      </c>
      <c r="S68" s="832">
        <v>711</v>
      </c>
    </row>
    <row r="69" spans="1:19" ht="14.45" customHeight="1" x14ac:dyDescent="0.2">
      <c r="A69" s="821" t="s">
        <v>2179</v>
      </c>
      <c r="B69" s="822" t="s">
        <v>2180</v>
      </c>
      <c r="C69" s="822" t="s">
        <v>593</v>
      </c>
      <c r="D69" s="822" t="s">
        <v>1041</v>
      </c>
      <c r="E69" s="822" t="s">
        <v>2192</v>
      </c>
      <c r="F69" s="822" t="s">
        <v>2217</v>
      </c>
      <c r="G69" s="822" t="s">
        <v>2218</v>
      </c>
      <c r="H69" s="831"/>
      <c r="I69" s="831"/>
      <c r="J69" s="822"/>
      <c r="K69" s="822"/>
      <c r="L69" s="831"/>
      <c r="M69" s="831"/>
      <c r="N69" s="822"/>
      <c r="O69" s="822"/>
      <c r="P69" s="831">
        <v>1</v>
      </c>
      <c r="Q69" s="831">
        <v>62</v>
      </c>
      <c r="R69" s="827"/>
      <c r="S69" s="832">
        <v>62</v>
      </c>
    </row>
    <row r="70" spans="1:19" ht="14.45" customHeight="1" x14ac:dyDescent="0.2">
      <c r="A70" s="821" t="s">
        <v>2179</v>
      </c>
      <c r="B70" s="822" t="s">
        <v>2180</v>
      </c>
      <c r="C70" s="822" t="s">
        <v>593</v>
      </c>
      <c r="D70" s="822" t="s">
        <v>1041</v>
      </c>
      <c r="E70" s="822" t="s">
        <v>2192</v>
      </c>
      <c r="F70" s="822" t="s">
        <v>2219</v>
      </c>
      <c r="G70" s="822" t="s">
        <v>2220</v>
      </c>
      <c r="H70" s="831"/>
      <c r="I70" s="831"/>
      <c r="J70" s="822"/>
      <c r="K70" s="822"/>
      <c r="L70" s="831"/>
      <c r="M70" s="831"/>
      <c r="N70" s="822"/>
      <c r="O70" s="822"/>
      <c r="P70" s="831">
        <v>3</v>
      </c>
      <c r="Q70" s="831">
        <v>315</v>
      </c>
      <c r="R70" s="827"/>
      <c r="S70" s="832">
        <v>105</v>
      </c>
    </row>
    <row r="71" spans="1:19" ht="14.45" customHeight="1" x14ac:dyDescent="0.2">
      <c r="A71" s="821" t="s">
        <v>2179</v>
      </c>
      <c r="B71" s="822" t="s">
        <v>2180</v>
      </c>
      <c r="C71" s="822" t="s">
        <v>593</v>
      </c>
      <c r="D71" s="822" t="s">
        <v>2176</v>
      </c>
      <c r="E71" s="822" t="s">
        <v>2192</v>
      </c>
      <c r="F71" s="822" t="s">
        <v>2193</v>
      </c>
      <c r="G71" s="822" t="s">
        <v>2194</v>
      </c>
      <c r="H71" s="831">
        <v>1</v>
      </c>
      <c r="I71" s="831">
        <v>30</v>
      </c>
      <c r="J71" s="822">
        <v>0.4838709677419355</v>
      </c>
      <c r="K71" s="822">
        <v>30</v>
      </c>
      <c r="L71" s="831">
        <v>2</v>
      </c>
      <c r="M71" s="831">
        <v>62</v>
      </c>
      <c r="N71" s="822">
        <v>1</v>
      </c>
      <c r="O71" s="822">
        <v>31</v>
      </c>
      <c r="P71" s="831"/>
      <c r="Q71" s="831"/>
      <c r="R71" s="827"/>
      <c r="S71" s="832"/>
    </row>
    <row r="72" spans="1:19" ht="14.45" customHeight="1" x14ac:dyDescent="0.2">
      <c r="A72" s="821" t="s">
        <v>2179</v>
      </c>
      <c r="B72" s="822" t="s">
        <v>2180</v>
      </c>
      <c r="C72" s="822" t="s">
        <v>593</v>
      </c>
      <c r="D72" s="822" t="s">
        <v>2176</v>
      </c>
      <c r="E72" s="822" t="s">
        <v>2192</v>
      </c>
      <c r="F72" s="822" t="s">
        <v>2195</v>
      </c>
      <c r="G72" s="822" t="s">
        <v>2196</v>
      </c>
      <c r="H72" s="831">
        <v>7</v>
      </c>
      <c r="I72" s="831">
        <v>462</v>
      </c>
      <c r="J72" s="822">
        <v>1.1492537313432836</v>
      </c>
      <c r="K72" s="822">
        <v>66</v>
      </c>
      <c r="L72" s="831">
        <v>6</v>
      </c>
      <c r="M72" s="831">
        <v>402</v>
      </c>
      <c r="N72" s="822">
        <v>1</v>
      </c>
      <c r="O72" s="822">
        <v>67</v>
      </c>
      <c r="P72" s="831"/>
      <c r="Q72" s="831"/>
      <c r="R72" s="827"/>
      <c r="S72" s="832"/>
    </row>
    <row r="73" spans="1:19" ht="14.45" customHeight="1" x14ac:dyDescent="0.2">
      <c r="A73" s="821" t="s">
        <v>2179</v>
      </c>
      <c r="B73" s="822" t="s">
        <v>2180</v>
      </c>
      <c r="C73" s="822" t="s">
        <v>593</v>
      </c>
      <c r="D73" s="822" t="s">
        <v>2176</v>
      </c>
      <c r="E73" s="822" t="s">
        <v>2192</v>
      </c>
      <c r="F73" s="822" t="s">
        <v>2199</v>
      </c>
      <c r="G73" s="822" t="s">
        <v>2200</v>
      </c>
      <c r="H73" s="831">
        <v>27</v>
      </c>
      <c r="I73" s="831">
        <v>999</v>
      </c>
      <c r="J73" s="822">
        <v>0.41729323308270677</v>
      </c>
      <c r="K73" s="822">
        <v>37</v>
      </c>
      <c r="L73" s="831">
        <v>63</v>
      </c>
      <c r="M73" s="831">
        <v>2394</v>
      </c>
      <c r="N73" s="822">
        <v>1</v>
      </c>
      <c r="O73" s="822">
        <v>38</v>
      </c>
      <c r="P73" s="831"/>
      <c r="Q73" s="831"/>
      <c r="R73" s="827"/>
      <c r="S73" s="832"/>
    </row>
    <row r="74" spans="1:19" ht="14.45" customHeight="1" x14ac:dyDescent="0.2">
      <c r="A74" s="821" t="s">
        <v>2179</v>
      </c>
      <c r="B74" s="822" t="s">
        <v>2180</v>
      </c>
      <c r="C74" s="822" t="s">
        <v>593</v>
      </c>
      <c r="D74" s="822" t="s">
        <v>2176</v>
      </c>
      <c r="E74" s="822" t="s">
        <v>2192</v>
      </c>
      <c r="F74" s="822" t="s">
        <v>2207</v>
      </c>
      <c r="G74" s="822" t="s">
        <v>2208</v>
      </c>
      <c r="H74" s="831"/>
      <c r="I74" s="831"/>
      <c r="J74" s="822"/>
      <c r="K74" s="822"/>
      <c r="L74" s="831">
        <v>1</v>
      </c>
      <c r="M74" s="831">
        <v>116</v>
      </c>
      <c r="N74" s="822">
        <v>1</v>
      </c>
      <c r="O74" s="822">
        <v>116</v>
      </c>
      <c r="P74" s="831"/>
      <c r="Q74" s="831"/>
      <c r="R74" s="827"/>
      <c r="S74" s="832"/>
    </row>
    <row r="75" spans="1:19" ht="14.45" customHeight="1" x14ac:dyDescent="0.2">
      <c r="A75" s="821" t="s">
        <v>2179</v>
      </c>
      <c r="B75" s="822" t="s">
        <v>2180</v>
      </c>
      <c r="C75" s="822" t="s">
        <v>593</v>
      </c>
      <c r="D75" s="822" t="s">
        <v>2176</v>
      </c>
      <c r="E75" s="822" t="s">
        <v>2192</v>
      </c>
      <c r="F75" s="822" t="s">
        <v>2211</v>
      </c>
      <c r="G75" s="822" t="s">
        <v>2212</v>
      </c>
      <c r="H75" s="831">
        <v>8</v>
      </c>
      <c r="I75" s="831">
        <v>2840</v>
      </c>
      <c r="J75" s="822">
        <v>0.99162011173184361</v>
      </c>
      <c r="K75" s="822">
        <v>355</v>
      </c>
      <c r="L75" s="831">
        <v>8</v>
      </c>
      <c r="M75" s="831">
        <v>2864</v>
      </c>
      <c r="N75" s="822">
        <v>1</v>
      </c>
      <c r="O75" s="822">
        <v>358</v>
      </c>
      <c r="P75" s="831"/>
      <c r="Q75" s="831"/>
      <c r="R75" s="827"/>
      <c r="S75" s="832"/>
    </row>
    <row r="76" spans="1:19" ht="14.45" customHeight="1" x14ac:dyDescent="0.2">
      <c r="A76" s="821" t="s">
        <v>2179</v>
      </c>
      <c r="B76" s="822" t="s">
        <v>2180</v>
      </c>
      <c r="C76" s="822" t="s">
        <v>593</v>
      </c>
      <c r="D76" s="822" t="s">
        <v>2176</v>
      </c>
      <c r="E76" s="822" t="s">
        <v>2192</v>
      </c>
      <c r="F76" s="822" t="s">
        <v>2215</v>
      </c>
      <c r="G76" s="822" t="s">
        <v>2216</v>
      </c>
      <c r="H76" s="831">
        <v>18</v>
      </c>
      <c r="I76" s="831">
        <v>12636</v>
      </c>
      <c r="J76" s="822">
        <v>1.6247910505336247</v>
      </c>
      <c r="K76" s="822">
        <v>702</v>
      </c>
      <c r="L76" s="831">
        <v>11</v>
      </c>
      <c r="M76" s="831">
        <v>7777</v>
      </c>
      <c r="N76" s="822">
        <v>1</v>
      </c>
      <c r="O76" s="822">
        <v>707</v>
      </c>
      <c r="P76" s="831"/>
      <c r="Q76" s="831"/>
      <c r="R76" s="827"/>
      <c r="S76" s="832"/>
    </row>
    <row r="77" spans="1:19" ht="14.45" customHeight="1" x14ac:dyDescent="0.2">
      <c r="A77" s="821" t="s">
        <v>2179</v>
      </c>
      <c r="B77" s="822" t="s">
        <v>2180</v>
      </c>
      <c r="C77" s="822" t="s">
        <v>593</v>
      </c>
      <c r="D77" s="822" t="s">
        <v>1043</v>
      </c>
      <c r="E77" s="822" t="s">
        <v>2182</v>
      </c>
      <c r="F77" s="822" t="s">
        <v>2183</v>
      </c>
      <c r="G77" s="822" t="s">
        <v>2186</v>
      </c>
      <c r="H77" s="831"/>
      <c r="I77" s="831"/>
      <c r="J77" s="822"/>
      <c r="K77" s="822"/>
      <c r="L77" s="831">
        <v>29</v>
      </c>
      <c r="M77" s="831">
        <v>595185.1</v>
      </c>
      <c r="N77" s="822">
        <v>1</v>
      </c>
      <c r="O77" s="822">
        <v>20523.624137931034</v>
      </c>
      <c r="P77" s="831">
        <v>9</v>
      </c>
      <c r="Q77" s="831">
        <v>188046</v>
      </c>
      <c r="R77" s="827">
        <v>0.31594540925167652</v>
      </c>
      <c r="S77" s="832">
        <v>20894</v>
      </c>
    </row>
    <row r="78" spans="1:19" ht="14.45" customHeight="1" x14ac:dyDescent="0.2">
      <c r="A78" s="821" t="s">
        <v>2179</v>
      </c>
      <c r="B78" s="822" t="s">
        <v>2180</v>
      </c>
      <c r="C78" s="822" t="s">
        <v>593</v>
      </c>
      <c r="D78" s="822" t="s">
        <v>1043</v>
      </c>
      <c r="E78" s="822" t="s">
        <v>2182</v>
      </c>
      <c r="F78" s="822" t="s">
        <v>2185</v>
      </c>
      <c r="G78" s="822" t="s">
        <v>2186</v>
      </c>
      <c r="H78" s="831"/>
      <c r="I78" s="831"/>
      <c r="J78" s="822"/>
      <c r="K78" s="822"/>
      <c r="L78" s="831">
        <v>17</v>
      </c>
      <c r="M78" s="831">
        <v>174896.62</v>
      </c>
      <c r="N78" s="822">
        <v>1</v>
      </c>
      <c r="O78" s="822">
        <v>10288.036470588235</v>
      </c>
      <c r="P78" s="831">
        <v>5</v>
      </c>
      <c r="Q78" s="831">
        <v>52235</v>
      </c>
      <c r="R78" s="827">
        <v>0.29866214681564457</v>
      </c>
      <c r="S78" s="832">
        <v>10447</v>
      </c>
    </row>
    <row r="79" spans="1:19" ht="14.45" customHeight="1" x14ac:dyDescent="0.2">
      <c r="A79" s="821" t="s">
        <v>2179</v>
      </c>
      <c r="B79" s="822" t="s">
        <v>2180</v>
      </c>
      <c r="C79" s="822" t="s">
        <v>593</v>
      </c>
      <c r="D79" s="822" t="s">
        <v>1043</v>
      </c>
      <c r="E79" s="822" t="s">
        <v>2192</v>
      </c>
      <c r="F79" s="822" t="s">
        <v>2193</v>
      </c>
      <c r="G79" s="822" t="s">
        <v>2194</v>
      </c>
      <c r="H79" s="831"/>
      <c r="I79" s="831"/>
      <c r="J79" s="822"/>
      <c r="K79" s="822"/>
      <c r="L79" s="831"/>
      <c r="M79" s="831"/>
      <c r="N79" s="822"/>
      <c r="O79" s="822"/>
      <c r="P79" s="831">
        <v>2</v>
      </c>
      <c r="Q79" s="831">
        <v>62</v>
      </c>
      <c r="R79" s="827"/>
      <c r="S79" s="832">
        <v>31</v>
      </c>
    </row>
    <row r="80" spans="1:19" ht="14.45" customHeight="1" x14ac:dyDescent="0.2">
      <c r="A80" s="821" t="s">
        <v>2179</v>
      </c>
      <c r="B80" s="822" t="s">
        <v>2180</v>
      </c>
      <c r="C80" s="822" t="s">
        <v>593</v>
      </c>
      <c r="D80" s="822" t="s">
        <v>1043</v>
      </c>
      <c r="E80" s="822" t="s">
        <v>2192</v>
      </c>
      <c r="F80" s="822" t="s">
        <v>2195</v>
      </c>
      <c r="G80" s="822" t="s">
        <v>2196</v>
      </c>
      <c r="H80" s="831">
        <v>10</v>
      </c>
      <c r="I80" s="831">
        <v>660</v>
      </c>
      <c r="J80" s="822">
        <v>0.70362473347547971</v>
      </c>
      <c r="K80" s="822">
        <v>66</v>
      </c>
      <c r="L80" s="831">
        <v>14</v>
      </c>
      <c r="M80" s="831">
        <v>938</v>
      </c>
      <c r="N80" s="822">
        <v>1</v>
      </c>
      <c r="O80" s="822">
        <v>67</v>
      </c>
      <c r="P80" s="831">
        <v>11</v>
      </c>
      <c r="Q80" s="831">
        <v>748</v>
      </c>
      <c r="R80" s="827">
        <v>0.79744136460554371</v>
      </c>
      <c r="S80" s="832">
        <v>68</v>
      </c>
    </row>
    <row r="81" spans="1:19" ht="14.45" customHeight="1" x14ac:dyDescent="0.2">
      <c r="A81" s="821" t="s">
        <v>2179</v>
      </c>
      <c r="B81" s="822" t="s">
        <v>2180</v>
      </c>
      <c r="C81" s="822" t="s">
        <v>593</v>
      </c>
      <c r="D81" s="822" t="s">
        <v>1043</v>
      </c>
      <c r="E81" s="822" t="s">
        <v>2192</v>
      </c>
      <c r="F81" s="822" t="s">
        <v>2199</v>
      </c>
      <c r="G81" s="822" t="s">
        <v>2200</v>
      </c>
      <c r="H81" s="831">
        <v>80</v>
      </c>
      <c r="I81" s="831">
        <v>2960</v>
      </c>
      <c r="J81" s="822">
        <v>1.4979757085020242</v>
      </c>
      <c r="K81" s="822">
        <v>37</v>
      </c>
      <c r="L81" s="831">
        <v>52</v>
      </c>
      <c r="M81" s="831">
        <v>1976</v>
      </c>
      <c r="N81" s="822">
        <v>1</v>
      </c>
      <c r="O81" s="822">
        <v>38</v>
      </c>
      <c r="P81" s="831">
        <v>28</v>
      </c>
      <c r="Q81" s="831">
        <v>1064</v>
      </c>
      <c r="R81" s="827">
        <v>0.53846153846153844</v>
      </c>
      <c r="S81" s="832">
        <v>38</v>
      </c>
    </row>
    <row r="82" spans="1:19" ht="14.45" customHeight="1" x14ac:dyDescent="0.2">
      <c r="A82" s="821" t="s">
        <v>2179</v>
      </c>
      <c r="B82" s="822" t="s">
        <v>2180</v>
      </c>
      <c r="C82" s="822" t="s">
        <v>593</v>
      </c>
      <c r="D82" s="822" t="s">
        <v>1043</v>
      </c>
      <c r="E82" s="822" t="s">
        <v>2192</v>
      </c>
      <c r="F82" s="822" t="s">
        <v>2201</v>
      </c>
      <c r="G82" s="822" t="s">
        <v>2202</v>
      </c>
      <c r="H82" s="831">
        <v>125</v>
      </c>
      <c r="I82" s="831">
        <v>22250</v>
      </c>
      <c r="J82" s="822">
        <v>0.71029529130087787</v>
      </c>
      <c r="K82" s="822">
        <v>178</v>
      </c>
      <c r="L82" s="831">
        <v>175</v>
      </c>
      <c r="M82" s="831">
        <v>31325</v>
      </c>
      <c r="N82" s="822">
        <v>1</v>
      </c>
      <c r="O82" s="822">
        <v>179</v>
      </c>
      <c r="P82" s="831">
        <v>165</v>
      </c>
      <c r="Q82" s="831">
        <v>29700</v>
      </c>
      <c r="R82" s="827">
        <v>0.94812450119712688</v>
      </c>
      <c r="S82" s="832">
        <v>180</v>
      </c>
    </row>
    <row r="83" spans="1:19" ht="14.45" customHeight="1" x14ac:dyDescent="0.2">
      <c r="A83" s="821" t="s">
        <v>2179</v>
      </c>
      <c r="B83" s="822" t="s">
        <v>2180</v>
      </c>
      <c r="C83" s="822" t="s">
        <v>593</v>
      </c>
      <c r="D83" s="822" t="s">
        <v>1043</v>
      </c>
      <c r="E83" s="822" t="s">
        <v>2192</v>
      </c>
      <c r="F83" s="822" t="s">
        <v>2205</v>
      </c>
      <c r="G83" s="822" t="s">
        <v>2206</v>
      </c>
      <c r="H83" s="831"/>
      <c r="I83" s="831"/>
      <c r="J83" s="822"/>
      <c r="K83" s="822"/>
      <c r="L83" s="831">
        <v>35</v>
      </c>
      <c r="M83" s="831">
        <v>0</v>
      </c>
      <c r="N83" s="822"/>
      <c r="O83" s="822">
        <v>0</v>
      </c>
      <c r="P83" s="831">
        <v>10</v>
      </c>
      <c r="Q83" s="831">
        <v>0</v>
      </c>
      <c r="R83" s="827"/>
      <c r="S83" s="832">
        <v>0</v>
      </c>
    </row>
    <row r="84" spans="1:19" ht="14.45" customHeight="1" x14ac:dyDescent="0.2">
      <c r="A84" s="821" t="s">
        <v>2179</v>
      </c>
      <c r="B84" s="822" t="s">
        <v>2180</v>
      </c>
      <c r="C84" s="822" t="s">
        <v>593</v>
      </c>
      <c r="D84" s="822" t="s">
        <v>1043</v>
      </c>
      <c r="E84" s="822" t="s">
        <v>2192</v>
      </c>
      <c r="F84" s="822" t="s">
        <v>2207</v>
      </c>
      <c r="G84" s="822" t="s">
        <v>2208</v>
      </c>
      <c r="H84" s="831">
        <v>124</v>
      </c>
      <c r="I84" s="831">
        <v>14384</v>
      </c>
      <c r="J84" s="822">
        <v>0.6966292134831461</v>
      </c>
      <c r="K84" s="822">
        <v>116</v>
      </c>
      <c r="L84" s="831">
        <v>178</v>
      </c>
      <c r="M84" s="831">
        <v>20648</v>
      </c>
      <c r="N84" s="822">
        <v>1</v>
      </c>
      <c r="O84" s="822">
        <v>116</v>
      </c>
      <c r="P84" s="831">
        <v>160</v>
      </c>
      <c r="Q84" s="831">
        <v>18720</v>
      </c>
      <c r="R84" s="827">
        <v>0.90662533901588527</v>
      </c>
      <c r="S84" s="832">
        <v>117</v>
      </c>
    </row>
    <row r="85" spans="1:19" ht="14.45" customHeight="1" x14ac:dyDescent="0.2">
      <c r="A85" s="821" t="s">
        <v>2179</v>
      </c>
      <c r="B85" s="822" t="s">
        <v>2180</v>
      </c>
      <c r="C85" s="822" t="s">
        <v>593</v>
      </c>
      <c r="D85" s="822" t="s">
        <v>1043</v>
      </c>
      <c r="E85" s="822" t="s">
        <v>2192</v>
      </c>
      <c r="F85" s="822" t="s">
        <v>2209</v>
      </c>
      <c r="G85" s="822" t="s">
        <v>2210</v>
      </c>
      <c r="H85" s="831"/>
      <c r="I85" s="831"/>
      <c r="J85" s="822"/>
      <c r="K85" s="822"/>
      <c r="L85" s="831">
        <v>35</v>
      </c>
      <c r="M85" s="831">
        <v>1155</v>
      </c>
      <c r="N85" s="822">
        <v>1</v>
      </c>
      <c r="O85" s="822">
        <v>33</v>
      </c>
      <c r="P85" s="831">
        <v>10</v>
      </c>
      <c r="Q85" s="831">
        <v>330</v>
      </c>
      <c r="R85" s="827">
        <v>0.2857142857142857</v>
      </c>
      <c r="S85" s="832">
        <v>33</v>
      </c>
    </row>
    <row r="86" spans="1:19" ht="14.45" customHeight="1" x14ac:dyDescent="0.2">
      <c r="A86" s="821" t="s">
        <v>2179</v>
      </c>
      <c r="B86" s="822" t="s">
        <v>2180</v>
      </c>
      <c r="C86" s="822" t="s">
        <v>593</v>
      </c>
      <c r="D86" s="822" t="s">
        <v>1043</v>
      </c>
      <c r="E86" s="822" t="s">
        <v>2192</v>
      </c>
      <c r="F86" s="822" t="s">
        <v>2211</v>
      </c>
      <c r="G86" s="822" t="s">
        <v>2212</v>
      </c>
      <c r="H86" s="831"/>
      <c r="I86" s="831"/>
      <c r="J86" s="822"/>
      <c r="K86" s="822"/>
      <c r="L86" s="831"/>
      <c r="M86" s="831"/>
      <c r="N86" s="822"/>
      <c r="O86" s="822"/>
      <c r="P86" s="831">
        <v>1</v>
      </c>
      <c r="Q86" s="831">
        <v>360</v>
      </c>
      <c r="R86" s="827"/>
      <c r="S86" s="832">
        <v>360</v>
      </c>
    </row>
    <row r="87" spans="1:19" ht="14.45" customHeight="1" x14ac:dyDescent="0.2">
      <c r="A87" s="821" t="s">
        <v>2179</v>
      </c>
      <c r="B87" s="822" t="s">
        <v>2180</v>
      </c>
      <c r="C87" s="822" t="s">
        <v>593</v>
      </c>
      <c r="D87" s="822" t="s">
        <v>1043</v>
      </c>
      <c r="E87" s="822" t="s">
        <v>2192</v>
      </c>
      <c r="F87" s="822" t="s">
        <v>2213</v>
      </c>
      <c r="G87" s="822" t="s">
        <v>2214</v>
      </c>
      <c r="H87" s="831">
        <v>11</v>
      </c>
      <c r="I87" s="831">
        <v>814</v>
      </c>
      <c r="J87" s="822">
        <v>0.60296296296296292</v>
      </c>
      <c r="K87" s="822">
        <v>74</v>
      </c>
      <c r="L87" s="831">
        <v>18</v>
      </c>
      <c r="M87" s="831">
        <v>1350</v>
      </c>
      <c r="N87" s="822">
        <v>1</v>
      </c>
      <c r="O87" s="822">
        <v>75</v>
      </c>
      <c r="P87" s="831">
        <v>28</v>
      </c>
      <c r="Q87" s="831">
        <v>2128</v>
      </c>
      <c r="R87" s="827">
        <v>1.5762962962962963</v>
      </c>
      <c r="S87" s="832">
        <v>76</v>
      </c>
    </row>
    <row r="88" spans="1:19" ht="14.45" customHeight="1" x14ac:dyDescent="0.2">
      <c r="A88" s="821" t="s">
        <v>2179</v>
      </c>
      <c r="B88" s="822" t="s">
        <v>2180</v>
      </c>
      <c r="C88" s="822" t="s">
        <v>593</v>
      </c>
      <c r="D88" s="822" t="s">
        <v>1043</v>
      </c>
      <c r="E88" s="822" t="s">
        <v>2192</v>
      </c>
      <c r="F88" s="822" t="s">
        <v>2219</v>
      </c>
      <c r="G88" s="822" t="s">
        <v>2220</v>
      </c>
      <c r="H88" s="831"/>
      <c r="I88" s="831"/>
      <c r="J88" s="822"/>
      <c r="K88" s="822"/>
      <c r="L88" s="831"/>
      <c r="M88" s="831"/>
      <c r="N88" s="822"/>
      <c r="O88" s="822"/>
      <c r="P88" s="831">
        <v>4</v>
      </c>
      <c r="Q88" s="831">
        <v>420</v>
      </c>
      <c r="R88" s="827"/>
      <c r="S88" s="832">
        <v>105</v>
      </c>
    </row>
    <row r="89" spans="1:19" ht="14.45" customHeight="1" x14ac:dyDescent="0.2">
      <c r="A89" s="821" t="s">
        <v>2179</v>
      </c>
      <c r="B89" s="822" t="s">
        <v>2180</v>
      </c>
      <c r="C89" s="822" t="s">
        <v>593</v>
      </c>
      <c r="D89" s="822" t="s">
        <v>1038</v>
      </c>
      <c r="E89" s="822" t="s">
        <v>2192</v>
      </c>
      <c r="F89" s="822" t="s">
        <v>2193</v>
      </c>
      <c r="G89" s="822" t="s">
        <v>2194</v>
      </c>
      <c r="H89" s="831"/>
      <c r="I89" s="831"/>
      <c r="J89" s="822"/>
      <c r="K89" s="822"/>
      <c r="L89" s="831">
        <v>2</v>
      </c>
      <c r="M89" s="831">
        <v>62</v>
      </c>
      <c r="N89" s="822">
        <v>1</v>
      </c>
      <c r="O89" s="822">
        <v>31</v>
      </c>
      <c r="P89" s="831"/>
      <c r="Q89" s="831"/>
      <c r="R89" s="827"/>
      <c r="S89" s="832"/>
    </row>
    <row r="90" spans="1:19" ht="14.45" customHeight="1" x14ac:dyDescent="0.2">
      <c r="A90" s="821" t="s">
        <v>2179</v>
      </c>
      <c r="B90" s="822" t="s">
        <v>2180</v>
      </c>
      <c r="C90" s="822" t="s">
        <v>593</v>
      </c>
      <c r="D90" s="822" t="s">
        <v>1038</v>
      </c>
      <c r="E90" s="822" t="s">
        <v>2192</v>
      </c>
      <c r="F90" s="822" t="s">
        <v>2195</v>
      </c>
      <c r="G90" s="822" t="s">
        <v>2196</v>
      </c>
      <c r="H90" s="831"/>
      <c r="I90" s="831"/>
      <c r="J90" s="822"/>
      <c r="K90" s="822"/>
      <c r="L90" s="831">
        <v>3</v>
      </c>
      <c r="M90" s="831">
        <v>201</v>
      </c>
      <c r="N90" s="822">
        <v>1</v>
      </c>
      <c r="O90" s="822">
        <v>67</v>
      </c>
      <c r="P90" s="831">
        <v>3</v>
      </c>
      <c r="Q90" s="831">
        <v>204</v>
      </c>
      <c r="R90" s="827">
        <v>1.0149253731343284</v>
      </c>
      <c r="S90" s="832">
        <v>68</v>
      </c>
    </row>
    <row r="91" spans="1:19" ht="14.45" customHeight="1" x14ac:dyDescent="0.2">
      <c r="A91" s="821" t="s">
        <v>2179</v>
      </c>
      <c r="B91" s="822" t="s">
        <v>2180</v>
      </c>
      <c r="C91" s="822" t="s">
        <v>593</v>
      </c>
      <c r="D91" s="822" t="s">
        <v>1038</v>
      </c>
      <c r="E91" s="822" t="s">
        <v>2192</v>
      </c>
      <c r="F91" s="822" t="s">
        <v>2199</v>
      </c>
      <c r="G91" s="822" t="s">
        <v>2200</v>
      </c>
      <c r="H91" s="831">
        <v>8</v>
      </c>
      <c r="I91" s="831">
        <v>296</v>
      </c>
      <c r="J91" s="822">
        <v>0.97368421052631582</v>
      </c>
      <c r="K91" s="822">
        <v>37</v>
      </c>
      <c r="L91" s="831">
        <v>8</v>
      </c>
      <c r="M91" s="831">
        <v>304</v>
      </c>
      <c r="N91" s="822">
        <v>1</v>
      </c>
      <c r="O91" s="822">
        <v>38</v>
      </c>
      <c r="P91" s="831">
        <v>7</v>
      </c>
      <c r="Q91" s="831">
        <v>266</v>
      </c>
      <c r="R91" s="827">
        <v>0.875</v>
      </c>
      <c r="S91" s="832">
        <v>38</v>
      </c>
    </row>
    <row r="92" spans="1:19" ht="14.45" customHeight="1" x14ac:dyDescent="0.2">
      <c r="A92" s="821" t="s">
        <v>2179</v>
      </c>
      <c r="B92" s="822" t="s">
        <v>2180</v>
      </c>
      <c r="C92" s="822" t="s">
        <v>593</v>
      </c>
      <c r="D92" s="822" t="s">
        <v>1038</v>
      </c>
      <c r="E92" s="822" t="s">
        <v>2192</v>
      </c>
      <c r="F92" s="822" t="s">
        <v>2201</v>
      </c>
      <c r="G92" s="822" t="s">
        <v>2202</v>
      </c>
      <c r="H92" s="831"/>
      <c r="I92" s="831"/>
      <c r="J92" s="822"/>
      <c r="K92" s="822"/>
      <c r="L92" s="831">
        <v>12</v>
      </c>
      <c r="M92" s="831">
        <v>2148</v>
      </c>
      <c r="N92" s="822">
        <v>1</v>
      </c>
      <c r="O92" s="822">
        <v>179</v>
      </c>
      <c r="P92" s="831">
        <v>21</v>
      </c>
      <c r="Q92" s="831">
        <v>3780</v>
      </c>
      <c r="R92" s="827">
        <v>1.7597765363128492</v>
      </c>
      <c r="S92" s="832">
        <v>180</v>
      </c>
    </row>
    <row r="93" spans="1:19" ht="14.45" customHeight="1" x14ac:dyDescent="0.2">
      <c r="A93" s="821" t="s">
        <v>2179</v>
      </c>
      <c r="B93" s="822" t="s">
        <v>2180</v>
      </c>
      <c r="C93" s="822" t="s">
        <v>593</v>
      </c>
      <c r="D93" s="822" t="s">
        <v>1038</v>
      </c>
      <c r="E93" s="822" t="s">
        <v>2192</v>
      </c>
      <c r="F93" s="822" t="s">
        <v>2203</v>
      </c>
      <c r="G93" s="822" t="s">
        <v>2204</v>
      </c>
      <c r="H93" s="831"/>
      <c r="I93" s="831"/>
      <c r="J93" s="822"/>
      <c r="K93" s="822"/>
      <c r="L93" s="831">
        <v>1</v>
      </c>
      <c r="M93" s="831">
        <v>227</v>
      </c>
      <c r="N93" s="822">
        <v>1</v>
      </c>
      <c r="O93" s="822">
        <v>227</v>
      </c>
      <c r="P93" s="831"/>
      <c r="Q93" s="831"/>
      <c r="R93" s="827"/>
      <c r="S93" s="832"/>
    </row>
    <row r="94" spans="1:19" ht="14.45" customHeight="1" x14ac:dyDescent="0.2">
      <c r="A94" s="821" t="s">
        <v>2179</v>
      </c>
      <c r="B94" s="822" t="s">
        <v>2180</v>
      </c>
      <c r="C94" s="822" t="s">
        <v>593</v>
      </c>
      <c r="D94" s="822" t="s">
        <v>1038</v>
      </c>
      <c r="E94" s="822" t="s">
        <v>2192</v>
      </c>
      <c r="F94" s="822" t="s">
        <v>2207</v>
      </c>
      <c r="G94" s="822" t="s">
        <v>2208</v>
      </c>
      <c r="H94" s="831"/>
      <c r="I94" s="831"/>
      <c r="J94" s="822"/>
      <c r="K94" s="822"/>
      <c r="L94" s="831">
        <v>12</v>
      </c>
      <c r="M94" s="831">
        <v>1392</v>
      </c>
      <c r="N94" s="822">
        <v>1</v>
      </c>
      <c r="O94" s="822">
        <v>116</v>
      </c>
      <c r="P94" s="831">
        <v>23</v>
      </c>
      <c r="Q94" s="831">
        <v>2691</v>
      </c>
      <c r="R94" s="827">
        <v>1.9331896551724137</v>
      </c>
      <c r="S94" s="832">
        <v>117</v>
      </c>
    </row>
    <row r="95" spans="1:19" ht="14.45" customHeight="1" x14ac:dyDescent="0.2">
      <c r="A95" s="821" t="s">
        <v>2179</v>
      </c>
      <c r="B95" s="822" t="s">
        <v>2180</v>
      </c>
      <c r="C95" s="822" t="s">
        <v>593</v>
      </c>
      <c r="D95" s="822" t="s">
        <v>1038</v>
      </c>
      <c r="E95" s="822" t="s">
        <v>2192</v>
      </c>
      <c r="F95" s="822" t="s">
        <v>2211</v>
      </c>
      <c r="G95" s="822" t="s">
        <v>2212</v>
      </c>
      <c r="H95" s="831"/>
      <c r="I95" s="831"/>
      <c r="J95" s="822"/>
      <c r="K95" s="822"/>
      <c r="L95" s="831"/>
      <c r="M95" s="831"/>
      <c r="N95" s="822"/>
      <c r="O95" s="822"/>
      <c r="P95" s="831">
        <v>1</v>
      </c>
      <c r="Q95" s="831">
        <v>360</v>
      </c>
      <c r="R95" s="827"/>
      <c r="S95" s="832">
        <v>360</v>
      </c>
    </row>
    <row r="96" spans="1:19" ht="14.45" customHeight="1" x14ac:dyDescent="0.2">
      <c r="A96" s="821" t="s">
        <v>2179</v>
      </c>
      <c r="B96" s="822" t="s">
        <v>2180</v>
      </c>
      <c r="C96" s="822" t="s">
        <v>593</v>
      </c>
      <c r="D96" s="822" t="s">
        <v>1038</v>
      </c>
      <c r="E96" s="822" t="s">
        <v>2192</v>
      </c>
      <c r="F96" s="822" t="s">
        <v>2213</v>
      </c>
      <c r="G96" s="822" t="s">
        <v>2214</v>
      </c>
      <c r="H96" s="831"/>
      <c r="I96" s="831"/>
      <c r="J96" s="822"/>
      <c r="K96" s="822"/>
      <c r="L96" s="831">
        <v>4</v>
      </c>
      <c r="M96" s="831">
        <v>300</v>
      </c>
      <c r="N96" s="822">
        <v>1</v>
      </c>
      <c r="O96" s="822">
        <v>75</v>
      </c>
      <c r="P96" s="831">
        <v>1</v>
      </c>
      <c r="Q96" s="831">
        <v>76</v>
      </c>
      <c r="R96" s="827">
        <v>0.25333333333333335</v>
      </c>
      <c r="S96" s="832">
        <v>76</v>
      </c>
    </row>
    <row r="97" spans="1:19" ht="14.45" customHeight="1" x14ac:dyDescent="0.2">
      <c r="A97" s="821" t="s">
        <v>2179</v>
      </c>
      <c r="B97" s="822" t="s">
        <v>2180</v>
      </c>
      <c r="C97" s="822" t="s">
        <v>593</v>
      </c>
      <c r="D97" s="822" t="s">
        <v>1038</v>
      </c>
      <c r="E97" s="822" t="s">
        <v>2192</v>
      </c>
      <c r="F97" s="822" t="s">
        <v>2215</v>
      </c>
      <c r="G97" s="822" t="s">
        <v>2216</v>
      </c>
      <c r="H97" s="831">
        <v>3</v>
      </c>
      <c r="I97" s="831">
        <v>2106</v>
      </c>
      <c r="J97" s="822">
        <v>2.9787835926449788</v>
      </c>
      <c r="K97" s="822">
        <v>702</v>
      </c>
      <c r="L97" s="831">
        <v>1</v>
      </c>
      <c r="M97" s="831">
        <v>707</v>
      </c>
      <c r="N97" s="822">
        <v>1</v>
      </c>
      <c r="O97" s="822">
        <v>707</v>
      </c>
      <c r="P97" s="831"/>
      <c r="Q97" s="831"/>
      <c r="R97" s="827"/>
      <c r="S97" s="832"/>
    </row>
    <row r="98" spans="1:19" ht="14.45" customHeight="1" x14ac:dyDescent="0.2">
      <c r="A98" s="821" t="s">
        <v>2179</v>
      </c>
      <c r="B98" s="822" t="s">
        <v>2180</v>
      </c>
      <c r="C98" s="822" t="s">
        <v>593</v>
      </c>
      <c r="D98" s="822" t="s">
        <v>1038</v>
      </c>
      <c r="E98" s="822" t="s">
        <v>2192</v>
      </c>
      <c r="F98" s="822" t="s">
        <v>2219</v>
      </c>
      <c r="G98" s="822" t="s">
        <v>2220</v>
      </c>
      <c r="H98" s="831"/>
      <c r="I98" s="831"/>
      <c r="J98" s="822"/>
      <c r="K98" s="822"/>
      <c r="L98" s="831"/>
      <c r="M98" s="831"/>
      <c r="N98" s="822"/>
      <c r="O98" s="822"/>
      <c r="P98" s="831">
        <v>5</v>
      </c>
      <c r="Q98" s="831">
        <v>525</v>
      </c>
      <c r="R98" s="827"/>
      <c r="S98" s="832">
        <v>105</v>
      </c>
    </row>
    <row r="99" spans="1:19" ht="14.45" customHeight="1" x14ac:dyDescent="0.2">
      <c r="A99" s="821" t="s">
        <v>2179</v>
      </c>
      <c r="B99" s="822" t="s">
        <v>2180</v>
      </c>
      <c r="C99" s="822" t="s">
        <v>593</v>
      </c>
      <c r="D99" s="822" t="s">
        <v>2174</v>
      </c>
      <c r="E99" s="822" t="s">
        <v>2192</v>
      </c>
      <c r="F99" s="822" t="s">
        <v>2199</v>
      </c>
      <c r="G99" s="822" t="s">
        <v>2200</v>
      </c>
      <c r="H99" s="831"/>
      <c r="I99" s="831"/>
      <c r="J99" s="822"/>
      <c r="K99" s="822"/>
      <c r="L99" s="831">
        <v>1</v>
      </c>
      <c r="M99" s="831">
        <v>38</v>
      </c>
      <c r="N99" s="822">
        <v>1</v>
      </c>
      <c r="O99" s="822">
        <v>38</v>
      </c>
      <c r="P99" s="831"/>
      <c r="Q99" s="831"/>
      <c r="R99" s="827"/>
      <c r="S99" s="832"/>
    </row>
    <row r="100" spans="1:19" ht="14.45" customHeight="1" x14ac:dyDescent="0.2">
      <c r="A100" s="821" t="s">
        <v>2179</v>
      </c>
      <c r="B100" s="822" t="s">
        <v>2180</v>
      </c>
      <c r="C100" s="822" t="s">
        <v>593</v>
      </c>
      <c r="D100" s="822" t="s">
        <v>2177</v>
      </c>
      <c r="E100" s="822" t="s">
        <v>2192</v>
      </c>
      <c r="F100" s="822" t="s">
        <v>2193</v>
      </c>
      <c r="G100" s="822" t="s">
        <v>2194</v>
      </c>
      <c r="H100" s="831"/>
      <c r="I100" s="831"/>
      <c r="J100" s="822"/>
      <c r="K100" s="822"/>
      <c r="L100" s="831">
        <v>3</v>
      </c>
      <c r="M100" s="831">
        <v>93</v>
      </c>
      <c r="N100" s="822">
        <v>1</v>
      </c>
      <c r="O100" s="822">
        <v>31</v>
      </c>
      <c r="P100" s="831"/>
      <c r="Q100" s="831"/>
      <c r="R100" s="827"/>
      <c r="S100" s="832"/>
    </row>
    <row r="101" spans="1:19" ht="14.45" customHeight="1" x14ac:dyDescent="0.2">
      <c r="A101" s="821" t="s">
        <v>2179</v>
      </c>
      <c r="B101" s="822" t="s">
        <v>2180</v>
      </c>
      <c r="C101" s="822" t="s">
        <v>593</v>
      </c>
      <c r="D101" s="822" t="s">
        <v>2177</v>
      </c>
      <c r="E101" s="822" t="s">
        <v>2192</v>
      </c>
      <c r="F101" s="822" t="s">
        <v>2195</v>
      </c>
      <c r="G101" s="822" t="s">
        <v>2196</v>
      </c>
      <c r="H101" s="831">
        <v>1</v>
      </c>
      <c r="I101" s="831">
        <v>66</v>
      </c>
      <c r="J101" s="822">
        <v>0.14072494669509594</v>
      </c>
      <c r="K101" s="822">
        <v>66</v>
      </c>
      <c r="L101" s="831">
        <v>7</v>
      </c>
      <c r="M101" s="831">
        <v>469</v>
      </c>
      <c r="N101" s="822">
        <v>1</v>
      </c>
      <c r="O101" s="822">
        <v>67</v>
      </c>
      <c r="P101" s="831"/>
      <c r="Q101" s="831"/>
      <c r="R101" s="827"/>
      <c r="S101" s="832"/>
    </row>
    <row r="102" spans="1:19" ht="14.45" customHeight="1" x14ac:dyDescent="0.2">
      <c r="A102" s="821" t="s">
        <v>2179</v>
      </c>
      <c r="B102" s="822" t="s">
        <v>2180</v>
      </c>
      <c r="C102" s="822" t="s">
        <v>593</v>
      </c>
      <c r="D102" s="822" t="s">
        <v>2177</v>
      </c>
      <c r="E102" s="822" t="s">
        <v>2192</v>
      </c>
      <c r="F102" s="822" t="s">
        <v>2199</v>
      </c>
      <c r="G102" s="822" t="s">
        <v>2200</v>
      </c>
      <c r="H102" s="831"/>
      <c r="I102" s="831"/>
      <c r="J102" s="822"/>
      <c r="K102" s="822"/>
      <c r="L102" s="831">
        <v>37</v>
      </c>
      <c r="M102" s="831">
        <v>1406</v>
      </c>
      <c r="N102" s="822">
        <v>1</v>
      </c>
      <c r="O102" s="822">
        <v>38</v>
      </c>
      <c r="P102" s="831"/>
      <c r="Q102" s="831"/>
      <c r="R102" s="827"/>
      <c r="S102" s="832"/>
    </row>
    <row r="103" spans="1:19" ht="14.45" customHeight="1" x14ac:dyDescent="0.2">
      <c r="A103" s="821" t="s">
        <v>2179</v>
      </c>
      <c r="B103" s="822" t="s">
        <v>2180</v>
      </c>
      <c r="C103" s="822" t="s">
        <v>593</v>
      </c>
      <c r="D103" s="822" t="s">
        <v>2177</v>
      </c>
      <c r="E103" s="822" t="s">
        <v>2192</v>
      </c>
      <c r="F103" s="822" t="s">
        <v>2201</v>
      </c>
      <c r="G103" s="822" t="s">
        <v>2202</v>
      </c>
      <c r="H103" s="831">
        <v>2</v>
      </c>
      <c r="I103" s="831">
        <v>356</v>
      </c>
      <c r="J103" s="822">
        <v>4.9720670391061456E-2</v>
      </c>
      <c r="K103" s="822">
        <v>178</v>
      </c>
      <c r="L103" s="831">
        <v>40</v>
      </c>
      <c r="M103" s="831">
        <v>7160</v>
      </c>
      <c r="N103" s="822">
        <v>1</v>
      </c>
      <c r="O103" s="822">
        <v>179</v>
      </c>
      <c r="P103" s="831"/>
      <c r="Q103" s="831"/>
      <c r="R103" s="827"/>
      <c r="S103" s="832"/>
    </row>
    <row r="104" spans="1:19" ht="14.45" customHeight="1" x14ac:dyDescent="0.2">
      <c r="A104" s="821" t="s">
        <v>2179</v>
      </c>
      <c r="B104" s="822" t="s">
        <v>2180</v>
      </c>
      <c r="C104" s="822" t="s">
        <v>593</v>
      </c>
      <c r="D104" s="822" t="s">
        <v>2177</v>
      </c>
      <c r="E104" s="822" t="s">
        <v>2192</v>
      </c>
      <c r="F104" s="822" t="s">
        <v>2203</v>
      </c>
      <c r="G104" s="822" t="s">
        <v>2204</v>
      </c>
      <c r="H104" s="831"/>
      <c r="I104" s="831"/>
      <c r="J104" s="822"/>
      <c r="K104" s="822"/>
      <c r="L104" s="831">
        <v>2</v>
      </c>
      <c r="M104" s="831">
        <v>454</v>
      </c>
      <c r="N104" s="822">
        <v>1</v>
      </c>
      <c r="O104" s="822">
        <v>227</v>
      </c>
      <c r="P104" s="831"/>
      <c r="Q104" s="831"/>
      <c r="R104" s="827"/>
      <c r="S104" s="832"/>
    </row>
    <row r="105" spans="1:19" ht="14.45" customHeight="1" x14ac:dyDescent="0.2">
      <c r="A105" s="821" t="s">
        <v>2179</v>
      </c>
      <c r="B105" s="822" t="s">
        <v>2180</v>
      </c>
      <c r="C105" s="822" t="s">
        <v>593</v>
      </c>
      <c r="D105" s="822" t="s">
        <v>2177</v>
      </c>
      <c r="E105" s="822" t="s">
        <v>2192</v>
      </c>
      <c r="F105" s="822" t="s">
        <v>2207</v>
      </c>
      <c r="G105" s="822" t="s">
        <v>2208</v>
      </c>
      <c r="H105" s="831">
        <v>11</v>
      </c>
      <c r="I105" s="831">
        <v>1276</v>
      </c>
      <c r="J105" s="822">
        <v>0.21153846153846154</v>
      </c>
      <c r="K105" s="822">
        <v>116</v>
      </c>
      <c r="L105" s="831">
        <v>52</v>
      </c>
      <c r="M105" s="831">
        <v>6032</v>
      </c>
      <c r="N105" s="822">
        <v>1</v>
      </c>
      <c r="O105" s="822">
        <v>116</v>
      </c>
      <c r="P105" s="831"/>
      <c r="Q105" s="831"/>
      <c r="R105" s="827"/>
      <c r="S105" s="832"/>
    </row>
    <row r="106" spans="1:19" ht="14.45" customHeight="1" x14ac:dyDescent="0.2">
      <c r="A106" s="821" t="s">
        <v>2179</v>
      </c>
      <c r="B106" s="822" t="s">
        <v>2180</v>
      </c>
      <c r="C106" s="822" t="s">
        <v>593</v>
      </c>
      <c r="D106" s="822" t="s">
        <v>2177</v>
      </c>
      <c r="E106" s="822" t="s">
        <v>2192</v>
      </c>
      <c r="F106" s="822" t="s">
        <v>2211</v>
      </c>
      <c r="G106" s="822" t="s">
        <v>2212</v>
      </c>
      <c r="H106" s="831">
        <v>10</v>
      </c>
      <c r="I106" s="831">
        <v>3550</v>
      </c>
      <c r="J106" s="822">
        <v>4.9581005586592175</v>
      </c>
      <c r="K106" s="822">
        <v>355</v>
      </c>
      <c r="L106" s="831">
        <v>2</v>
      </c>
      <c r="M106" s="831">
        <v>716</v>
      </c>
      <c r="N106" s="822">
        <v>1</v>
      </c>
      <c r="O106" s="822">
        <v>358</v>
      </c>
      <c r="P106" s="831"/>
      <c r="Q106" s="831"/>
      <c r="R106" s="827"/>
      <c r="S106" s="832"/>
    </row>
    <row r="107" spans="1:19" ht="14.45" customHeight="1" x14ac:dyDescent="0.2">
      <c r="A107" s="821" t="s">
        <v>2179</v>
      </c>
      <c r="B107" s="822" t="s">
        <v>2180</v>
      </c>
      <c r="C107" s="822" t="s">
        <v>593</v>
      </c>
      <c r="D107" s="822" t="s">
        <v>2177</v>
      </c>
      <c r="E107" s="822" t="s">
        <v>2192</v>
      </c>
      <c r="F107" s="822" t="s">
        <v>2213</v>
      </c>
      <c r="G107" s="822" t="s">
        <v>2214</v>
      </c>
      <c r="H107" s="831"/>
      <c r="I107" s="831"/>
      <c r="J107" s="822"/>
      <c r="K107" s="822"/>
      <c r="L107" s="831">
        <v>1</v>
      </c>
      <c r="M107" s="831">
        <v>75</v>
      </c>
      <c r="N107" s="822">
        <v>1</v>
      </c>
      <c r="O107" s="822">
        <v>75</v>
      </c>
      <c r="P107" s="831"/>
      <c r="Q107" s="831"/>
      <c r="R107" s="827"/>
      <c r="S107" s="832"/>
    </row>
    <row r="108" spans="1:19" ht="14.45" customHeight="1" x14ac:dyDescent="0.2">
      <c r="A108" s="821" t="s">
        <v>2179</v>
      </c>
      <c r="B108" s="822" t="s">
        <v>2180</v>
      </c>
      <c r="C108" s="822" t="s">
        <v>593</v>
      </c>
      <c r="D108" s="822" t="s">
        <v>2177</v>
      </c>
      <c r="E108" s="822" t="s">
        <v>2192</v>
      </c>
      <c r="F108" s="822" t="s">
        <v>2215</v>
      </c>
      <c r="G108" s="822" t="s">
        <v>2216</v>
      </c>
      <c r="H108" s="831">
        <v>3</v>
      </c>
      <c r="I108" s="831">
        <v>2106</v>
      </c>
      <c r="J108" s="822">
        <v>1.4893917963224894</v>
      </c>
      <c r="K108" s="822">
        <v>702</v>
      </c>
      <c r="L108" s="831">
        <v>2</v>
      </c>
      <c r="M108" s="831">
        <v>1414</v>
      </c>
      <c r="N108" s="822">
        <v>1</v>
      </c>
      <c r="O108" s="822">
        <v>707</v>
      </c>
      <c r="P108" s="831"/>
      <c r="Q108" s="831"/>
      <c r="R108" s="827"/>
      <c r="S108" s="832"/>
    </row>
    <row r="109" spans="1:19" ht="14.45" customHeight="1" x14ac:dyDescent="0.2">
      <c r="A109" s="821" t="s">
        <v>2179</v>
      </c>
      <c r="B109" s="822" t="s">
        <v>2180</v>
      </c>
      <c r="C109" s="822" t="s">
        <v>593</v>
      </c>
      <c r="D109" s="822" t="s">
        <v>2177</v>
      </c>
      <c r="E109" s="822" t="s">
        <v>2192</v>
      </c>
      <c r="F109" s="822" t="s">
        <v>2217</v>
      </c>
      <c r="G109" s="822" t="s">
        <v>2218</v>
      </c>
      <c r="H109" s="831">
        <v>1</v>
      </c>
      <c r="I109" s="831">
        <v>59</v>
      </c>
      <c r="J109" s="822">
        <v>0.96721311475409832</v>
      </c>
      <c r="K109" s="822">
        <v>59</v>
      </c>
      <c r="L109" s="831">
        <v>1</v>
      </c>
      <c r="M109" s="831">
        <v>61</v>
      </c>
      <c r="N109" s="822">
        <v>1</v>
      </c>
      <c r="O109" s="822">
        <v>61</v>
      </c>
      <c r="P109" s="831"/>
      <c r="Q109" s="831"/>
      <c r="R109" s="827"/>
      <c r="S109" s="832"/>
    </row>
    <row r="110" spans="1:19" ht="14.45" customHeight="1" x14ac:dyDescent="0.2">
      <c r="A110" s="821" t="s">
        <v>2179</v>
      </c>
      <c r="B110" s="822" t="s">
        <v>2180</v>
      </c>
      <c r="C110" s="822" t="s">
        <v>593</v>
      </c>
      <c r="D110" s="822" t="s">
        <v>2177</v>
      </c>
      <c r="E110" s="822" t="s">
        <v>2192</v>
      </c>
      <c r="F110" s="822" t="s">
        <v>2219</v>
      </c>
      <c r="G110" s="822" t="s">
        <v>2220</v>
      </c>
      <c r="H110" s="831"/>
      <c r="I110" s="831"/>
      <c r="J110" s="822"/>
      <c r="K110" s="822"/>
      <c r="L110" s="831">
        <v>2</v>
      </c>
      <c r="M110" s="831">
        <v>208</v>
      </c>
      <c r="N110" s="822">
        <v>1</v>
      </c>
      <c r="O110" s="822">
        <v>104</v>
      </c>
      <c r="P110" s="831"/>
      <c r="Q110" s="831"/>
      <c r="R110" s="827"/>
      <c r="S110" s="832"/>
    </row>
    <row r="111" spans="1:19" ht="14.45" customHeight="1" x14ac:dyDescent="0.2">
      <c r="A111" s="821" t="s">
        <v>2179</v>
      </c>
      <c r="B111" s="822" t="s">
        <v>2180</v>
      </c>
      <c r="C111" s="822" t="s">
        <v>593</v>
      </c>
      <c r="D111" s="822" t="s">
        <v>1032</v>
      </c>
      <c r="E111" s="822" t="s">
        <v>2192</v>
      </c>
      <c r="F111" s="822" t="s">
        <v>2193</v>
      </c>
      <c r="G111" s="822" t="s">
        <v>2194</v>
      </c>
      <c r="H111" s="831"/>
      <c r="I111" s="831"/>
      <c r="J111" s="822"/>
      <c r="K111" s="822"/>
      <c r="L111" s="831"/>
      <c r="M111" s="831"/>
      <c r="N111" s="822"/>
      <c r="O111" s="822"/>
      <c r="P111" s="831">
        <v>1</v>
      </c>
      <c r="Q111" s="831">
        <v>31</v>
      </c>
      <c r="R111" s="827"/>
      <c r="S111" s="832">
        <v>31</v>
      </c>
    </row>
    <row r="112" spans="1:19" ht="14.45" customHeight="1" x14ac:dyDescent="0.2">
      <c r="A112" s="821" t="s">
        <v>2179</v>
      </c>
      <c r="B112" s="822" t="s">
        <v>2180</v>
      </c>
      <c r="C112" s="822" t="s">
        <v>593</v>
      </c>
      <c r="D112" s="822" t="s">
        <v>1032</v>
      </c>
      <c r="E112" s="822" t="s">
        <v>2192</v>
      </c>
      <c r="F112" s="822" t="s">
        <v>2195</v>
      </c>
      <c r="G112" s="822" t="s">
        <v>2196</v>
      </c>
      <c r="H112" s="831"/>
      <c r="I112" s="831"/>
      <c r="J112" s="822"/>
      <c r="K112" s="822"/>
      <c r="L112" s="831"/>
      <c r="M112" s="831"/>
      <c r="N112" s="822"/>
      <c r="O112" s="822"/>
      <c r="P112" s="831">
        <v>1</v>
      </c>
      <c r="Q112" s="831">
        <v>68</v>
      </c>
      <c r="R112" s="827"/>
      <c r="S112" s="832">
        <v>68</v>
      </c>
    </row>
    <row r="113" spans="1:19" ht="14.45" customHeight="1" x14ac:dyDescent="0.2">
      <c r="A113" s="821" t="s">
        <v>2179</v>
      </c>
      <c r="B113" s="822" t="s">
        <v>2180</v>
      </c>
      <c r="C113" s="822" t="s">
        <v>593</v>
      </c>
      <c r="D113" s="822" t="s">
        <v>1032</v>
      </c>
      <c r="E113" s="822" t="s">
        <v>2192</v>
      </c>
      <c r="F113" s="822" t="s">
        <v>2199</v>
      </c>
      <c r="G113" s="822" t="s">
        <v>2200</v>
      </c>
      <c r="H113" s="831"/>
      <c r="I113" s="831"/>
      <c r="J113" s="822"/>
      <c r="K113" s="822"/>
      <c r="L113" s="831"/>
      <c r="M113" s="831"/>
      <c r="N113" s="822"/>
      <c r="O113" s="822"/>
      <c r="P113" s="831">
        <v>2</v>
      </c>
      <c r="Q113" s="831">
        <v>76</v>
      </c>
      <c r="R113" s="827"/>
      <c r="S113" s="832">
        <v>38</v>
      </c>
    </row>
    <row r="114" spans="1:19" ht="14.45" customHeight="1" x14ac:dyDescent="0.2">
      <c r="A114" s="821" t="s">
        <v>2179</v>
      </c>
      <c r="B114" s="822" t="s">
        <v>2180</v>
      </c>
      <c r="C114" s="822" t="s">
        <v>593</v>
      </c>
      <c r="D114" s="822" t="s">
        <v>1032</v>
      </c>
      <c r="E114" s="822" t="s">
        <v>2192</v>
      </c>
      <c r="F114" s="822" t="s">
        <v>2201</v>
      </c>
      <c r="G114" s="822" t="s">
        <v>2202</v>
      </c>
      <c r="H114" s="831"/>
      <c r="I114" s="831"/>
      <c r="J114" s="822"/>
      <c r="K114" s="822"/>
      <c r="L114" s="831"/>
      <c r="M114" s="831"/>
      <c r="N114" s="822"/>
      <c r="O114" s="822"/>
      <c r="P114" s="831">
        <v>13</v>
      </c>
      <c r="Q114" s="831">
        <v>2340</v>
      </c>
      <c r="R114" s="827"/>
      <c r="S114" s="832">
        <v>180</v>
      </c>
    </row>
    <row r="115" spans="1:19" ht="14.45" customHeight="1" x14ac:dyDescent="0.2">
      <c r="A115" s="821" t="s">
        <v>2179</v>
      </c>
      <c r="B115" s="822" t="s">
        <v>2180</v>
      </c>
      <c r="C115" s="822" t="s">
        <v>593</v>
      </c>
      <c r="D115" s="822" t="s">
        <v>1032</v>
      </c>
      <c r="E115" s="822" t="s">
        <v>2192</v>
      </c>
      <c r="F115" s="822" t="s">
        <v>2203</v>
      </c>
      <c r="G115" s="822" t="s">
        <v>2204</v>
      </c>
      <c r="H115" s="831"/>
      <c r="I115" s="831"/>
      <c r="J115" s="822"/>
      <c r="K115" s="822"/>
      <c r="L115" s="831"/>
      <c r="M115" s="831"/>
      <c r="N115" s="822"/>
      <c r="O115" s="822"/>
      <c r="P115" s="831">
        <v>1</v>
      </c>
      <c r="Q115" s="831">
        <v>230</v>
      </c>
      <c r="R115" s="827"/>
      <c r="S115" s="832">
        <v>230</v>
      </c>
    </row>
    <row r="116" spans="1:19" ht="14.45" customHeight="1" x14ac:dyDescent="0.2">
      <c r="A116" s="821" t="s">
        <v>2179</v>
      </c>
      <c r="B116" s="822" t="s">
        <v>2180</v>
      </c>
      <c r="C116" s="822" t="s">
        <v>593</v>
      </c>
      <c r="D116" s="822" t="s">
        <v>1032</v>
      </c>
      <c r="E116" s="822" t="s">
        <v>2192</v>
      </c>
      <c r="F116" s="822" t="s">
        <v>2207</v>
      </c>
      <c r="G116" s="822" t="s">
        <v>2208</v>
      </c>
      <c r="H116" s="831"/>
      <c r="I116" s="831"/>
      <c r="J116" s="822"/>
      <c r="K116" s="822"/>
      <c r="L116" s="831"/>
      <c r="M116" s="831"/>
      <c r="N116" s="822"/>
      <c r="O116" s="822"/>
      <c r="P116" s="831">
        <v>15</v>
      </c>
      <c r="Q116" s="831">
        <v>1755</v>
      </c>
      <c r="R116" s="827"/>
      <c r="S116" s="832">
        <v>117</v>
      </c>
    </row>
    <row r="117" spans="1:19" ht="14.45" customHeight="1" x14ac:dyDescent="0.2">
      <c r="A117" s="821" t="s">
        <v>2179</v>
      </c>
      <c r="B117" s="822" t="s">
        <v>2180</v>
      </c>
      <c r="C117" s="822" t="s">
        <v>593</v>
      </c>
      <c r="D117" s="822" t="s">
        <v>1032</v>
      </c>
      <c r="E117" s="822" t="s">
        <v>2192</v>
      </c>
      <c r="F117" s="822" t="s">
        <v>2219</v>
      </c>
      <c r="G117" s="822" t="s">
        <v>2220</v>
      </c>
      <c r="H117" s="831"/>
      <c r="I117" s="831"/>
      <c r="J117" s="822"/>
      <c r="K117" s="822"/>
      <c r="L117" s="831"/>
      <c r="M117" s="831"/>
      <c r="N117" s="822"/>
      <c r="O117" s="822"/>
      <c r="P117" s="831">
        <v>4</v>
      </c>
      <c r="Q117" s="831">
        <v>420</v>
      </c>
      <c r="R117" s="827"/>
      <c r="S117" s="832">
        <v>105</v>
      </c>
    </row>
    <row r="118" spans="1:19" ht="14.45" customHeight="1" x14ac:dyDescent="0.2">
      <c r="A118" s="821" t="s">
        <v>2179</v>
      </c>
      <c r="B118" s="822" t="s">
        <v>2180</v>
      </c>
      <c r="C118" s="822" t="s">
        <v>593</v>
      </c>
      <c r="D118" s="822" t="s">
        <v>1042</v>
      </c>
      <c r="E118" s="822" t="s">
        <v>2192</v>
      </c>
      <c r="F118" s="822" t="s">
        <v>2195</v>
      </c>
      <c r="G118" s="822" t="s">
        <v>2196</v>
      </c>
      <c r="H118" s="831"/>
      <c r="I118" s="831"/>
      <c r="J118" s="822"/>
      <c r="K118" s="822"/>
      <c r="L118" s="831"/>
      <c r="M118" s="831"/>
      <c r="N118" s="822"/>
      <c r="O118" s="822"/>
      <c r="P118" s="831">
        <v>1</v>
      </c>
      <c r="Q118" s="831">
        <v>68</v>
      </c>
      <c r="R118" s="827"/>
      <c r="S118" s="832">
        <v>68</v>
      </c>
    </row>
    <row r="119" spans="1:19" ht="14.45" customHeight="1" x14ac:dyDescent="0.2">
      <c r="A119" s="821" t="s">
        <v>2179</v>
      </c>
      <c r="B119" s="822" t="s">
        <v>2180</v>
      </c>
      <c r="C119" s="822" t="s">
        <v>593</v>
      </c>
      <c r="D119" s="822" t="s">
        <v>1042</v>
      </c>
      <c r="E119" s="822" t="s">
        <v>2192</v>
      </c>
      <c r="F119" s="822" t="s">
        <v>2199</v>
      </c>
      <c r="G119" s="822" t="s">
        <v>2200</v>
      </c>
      <c r="H119" s="831"/>
      <c r="I119" s="831"/>
      <c r="J119" s="822"/>
      <c r="K119" s="822"/>
      <c r="L119" s="831"/>
      <c r="M119" s="831"/>
      <c r="N119" s="822"/>
      <c r="O119" s="822"/>
      <c r="P119" s="831">
        <v>2</v>
      </c>
      <c r="Q119" s="831">
        <v>76</v>
      </c>
      <c r="R119" s="827"/>
      <c r="S119" s="832">
        <v>38</v>
      </c>
    </row>
    <row r="120" spans="1:19" ht="14.45" customHeight="1" x14ac:dyDescent="0.2">
      <c r="A120" s="821" t="s">
        <v>2179</v>
      </c>
      <c r="B120" s="822" t="s">
        <v>2180</v>
      </c>
      <c r="C120" s="822" t="s">
        <v>593</v>
      </c>
      <c r="D120" s="822" t="s">
        <v>1042</v>
      </c>
      <c r="E120" s="822" t="s">
        <v>2192</v>
      </c>
      <c r="F120" s="822" t="s">
        <v>2201</v>
      </c>
      <c r="G120" s="822" t="s">
        <v>2202</v>
      </c>
      <c r="H120" s="831"/>
      <c r="I120" s="831"/>
      <c r="J120" s="822"/>
      <c r="K120" s="822"/>
      <c r="L120" s="831">
        <v>1</v>
      </c>
      <c r="M120" s="831">
        <v>179</v>
      </c>
      <c r="N120" s="822">
        <v>1</v>
      </c>
      <c r="O120" s="822">
        <v>179</v>
      </c>
      <c r="P120" s="831">
        <v>2</v>
      </c>
      <c r="Q120" s="831">
        <v>360</v>
      </c>
      <c r="R120" s="827">
        <v>2.011173184357542</v>
      </c>
      <c r="S120" s="832">
        <v>180</v>
      </c>
    </row>
    <row r="121" spans="1:19" ht="14.45" customHeight="1" x14ac:dyDescent="0.2">
      <c r="A121" s="821" t="s">
        <v>2179</v>
      </c>
      <c r="B121" s="822" t="s">
        <v>2180</v>
      </c>
      <c r="C121" s="822" t="s">
        <v>593</v>
      </c>
      <c r="D121" s="822" t="s">
        <v>1042</v>
      </c>
      <c r="E121" s="822" t="s">
        <v>2192</v>
      </c>
      <c r="F121" s="822" t="s">
        <v>2203</v>
      </c>
      <c r="G121" s="822" t="s">
        <v>2204</v>
      </c>
      <c r="H121" s="831"/>
      <c r="I121" s="831"/>
      <c r="J121" s="822"/>
      <c r="K121" s="822"/>
      <c r="L121" s="831"/>
      <c r="M121" s="831"/>
      <c r="N121" s="822"/>
      <c r="O121" s="822"/>
      <c r="P121" s="831">
        <v>2</v>
      </c>
      <c r="Q121" s="831">
        <v>460</v>
      </c>
      <c r="R121" s="827"/>
      <c r="S121" s="832">
        <v>230</v>
      </c>
    </row>
    <row r="122" spans="1:19" ht="14.45" customHeight="1" x14ac:dyDescent="0.2">
      <c r="A122" s="821" t="s">
        <v>2179</v>
      </c>
      <c r="B122" s="822" t="s">
        <v>2180</v>
      </c>
      <c r="C122" s="822" t="s">
        <v>593</v>
      </c>
      <c r="D122" s="822" t="s">
        <v>1042</v>
      </c>
      <c r="E122" s="822" t="s">
        <v>2192</v>
      </c>
      <c r="F122" s="822" t="s">
        <v>2207</v>
      </c>
      <c r="G122" s="822" t="s">
        <v>2208</v>
      </c>
      <c r="H122" s="831"/>
      <c r="I122" s="831"/>
      <c r="J122" s="822"/>
      <c r="K122" s="822"/>
      <c r="L122" s="831">
        <v>1</v>
      </c>
      <c r="M122" s="831">
        <v>116</v>
      </c>
      <c r="N122" s="822">
        <v>1</v>
      </c>
      <c r="O122" s="822">
        <v>116</v>
      </c>
      <c r="P122" s="831">
        <v>4</v>
      </c>
      <c r="Q122" s="831">
        <v>468</v>
      </c>
      <c r="R122" s="827">
        <v>4.0344827586206895</v>
      </c>
      <c r="S122" s="832">
        <v>117</v>
      </c>
    </row>
    <row r="123" spans="1:19" ht="14.45" customHeight="1" x14ac:dyDescent="0.2">
      <c r="A123" s="821" t="s">
        <v>2179</v>
      </c>
      <c r="B123" s="822" t="s">
        <v>2180</v>
      </c>
      <c r="C123" s="822" t="s">
        <v>593</v>
      </c>
      <c r="D123" s="822" t="s">
        <v>1042</v>
      </c>
      <c r="E123" s="822" t="s">
        <v>2192</v>
      </c>
      <c r="F123" s="822" t="s">
        <v>2211</v>
      </c>
      <c r="G123" s="822" t="s">
        <v>2212</v>
      </c>
      <c r="H123" s="831"/>
      <c r="I123" s="831"/>
      <c r="J123" s="822"/>
      <c r="K123" s="822"/>
      <c r="L123" s="831"/>
      <c r="M123" s="831"/>
      <c r="N123" s="822"/>
      <c r="O123" s="822"/>
      <c r="P123" s="831">
        <v>2</v>
      </c>
      <c r="Q123" s="831">
        <v>720</v>
      </c>
      <c r="R123" s="827"/>
      <c r="S123" s="832">
        <v>360</v>
      </c>
    </row>
    <row r="124" spans="1:19" ht="14.45" customHeight="1" x14ac:dyDescent="0.2">
      <c r="A124" s="821" t="s">
        <v>2179</v>
      </c>
      <c r="B124" s="822" t="s">
        <v>2180</v>
      </c>
      <c r="C124" s="822" t="s">
        <v>593</v>
      </c>
      <c r="D124" s="822" t="s">
        <v>1042</v>
      </c>
      <c r="E124" s="822" t="s">
        <v>2192</v>
      </c>
      <c r="F124" s="822" t="s">
        <v>2213</v>
      </c>
      <c r="G124" s="822" t="s">
        <v>2214</v>
      </c>
      <c r="H124" s="831"/>
      <c r="I124" s="831"/>
      <c r="J124" s="822"/>
      <c r="K124" s="822"/>
      <c r="L124" s="831"/>
      <c r="M124" s="831"/>
      <c r="N124" s="822"/>
      <c r="O124" s="822"/>
      <c r="P124" s="831">
        <v>1</v>
      </c>
      <c r="Q124" s="831">
        <v>76</v>
      </c>
      <c r="R124" s="827"/>
      <c r="S124" s="832">
        <v>76</v>
      </c>
    </row>
    <row r="125" spans="1:19" ht="14.45" customHeight="1" x14ac:dyDescent="0.2">
      <c r="A125" s="821" t="s">
        <v>2179</v>
      </c>
      <c r="B125" s="822" t="s">
        <v>2180</v>
      </c>
      <c r="C125" s="822" t="s">
        <v>593</v>
      </c>
      <c r="D125" s="822" t="s">
        <v>1042</v>
      </c>
      <c r="E125" s="822" t="s">
        <v>2192</v>
      </c>
      <c r="F125" s="822" t="s">
        <v>2215</v>
      </c>
      <c r="G125" s="822" t="s">
        <v>2216</v>
      </c>
      <c r="H125" s="831"/>
      <c r="I125" s="831"/>
      <c r="J125" s="822"/>
      <c r="K125" s="822"/>
      <c r="L125" s="831">
        <v>1</v>
      </c>
      <c r="M125" s="831">
        <v>707</v>
      </c>
      <c r="N125" s="822">
        <v>1</v>
      </c>
      <c r="O125" s="822">
        <v>707</v>
      </c>
      <c r="P125" s="831"/>
      <c r="Q125" s="831"/>
      <c r="R125" s="827"/>
      <c r="S125" s="832"/>
    </row>
    <row r="126" spans="1:19" ht="14.45" customHeight="1" thickBot="1" x14ac:dyDescent="0.25">
      <c r="A126" s="813" t="s">
        <v>2179</v>
      </c>
      <c r="B126" s="814" t="s">
        <v>2180</v>
      </c>
      <c r="C126" s="814" t="s">
        <v>593</v>
      </c>
      <c r="D126" s="814" t="s">
        <v>1042</v>
      </c>
      <c r="E126" s="814" t="s">
        <v>2192</v>
      </c>
      <c r="F126" s="814" t="s">
        <v>2219</v>
      </c>
      <c r="G126" s="814" t="s">
        <v>2220</v>
      </c>
      <c r="H126" s="833"/>
      <c r="I126" s="833"/>
      <c r="J126" s="814"/>
      <c r="K126" s="814"/>
      <c r="L126" s="833"/>
      <c r="M126" s="833"/>
      <c r="N126" s="814"/>
      <c r="O126" s="814"/>
      <c r="P126" s="833">
        <v>4</v>
      </c>
      <c r="Q126" s="833">
        <v>420</v>
      </c>
      <c r="R126" s="819"/>
      <c r="S126" s="834">
        <v>105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FDBB214-4EEF-4126-96C7-233FDC9FFA1F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33410777</v>
      </c>
      <c r="C3" s="344">
        <f t="shared" ref="C3:R3" si="0">SUBTOTAL(9,C6:C1048576)</f>
        <v>0.91663212114823867</v>
      </c>
      <c r="D3" s="344">
        <f t="shared" si="0"/>
        <v>36449532</v>
      </c>
      <c r="E3" s="344">
        <f t="shared" si="0"/>
        <v>2</v>
      </c>
      <c r="F3" s="344">
        <f t="shared" si="0"/>
        <v>34394317</v>
      </c>
      <c r="G3" s="347">
        <f>IF(D3&lt;&gt;0,F3/D3,"")</f>
        <v>0.94361477672744876</v>
      </c>
      <c r="H3" s="343">
        <f t="shared" si="0"/>
        <v>600469.6</v>
      </c>
      <c r="I3" s="344">
        <f t="shared" si="0"/>
        <v>0.79727744051876381</v>
      </c>
      <c r="J3" s="344">
        <f t="shared" si="0"/>
        <v>753150.12000000023</v>
      </c>
      <c r="K3" s="344">
        <f t="shared" si="0"/>
        <v>1</v>
      </c>
      <c r="L3" s="344">
        <f t="shared" si="0"/>
        <v>365116.57999999978</v>
      </c>
      <c r="M3" s="345">
        <f>IF(J3&lt;&gt;0,L3/J3,"")</f>
        <v>0.48478592820246735</v>
      </c>
      <c r="N3" s="346">
        <f t="shared" si="0"/>
        <v>88443.99</v>
      </c>
      <c r="O3" s="344">
        <f t="shared" si="0"/>
        <v>0.61881091932305243</v>
      </c>
      <c r="P3" s="344">
        <f t="shared" si="0"/>
        <v>142925.71000000002</v>
      </c>
      <c r="Q3" s="344">
        <f t="shared" si="0"/>
        <v>1</v>
      </c>
      <c r="R3" s="344">
        <f t="shared" si="0"/>
        <v>41788</v>
      </c>
      <c r="S3" s="345">
        <f>IF(P3&lt;&gt;0,R3/P3,"")</f>
        <v>0.29237566845041379</v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77" t="s">
        <v>2</v>
      </c>
      <c r="H5" s="842">
        <v>2018</v>
      </c>
      <c r="I5" s="843"/>
      <c r="J5" s="843">
        <v>2019</v>
      </c>
      <c r="K5" s="843"/>
      <c r="L5" s="843">
        <v>2020</v>
      </c>
      <c r="M5" s="877" t="s">
        <v>2</v>
      </c>
      <c r="N5" s="842">
        <v>2018</v>
      </c>
      <c r="O5" s="843"/>
      <c r="P5" s="843">
        <v>2019</v>
      </c>
      <c r="Q5" s="843"/>
      <c r="R5" s="843">
        <v>2020</v>
      </c>
      <c r="S5" s="877" t="s">
        <v>2</v>
      </c>
    </row>
    <row r="6" spans="1:19" ht="14.45" customHeight="1" x14ac:dyDescent="0.2">
      <c r="A6" s="835" t="s">
        <v>1017</v>
      </c>
      <c r="B6" s="859">
        <v>33410777</v>
      </c>
      <c r="C6" s="807">
        <v>0.91663212114823867</v>
      </c>
      <c r="D6" s="859">
        <v>36449494</v>
      </c>
      <c r="E6" s="807">
        <v>1</v>
      </c>
      <c r="F6" s="859">
        <v>34393957</v>
      </c>
      <c r="G6" s="812">
        <v>0.94360588380184374</v>
      </c>
      <c r="H6" s="859">
        <v>600469.6</v>
      </c>
      <c r="I6" s="807">
        <v>0.79727744051876381</v>
      </c>
      <c r="J6" s="859">
        <v>753150.12000000023</v>
      </c>
      <c r="K6" s="807">
        <v>1</v>
      </c>
      <c r="L6" s="859">
        <v>365116.57999999978</v>
      </c>
      <c r="M6" s="812">
        <v>0.48478592820246735</v>
      </c>
      <c r="N6" s="859">
        <v>88443.99</v>
      </c>
      <c r="O6" s="807">
        <v>0.61881091932305243</v>
      </c>
      <c r="P6" s="859">
        <v>142925.71000000002</v>
      </c>
      <c r="Q6" s="807">
        <v>1</v>
      </c>
      <c r="R6" s="859">
        <v>41788</v>
      </c>
      <c r="S6" s="231">
        <v>0.29237566845041379</v>
      </c>
    </row>
    <row r="7" spans="1:19" ht="14.45" customHeight="1" thickBot="1" x14ac:dyDescent="0.25">
      <c r="A7" s="865" t="s">
        <v>2223</v>
      </c>
      <c r="B7" s="863"/>
      <c r="C7" s="814"/>
      <c r="D7" s="863">
        <v>38</v>
      </c>
      <c r="E7" s="814">
        <v>1</v>
      </c>
      <c r="F7" s="863">
        <v>360</v>
      </c>
      <c r="G7" s="819">
        <v>9.473684210526315</v>
      </c>
      <c r="H7" s="863"/>
      <c r="I7" s="814"/>
      <c r="J7" s="863"/>
      <c r="K7" s="814"/>
      <c r="L7" s="863"/>
      <c r="M7" s="819"/>
      <c r="N7" s="863"/>
      <c r="O7" s="814"/>
      <c r="P7" s="863"/>
      <c r="Q7" s="814"/>
      <c r="R7" s="863"/>
      <c r="S7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BAE06BF-E218-42E0-937A-EC719BF2522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2411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18980.450000000004</v>
      </c>
      <c r="G3" s="208">
        <f t="shared" si="0"/>
        <v>34099690.590000004</v>
      </c>
      <c r="H3" s="208"/>
      <c r="I3" s="208"/>
      <c r="J3" s="208">
        <f t="shared" si="0"/>
        <v>20556.519999999997</v>
      </c>
      <c r="K3" s="208">
        <f t="shared" si="0"/>
        <v>37345607.829999998</v>
      </c>
      <c r="L3" s="208"/>
      <c r="M3" s="208"/>
      <c r="N3" s="208">
        <f t="shared" si="0"/>
        <v>19765.800000000003</v>
      </c>
      <c r="O3" s="208">
        <f t="shared" si="0"/>
        <v>34801221.579999998</v>
      </c>
      <c r="P3" s="79">
        <f>IF(K3=0,0,O3/K3)</f>
        <v>0.93186919699949089</v>
      </c>
      <c r="Q3" s="209">
        <f>IF(N3=0,0,O3/N3)</f>
        <v>1760.6786257070289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572</v>
      </c>
      <c r="B6" s="807" t="s">
        <v>2180</v>
      </c>
      <c r="C6" s="807" t="s">
        <v>2182</v>
      </c>
      <c r="D6" s="807" t="s">
        <v>2185</v>
      </c>
      <c r="E6" s="807" t="s">
        <v>2184</v>
      </c>
      <c r="F6" s="225">
        <v>0</v>
      </c>
      <c r="G6" s="225">
        <v>0</v>
      </c>
      <c r="H6" s="225">
        <v>0</v>
      </c>
      <c r="I6" s="225"/>
      <c r="J6" s="225">
        <v>0</v>
      </c>
      <c r="K6" s="225">
        <v>2.9103830456733704E-11</v>
      </c>
      <c r="L6" s="225">
        <v>1</v>
      </c>
      <c r="M6" s="225"/>
      <c r="N6" s="225">
        <v>0</v>
      </c>
      <c r="O6" s="225">
        <v>0</v>
      </c>
      <c r="P6" s="812">
        <v>0</v>
      </c>
      <c r="Q6" s="830"/>
    </row>
    <row r="7" spans="1:17" ht="14.45" customHeight="1" x14ac:dyDescent="0.2">
      <c r="A7" s="821" t="s">
        <v>572</v>
      </c>
      <c r="B7" s="822" t="s">
        <v>2180</v>
      </c>
      <c r="C7" s="822" t="s">
        <v>2182</v>
      </c>
      <c r="D7" s="822" t="s">
        <v>2185</v>
      </c>
      <c r="E7" s="822" t="s">
        <v>2186</v>
      </c>
      <c r="F7" s="831">
        <v>9</v>
      </c>
      <c r="G7" s="831">
        <v>88443.99</v>
      </c>
      <c r="H7" s="831">
        <v>0.61881091932305254</v>
      </c>
      <c r="I7" s="831">
        <v>9827.11</v>
      </c>
      <c r="J7" s="831">
        <v>14</v>
      </c>
      <c r="K7" s="831">
        <v>142925.71</v>
      </c>
      <c r="L7" s="831">
        <v>1</v>
      </c>
      <c r="M7" s="831">
        <v>10208.979285714286</v>
      </c>
      <c r="N7" s="831">
        <v>4</v>
      </c>
      <c r="O7" s="831">
        <v>41788</v>
      </c>
      <c r="P7" s="827">
        <v>0.29237566845041385</v>
      </c>
      <c r="Q7" s="832">
        <v>10447</v>
      </c>
    </row>
    <row r="8" spans="1:17" ht="14.45" customHeight="1" x14ac:dyDescent="0.2">
      <c r="A8" s="821" t="s">
        <v>572</v>
      </c>
      <c r="B8" s="822" t="s">
        <v>2180</v>
      </c>
      <c r="C8" s="822" t="s">
        <v>2192</v>
      </c>
      <c r="D8" s="822" t="s">
        <v>2199</v>
      </c>
      <c r="E8" s="822" t="s">
        <v>2200</v>
      </c>
      <c r="F8" s="831">
        <v>1</v>
      </c>
      <c r="G8" s="831">
        <v>37</v>
      </c>
      <c r="H8" s="831">
        <v>0.16228070175438597</v>
      </c>
      <c r="I8" s="831">
        <v>37</v>
      </c>
      <c r="J8" s="831">
        <v>6</v>
      </c>
      <c r="K8" s="831">
        <v>228</v>
      </c>
      <c r="L8" s="831">
        <v>1</v>
      </c>
      <c r="M8" s="831">
        <v>38</v>
      </c>
      <c r="N8" s="831">
        <v>1</v>
      </c>
      <c r="O8" s="831">
        <v>38</v>
      </c>
      <c r="P8" s="827">
        <v>0.16666666666666666</v>
      </c>
      <c r="Q8" s="832">
        <v>38</v>
      </c>
    </row>
    <row r="9" spans="1:17" ht="14.45" customHeight="1" x14ac:dyDescent="0.2">
      <c r="A9" s="821" t="s">
        <v>572</v>
      </c>
      <c r="B9" s="822" t="s">
        <v>2180</v>
      </c>
      <c r="C9" s="822" t="s">
        <v>2192</v>
      </c>
      <c r="D9" s="822" t="s">
        <v>2201</v>
      </c>
      <c r="E9" s="822" t="s">
        <v>2202</v>
      </c>
      <c r="F9" s="831">
        <v>3</v>
      </c>
      <c r="G9" s="831">
        <v>534</v>
      </c>
      <c r="H9" s="831">
        <v>0.994413407821229</v>
      </c>
      <c r="I9" s="831">
        <v>178</v>
      </c>
      <c r="J9" s="831">
        <v>3</v>
      </c>
      <c r="K9" s="831">
        <v>537</v>
      </c>
      <c r="L9" s="831">
        <v>1</v>
      </c>
      <c r="M9" s="831">
        <v>179</v>
      </c>
      <c r="N9" s="831">
        <v>3</v>
      </c>
      <c r="O9" s="831">
        <v>540</v>
      </c>
      <c r="P9" s="827">
        <v>1.005586592178771</v>
      </c>
      <c r="Q9" s="832">
        <v>180</v>
      </c>
    </row>
    <row r="10" spans="1:17" ht="14.45" customHeight="1" x14ac:dyDescent="0.2">
      <c r="A10" s="821" t="s">
        <v>572</v>
      </c>
      <c r="B10" s="822" t="s">
        <v>2180</v>
      </c>
      <c r="C10" s="822" t="s">
        <v>2192</v>
      </c>
      <c r="D10" s="822" t="s">
        <v>2205</v>
      </c>
      <c r="E10" s="822" t="s">
        <v>2206</v>
      </c>
      <c r="F10" s="831">
        <v>9</v>
      </c>
      <c r="G10" s="831">
        <v>0</v>
      </c>
      <c r="H10" s="831"/>
      <c r="I10" s="831">
        <v>0</v>
      </c>
      <c r="J10" s="831">
        <v>14</v>
      </c>
      <c r="K10" s="831">
        <v>0</v>
      </c>
      <c r="L10" s="831"/>
      <c r="M10" s="831">
        <v>0</v>
      </c>
      <c r="N10" s="831">
        <v>4</v>
      </c>
      <c r="O10" s="831">
        <v>0</v>
      </c>
      <c r="P10" s="827"/>
      <c r="Q10" s="832">
        <v>0</v>
      </c>
    </row>
    <row r="11" spans="1:17" ht="14.45" customHeight="1" x14ac:dyDescent="0.2">
      <c r="A11" s="821" t="s">
        <v>572</v>
      </c>
      <c r="B11" s="822" t="s">
        <v>2180</v>
      </c>
      <c r="C11" s="822" t="s">
        <v>2192</v>
      </c>
      <c r="D11" s="822" t="s">
        <v>2211</v>
      </c>
      <c r="E11" s="822" t="s">
        <v>2212</v>
      </c>
      <c r="F11" s="831"/>
      <c r="G11" s="831"/>
      <c r="H11" s="831"/>
      <c r="I11" s="831"/>
      <c r="J11" s="831">
        <v>4</v>
      </c>
      <c r="K11" s="831">
        <v>1432</v>
      </c>
      <c r="L11" s="831">
        <v>1</v>
      </c>
      <c r="M11" s="831">
        <v>358</v>
      </c>
      <c r="N11" s="831">
        <v>2</v>
      </c>
      <c r="O11" s="831">
        <v>720</v>
      </c>
      <c r="P11" s="827">
        <v>0.5027932960893855</v>
      </c>
      <c r="Q11" s="832">
        <v>360</v>
      </c>
    </row>
    <row r="12" spans="1:17" ht="14.45" customHeight="1" x14ac:dyDescent="0.2">
      <c r="A12" s="821" t="s">
        <v>572</v>
      </c>
      <c r="B12" s="822" t="s">
        <v>2180</v>
      </c>
      <c r="C12" s="822" t="s">
        <v>2192</v>
      </c>
      <c r="D12" s="822" t="s">
        <v>2215</v>
      </c>
      <c r="E12" s="822" t="s">
        <v>2216</v>
      </c>
      <c r="F12" s="831">
        <v>2</v>
      </c>
      <c r="G12" s="831">
        <v>1404</v>
      </c>
      <c r="H12" s="831">
        <v>0.66195190947666194</v>
      </c>
      <c r="I12" s="831">
        <v>702</v>
      </c>
      <c r="J12" s="831">
        <v>3</v>
      </c>
      <c r="K12" s="831">
        <v>2121</v>
      </c>
      <c r="L12" s="831">
        <v>1</v>
      </c>
      <c r="M12" s="831">
        <v>707</v>
      </c>
      <c r="N12" s="831"/>
      <c r="O12" s="831"/>
      <c r="P12" s="827"/>
      <c r="Q12" s="832"/>
    </row>
    <row r="13" spans="1:17" ht="14.45" customHeight="1" x14ac:dyDescent="0.2">
      <c r="A13" s="821" t="s">
        <v>572</v>
      </c>
      <c r="B13" s="822" t="s">
        <v>2224</v>
      </c>
      <c r="C13" s="822" t="s">
        <v>2182</v>
      </c>
      <c r="D13" s="822" t="s">
        <v>2225</v>
      </c>
      <c r="E13" s="822" t="s">
        <v>657</v>
      </c>
      <c r="F13" s="831"/>
      <c r="G13" s="831"/>
      <c r="H13" s="831"/>
      <c r="I13" s="831"/>
      <c r="J13" s="831"/>
      <c r="K13" s="831"/>
      <c r="L13" s="831"/>
      <c r="M13" s="831"/>
      <c r="N13" s="831">
        <v>1</v>
      </c>
      <c r="O13" s="831">
        <v>1142.0899999999999</v>
      </c>
      <c r="P13" s="827"/>
      <c r="Q13" s="832">
        <v>1142.0899999999999</v>
      </c>
    </row>
    <row r="14" spans="1:17" ht="14.45" customHeight="1" x14ac:dyDescent="0.2">
      <c r="A14" s="821" t="s">
        <v>572</v>
      </c>
      <c r="B14" s="822" t="s">
        <v>2224</v>
      </c>
      <c r="C14" s="822" t="s">
        <v>2182</v>
      </c>
      <c r="D14" s="822" t="s">
        <v>2226</v>
      </c>
      <c r="E14" s="822" t="s">
        <v>2227</v>
      </c>
      <c r="F14" s="831"/>
      <c r="G14" s="831"/>
      <c r="H14" s="831"/>
      <c r="I14" s="831"/>
      <c r="J14" s="831">
        <v>0.7</v>
      </c>
      <c r="K14" s="831">
        <v>173.01</v>
      </c>
      <c r="L14" s="831">
        <v>1</v>
      </c>
      <c r="M14" s="831">
        <v>247.15714285714287</v>
      </c>
      <c r="N14" s="831"/>
      <c r="O14" s="831"/>
      <c r="P14" s="827"/>
      <c r="Q14" s="832"/>
    </row>
    <row r="15" spans="1:17" ht="14.45" customHeight="1" x14ac:dyDescent="0.2">
      <c r="A15" s="821" t="s">
        <v>572</v>
      </c>
      <c r="B15" s="822" t="s">
        <v>2224</v>
      </c>
      <c r="C15" s="822" t="s">
        <v>2182</v>
      </c>
      <c r="D15" s="822" t="s">
        <v>2228</v>
      </c>
      <c r="E15" s="822" t="s">
        <v>681</v>
      </c>
      <c r="F15" s="831"/>
      <c r="G15" s="831"/>
      <c r="H15" s="831"/>
      <c r="I15" s="831"/>
      <c r="J15" s="831"/>
      <c r="K15" s="831"/>
      <c r="L15" s="831"/>
      <c r="M15" s="831"/>
      <c r="N15" s="831">
        <v>1.1000000000000001</v>
      </c>
      <c r="O15" s="831">
        <v>149.44</v>
      </c>
      <c r="P15" s="827"/>
      <c r="Q15" s="832">
        <v>135.85454545454544</v>
      </c>
    </row>
    <row r="16" spans="1:17" ht="14.45" customHeight="1" x14ac:dyDescent="0.2">
      <c r="A16" s="821" t="s">
        <v>572</v>
      </c>
      <c r="B16" s="822" t="s">
        <v>2224</v>
      </c>
      <c r="C16" s="822" t="s">
        <v>2182</v>
      </c>
      <c r="D16" s="822" t="s">
        <v>2229</v>
      </c>
      <c r="E16" s="822" t="s">
        <v>2230</v>
      </c>
      <c r="F16" s="831">
        <v>0.1</v>
      </c>
      <c r="G16" s="831">
        <v>163.18</v>
      </c>
      <c r="H16" s="831"/>
      <c r="I16" s="831">
        <v>1631.8</v>
      </c>
      <c r="J16" s="831"/>
      <c r="K16" s="831"/>
      <c r="L16" s="831"/>
      <c r="M16" s="831"/>
      <c r="N16" s="831"/>
      <c r="O16" s="831"/>
      <c r="P16" s="827"/>
      <c r="Q16" s="832"/>
    </row>
    <row r="17" spans="1:17" ht="14.45" customHeight="1" x14ac:dyDescent="0.2">
      <c r="A17" s="821" t="s">
        <v>572</v>
      </c>
      <c r="B17" s="822" t="s">
        <v>2224</v>
      </c>
      <c r="C17" s="822" t="s">
        <v>2182</v>
      </c>
      <c r="D17" s="822" t="s">
        <v>2231</v>
      </c>
      <c r="E17" s="822"/>
      <c r="F17" s="831">
        <v>0</v>
      </c>
      <c r="G17" s="831">
        <v>0</v>
      </c>
      <c r="H17" s="831"/>
      <c r="I17" s="831"/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572</v>
      </c>
      <c r="B18" s="822" t="s">
        <v>2224</v>
      </c>
      <c r="C18" s="822" t="s">
        <v>2182</v>
      </c>
      <c r="D18" s="822" t="s">
        <v>2232</v>
      </c>
      <c r="E18" s="822" t="s">
        <v>2233</v>
      </c>
      <c r="F18" s="831">
        <v>3.9</v>
      </c>
      <c r="G18" s="831">
        <v>289.33000000000004</v>
      </c>
      <c r="H18" s="831">
        <v>2.3372647225139347</v>
      </c>
      <c r="I18" s="831">
        <v>74.187179487179506</v>
      </c>
      <c r="J18" s="831">
        <v>2.1</v>
      </c>
      <c r="K18" s="831">
        <v>123.79000000000002</v>
      </c>
      <c r="L18" s="831">
        <v>1</v>
      </c>
      <c r="M18" s="831">
        <v>58.947619047619057</v>
      </c>
      <c r="N18" s="831">
        <v>4.0999999999999996</v>
      </c>
      <c r="O18" s="831">
        <v>241.57</v>
      </c>
      <c r="P18" s="827">
        <v>1.9514500363518859</v>
      </c>
      <c r="Q18" s="832">
        <v>58.919512195121953</v>
      </c>
    </row>
    <row r="19" spans="1:17" ht="14.45" customHeight="1" x14ac:dyDescent="0.2">
      <c r="A19" s="821" t="s">
        <v>572</v>
      </c>
      <c r="B19" s="822" t="s">
        <v>2224</v>
      </c>
      <c r="C19" s="822" t="s">
        <v>2182</v>
      </c>
      <c r="D19" s="822" t="s">
        <v>2234</v>
      </c>
      <c r="E19" s="822" t="s">
        <v>2235</v>
      </c>
      <c r="F19" s="831">
        <v>4</v>
      </c>
      <c r="G19" s="831">
        <v>438.4</v>
      </c>
      <c r="H19" s="831"/>
      <c r="I19" s="831">
        <v>109.6</v>
      </c>
      <c r="J19" s="831"/>
      <c r="K19" s="831"/>
      <c r="L19" s="831"/>
      <c r="M19" s="831"/>
      <c r="N19" s="831"/>
      <c r="O19" s="831"/>
      <c r="P19" s="827"/>
      <c r="Q19" s="832"/>
    </row>
    <row r="20" spans="1:17" ht="14.45" customHeight="1" x14ac:dyDescent="0.2">
      <c r="A20" s="821" t="s">
        <v>572</v>
      </c>
      <c r="B20" s="822" t="s">
        <v>2224</v>
      </c>
      <c r="C20" s="822" t="s">
        <v>2182</v>
      </c>
      <c r="D20" s="822" t="s">
        <v>2236</v>
      </c>
      <c r="E20" s="822" t="s">
        <v>948</v>
      </c>
      <c r="F20" s="831">
        <v>3</v>
      </c>
      <c r="G20" s="831">
        <v>197.25</v>
      </c>
      <c r="H20" s="831"/>
      <c r="I20" s="831">
        <v>65.75</v>
      </c>
      <c r="J20" s="831"/>
      <c r="K20" s="831"/>
      <c r="L20" s="831"/>
      <c r="M20" s="831"/>
      <c r="N20" s="831"/>
      <c r="O20" s="831"/>
      <c r="P20" s="827"/>
      <c r="Q20" s="832"/>
    </row>
    <row r="21" spans="1:17" ht="14.45" customHeight="1" x14ac:dyDescent="0.2">
      <c r="A21" s="821" t="s">
        <v>572</v>
      </c>
      <c r="B21" s="822" t="s">
        <v>2224</v>
      </c>
      <c r="C21" s="822" t="s">
        <v>2182</v>
      </c>
      <c r="D21" s="822" t="s">
        <v>2237</v>
      </c>
      <c r="E21" s="822" t="s">
        <v>2227</v>
      </c>
      <c r="F21" s="831"/>
      <c r="G21" s="831"/>
      <c r="H21" s="831"/>
      <c r="I21" s="831"/>
      <c r="J21" s="831">
        <v>0.5</v>
      </c>
      <c r="K21" s="831">
        <v>71.849999999999994</v>
      </c>
      <c r="L21" s="831">
        <v>1</v>
      </c>
      <c r="M21" s="831">
        <v>143.69999999999999</v>
      </c>
      <c r="N21" s="831"/>
      <c r="O21" s="831"/>
      <c r="P21" s="827"/>
      <c r="Q21" s="832"/>
    </row>
    <row r="22" spans="1:17" ht="14.45" customHeight="1" x14ac:dyDescent="0.2">
      <c r="A22" s="821" t="s">
        <v>572</v>
      </c>
      <c r="B22" s="822" t="s">
        <v>2224</v>
      </c>
      <c r="C22" s="822" t="s">
        <v>2182</v>
      </c>
      <c r="D22" s="822" t="s">
        <v>2238</v>
      </c>
      <c r="E22" s="822" t="s">
        <v>976</v>
      </c>
      <c r="F22" s="831">
        <v>1</v>
      </c>
      <c r="G22" s="831">
        <v>109.6</v>
      </c>
      <c r="H22" s="831"/>
      <c r="I22" s="831">
        <v>109.6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572</v>
      </c>
      <c r="B23" s="822" t="s">
        <v>2224</v>
      </c>
      <c r="C23" s="822" t="s">
        <v>2182</v>
      </c>
      <c r="D23" s="822" t="s">
        <v>2239</v>
      </c>
      <c r="E23" s="822" t="s">
        <v>664</v>
      </c>
      <c r="F23" s="831"/>
      <c r="G23" s="831"/>
      <c r="H23" s="831"/>
      <c r="I23" s="831"/>
      <c r="J23" s="831"/>
      <c r="K23" s="831"/>
      <c r="L23" s="831"/>
      <c r="M23" s="831"/>
      <c r="N23" s="831">
        <v>0.5</v>
      </c>
      <c r="O23" s="831">
        <v>135.05000000000001</v>
      </c>
      <c r="P23" s="827"/>
      <c r="Q23" s="832">
        <v>270.10000000000002</v>
      </c>
    </row>
    <row r="24" spans="1:17" ht="14.45" customHeight="1" x14ac:dyDescent="0.2">
      <c r="A24" s="821" t="s">
        <v>572</v>
      </c>
      <c r="B24" s="822" t="s">
        <v>2224</v>
      </c>
      <c r="C24" s="822" t="s">
        <v>2182</v>
      </c>
      <c r="D24" s="822" t="s">
        <v>2240</v>
      </c>
      <c r="E24" s="822" t="s">
        <v>662</v>
      </c>
      <c r="F24" s="831">
        <v>4.1999999999999993</v>
      </c>
      <c r="G24" s="831">
        <v>567.41999999999996</v>
      </c>
      <c r="H24" s="831">
        <v>2.625</v>
      </c>
      <c r="I24" s="831">
        <v>135.10000000000002</v>
      </c>
      <c r="J24" s="831">
        <v>1.6000000000000003</v>
      </c>
      <c r="K24" s="831">
        <v>216.16</v>
      </c>
      <c r="L24" s="831">
        <v>1</v>
      </c>
      <c r="M24" s="831">
        <v>135.09999999999997</v>
      </c>
      <c r="N24" s="831">
        <v>5.8</v>
      </c>
      <c r="O24" s="831">
        <v>783.58</v>
      </c>
      <c r="P24" s="827">
        <v>3.6250000000000004</v>
      </c>
      <c r="Q24" s="832">
        <v>135.10000000000002</v>
      </c>
    </row>
    <row r="25" spans="1:17" ht="14.45" customHeight="1" x14ac:dyDescent="0.2">
      <c r="A25" s="821" t="s">
        <v>572</v>
      </c>
      <c r="B25" s="822" t="s">
        <v>2224</v>
      </c>
      <c r="C25" s="822" t="s">
        <v>2187</v>
      </c>
      <c r="D25" s="822" t="s">
        <v>2241</v>
      </c>
      <c r="E25" s="822" t="s">
        <v>2189</v>
      </c>
      <c r="F25" s="831"/>
      <c r="G25" s="831"/>
      <c r="H25" s="831"/>
      <c r="I25" s="831"/>
      <c r="J25" s="831"/>
      <c r="K25" s="831"/>
      <c r="L25" s="831"/>
      <c r="M25" s="831"/>
      <c r="N25" s="831">
        <v>1</v>
      </c>
      <c r="O25" s="831">
        <v>2707.83</v>
      </c>
      <c r="P25" s="827"/>
      <c r="Q25" s="832">
        <v>2707.83</v>
      </c>
    </row>
    <row r="26" spans="1:17" ht="14.45" customHeight="1" x14ac:dyDescent="0.2">
      <c r="A26" s="821" t="s">
        <v>572</v>
      </c>
      <c r="B26" s="822" t="s">
        <v>2224</v>
      </c>
      <c r="C26" s="822" t="s">
        <v>2187</v>
      </c>
      <c r="D26" s="822" t="s">
        <v>2188</v>
      </c>
      <c r="E26" s="822" t="s">
        <v>2189</v>
      </c>
      <c r="F26" s="831">
        <v>1</v>
      </c>
      <c r="G26" s="831">
        <v>1660.26</v>
      </c>
      <c r="H26" s="831">
        <v>0.49574206339727206</v>
      </c>
      <c r="I26" s="831">
        <v>1660.26</v>
      </c>
      <c r="J26" s="831">
        <v>2</v>
      </c>
      <c r="K26" s="831">
        <v>3349.04</v>
      </c>
      <c r="L26" s="831">
        <v>1</v>
      </c>
      <c r="M26" s="831">
        <v>1674.52</v>
      </c>
      <c r="N26" s="831"/>
      <c r="O26" s="831"/>
      <c r="P26" s="827"/>
      <c r="Q26" s="832"/>
    </row>
    <row r="27" spans="1:17" ht="14.45" customHeight="1" x14ac:dyDescent="0.2">
      <c r="A27" s="821" t="s">
        <v>572</v>
      </c>
      <c r="B27" s="822" t="s">
        <v>2224</v>
      </c>
      <c r="C27" s="822" t="s">
        <v>2187</v>
      </c>
      <c r="D27" s="822" t="s">
        <v>2242</v>
      </c>
      <c r="E27" s="822" t="s">
        <v>2243</v>
      </c>
      <c r="F27" s="831">
        <v>1</v>
      </c>
      <c r="G27" s="831">
        <v>10309.15</v>
      </c>
      <c r="H27" s="831"/>
      <c r="I27" s="831">
        <v>10309.15</v>
      </c>
      <c r="J27" s="831"/>
      <c r="K27" s="831"/>
      <c r="L27" s="831"/>
      <c r="M27" s="831"/>
      <c r="N27" s="831"/>
      <c r="O27" s="831"/>
      <c r="P27" s="827"/>
      <c r="Q27" s="832"/>
    </row>
    <row r="28" spans="1:17" ht="14.45" customHeight="1" x14ac:dyDescent="0.2">
      <c r="A28" s="821" t="s">
        <v>572</v>
      </c>
      <c r="B28" s="822" t="s">
        <v>2224</v>
      </c>
      <c r="C28" s="822" t="s">
        <v>2187</v>
      </c>
      <c r="D28" s="822" t="s">
        <v>2190</v>
      </c>
      <c r="E28" s="822" t="s">
        <v>2191</v>
      </c>
      <c r="F28" s="831">
        <v>2</v>
      </c>
      <c r="G28" s="831">
        <v>491.22</v>
      </c>
      <c r="H28" s="831">
        <v>1.9651944311089775</v>
      </c>
      <c r="I28" s="831">
        <v>245.61</v>
      </c>
      <c r="J28" s="831">
        <v>1</v>
      </c>
      <c r="K28" s="831">
        <v>249.96</v>
      </c>
      <c r="L28" s="831">
        <v>1</v>
      </c>
      <c r="M28" s="831">
        <v>249.96</v>
      </c>
      <c r="N28" s="831">
        <v>1</v>
      </c>
      <c r="O28" s="831">
        <v>253.18</v>
      </c>
      <c r="P28" s="827">
        <v>1.0128820611297809</v>
      </c>
      <c r="Q28" s="832">
        <v>253.18</v>
      </c>
    </row>
    <row r="29" spans="1:17" ht="14.45" customHeight="1" x14ac:dyDescent="0.2">
      <c r="A29" s="821" t="s">
        <v>572</v>
      </c>
      <c r="B29" s="822" t="s">
        <v>2224</v>
      </c>
      <c r="C29" s="822" t="s">
        <v>2244</v>
      </c>
      <c r="D29" s="822" t="s">
        <v>2245</v>
      </c>
      <c r="E29" s="822" t="s">
        <v>2246</v>
      </c>
      <c r="F29" s="831"/>
      <c r="G29" s="831"/>
      <c r="H29" s="831"/>
      <c r="I29" s="831"/>
      <c r="J29" s="831"/>
      <c r="K29" s="831"/>
      <c r="L29" s="831"/>
      <c r="M29" s="831"/>
      <c r="N29" s="831">
        <v>1</v>
      </c>
      <c r="O29" s="831">
        <v>460.67</v>
      </c>
      <c r="P29" s="827"/>
      <c r="Q29" s="832">
        <v>460.67</v>
      </c>
    </row>
    <row r="30" spans="1:17" ht="14.45" customHeight="1" x14ac:dyDescent="0.2">
      <c r="A30" s="821" t="s">
        <v>572</v>
      </c>
      <c r="B30" s="822" t="s">
        <v>2224</v>
      </c>
      <c r="C30" s="822" t="s">
        <v>2244</v>
      </c>
      <c r="D30" s="822" t="s">
        <v>2247</v>
      </c>
      <c r="E30" s="822" t="s">
        <v>2248</v>
      </c>
      <c r="F30" s="831">
        <v>1</v>
      </c>
      <c r="G30" s="831">
        <v>530.62</v>
      </c>
      <c r="H30" s="831"/>
      <c r="I30" s="831">
        <v>530.62</v>
      </c>
      <c r="J30" s="831"/>
      <c r="K30" s="831"/>
      <c r="L30" s="831"/>
      <c r="M30" s="831"/>
      <c r="N30" s="831"/>
      <c r="O30" s="831"/>
      <c r="P30" s="827"/>
      <c r="Q30" s="832"/>
    </row>
    <row r="31" spans="1:17" ht="14.45" customHeight="1" x14ac:dyDescent="0.2">
      <c r="A31" s="821" t="s">
        <v>572</v>
      </c>
      <c r="B31" s="822" t="s">
        <v>2224</v>
      </c>
      <c r="C31" s="822" t="s">
        <v>2244</v>
      </c>
      <c r="D31" s="822" t="s">
        <v>2249</v>
      </c>
      <c r="E31" s="822" t="s">
        <v>2250</v>
      </c>
      <c r="F31" s="831"/>
      <c r="G31" s="831"/>
      <c r="H31" s="831"/>
      <c r="I31" s="831"/>
      <c r="J31" s="831">
        <v>1</v>
      </c>
      <c r="K31" s="831">
        <v>4227.33</v>
      </c>
      <c r="L31" s="831">
        <v>1</v>
      </c>
      <c r="M31" s="831">
        <v>4227.33</v>
      </c>
      <c r="N31" s="831"/>
      <c r="O31" s="831"/>
      <c r="P31" s="827"/>
      <c r="Q31" s="832"/>
    </row>
    <row r="32" spans="1:17" ht="14.45" customHeight="1" x14ac:dyDescent="0.2">
      <c r="A32" s="821" t="s">
        <v>572</v>
      </c>
      <c r="B32" s="822" t="s">
        <v>2224</v>
      </c>
      <c r="C32" s="822" t="s">
        <v>2192</v>
      </c>
      <c r="D32" s="822" t="s">
        <v>2251</v>
      </c>
      <c r="E32" s="822" t="s">
        <v>2252</v>
      </c>
      <c r="F32" s="831">
        <v>309</v>
      </c>
      <c r="G32" s="831">
        <v>55002</v>
      </c>
      <c r="H32" s="831">
        <v>0.87321394551343112</v>
      </c>
      <c r="I32" s="831">
        <v>178</v>
      </c>
      <c r="J32" s="831">
        <v>348</v>
      </c>
      <c r="K32" s="831">
        <v>62988</v>
      </c>
      <c r="L32" s="831">
        <v>1</v>
      </c>
      <c r="M32" s="831">
        <v>181</v>
      </c>
      <c r="N32" s="831">
        <v>235</v>
      </c>
      <c r="O32" s="831">
        <v>53037</v>
      </c>
      <c r="P32" s="827">
        <v>0.84201752714802824</v>
      </c>
      <c r="Q32" s="832">
        <v>225.68936170212766</v>
      </c>
    </row>
    <row r="33" spans="1:17" ht="14.45" customHeight="1" x14ac:dyDescent="0.2">
      <c r="A33" s="821" t="s">
        <v>572</v>
      </c>
      <c r="B33" s="822" t="s">
        <v>2224</v>
      </c>
      <c r="C33" s="822" t="s">
        <v>2192</v>
      </c>
      <c r="D33" s="822" t="s">
        <v>2197</v>
      </c>
      <c r="E33" s="822" t="s">
        <v>2198</v>
      </c>
      <c r="F33" s="831">
        <v>2</v>
      </c>
      <c r="G33" s="831">
        <v>392</v>
      </c>
      <c r="H33" s="831">
        <v>1.9698492462311559</v>
      </c>
      <c r="I33" s="831">
        <v>196</v>
      </c>
      <c r="J33" s="831">
        <v>1</v>
      </c>
      <c r="K33" s="831">
        <v>199</v>
      </c>
      <c r="L33" s="831">
        <v>1</v>
      </c>
      <c r="M33" s="831">
        <v>199</v>
      </c>
      <c r="N33" s="831">
        <v>1</v>
      </c>
      <c r="O33" s="831">
        <v>201</v>
      </c>
      <c r="P33" s="827">
        <v>1.0100502512562815</v>
      </c>
      <c r="Q33" s="832">
        <v>201</v>
      </c>
    </row>
    <row r="34" spans="1:17" ht="14.45" customHeight="1" x14ac:dyDescent="0.2">
      <c r="A34" s="821" t="s">
        <v>572</v>
      </c>
      <c r="B34" s="822" t="s">
        <v>2224</v>
      </c>
      <c r="C34" s="822" t="s">
        <v>2192</v>
      </c>
      <c r="D34" s="822" t="s">
        <v>2253</v>
      </c>
      <c r="E34" s="822" t="s">
        <v>2254</v>
      </c>
      <c r="F34" s="831">
        <v>10</v>
      </c>
      <c r="G34" s="831">
        <v>10099</v>
      </c>
      <c r="H34" s="831">
        <v>1.4241996897475673</v>
      </c>
      <c r="I34" s="831">
        <v>1009.9</v>
      </c>
      <c r="J34" s="831">
        <v>7</v>
      </c>
      <c r="K34" s="831">
        <v>7091</v>
      </c>
      <c r="L34" s="831">
        <v>1</v>
      </c>
      <c r="M34" s="831">
        <v>1013</v>
      </c>
      <c r="N34" s="831">
        <v>8</v>
      </c>
      <c r="O34" s="831">
        <v>8128</v>
      </c>
      <c r="P34" s="827">
        <v>1.1462417148498096</v>
      </c>
      <c r="Q34" s="832">
        <v>1016</v>
      </c>
    </row>
    <row r="35" spans="1:17" ht="14.45" customHeight="1" x14ac:dyDescent="0.2">
      <c r="A35" s="821" t="s">
        <v>572</v>
      </c>
      <c r="B35" s="822" t="s">
        <v>2224</v>
      </c>
      <c r="C35" s="822" t="s">
        <v>2192</v>
      </c>
      <c r="D35" s="822" t="s">
        <v>2255</v>
      </c>
      <c r="E35" s="822" t="s">
        <v>2256</v>
      </c>
      <c r="F35" s="831"/>
      <c r="G35" s="831"/>
      <c r="H35" s="831"/>
      <c r="I35" s="831"/>
      <c r="J35" s="831">
        <v>1</v>
      </c>
      <c r="K35" s="831">
        <v>11910</v>
      </c>
      <c r="L35" s="831">
        <v>1</v>
      </c>
      <c r="M35" s="831">
        <v>11910</v>
      </c>
      <c r="N35" s="831"/>
      <c r="O35" s="831"/>
      <c r="P35" s="827"/>
      <c r="Q35" s="832"/>
    </row>
    <row r="36" spans="1:17" ht="14.45" customHeight="1" x14ac:dyDescent="0.2">
      <c r="A36" s="821" t="s">
        <v>572</v>
      </c>
      <c r="B36" s="822" t="s">
        <v>2224</v>
      </c>
      <c r="C36" s="822" t="s">
        <v>2192</v>
      </c>
      <c r="D36" s="822" t="s">
        <v>2257</v>
      </c>
      <c r="E36" s="822" t="s">
        <v>2258</v>
      </c>
      <c r="F36" s="831"/>
      <c r="G36" s="831"/>
      <c r="H36" s="831"/>
      <c r="I36" s="831"/>
      <c r="J36" s="831">
        <v>1</v>
      </c>
      <c r="K36" s="831">
        <v>5259</v>
      </c>
      <c r="L36" s="831">
        <v>1</v>
      </c>
      <c r="M36" s="831">
        <v>5259</v>
      </c>
      <c r="N36" s="831"/>
      <c r="O36" s="831"/>
      <c r="P36" s="827"/>
      <c r="Q36" s="832"/>
    </row>
    <row r="37" spans="1:17" ht="14.45" customHeight="1" x14ac:dyDescent="0.2">
      <c r="A37" s="821" t="s">
        <v>572</v>
      </c>
      <c r="B37" s="822" t="s">
        <v>2224</v>
      </c>
      <c r="C37" s="822" t="s">
        <v>2192</v>
      </c>
      <c r="D37" s="822" t="s">
        <v>2203</v>
      </c>
      <c r="E37" s="822" t="s">
        <v>2204</v>
      </c>
      <c r="F37" s="831">
        <v>1042</v>
      </c>
      <c r="G37" s="831">
        <v>234450</v>
      </c>
      <c r="H37" s="831">
        <v>0.74896256944156048</v>
      </c>
      <c r="I37" s="831">
        <v>225</v>
      </c>
      <c r="J37" s="831">
        <v>1379</v>
      </c>
      <c r="K37" s="831">
        <v>313033</v>
      </c>
      <c r="L37" s="831">
        <v>1</v>
      </c>
      <c r="M37" s="831">
        <v>227</v>
      </c>
      <c r="N37" s="831">
        <v>1385</v>
      </c>
      <c r="O37" s="831">
        <v>318550</v>
      </c>
      <c r="P37" s="827">
        <v>1.0176243399258225</v>
      </c>
      <c r="Q37" s="832">
        <v>230</v>
      </c>
    </row>
    <row r="38" spans="1:17" ht="14.45" customHeight="1" x14ac:dyDescent="0.2">
      <c r="A38" s="821" t="s">
        <v>572</v>
      </c>
      <c r="B38" s="822" t="s">
        <v>2224</v>
      </c>
      <c r="C38" s="822" t="s">
        <v>2192</v>
      </c>
      <c r="D38" s="822" t="s">
        <v>2259</v>
      </c>
      <c r="E38" s="822" t="s">
        <v>2260</v>
      </c>
      <c r="F38" s="831">
        <v>0</v>
      </c>
      <c r="G38" s="831">
        <v>0</v>
      </c>
      <c r="H38" s="831"/>
      <c r="I38" s="831"/>
      <c r="J38" s="831">
        <v>0</v>
      </c>
      <c r="K38" s="831">
        <v>0</v>
      </c>
      <c r="L38" s="831"/>
      <c r="M38" s="831"/>
      <c r="N38" s="831">
        <v>0</v>
      </c>
      <c r="O38" s="831">
        <v>0</v>
      </c>
      <c r="P38" s="827"/>
      <c r="Q38" s="832"/>
    </row>
    <row r="39" spans="1:17" ht="14.45" customHeight="1" x14ac:dyDescent="0.2">
      <c r="A39" s="821" t="s">
        <v>572</v>
      </c>
      <c r="B39" s="822" t="s">
        <v>2224</v>
      </c>
      <c r="C39" s="822" t="s">
        <v>2192</v>
      </c>
      <c r="D39" s="822" t="s">
        <v>2261</v>
      </c>
      <c r="E39" s="822" t="s">
        <v>2262</v>
      </c>
      <c r="F39" s="831">
        <v>1956</v>
      </c>
      <c r="G39" s="831">
        <v>0</v>
      </c>
      <c r="H39" s="831"/>
      <c r="I39" s="831">
        <v>0</v>
      </c>
      <c r="J39" s="831">
        <v>2114</v>
      </c>
      <c r="K39" s="831">
        <v>0</v>
      </c>
      <c r="L39" s="831"/>
      <c r="M39" s="831">
        <v>0</v>
      </c>
      <c r="N39" s="831">
        <v>2195</v>
      </c>
      <c r="O39" s="831">
        <v>0</v>
      </c>
      <c r="P39" s="827"/>
      <c r="Q39" s="832">
        <v>0</v>
      </c>
    </row>
    <row r="40" spans="1:17" ht="14.45" customHeight="1" x14ac:dyDescent="0.2">
      <c r="A40" s="821" t="s">
        <v>572</v>
      </c>
      <c r="B40" s="822" t="s">
        <v>2224</v>
      </c>
      <c r="C40" s="822" t="s">
        <v>2192</v>
      </c>
      <c r="D40" s="822" t="s">
        <v>2263</v>
      </c>
      <c r="E40" s="822" t="s">
        <v>2264</v>
      </c>
      <c r="F40" s="831">
        <v>35</v>
      </c>
      <c r="G40" s="831">
        <v>0</v>
      </c>
      <c r="H40" s="831"/>
      <c r="I40" s="831">
        <v>0</v>
      </c>
      <c r="J40" s="831">
        <v>34</v>
      </c>
      <c r="K40" s="831">
        <v>0</v>
      </c>
      <c r="L40" s="831"/>
      <c r="M40" s="831">
        <v>0</v>
      </c>
      <c r="N40" s="831">
        <v>7</v>
      </c>
      <c r="O40" s="831">
        <v>0</v>
      </c>
      <c r="P40" s="827"/>
      <c r="Q40" s="832">
        <v>0</v>
      </c>
    </row>
    <row r="41" spans="1:17" ht="14.45" customHeight="1" x14ac:dyDescent="0.2">
      <c r="A41" s="821" t="s">
        <v>572</v>
      </c>
      <c r="B41" s="822" t="s">
        <v>2224</v>
      </c>
      <c r="C41" s="822" t="s">
        <v>2192</v>
      </c>
      <c r="D41" s="822" t="s">
        <v>2265</v>
      </c>
      <c r="E41" s="822" t="s">
        <v>2266</v>
      </c>
      <c r="F41" s="831">
        <v>1387</v>
      </c>
      <c r="G41" s="831">
        <v>0</v>
      </c>
      <c r="H41" s="831"/>
      <c r="I41" s="831">
        <v>0</v>
      </c>
      <c r="J41" s="831">
        <v>1304</v>
      </c>
      <c r="K41" s="831">
        <v>0</v>
      </c>
      <c r="L41" s="831"/>
      <c r="M41" s="831">
        <v>0</v>
      </c>
      <c r="N41" s="831">
        <v>1329</v>
      </c>
      <c r="O41" s="831">
        <v>0</v>
      </c>
      <c r="P41" s="827"/>
      <c r="Q41" s="832">
        <v>0</v>
      </c>
    </row>
    <row r="42" spans="1:17" ht="14.45" customHeight="1" x14ac:dyDescent="0.2">
      <c r="A42" s="821" t="s">
        <v>572</v>
      </c>
      <c r="B42" s="822" t="s">
        <v>2224</v>
      </c>
      <c r="C42" s="822" t="s">
        <v>2192</v>
      </c>
      <c r="D42" s="822" t="s">
        <v>2267</v>
      </c>
      <c r="E42" s="822" t="s">
        <v>2268</v>
      </c>
      <c r="F42" s="831">
        <v>1</v>
      </c>
      <c r="G42" s="831">
        <v>155</v>
      </c>
      <c r="H42" s="831"/>
      <c r="I42" s="831">
        <v>155</v>
      </c>
      <c r="J42" s="831">
        <v>0</v>
      </c>
      <c r="K42" s="831">
        <v>0</v>
      </c>
      <c r="L42" s="831"/>
      <c r="M42" s="831"/>
      <c r="N42" s="831">
        <v>0</v>
      </c>
      <c r="O42" s="831">
        <v>0</v>
      </c>
      <c r="P42" s="827"/>
      <c r="Q42" s="832"/>
    </row>
    <row r="43" spans="1:17" ht="14.45" customHeight="1" x14ac:dyDescent="0.2">
      <c r="A43" s="821" t="s">
        <v>572</v>
      </c>
      <c r="B43" s="822" t="s">
        <v>2224</v>
      </c>
      <c r="C43" s="822" t="s">
        <v>2192</v>
      </c>
      <c r="D43" s="822" t="s">
        <v>2211</v>
      </c>
      <c r="E43" s="822" t="s">
        <v>2212</v>
      </c>
      <c r="F43" s="831">
        <v>1490</v>
      </c>
      <c r="G43" s="831">
        <v>528950</v>
      </c>
      <c r="H43" s="831">
        <v>1.028909447409782</v>
      </c>
      <c r="I43" s="831">
        <v>355</v>
      </c>
      <c r="J43" s="831">
        <v>1436</v>
      </c>
      <c r="K43" s="831">
        <v>514088</v>
      </c>
      <c r="L43" s="831">
        <v>1</v>
      </c>
      <c r="M43" s="831">
        <v>358</v>
      </c>
      <c r="N43" s="831">
        <v>1455</v>
      </c>
      <c r="O43" s="831">
        <v>523800</v>
      </c>
      <c r="P43" s="827">
        <v>1.0188917072563453</v>
      </c>
      <c r="Q43" s="832">
        <v>360</v>
      </c>
    </row>
    <row r="44" spans="1:17" ht="14.45" customHeight="1" x14ac:dyDescent="0.2">
      <c r="A44" s="821" t="s">
        <v>572</v>
      </c>
      <c r="B44" s="822" t="s">
        <v>2224</v>
      </c>
      <c r="C44" s="822" t="s">
        <v>2192</v>
      </c>
      <c r="D44" s="822" t="s">
        <v>2215</v>
      </c>
      <c r="E44" s="822" t="s">
        <v>2216</v>
      </c>
      <c r="F44" s="831">
        <v>1369</v>
      </c>
      <c r="G44" s="831">
        <v>961020</v>
      </c>
      <c r="H44" s="831">
        <v>1.0400829451592235</v>
      </c>
      <c r="I44" s="831">
        <v>701.98685171658144</v>
      </c>
      <c r="J44" s="831">
        <v>1307</v>
      </c>
      <c r="K44" s="831">
        <v>923984</v>
      </c>
      <c r="L44" s="831">
        <v>1</v>
      </c>
      <c r="M44" s="831">
        <v>706.95026778882936</v>
      </c>
      <c r="N44" s="831">
        <v>1296</v>
      </c>
      <c r="O44" s="831">
        <v>921392</v>
      </c>
      <c r="P44" s="827">
        <v>0.99719475661916224</v>
      </c>
      <c r="Q44" s="832">
        <v>710.95061728395058</v>
      </c>
    </row>
    <row r="45" spans="1:17" ht="14.45" customHeight="1" x14ac:dyDescent="0.2">
      <c r="A45" s="821" t="s">
        <v>572</v>
      </c>
      <c r="B45" s="822" t="s">
        <v>2224</v>
      </c>
      <c r="C45" s="822" t="s">
        <v>2192</v>
      </c>
      <c r="D45" s="822" t="s">
        <v>2269</v>
      </c>
      <c r="E45" s="822" t="s">
        <v>2270</v>
      </c>
      <c r="F45" s="831">
        <v>3</v>
      </c>
      <c r="G45" s="831">
        <v>0</v>
      </c>
      <c r="H45" s="831"/>
      <c r="I45" s="831">
        <v>0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572</v>
      </c>
      <c r="B46" s="822" t="s">
        <v>2224</v>
      </c>
      <c r="C46" s="822" t="s">
        <v>2192</v>
      </c>
      <c r="D46" s="822" t="s">
        <v>2271</v>
      </c>
      <c r="E46" s="822" t="s">
        <v>2272</v>
      </c>
      <c r="F46" s="831">
        <v>0</v>
      </c>
      <c r="G46" s="831">
        <v>0</v>
      </c>
      <c r="H46" s="831"/>
      <c r="I46" s="831"/>
      <c r="J46" s="831"/>
      <c r="K46" s="831"/>
      <c r="L46" s="831"/>
      <c r="M46" s="831"/>
      <c r="N46" s="831"/>
      <c r="O46" s="831"/>
      <c r="P46" s="827"/>
      <c r="Q46" s="832"/>
    </row>
    <row r="47" spans="1:17" ht="14.45" customHeight="1" x14ac:dyDescent="0.2">
      <c r="A47" s="821" t="s">
        <v>572</v>
      </c>
      <c r="B47" s="822" t="s">
        <v>2224</v>
      </c>
      <c r="C47" s="822" t="s">
        <v>2192</v>
      </c>
      <c r="D47" s="822" t="s">
        <v>2273</v>
      </c>
      <c r="E47" s="822" t="s">
        <v>2274</v>
      </c>
      <c r="F47" s="831">
        <v>6</v>
      </c>
      <c r="G47" s="831">
        <v>0</v>
      </c>
      <c r="H47" s="831"/>
      <c r="I47" s="831">
        <v>0</v>
      </c>
      <c r="J47" s="831">
        <v>7</v>
      </c>
      <c r="K47" s="831">
        <v>0</v>
      </c>
      <c r="L47" s="831"/>
      <c r="M47" s="831">
        <v>0</v>
      </c>
      <c r="N47" s="831">
        <v>7</v>
      </c>
      <c r="O47" s="831">
        <v>0</v>
      </c>
      <c r="P47" s="827"/>
      <c r="Q47" s="832">
        <v>0</v>
      </c>
    </row>
    <row r="48" spans="1:17" ht="14.45" customHeight="1" x14ac:dyDescent="0.2">
      <c r="A48" s="821" t="s">
        <v>572</v>
      </c>
      <c r="B48" s="822" t="s">
        <v>2224</v>
      </c>
      <c r="C48" s="822" t="s">
        <v>2192</v>
      </c>
      <c r="D48" s="822" t="s">
        <v>2275</v>
      </c>
      <c r="E48" s="822" t="s">
        <v>2276</v>
      </c>
      <c r="F48" s="831">
        <v>151</v>
      </c>
      <c r="G48" s="831">
        <v>23706</v>
      </c>
      <c r="H48" s="831">
        <v>1.1722296395193592</v>
      </c>
      <c r="I48" s="831">
        <v>156.99337748344371</v>
      </c>
      <c r="J48" s="831">
        <v>128</v>
      </c>
      <c r="K48" s="831">
        <v>20223</v>
      </c>
      <c r="L48" s="831">
        <v>1</v>
      </c>
      <c r="M48" s="831">
        <v>157.9921875</v>
      </c>
      <c r="N48" s="831">
        <v>113</v>
      </c>
      <c r="O48" s="831">
        <v>18080</v>
      </c>
      <c r="P48" s="827">
        <v>0.89403154823715569</v>
      </c>
      <c r="Q48" s="832">
        <v>160</v>
      </c>
    </row>
    <row r="49" spans="1:17" ht="14.45" customHeight="1" x14ac:dyDescent="0.2">
      <c r="A49" s="821" t="s">
        <v>572</v>
      </c>
      <c r="B49" s="822" t="s">
        <v>2224</v>
      </c>
      <c r="C49" s="822" t="s">
        <v>2192</v>
      </c>
      <c r="D49" s="822" t="s">
        <v>2277</v>
      </c>
      <c r="E49" s="822" t="s">
        <v>2278</v>
      </c>
      <c r="F49" s="831">
        <v>5413</v>
      </c>
      <c r="G49" s="831">
        <v>5136937</v>
      </c>
      <c r="H49" s="831">
        <v>1.0681437048302438</v>
      </c>
      <c r="I49" s="831">
        <v>949</v>
      </c>
      <c r="J49" s="831">
        <v>5047</v>
      </c>
      <c r="K49" s="831">
        <v>4809219</v>
      </c>
      <c r="L49" s="831">
        <v>1</v>
      </c>
      <c r="M49" s="831">
        <v>952.88666534574998</v>
      </c>
      <c r="N49" s="831">
        <v>4628</v>
      </c>
      <c r="O49" s="831">
        <v>4437062</v>
      </c>
      <c r="P49" s="827">
        <v>0.92261591747017546</v>
      </c>
      <c r="Q49" s="832">
        <v>958.74286949006046</v>
      </c>
    </row>
    <row r="50" spans="1:17" ht="14.45" customHeight="1" x14ac:dyDescent="0.2">
      <c r="A50" s="821" t="s">
        <v>572</v>
      </c>
      <c r="B50" s="822" t="s">
        <v>2224</v>
      </c>
      <c r="C50" s="822" t="s">
        <v>2192</v>
      </c>
      <c r="D50" s="822" t="s">
        <v>2279</v>
      </c>
      <c r="E50" s="822" t="s">
        <v>2280</v>
      </c>
      <c r="F50" s="831">
        <v>1</v>
      </c>
      <c r="G50" s="831">
        <v>318</v>
      </c>
      <c r="H50" s="831"/>
      <c r="I50" s="831">
        <v>318</v>
      </c>
      <c r="J50" s="831"/>
      <c r="K50" s="831"/>
      <c r="L50" s="831"/>
      <c r="M50" s="831"/>
      <c r="N50" s="831">
        <v>1</v>
      </c>
      <c r="O50" s="831">
        <v>323</v>
      </c>
      <c r="P50" s="827"/>
      <c r="Q50" s="832">
        <v>323</v>
      </c>
    </row>
    <row r="51" spans="1:17" ht="14.45" customHeight="1" x14ac:dyDescent="0.2">
      <c r="A51" s="821" t="s">
        <v>572</v>
      </c>
      <c r="B51" s="822" t="s">
        <v>2224</v>
      </c>
      <c r="C51" s="822" t="s">
        <v>2192</v>
      </c>
      <c r="D51" s="822" t="s">
        <v>2281</v>
      </c>
      <c r="E51" s="822" t="s">
        <v>2282</v>
      </c>
      <c r="F51" s="831"/>
      <c r="G51" s="831"/>
      <c r="H51" s="831"/>
      <c r="I51" s="831"/>
      <c r="J51" s="831">
        <v>1</v>
      </c>
      <c r="K51" s="831">
        <v>2392</v>
      </c>
      <c r="L51" s="831">
        <v>1</v>
      </c>
      <c r="M51" s="831">
        <v>2392</v>
      </c>
      <c r="N51" s="831"/>
      <c r="O51" s="831"/>
      <c r="P51" s="827"/>
      <c r="Q51" s="832"/>
    </row>
    <row r="52" spans="1:17" ht="14.45" customHeight="1" x14ac:dyDescent="0.2">
      <c r="A52" s="821" t="s">
        <v>572</v>
      </c>
      <c r="B52" s="822" t="s">
        <v>2224</v>
      </c>
      <c r="C52" s="822" t="s">
        <v>2192</v>
      </c>
      <c r="D52" s="822" t="s">
        <v>2283</v>
      </c>
      <c r="E52" s="822" t="s">
        <v>2284</v>
      </c>
      <c r="F52" s="831"/>
      <c r="G52" s="831"/>
      <c r="H52" s="831"/>
      <c r="I52" s="831"/>
      <c r="J52" s="831"/>
      <c r="K52" s="831"/>
      <c r="L52" s="831"/>
      <c r="M52" s="831"/>
      <c r="N52" s="831">
        <v>1</v>
      </c>
      <c r="O52" s="831">
        <v>0</v>
      </c>
      <c r="P52" s="827"/>
      <c r="Q52" s="832">
        <v>0</v>
      </c>
    </row>
    <row r="53" spans="1:17" ht="14.45" customHeight="1" x14ac:dyDescent="0.2">
      <c r="A53" s="821" t="s">
        <v>572</v>
      </c>
      <c r="B53" s="822" t="s">
        <v>2224</v>
      </c>
      <c r="C53" s="822" t="s">
        <v>2192</v>
      </c>
      <c r="D53" s="822" t="s">
        <v>2285</v>
      </c>
      <c r="E53" s="822" t="s">
        <v>2286</v>
      </c>
      <c r="F53" s="831"/>
      <c r="G53" s="831"/>
      <c r="H53" s="831"/>
      <c r="I53" s="831"/>
      <c r="J53" s="831">
        <v>1226</v>
      </c>
      <c r="K53" s="831">
        <v>0</v>
      </c>
      <c r="L53" s="831"/>
      <c r="M53" s="831">
        <v>0</v>
      </c>
      <c r="N53" s="831">
        <v>1305</v>
      </c>
      <c r="O53" s="831">
        <v>0</v>
      </c>
      <c r="P53" s="827"/>
      <c r="Q53" s="832">
        <v>0</v>
      </c>
    </row>
    <row r="54" spans="1:17" ht="14.45" customHeight="1" x14ac:dyDescent="0.2">
      <c r="A54" s="821" t="s">
        <v>572</v>
      </c>
      <c r="B54" s="822" t="s">
        <v>2224</v>
      </c>
      <c r="C54" s="822" t="s">
        <v>2192</v>
      </c>
      <c r="D54" s="822" t="s">
        <v>2287</v>
      </c>
      <c r="E54" s="822" t="s">
        <v>2288</v>
      </c>
      <c r="F54" s="831"/>
      <c r="G54" s="831"/>
      <c r="H54" s="831"/>
      <c r="I54" s="831"/>
      <c r="J54" s="831">
        <v>969</v>
      </c>
      <c r="K54" s="831">
        <v>109497</v>
      </c>
      <c r="L54" s="831">
        <v>1</v>
      </c>
      <c r="M54" s="831">
        <v>113</v>
      </c>
      <c r="N54" s="831">
        <v>1338</v>
      </c>
      <c r="O54" s="831">
        <v>152532</v>
      </c>
      <c r="P54" s="827">
        <v>1.3930244664237377</v>
      </c>
      <c r="Q54" s="832">
        <v>114</v>
      </c>
    </row>
    <row r="55" spans="1:17" ht="14.45" customHeight="1" x14ac:dyDescent="0.2">
      <c r="A55" s="821" t="s">
        <v>572</v>
      </c>
      <c r="B55" s="822" t="s">
        <v>2224</v>
      </c>
      <c r="C55" s="822" t="s">
        <v>2192</v>
      </c>
      <c r="D55" s="822" t="s">
        <v>2289</v>
      </c>
      <c r="E55" s="822" t="s">
        <v>2290</v>
      </c>
      <c r="F55" s="831"/>
      <c r="G55" s="831"/>
      <c r="H55" s="831"/>
      <c r="I55" s="831"/>
      <c r="J55" s="831">
        <v>44</v>
      </c>
      <c r="K55" s="831">
        <v>0</v>
      </c>
      <c r="L55" s="831"/>
      <c r="M55" s="831">
        <v>0</v>
      </c>
      <c r="N55" s="831">
        <v>5</v>
      </c>
      <c r="O55" s="831">
        <v>0</v>
      </c>
      <c r="P55" s="827"/>
      <c r="Q55" s="832">
        <v>0</v>
      </c>
    </row>
    <row r="56" spans="1:17" ht="14.45" customHeight="1" x14ac:dyDescent="0.2">
      <c r="A56" s="821" t="s">
        <v>572</v>
      </c>
      <c r="B56" s="822" t="s">
        <v>2224</v>
      </c>
      <c r="C56" s="822" t="s">
        <v>2192</v>
      </c>
      <c r="D56" s="822" t="s">
        <v>2291</v>
      </c>
      <c r="E56" s="822" t="s">
        <v>2292</v>
      </c>
      <c r="F56" s="831"/>
      <c r="G56" s="831"/>
      <c r="H56" s="831"/>
      <c r="I56" s="831"/>
      <c r="J56" s="831">
        <v>1</v>
      </c>
      <c r="K56" s="831">
        <v>0</v>
      </c>
      <c r="L56" s="831"/>
      <c r="M56" s="831">
        <v>0</v>
      </c>
      <c r="N56" s="831"/>
      <c r="O56" s="831"/>
      <c r="P56" s="827"/>
      <c r="Q56" s="832"/>
    </row>
    <row r="57" spans="1:17" ht="14.45" customHeight="1" x14ac:dyDescent="0.2">
      <c r="A57" s="821" t="s">
        <v>572</v>
      </c>
      <c r="B57" s="822" t="s">
        <v>2224</v>
      </c>
      <c r="C57" s="822" t="s">
        <v>2192</v>
      </c>
      <c r="D57" s="822" t="s">
        <v>2293</v>
      </c>
      <c r="E57" s="822" t="s">
        <v>2294</v>
      </c>
      <c r="F57" s="831"/>
      <c r="G57" s="831"/>
      <c r="H57" s="831"/>
      <c r="I57" s="831"/>
      <c r="J57" s="831">
        <v>2</v>
      </c>
      <c r="K57" s="831">
        <v>0</v>
      </c>
      <c r="L57" s="831"/>
      <c r="M57" s="831">
        <v>0</v>
      </c>
      <c r="N57" s="831">
        <v>1</v>
      </c>
      <c r="O57" s="831">
        <v>0</v>
      </c>
      <c r="P57" s="827"/>
      <c r="Q57" s="832">
        <v>0</v>
      </c>
    </row>
    <row r="58" spans="1:17" ht="14.45" customHeight="1" x14ac:dyDescent="0.2">
      <c r="A58" s="821" t="s">
        <v>572</v>
      </c>
      <c r="B58" s="822" t="s">
        <v>2224</v>
      </c>
      <c r="C58" s="822" t="s">
        <v>2192</v>
      </c>
      <c r="D58" s="822" t="s">
        <v>2295</v>
      </c>
      <c r="E58" s="822" t="s">
        <v>2296</v>
      </c>
      <c r="F58" s="831"/>
      <c r="G58" s="831"/>
      <c r="H58" s="831"/>
      <c r="I58" s="831"/>
      <c r="J58" s="831">
        <v>1</v>
      </c>
      <c r="K58" s="831">
        <v>0</v>
      </c>
      <c r="L58" s="831"/>
      <c r="M58" s="831">
        <v>0</v>
      </c>
      <c r="N58" s="831"/>
      <c r="O58" s="831"/>
      <c r="P58" s="827"/>
      <c r="Q58" s="832"/>
    </row>
    <row r="59" spans="1:17" ht="14.45" customHeight="1" x14ac:dyDescent="0.2">
      <c r="A59" s="821" t="s">
        <v>572</v>
      </c>
      <c r="B59" s="822" t="s">
        <v>2297</v>
      </c>
      <c r="C59" s="822" t="s">
        <v>2182</v>
      </c>
      <c r="D59" s="822" t="s">
        <v>2298</v>
      </c>
      <c r="E59" s="822" t="s">
        <v>2299</v>
      </c>
      <c r="F59" s="831">
        <v>43</v>
      </c>
      <c r="G59" s="831">
        <v>17073.66</v>
      </c>
      <c r="H59" s="831">
        <v>4.4315514891960284</v>
      </c>
      <c r="I59" s="831">
        <v>397.0618604651163</v>
      </c>
      <c r="J59" s="831">
        <v>52.2</v>
      </c>
      <c r="K59" s="831">
        <v>3852.75</v>
      </c>
      <c r="L59" s="831">
        <v>1</v>
      </c>
      <c r="M59" s="831">
        <v>73.807471264367805</v>
      </c>
      <c r="N59" s="831">
        <v>29</v>
      </c>
      <c r="O59" s="831">
        <v>2140.3199999999997</v>
      </c>
      <c r="P59" s="827">
        <v>0.5555304652520926</v>
      </c>
      <c r="Q59" s="832">
        <v>73.804137931034475</v>
      </c>
    </row>
    <row r="60" spans="1:17" ht="14.45" customHeight="1" x14ac:dyDescent="0.2">
      <c r="A60" s="821" t="s">
        <v>572</v>
      </c>
      <c r="B60" s="822" t="s">
        <v>2297</v>
      </c>
      <c r="C60" s="822" t="s">
        <v>2182</v>
      </c>
      <c r="D60" s="822" t="s">
        <v>2300</v>
      </c>
      <c r="E60" s="822" t="s">
        <v>2301</v>
      </c>
      <c r="F60" s="831">
        <v>1.1000000000000001</v>
      </c>
      <c r="G60" s="831">
        <v>485.32000000000005</v>
      </c>
      <c r="H60" s="831">
        <v>0.86769648859329207</v>
      </c>
      <c r="I60" s="831">
        <v>441.2</v>
      </c>
      <c r="J60" s="831">
        <v>1.5</v>
      </c>
      <c r="K60" s="831">
        <v>559.31999999999994</v>
      </c>
      <c r="L60" s="831">
        <v>1</v>
      </c>
      <c r="M60" s="831">
        <v>372.87999999999994</v>
      </c>
      <c r="N60" s="831">
        <v>0.6</v>
      </c>
      <c r="O60" s="831">
        <v>228.62</v>
      </c>
      <c r="P60" s="827">
        <v>0.40874633483515704</v>
      </c>
      <c r="Q60" s="832">
        <v>381.03333333333336</v>
      </c>
    </row>
    <row r="61" spans="1:17" ht="14.45" customHeight="1" x14ac:dyDescent="0.2">
      <c r="A61" s="821" t="s">
        <v>572</v>
      </c>
      <c r="B61" s="822" t="s">
        <v>2297</v>
      </c>
      <c r="C61" s="822" t="s">
        <v>2182</v>
      </c>
      <c r="D61" s="822" t="s">
        <v>2302</v>
      </c>
      <c r="E61" s="822" t="s">
        <v>2303</v>
      </c>
      <c r="F61" s="831">
        <v>2</v>
      </c>
      <c r="G61" s="831">
        <v>116.8</v>
      </c>
      <c r="H61" s="831">
        <v>0.14104747068555351</v>
      </c>
      <c r="I61" s="831">
        <v>58.4</v>
      </c>
      <c r="J61" s="831">
        <v>19</v>
      </c>
      <c r="K61" s="831">
        <v>828.08999999999992</v>
      </c>
      <c r="L61" s="831">
        <v>1</v>
      </c>
      <c r="M61" s="831">
        <v>43.583684210526314</v>
      </c>
      <c r="N61" s="831"/>
      <c r="O61" s="831"/>
      <c r="P61" s="827"/>
      <c r="Q61" s="832"/>
    </row>
    <row r="62" spans="1:17" ht="14.45" customHeight="1" x14ac:dyDescent="0.2">
      <c r="A62" s="821" t="s">
        <v>572</v>
      </c>
      <c r="B62" s="822" t="s">
        <v>2297</v>
      </c>
      <c r="C62" s="822" t="s">
        <v>2182</v>
      </c>
      <c r="D62" s="822" t="s">
        <v>2225</v>
      </c>
      <c r="E62" s="822" t="s">
        <v>657</v>
      </c>
      <c r="F62" s="831">
        <v>2</v>
      </c>
      <c r="G62" s="831">
        <v>2475.48</v>
      </c>
      <c r="H62" s="831"/>
      <c r="I62" s="831">
        <v>1237.74</v>
      </c>
      <c r="J62" s="831"/>
      <c r="K62" s="831"/>
      <c r="L62" s="831"/>
      <c r="M62" s="831"/>
      <c r="N62" s="831"/>
      <c r="O62" s="831"/>
      <c r="P62" s="827"/>
      <c r="Q62" s="832"/>
    </row>
    <row r="63" spans="1:17" ht="14.45" customHeight="1" x14ac:dyDescent="0.2">
      <c r="A63" s="821" t="s">
        <v>572</v>
      </c>
      <c r="B63" s="822" t="s">
        <v>2297</v>
      </c>
      <c r="C63" s="822" t="s">
        <v>2182</v>
      </c>
      <c r="D63" s="822" t="s">
        <v>2304</v>
      </c>
      <c r="E63" s="822" t="s">
        <v>2305</v>
      </c>
      <c r="F63" s="831">
        <v>17</v>
      </c>
      <c r="G63" s="831">
        <v>2188.58</v>
      </c>
      <c r="H63" s="831">
        <v>1.0625</v>
      </c>
      <c r="I63" s="831">
        <v>128.74</v>
      </c>
      <c r="J63" s="831">
        <v>16</v>
      </c>
      <c r="K63" s="831">
        <v>2059.84</v>
      </c>
      <c r="L63" s="831">
        <v>1</v>
      </c>
      <c r="M63" s="831">
        <v>128.74</v>
      </c>
      <c r="N63" s="831">
        <v>6</v>
      </c>
      <c r="O63" s="831">
        <v>772.44</v>
      </c>
      <c r="P63" s="827">
        <v>0.375</v>
      </c>
      <c r="Q63" s="832">
        <v>128.74</v>
      </c>
    </row>
    <row r="64" spans="1:17" ht="14.45" customHeight="1" x14ac:dyDescent="0.2">
      <c r="A64" s="821" t="s">
        <v>572</v>
      </c>
      <c r="B64" s="822" t="s">
        <v>2297</v>
      </c>
      <c r="C64" s="822" t="s">
        <v>2182</v>
      </c>
      <c r="D64" s="822" t="s">
        <v>2306</v>
      </c>
      <c r="E64" s="822" t="s">
        <v>2307</v>
      </c>
      <c r="F64" s="831">
        <v>1.7</v>
      </c>
      <c r="G64" s="831">
        <v>72.760000000000005</v>
      </c>
      <c r="H64" s="831"/>
      <c r="I64" s="831">
        <v>42.800000000000004</v>
      </c>
      <c r="J64" s="831"/>
      <c r="K64" s="831"/>
      <c r="L64" s="831"/>
      <c r="M64" s="831"/>
      <c r="N64" s="831"/>
      <c r="O64" s="831"/>
      <c r="P64" s="827"/>
      <c r="Q64" s="832"/>
    </row>
    <row r="65" spans="1:17" ht="14.45" customHeight="1" x14ac:dyDescent="0.2">
      <c r="A65" s="821" t="s">
        <v>572</v>
      </c>
      <c r="B65" s="822" t="s">
        <v>2297</v>
      </c>
      <c r="C65" s="822" t="s">
        <v>2182</v>
      </c>
      <c r="D65" s="822" t="s">
        <v>2308</v>
      </c>
      <c r="E65" s="822"/>
      <c r="F65" s="831"/>
      <c r="G65" s="831"/>
      <c r="H65" s="831"/>
      <c r="I65" s="831"/>
      <c r="J65" s="831"/>
      <c r="K65" s="831"/>
      <c r="L65" s="831"/>
      <c r="M65" s="831"/>
      <c r="N65" s="831">
        <v>0.5</v>
      </c>
      <c r="O65" s="831">
        <v>271.7</v>
      </c>
      <c r="P65" s="827"/>
      <c r="Q65" s="832">
        <v>543.4</v>
      </c>
    </row>
    <row r="66" spans="1:17" ht="14.45" customHeight="1" x14ac:dyDescent="0.2">
      <c r="A66" s="821" t="s">
        <v>572</v>
      </c>
      <c r="B66" s="822" t="s">
        <v>2297</v>
      </c>
      <c r="C66" s="822" t="s">
        <v>2182</v>
      </c>
      <c r="D66" s="822" t="s">
        <v>2309</v>
      </c>
      <c r="E66" s="822" t="s">
        <v>2310</v>
      </c>
      <c r="F66" s="831"/>
      <c r="G66" s="831"/>
      <c r="H66" s="831"/>
      <c r="I66" s="831"/>
      <c r="J66" s="831">
        <v>0.8</v>
      </c>
      <c r="K66" s="831">
        <v>145.28</v>
      </c>
      <c r="L66" s="831">
        <v>1</v>
      </c>
      <c r="M66" s="831">
        <v>181.6</v>
      </c>
      <c r="N66" s="831">
        <v>0.2</v>
      </c>
      <c r="O66" s="831">
        <v>40.74</v>
      </c>
      <c r="P66" s="827">
        <v>0.28042400881057272</v>
      </c>
      <c r="Q66" s="832">
        <v>203.7</v>
      </c>
    </row>
    <row r="67" spans="1:17" ht="14.45" customHeight="1" x14ac:dyDescent="0.2">
      <c r="A67" s="821" t="s">
        <v>572</v>
      </c>
      <c r="B67" s="822" t="s">
        <v>2297</v>
      </c>
      <c r="C67" s="822" t="s">
        <v>2182</v>
      </c>
      <c r="D67" s="822" t="s">
        <v>2228</v>
      </c>
      <c r="E67" s="822" t="s">
        <v>681</v>
      </c>
      <c r="F67" s="831">
        <v>0.8</v>
      </c>
      <c r="G67" s="831">
        <v>108.68</v>
      </c>
      <c r="H67" s="831">
        <v>0.416685836975692</v>
      </c>
      <c r="I67" s="831">
        <v>135.85</v>
      </c>
      <c r="J67" s="831">
        <v>1.9200000000000002</v>
      </c>
      <c r="K67" s="831">
        <v>260.82000000000005</v>
      </c>
      <c r="L67" s="831">
        <v>1</v>
      </c>
      <c r="M67" s="831">
        <v>135.84375000000003</v>
      </c>
      <c r="N67" s="831">
        <v>1</v>
      </c>
      <c r="O67" s="831">
        <v>135.85</v>
      </c>
      <c r="P67" s="827">
        <v>0.52085729621961496</v>
      </c>
      <c r="Q67" s="832">
        <v>135.85</v>
      </c>
    </row>
    <row r="68" spans="1:17" ht="14.45" customHeight="1" x14ac:dyDescent="0.2">
      <c r="A68" s="821" t="s">
        <v>572</v>
      </c>
      <c r="B68" s="822" t="s">
        <v>2297</v>
      </c>
      <c r="C68" s="822" t="s">
        <v>2182</v>
      </c>
      <c r="D68" s="822" t="s">
        <v>2229</v>
      </c>
      <c r="E68" s="822" t="s">
        <v>2230</v>
      </c>
      <c r="F68" s="831">
        <v>2.0000000000000004</v>
      </c>
      <c r="G68" s="831">
        <v>3263.6</v>
      </c>
      <c r="H68" s="831">
        <v>3.333333333333333</v>
      </c>
      <c r="I68" s="831">
        <v>1631.7999999999995</v>
      </c>
      <c r="J68" s="831">
        <v>0.6</v>
      </c>
      <c r="K68" s="831">
        <v>979.08</v>
      </c>
      <c r="L68" s="831">
        <v>1</v>
      </c>
      <c r="M68" s="831">
        <v>1631.8000000000002</v>
      </c>
      <c r="N68" s="831">
        <v>0.5</v>
      </c>
      <c r="O68" s="831">
        <v>815.9</v>
      </c>
      <c r="P68" s="827">
        <v>0.83333333333333326</v>
      </c>
      <c r="Q68" s="832">
        <v>1631.8</v>
      </c>
    </row>
    <row r="69" spans="1:17" ht="14.45" customHeight="1" x14ac:dyDescent="0.2">
      <c r="A69" s="821" t="s">
        <v>572</v>
      </c>
      <c r="B69" s="822" t="s">
        <v>2297</v>
      </c>
      <c r="C69" s="822" t="s">
        <v>2182</v>
      </c>
      <c r="D69" s="822" t="s">
        <v>2311</v>
      </c>
      <c r="E69" s="822"/>
      <c r="F69" s="831">
        <v>10.1</v>
      </c>
      <c r="G69" s="831">
        <v>157487.21000000002</v>
      </c>
      <c r="H69" s="831">
        <v>0.74709681875519973</v>
      </c>
      <c r="I69" s="831">
        <v>15592.793069306934</v>
      </c>
      <c r="J69" s="831">
        <v>13.5</v>
      </c>
      <c r="K69" s="831">
        <v>210798.93</v>
      </c>
      <c r="L69" s="831">
        <v>1</v>
      </c>
      <c r="M69" s="831">
        <v>15614.735555555555</v>
      </c>
      <c r="N69" s="831">
        <v>14.1</v>
      </c>
      <c r="O69" s="831">
        <v>220114.90000000002</v>
      </c>
      <c r="P69" s="827">
        <v>1.0441936303946135</v>
      </c>
      <c r="Q69" s="832">
        <v>15610.985815602839</v>
      </c>
    </row>
    <row r="70" spans="1:17" ht="14.45" customHeight="1" x14ac:dyDescent="0.2">
      <c r="A70" s="821" t="s">
        <v>572</v>
      </c>
      <c r="B70" s="822" t="s">
        <v>2297</v>
      </c>
      <c r="C70" s="822" t="s">
        <v>2182</v>
      </c>
      <c r="D70" s="822" t="s">
        <v>2312</v>
      </c>
      <c r="E70" s="822"/>
      <c r="F70" s="831">
        <v>1.4</v>
      </c>
      <c r="G70" s="831">
        <v>380.38000000000005</v>
      </c>
      <c r="H70" s="831"/>
      <c r="I70" s="831">
        <v>271.70000000000005</v>
      </c>
      <c r="J70" s="831"/>
      <c r="K70" s="831"/>
      <c r="L70" s="831"/>
      <c r="M70" s="831"/>
      <c r="N70" s="831"/>
      <c r="O70" s="831"/>
      <c r="P70" s="827"/>
      <c r="Q70" s="832"/>
    </row>
    <row r="71" spans="1:17" ht="14.45" customHeight="1" x14ac:dyDescent="0.2">
      <c r="A71" s="821" t="s">
        <v>572</v>
      </c>
      <c r="B71" s="822" t="s">
        <v>2297</v>
      </c>
      <c r="C71" s="822" t="s">
        <v>2182</v>
      </c>
      <c r="D71" s="822" t="s">
        <v>2313</v>
      </c>
      <c r="E71" s="822" t="s">
        <v>2314</v>
      </c>
      <c r="F71" s="831">
        <v>2</v>
      </c>
      <c r="G71" s="831">
        <v>219.2</v>
      </c>
      <c r="H71" s="831">
        <v>0.19999999999999998</v>
      </c>
      <c r="I71" s="831">
        <v>109.6</v>
      </c>
      <c r="J71" s="831">
        <v>10</v>
      </c>
      <c r="K71" s="831">
        <v>1096</v>
      </c>
      <c r="L71" s="831">
        <v>1</v>
      </c>
      <c r="M71" s="831">
        <v>109.6</v>
      </c>
      <c r="N71" s="831"/>
      <c r="O71" s="831"/>
      <c r="P71" s="827"/>
      <c r="Q71" s="832"/>
    </row>
    <row r="72" spans="1:17" ht="14.45" customHeight="1" x14ac:dyDescent="0.2">
      <c r="A72" s="821" t="s">
        <v>572</v>
      </c>
      <c r="B72" s="822" t="s">
        <v>2297</v>
      </c>
      <c r="C72" s="822" t="s">
        <v>2182</v>
      </c>
      <c r="D72" s="822" t="s">
        <v>2231</v>
      </c>
      <c r="E72" s="822"/>
      <c r="F72" s="831">
        <v>0.7</v>
      </c>
      <c r="G72" s="831">
        <v>32.409999999999997</v>
      </c>
      <c r="H72" s="831"/>
      <c r="I72" s="831">
        <v>46.3</v>
      </c>
      <c r="J72" s="831"/>
      <c r="K72" s="831"/>
      <c r="L72" s="831"/>
      <c r="M72" s="831"/>
      <c r="N72" s="831"/>
      <c r="O72" s="831"/>
      <c r="P72" s="827"/>
      <c r="Q72" s="832"/>
    </row>
    <row r="73" spans="1:17" ht="14.45" customHeight="1" x14ac:dyDescent="0.2">
      <c r="A73" s="821" t="s">
        <v>572</v>
      </c>
      <c r="B73" s="822" t="s">
        <v>2297</v>
      </c>
      <c r="C73" s="822" t="s">
        <v>2182</v>
      </c>
      <c r="D73" s="822" t="s">
        <v>2232</v>
      </c>
      <c r="E73" s="822" t="s">
        <v>2233</v>
      </c>
      <c r="F73" s="831">
        <v>7.9</v>
      </c>
      <c r="G73" s="831">
        <v>594.64</v>
      </c>
      <c r="H73" s="831">
        <v>1.1612248086236527</v>
      </c>
      <c r="I73" s="831">
        <v>75.270886075949363</v>
      </c>
      <c r="J73" s="831">
        <v>8.6999999999999993</v>
      </c>
      <c r="K73" s="831">
        <v>512.07999999999993</v>
      </c>
      <c r="L73" s="831">
        <v>1</v>
      </c>
      <c r="M73" s="831">
        <v>58.859770114942528</v>
      </c>
      <c r="N73" s="831">
        <v>13.4</v>
      </c>
      <c r="O73" s="831">
        <v>788.15000000000009</v>
      </c>
      <c r="P73" s="827">
        <v>1.5391149820340575</v>
      </c>
      <c r="Q73" s="832">
        <v>58.817164179104481</v>
      </c>
    </row>
    <row r="74" spans="1:17" ht="14.45" customHeight="1" x14ac:dyDescent="0.2">
      <c r="A74" s="821" t="s">
        <v>572</v>
      </c>
      <c r="B74" s="822" t="s">
        <v>2297</v>
      </c>
      <c r="C74" s="822" t="s">
        <v>2182</v>
      </c>
      <c r="D74" s="822" t="s">
        <v>2315</v>
      </c>
      <c r="E74" s="822" t="s">
        <v>2316</v>
      </c>
      <c r="F74" s="831">
        <v>0.6</v>
      </c>
      <c r="G74" s="831">
        <v>359.88</v>
      </c>
      <c r="H74" s="831"/>
      <c r="I74" s="831">
        <v>599.80000000000007</v>
      </c>
      <c r="J74" s="831"/>
      <c r="K74" s="831"/>
      <c r="L74" s="831"/>
      <c r="M74" s="831"/>
      <c r="N74" s="831"/>
      <c r="O74" s="831"/>
      <c r="P74" s="827"/>
      <c r="Q74" s="832"/>
    </row>
    <row r="75" spans="1:17" ht="14.45" customHeight="1" x14ac:dyDescent="0.2">
      <c r="A75" s="821" t="s">
        <v>572</v>
      </c>
      <c r="B75" s="822" t="s">
        <v>2297</v>
      </c>
      <c r="C75" s="822" t="s">
        <v>2182</v>
      </c>
      <c r="D75" s="822" t="s">
        <v>2317</v>
      </c>
      <c r="E75" s="822"/>
      <c r="F75" s="831">
        <v>21.1</v>
      </c>
      <c r="G75" s="831">
        <v>1951.5300000000002</v>
      </c>
      <c r="H75" s="831"/>
      <c r="I75" s="831">
        <v>92.489573459715643</v>
      </c>
      <c r="J75" s="831"/>
      <c r="K75" s="831"/>
      <c r="L75" s="831"/>
      <c r="M75" s="831"/>
      <c r="N75" s="831"/>
      <c r="O75" s="831"/>
      <c r="P75" s="827"/>
      <c r="Q75" s="832"/>
    </row>
    <row r="76" spans="1:17" ht="14.45" customHeight="1" x14ac:dyDescent="0.2">
      <c r="A76" s="821" t="s">
        <v>572</v>
      </c>
      <c r="B76" s="822" t="s">
        <v>2297</v>
      </c>
      <c r="C76" s="822" t="s">
        <v>2182</v>
      </c>
      <c r="D76" s="822" t="s">
        <v>2318</v>
      </c>
      <c r="E76" s="822" t="s">
        <v>2319</v>
      </c>
      <c r="F76" s="831">
        <v>3.4</v>
      </c>
      <c r="G76" s="831">
        <v>5548.12</v>
      </c>
      <c r="H76" s="831">
        <v>0.45945337162580702</v>
      </c>
      <c r="I76" s="831">
        <v>1631.8</v>
      </c>
      <c r="J76" s="831">
        <v>7.4</v>
      </c>
      <c r="K76" s="831">
        <v>12075.48</v>
      </c>
      <c r="L76" s="831">
        <v>1</v>
      </c>
      <c r="M76" s="831">
        <v>1631.8216216216215</v>
      </c>
      <c r="N76" s="831"/>
      <c r="O76" s="831"/>
      <c r="P76" s="827"/>
      <c r="Q76" s="832"/>
    </row>
    <row r="77" spans="1:17" ht="14.45" customHeight="1" x14ac:dyDescent="0.2">
      <c r="A77" s="821" t="s">
        <v>572</v>
      </c>
      <c r="B77" s="822" t="s">
        <v>2297</v>
      </c>
      <c r="C77" s="822" t="s">
        <v>2182</v>
      </c>
      <c r="D77" s="822" t="s">
        <v>2234</v>
      </c>
      <c r="E77" s="822" t="s">
        <v>2235</v>
      </c>
      <c r="F77" s="831">
        <v>5</v>
      </c>
      <c r="G77" s="831">
        <v>548</v>
      </c>
      <c r="H77" s="831">
        <v>0.55555555555555558</v>
      </c>
      <c r="I77" s="831">
        <v>109.6</v>
      </c>
      <c r="J77" s="831">
        <v>9</v>
      </c>
      <c r="K77" s="831">
        <v>986.4</v>
      </c>
      <c r="L77" s="831">
        <v>1</v>
      </c>
      <c r="M77" s="831">
        <v>109.6</v>
      </c>
      <c r="N77" s="831"/>
      <c r="O77" s="831"/>
      <c r="P77" s="827"/>
      <c r="Q77" s="832"/>
    </row>
    <row r="78" spans="1:17" ht="14.45" customHeight="1" x14ac:dyDescent="0.2">
      <c r="A78" s="821" t="s">
        <v>572</v>
      </c>
      <c r="B78" s="822" t="s">
        <v>2297</v>
      </c>
      <c r="C78" s="822" t="s">
        <v>2182</v>
      </c>
      <c r="D78" s="822" t="s">
        <v>2320</v>
      </c>
      <c r="E78" s="822" t="s">
        <v>980</v>
      </c>
      <c r="F78" s="831"/>
      <c r="G78" s="831"/>
      <c r="H78" s="831"/>
      <c r="I78" s="831"/>
      <c r="J78" s="831">
        <v>0.3</v>
      </c>
      <c r="K78" s="831">
        <v>44.55</v>
      </c>
      <c r="L78" s="831">
        <v>1</v>
      </c>
      <c r="M78" s="831">
        <v>148.5</v>
      </c>
      <c r="N78" s="831">
        <v>2</v>
      </c>
      <c r="O78" s="831">
        <v>638</v>
      </c>
      <c r="P78" s="827">
        <v>14.320987654320989</v>
      </c>
      <c r="Q78" s="832">
        <v>319</v>
      </c>
    </row>
    <row r="79" spans="1:17" ht="14.45" customHeight="1" x14ac:dyDescent="0.2">
      <c r="A79" s="821" t="s">
        <v>572</v>
      </c>
      <c r="B79" s="822" t="s">
        <v>2297</v>
      </c>
      <c r="C79" s="822" t="s">
        <v>2182</v>
      </c>
      <c r="D79" s="822" t="s">
        <v>2321</v>
      </c>
      <c r="E79" s="822" t="s">
        <v>903</v>
      </c>
      <c r="F79" s="831">
        <v>0</v>
      </c>
      <c r="G79" s="831">
        <v>0</v>
      </c>
      <c r="H79" s="831">
        <v>0</v>
      </c>
      <c r="I79" s="831"/>
      <c r="J79" s="831">
        <v>6</v>
      </c>
      <c r="K79" s="831">
        <v>15218.34</v>
      </c>
      <c r="L79" s="831">
        <v>1</v>
      </c>
      <c r="M79" s="831">
        <v>2536.39</v>
      </c>
      <c r="N79" s="831">
        <v>2</v>
      </c>
      <c r="O79" s="831">
        <v>6345.56</v>
      </c>
      <c r="P79" s="827">
        <v>0.41696794788393482</v>
      </c>
      <c r="Q79" s="832">
        <v>3172.78</v>
      </c>
    </row>
    <row r="80" spans="1:17" ht="14.45" customHeight="1" x14ac:dyDescent="0.2">
      <c r="A80" s="821" t="s">
        <v>572</v>
      </c>
      <c r="B80" s="822" t="s">
        <v>2297</v>
      </c>
      <c r="C80" s="822" t="s">
        <v>2182</v>
      </c>
      <c r="D80" s="822" t="s">
        <v>2236</v>
      </c>
      <c r="E80" s="822" t="s">
        <v>948</v>
      </c>
      <c r="F80" s="831">
        <v>13</v>
      </c>
      <c r="G80" s="831">
        <v>854.75</v>
      </c>
      <c r="H80" s="831">
        <v>16.060691469372415</v>
      </c>
      <c r="I80" s="831">
        <v>65.75</v>
      </c>
      <c r="J80" s="831">
        <v>2</v>
      </c>
      <c r="K80" s="831">
        <v>53.22</v>
      </c>
      <c r="L80" s="831">
        <v>1</v>
      </c>
      <c r="M80" s="831">
        <v>26.61</v>
      </c>
      <c r="N80" s="831">
        <v>9</v>
      </c>
      <c r="O80" s="831">
        <v>265.23</v>
      </c>
      <c r="P80" s="827">
        <v>4.9836527621195046</v>
      </c>
      <c r="Q80" s="832">
        <v>29.470000000000002</v>
      </c>
    </row>
    <row r="81" spans="1:17" ht="14.45" customHeight="1" x14ac:dyDescent="0.2">
      <c r="A81" s="821" t="s">
        <v>572</v>
      </c>
      <c r="B81" s="822" t="s">
        <v>2297</v>
      </c>
      <c r="C81" s="822" t="s">
        <v>2182</v>
      </c>
      <c r="D81" s="822" t="s">
        <v>2322</v>
      </c>
      <c r="E81" s="822" t="s">
        <v>2323</v>
      </c>
      <c r="F81" s="831">
        <v>1.2</v>
      </c>
      <c r="G81" s="831">
        <v>947.76</v>
      </c>
      <c r="H81" s="831">
        <v>2.4</v>
      </c>
      <c r="I81" s="831">
        <v>789.80000000000007</v>
      </c>
      <c r="J81" s="831">
        <v>0.5</v>
      </c>
      <c r="K81" s="831">
        <v>394.9</v>
      </c>
      <c r="L81" s="831">
        <v>1</v>
      </c>
      <c r="M81" s="831">
        <v>789.8</v>
      </c>
      <c r="N81" s="831"/>
      <c r="O81" s="831"/>
      <c r="P81" s="827"/>
      <c r="Q81" s="832"/>
    </row>
    <row r="82" spans="1:17" ht="14.45" customHeight="1" x14ac:dyDescent="0.2">
      <c r="A82" s="821" t="s">
        <v>572</v>
      </c>
      <c r="B82" s="822" t="s">
        <v>2297</v>
      </c>
      <c r="C82" s="822" t="s">
        <v>2182</v>
      </c>
      <c r="D82" s="822" t="s">
        <v>2237</v>
      </c>
      <c r="E82" s="822" t="s">
        <v>2227</v>
      </c>
      <c r="F82" s="831">
        <v>0.4</v>
      </c>
      <c r="G82" s="831">
        <v>134.08000000000001</v>
      </c>
      <c r="H82" s="831">
        <v>0.93331477098705284</v>
      </c>
      <c r="I82" s="831">
        <v>335.2</v>
      </c>
      <c r="J82" s="831">
        <v>1</v>
      </c>
      <c r="K82" s="831">
        <v>143.66</v>
      </c>
      <c r="L82" s="831">
        <v>1</v>
      </c>
      <c r="M82" s="831">
        <v>143.66</v>
      </c>
      <c r="N82" s="831"/>
      <c r="O82" s="831"/>
      <c r="P82" s="827"/>
      <c r="Q82" s="832"/>
    </row>
    <row r="83" spans="1:17" ht="14.45" customHeight="1" x14ac:dyDescent="0.2">
      <c r="A83" s="821" t="s">
        <v>572</v>
      </c>
      <c r="B83" s="822" t="s">
        <v>2297</v>
      </c>
      <c r="C83" s="822" t="s">
        <v>2182</v>
      </c>
      <c r="D83" s="822" t="s">
        <v>2324</v>
      </c>
      <c r="E83" s="822" t="s">
        <v>971</v>
      </c>
      <c r="F83" s="831">
        <v>1.7000000000000002</v>
      </c>
      <c r="G83" s="831">
        <v>3613.52</v>
      </c>
      <c r="H83" s="831">
        <v>5.6227554227740955</v>
      </c>
      <c r="I83" s="831">
        <v>2125.6</v>
      </c>
      <c r="J83" s="831">
        <v>1.4000000000000001</v>
      </c>
      <c r="K83" s="831">
        <v>642.66</v>
      </c>
      <c r="L83" s="831">
        <v>1</v>
      </c>
      <c r="M83" s="831">
        <v>459.04285714285709</v>
      </c>
      <c r="N83" s="831">
        <v>1.3</v>
      </c>
      <c r="O83" s="831">
        <v>2762.18</v>
      </c>
      <c r="P83" s="827">
        <v>4.2980425108144278</v>
      </c>
      <c r="Q83" s="832">
        <v>2124.7538461538461</v>
      </c>
    </row>
    <row r="84" spans="1:17" ht="14.45" customHeight="1" x14ac:dyDescent="0.2">
      <c r="A84" s="821" t="s">
        <v>572</v>
      </c>
      <c r="B84" s="822" t="s">
        <v>2297</v>
      </c>
      <c r="C84" s="822" t="s">
        <v>2182</v>
      </c>
      <c r="D84" s="822" t="s">
        <v>2238</v>
      </c>
      <c r="E84" s="822" t="s">
        <v>976</v>
      </c>
      <c r="F84" s="831">
        <v>4</v>
      </c>
      <c r="G84" s="831">
        <v>438.4</v>
      </c>
      <c r="H84" s="831">
        <v>2.1882799241289805</v>
      </c>
      <c r="I84" s="831">
        <v>109.6</v>
      </c>
      <c r="J84" s="831">
        <v>6</v>
      </c>
      <c r="K84" s="831">
        <v>200.34</v>
      </c>
      <c r="L84" s="831">
        <v>1</v>
      </c>
      <c r="M84" s="831">
        <v>33.39</v>
      </c>
      <c r="N84" s="831">
        <v>24</v>
      </c>
      <c r="O84" s="831">
        <v>801.3599999999999</v>
      </c>
      <c r="P84" s="827">
        <v>3.9999999999999996</v>
      </c>
      <c r="Q84" s="832">
        <v>33.389999999999993</v>
      </c>
    </row>
    <row r="85" spans="1:17" ht="14.45" customHeight="1" x14ac:dyDescent="0.2">
      <c r="A85" s="821" t="s">
        <v>572</v>
      </c>
      <c r="B85" s="822" t="s">
        <v>2297</v>
      </c>
      <c r="C85" s="822" t="s">
        <v>2182</v>
      </c>
      <c r="D85" s="822" t="s">
        <v>2325</v>
      </c>
      <c r="E85" s="822" t="s">
        <v>2326</v>
      </c>
      <c r="F85" s="831"/>
      <c r="G85" s="831"/>
      <c r="H85" s="831"/>
      <c r="I85" s="831"/>
      <c r="J85" s="831">
        <v>0.3</v>
      </c>
      <c r="K85" s="831">
        <v>189.63</v>
      </c>
      <c r="L85" s="831">
        <v>1</v>
      </c>
      <c r="M85" s="831">
        <v>632.1</v>
      </c>
      <c r="N85" s="831"/>
      <c r="O85" s="831"/>
      <c r="P85" s="827"/>
      <c r="Q85" s="832"/>
    </row>
    <row r="86" spans="1:17" ht="14.45" customHeight="1" x14ac:dyDescent="0.2">
      <c r="A86" s="821" t="s">
        <v>572</v>
      </c>
      <c r="B86" s="822" t="s">
        <v>2297</v>
      </c>
      <c r="C86" s="822" t="s">
        <v>2182</v>
      </c>
      <c r="D86" s="822" t="s">
        <v>2327</v>
      </c>
      <c r="E86" s="822" t="s">
        <v>2328</v>
      </c>
      <c r="F86" s="831"/>
      <c r="G86" s="831"/>
      <c r="H86" s="831"/>
      <c r="I86" s="831"/>
      <c r="J86" s="831">
        <v>2.4</v>
      </c>
      <c r="K86" s="831">
        <v>2600.52</v>
      </c>
      <c r="L86" s="831">
        <v>1</v>
      </c>
      <c r="M86" s="831">
        <v>1083.55</v>
      </c>
      <c r="N86" s="831"/>
      <c r="O86" s="831"/>
      <c r="P86" s="827"/>
      <c r="Q86" s="832"/>
    </row>
    <row r="87" spans="1:17" ht="14.45" customHeight="1" x14ac:dyDescent="0.2">
      <c r="A87" s="821" t="s">
        <v>572</v>
      </c>
      <c r="B87" s="822" t="s">
        <v>2297</v>
      </c>
      <c r="C87" s="822" t="s">
        <v>2182</v>
      </c>
      <c r="D87" s="822" t="s">
        <v>2329</v>
      </c>
      <c r="E87" s="822" t="s">
        <v>2330</v>
      </c>
      <c r="F87" s="831">
        <v>1.1499999999999999</v>
      </c>
      <c r="G87" s="831">
        <v>197093.19</v>
      </c>
      <c r="H87" s="831">
        <v>1.1500000175044103</v>
      </c>
      <c r="I87" s="831">
        <v>171385.38260869565</v>
      </c>
      <c r="J87" s="831">
        <v>1</v>
      </c>
      <c r="K87" s="831">
        <v>171385.38</v>
      </c>
      <c r="L87" s="831">
        <v>1</v>
      </c>
      <c r="M87" s="831">
        <v>171385.38</v>
      </c>
      <c r="N87" s="831">
        <v>0.2</v>
      </c>
      <c r="O87" s="831">
        <v>34277.08</v>
      </c>
      <c r="P87" s="827">
        <v>0.20000002333921366</v>
      </c>
      <c r="Q87" s="832">
        <v>171385.4</v>
      </c>
    </row>
    <row r="88" spans="1:17" ht="14.45" customHeight="1" x14ac:dyDescent="0.2">
      <c r="A88" s="821" t="s">
        <v>572</v>
      </c>
      <c r="B88" s="822" t="s">
        <v>2297</v>
      </c>
      <c r="C88" s="822" t="s">
        <v>2182</v>
      </c>
      <c r="D88" s="822" t="s">
        <v>2331</v>
      </c>
      <c r="E88" s="822" t="s">
        <v>684</v>
      </c>
      <c r="F88" s="831"/>
      <c r="G88" s="831"/>
      <c r="H88" s="831"/>
      <c r="I88" s="831"/>
      <c r="J88" s="831"/>
      <c r="K88" s="831"/>
      <c r="L88" s="831"/>
      <c r="M88" s="831"/>
      <c r="N88" s="831">
        <v>2.6999999999999997</v>
      </c>
      <c r="O88" s="831">
        <v>2227.77</v>
      </c>
      <c r="P88" s="827"/>
      <c r="Q88" s="832">
        <v>825.1</v>
      </c>
    </row>
    <row r="89" spans="1:17" ht="14.45" customHeight="1" x14ac:dyDescent="0.2">
      <c r="A89" s="821" t="s">
        <v>572</v>
      </c>
      <c r="B89" s="822" t="s">
        <v>2297</v>
      </c>
      <c r="C89" s="822" t="s">
        <v>2182</v>
      </c>
      <c r="D89" s="822" t="s">
        <v>2332</v>
      </c>
      <c r="E89" s="822" t="s">
        <v>684</v>
      </c>
      <c r="F89" s="831"/>
      <c r="G89" s="831"/>
      <c r="H89" s="831"/>
      <c r="I89" s="831"/>
      <c r="J89" s="831"/>
      <c r="K89" s="831"/>
      <c r="L89" s="831"/>
      <c r="M89" s="831"/>
      <c r="N89" s="831">
        <v>0.4</v>
      </c>
      <c r="O89" s="831">
        <v>198.12</v>
      </c>
      <c r="P89" s="827"/>
      <c r="Q89" s="832">
        <v>495.3</v>
      </c>
    </row>
    <row r="90" spans="1:17" ht="14.45" customHeight="1" x14ac:dyDescent="0.2">
      <c r="A90" s="821" t="s">
        <v>572</v>
      </c>
      <c r="B90" s="822" t="s">
        <v>2297</v>
      </c>
      <c r="C90" s="822" t="s">
        <v>2182</v>
      </c>
      <c r="D90" s="822" t="s">
        <v>2333</v>
      </c>
      <c r="E90" s="822" t="s">
        <v>753</v>
      </c>
      <c r="F90" s="831"/>
      <c r="G90" s="831"/>
      <c r="H90" s="831"/>
      <c r="I90" s="831"/>
      <c r="J90" s="831"/>
      <c r="K90" s="831"/>
      <c r="L90" s="831"/>
      <c r="M90" s="831"/>
      <c r="N90" s="831">
        <v>0.4</v>
      </c>
      <c r="O90" s="831">
        <v>513.94000000000005</v>
      </c>
      <c r="P90" s="827"/>
      <c r="Q90" s="832">
        <v>1284.8500000000001</v>
      </c>
    </row>
    <row r="91" spans="1:17" ht="14.45" customHeight="1" x14ac:dyDescent="0.2">
      <c r="A91" s="821" t="s">
        <v>572</v>
      </c>
      <c r="B91" s="822" t="s">
        <v>2297</v>
      </c>
      <c r="C91" s="822" t="s">
        <v>2187</v>
      </c>
      <c r="D91" s="822" t="s">
        <v>2334</v>
      </c>
      <c r="E91" s="822" t="s">
        <v>2335</v>
      </c>
      <c r="F91" s="831"/>
      <c r="G91" s="831"/>
      <c r="H91" s="831"/>
      <c r="I91" s="831"/>
      <c r="J91" s="831"/>
      <c r="K91" s="831"/>
      <c r="L91" s="831"/>
      <c r="M91" s="831"/>
      <c r="N91" s="831">
        <v>2</v>
      </c>
      <c r="O91" s="831">
        <v>4435.46</v>
      </c>
      <c r="P91" s="827"/>
      <c r="Q91" s="832">
        <v>2217.73</v>
      </c>
    </row>
    <row r="92" spans="1:17" ht="14.45" customHeight="1" x14ac:dyDescent="0.2">
      <c r="A92" s="821" t="s">
        <v>572</v>
      </c>
      <c r="B92" s="822" t="s">
        <v>2297</v>
      </c>
      <c r="C92" s="822" t="s">
        <v>2187</v>
      </c>
      <c r="D92" s="822" t="s">
        <v>2241</v>
      </c>
      <c r="E92" s="822" t="s">
        <v>2189</v>
      </c>
      <c r="F92" s="831">
        <v>4</v>
      </c>
      <c r="G92" s="831">
        <v>10564.6</v>
      </c>
      <c r="H92" s="831"/>
      <c r="I92" s="831">
        <v>2641.15</v>
      </c>
      <c r="J92" s="831"/>
      <c r="K92" s="831"/>
      <c r="L92" s="831"/>
      <c r="M92" s="831"/>
      <c r="N92" s="831"/>
      <c r="O92" s="831"/>
      <c r="P92" s="827"/>
      <c r="Q92" s="832"/>
    </row>
    <row r="93" spans="1:17" ht="14.45" customHeight="1" x14ac:dyDescent="0.2">
      <c r="A93" s="821" t="s">
        <v>572</v>
      </c>
      <c r="B93" s="822" t="s">
        <v>2297</v>
      </c>
      <c r="C93" s="822" t="s">
        <v>2187</v>
      </c>
      <c r="D93" s="822" t="s">
        <v>2188</v>
      </c>
      <c r="E93" s="822" t="s">
        <v>2189</v>
      </c>
      <c r="F93" s="831">
        <v>37</v>
      </c>
      <c r="G93" s="831">
        <v>61429.62</v>
      </c>
      <c r="H93" s="831">
        <v>0.59056601723871227</v>
      </c>
      <c r="I93" s="831">
        <v>1660.26</v>
      </c>
      <c r="J93" s="831">
        <v>62.1</v>
      </c>
      <c r="K93" s="831">
        <v>104018.21</v>
      </c>
      <c r="L93" s="831">
        <v>1</v>
      </c>
      <c r="M93" s="831">
        <v>1675.0114331723028</v>
      </c>
      <c r="N93" s="831">
        <v>21</v>
      </c>
      <c r="O93" s="831">
        <v>35617.049999999996</v>
      </c>
      <c r="P93" s="827">
        <v>0.34241167964724634</v>
      </c>
      <c r="Q93" s="832">
        <v>1696.0499999999997</v>
      </c>
    </row>
    <row r="94" spans="1:17" ht="14.45" customHeight="1" x14ac:dyDescent="0.2">
      <c r="A94" s="821" t="s">
        <v>572</v>
      </c>
      <c r="B94" s="822" t="s">
        <v>2297</v>
      </c>
      <c r="C94" s="822" t="s">
        <v>2187</v>
      </c>
      <c r="D94" s="822" t="s">
        <v>2242</v>
      </c>
      <c r="E94" s="822" t="s">
        <v>2243</v>
      </c>
      <c r="F94" s="831">
        <v>3</v>
      </c>
      <c r="G94" s="831">
        <v>30927.45</v>
      </c>
      <c r="H94" s="831">
        <v>0.42703493469679127</v>
      </c>
      <c r="I94" s="831">
        <v>10309.15</v>
      </c>
      <c r="J94" s="831">
        <v>7</v>
      </c>
      <c r="K94" s="831">
        <v>72423.7</v>
      </c>
      <c r="L94" s="831">
        <v>1</v>
      </c>
      <c r="M94" s="831">
        <v>10346.242857142857</v>
      </c>
      <c r="N94" s="831">
        <v>1</v>
      </c>
      <c r="O94" s="831">
        <v>10406.31</v>
      </c>
      <c r="P94" s="827">
        <v>0.14368652802880824</v>
      </c>
      <c r="Q94" s="832">
        <v>10406.31</v>
      </c>
    </row>
    <row r="95" spans="1:17" ht="14.45" customHeight="1" x14ac:dyDescent="0.2">
      <c r="A95" s="821" t="s">
        <v>572</v>
      </c>
      <c r="B95" s="822" t="s">
        <v>2297</v>
      </c>
      <c r="C95" s="822" t="s">
        <v>2187</v>
      </c>
      <c r="D95" s="822" t="s">
        <v>2336</v>
      </c>
      <c r="E95" s="822" t="s">
        <v>2243</v>
      </c>
      <c r="F95" s="831">
        <v>5</v>
      </c>
      <c r="G95" s="831">
        <v>20588</v>
      </c>
      <c r="H95" s="831">
        <v>0.83232062536435247</v>
      </c>
      <c r="I95" s="831">
        <v>4117.6000000000004</v>
      </c>
      <c r="J95" s="831">
        <v>6</v>
      </c>
      <c r="K95" s="831">
        <v>24735.66</v>
      </c>
      <c r="L95" s="831">
        <v>1</v>
      </c>
      <c r="M95" s="831">
        <v>4122.6099999999997</v>
      </c>
      <c r="N95" s="831">
        <v>2</v>
      </c>
      <c r="O95" s="831">
        <v>8246.14</v>
      </c>
      <c r="P95" s="827">
        <v>0.33337052660005834</v>
      </c>
      <c r="Q95" s="832">
        <v>4123.07</v>
      </c>
    </row>
    <row r="96" spans="1:17" ht="14.45" customHeight="1" x14ac:dyDescent="0.2">
      <c r="A96" s="821" t="s">
        <v>572</v>
      </c>
      <c r="B96" s="822" t="s">
        <v>2297</v>
      </c>
      <c r="C96" s="822" t="s">
        <v>2187</v>
      </c>
      <c r="D96" s="822" t="s">
        <v>2337</v>
      </c>
      <c r="E96" s="822" t="s">
        <v>2338</v>
      </c>
      <c r="F96" s="831">
        <v>12</v>
      </c>
      <c r="G96" s="831">
        <v>14539.32</v>
      </c>
      <c r="H96" s="831">
        <v>0.8472254109585049</v>
      </c>
      <c r="I96" s="831">
        <v>1211.6099999999999</v>
      </c>
      <c r="J96" s="831">
        <v>14</v>
      </c>
      <c r="K96" s="831">
        <v>17161.100000000002</v>
      </c>
      <c r="L96" s="831">
        <v>1</v>
      </c>
      <c r="M96" s="831">
        <v>1225.7928571428572</v>
      </c>
      <c r="N96" s="831">
        <v>11</v>
      </c>
      <c r="O96" s="831">
        <v>13706.989999999998</v>
      </c>
      <c r="P96" s="827">
        <v>0.79872444074097793</v>
      </c>
      <c r="Q96" s="832">
        <v>1246.0899999999999</v>
      </c>
    </row>
    <row r="97" spans="1:17" ht="14.45" customHeight="1" x14ac:dyDescent="0.2">
      <c r="A97" s="821" t="s">
        <v>572</v>
      </c>
      <c r="B97" s="822" t="s">
        <v>2297</v>
      </c>
      <c r="C97" s="822" t="s">
        <v>2187</v>
      </c>
      <c r="D97" s="822" t="s">
        <v>2190</v>
      </c>
      <c r="E97" s="822" t="s">
        <v>2191</v>
      </c>
      <c r="F97" s="831">
        <v>47</v>
      </c>
      <c r="G97" s="831">
        <v>11543.67</v>
      </c>
      <c r="H97" s="831">
        <v>0.62408201528460772</v>
      </c>
      <c r="I97" s="831">
        <v>245.61</v>
      </c>
      <c r="J97" s="831">
        <v>74</v>
      </c>
      <c r="K97" s="831">
        <v>18497.04</v>
      </c>
      <c r="L97" s="831">
        <v>1</v>
      </c>
      <c r="M97" s="831">
        <v>249.96</v>
      </c>
      <c r="N97" s="831">
        <v>26</v>
      </c>
      <c r="O97" s="831">
        <v>6563.3600000000006</v>
      </c>
      <c r="P97" s="827">
        <v>0.35483298949453534</v>
      </c>
      <c r="Q97" s="832">
        <v>252.43692307692311</v>
      </c>
    </row>
    <row r="98" spans="1:17" ht="14.45" customHeight="1" x14ac:dyDescent="0.2">
      <c r="A98" s="821" t="s">
        <v>572</v>
      </c>
      <c r="B98" s="822" t="s">
        <v>2297</v>
      </c>
      <c r="C98" s="822" t="s">
        <v>2244</v>
      </c>
      <c r="D98" s="822" t="s">
        <v>2339</v>
      </c>
      <c r="E98" s="822" t="s">
        <v>2340</v>
      </c>
      <c r="F98" s="831">
        <v>2</v>
      </c>
      <c r="G98" s="831">
        <v>7851.26</v>
      </c>
      <c r="H98" s="831"/>
      <c r="I98" s="831">
        <v>3925.63</v>
      </c>
      <c r="J98" s="831"/>
      <c r="K98" s="831"/>
      <c r="L98" s="831"/>
      <c r="M98" s="831"/>
      <c r="N98" s="831"/>
      <c r="O98" s="831"/>
      <c r="P98" s="827"/>
      <c r="Q98" s="832"/>
    </row>
    <row r="99" spans="1:17" ht="14.45" customHeight="1" x14ac:dyDescent="0.2">
      <c r="A99" s="821" t="s">
        <v>572</v>
      </c>
      <c r="B99" s="822" t="s">
        <v>2297</v>
      </c>
      <c r="C99" s="822" t="s">
        <v>2244</v>
      </c>
      <c r="D99" s="822" t="s">
        <v>2341</v>
      </c>
      <c r="E99" s="822" t="s">
        <v>2342</v>
      </c>
      <c r="F99" s="831">
        <v>3</v>
      </c>
      <c r="G99" s="831">
        <v>15669.9</v>
      </c>
      <c r="H99" s="831"/>
      <c r="I99" s="831">
        <v>5223.3</v>
      </c>
      <c r="J99" s="831"/>
      <c r="K99" s="831"/>
      <c r="L99" s="831"/>
      <c r="M99" s="831"/>
      <c r="N99" s="831"/>
      <c r="O99" s="831"/>
      <c r="P99" s="827"/>
      <c r="Q99" s="832"/>
    </row>
    <row r="100" spans="1:17" ht="14.45" customHeight="1" x14ac:dyDescent="0.2">
      <c r="A100" s="821" t="s">
        <v>572</v>
      </c>
      <c r="B100" s="822" t="s">
        <v>2297</v>
      </c>
      <c r="C100" s="822" t="s">
        <v>2244</v>
      </c>
      <c r="D100" s="822" t="s">
        <v>2343</v>
      </c>
      <c r="E100" s="822" t="s">
        <v>2344</v>
      </c>
      <c r="F100" s="831">
        <v>1</v>
      </c>
      <c r="G100" s="831">
        <v>10478</v>
      </c>
      <c r="H100" s="831">
        <v>0.5</v>
      </c>
      <c r="I100" s="831">
        <v>10478</v>
      </c>
      <c r="J100" s="831">
        <v>2</v>
      </c>
      <c r="K100" s="831">
        <v>20956</v>
      </c>
      <c r="L100" s="831">
        <v>1</v>
      </c>
      <c r="M100" s="831">
        <v>10478</v>
      </c>
      <c r="N100" s="831"/>
      <c r="O100" s="831"/>
      <c r="P100" s="827"/>
      <c r="Q100" s="832"/>
    </row>
    <row r="101" spans="1:17" ht="14.45" customHeight="1" x14ac:dyDescent="0.2">
      <c r="A101" s="821" t="s">
        <v>572</v>
      </c>
      <c r="B101" s="822" t="s">
        <v>2297</v>
      </c>
      <c r="C101" s="822" t="s">
        <v>2244</v>
      </c>
      <c r="D101" s="822" t="s">
        <v>2345</v>
      </c>
      <c r="E101" s="822" t="s">
        <v>2346</v>
      </c>
      <c r="F101" s="831"/>
      <c r="G101" s="831"/>
      <c r="H101" s="831"/>
      <c r="I101" s="831"/>
      <c r="J101" s="831">
        <v>1</v>
      </c>
      <c r="K101" s="831">
        <v>61920</v>
      </c>
      <c r="L101" s="831">
        <v>1</v>
      </c>
      <c r="M101" s="831">
        <v>61920</v>
      </c>
      <c r="N101" s="831"/>
      <c r="O101" s="831"/>
      <c r="P101" s="827"/>
      <c r="Q101" s="832"/>
    </row>
    <row r="102" spans="1:17" ht="14.45" customHeight="1" x14ac:dyDescent="0.2">
      <c r="A102" s="821" t="s">
        <v>572</v>
      </c>
      <c r="B102" s="822" t="s">
        <v>2297</v>
      </c>
      <c r="C102" s="822" t="s">
        <v>2244</v>
      </c>
      <c r="D102" s="822" t="s">
        <v>2347</v>
      </c>
      <c r="E102" s="822" t="s">
        <v>2348</v>
      </c>
      <c r="F102" s="831">
        <v>1</v>
      </c>
      <c r="G102" s="831">
        <v>6133.4</v>
      </c>
      <c r="H102" s="831"/>
      <c r="I102" s="831">
        <v>6133.4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572</v>
      </c>
      <c r="B103" s="822" t="s">
        <v>2297</v>
      </c>
      <c r="C103" s="822" t="s">
        <v>2244</v>
      </c>
      <c r="D103" s="822" t="s">
        <v>2349</v>
      </c>
      <c r="E103" s="822" t="s">
        <v>771</v>
      </c>
      <c r="F103" s="831"/>
      <c r="G103" s="831"/>
      <c r="H103" s="831"/>
      <c r="I103" s="831"/>
      <c r="J103" s="831"/>
      <c r="K103" s="831"/>
      <c r="L103" s="831"/>
      <c r="M103" s="831"/>
      <c r="N103" s="831">
        <v>7</v>
      </c>
      <c r="O103" s="831">
        <v>6930</v>
      </c>
      <c r="P103" s="827"/>
      <c r="Q103" s="832">
        <v>990</v>
      </c>
    </row>
    <row r="104" spans="1:17" ht="14.45" customHeight="1" x14ac:dyDescent="0.2">
      <c r="A104" s="821" t="s">
        <v>572</v>
      </c>
      <c r="B104" s="822" t="s">
        <v>2297</v>
      </c>
      <c r="C104" s="822" t="s">
        <v>2192</v>
      </c>
      <c r="D104" s="822" t="s">
        <v>2251</v>
      </c>
      <c r="E104" s="822" t="s">
        <v>2252</v>
      </c>
      <c r="F104" s="831">
        <v>130</v>
      </c>
      <c r="G104" s="831">
        <v>23140</v>
      </c>
      <c r="H104" s="831">
        <v>0.77015243293616453</v>
      </c>
      <c r="I104" s="831">
        <v>178</v>
      </c>
      <c r="J104" s="831">
        <v>166</v>
      </c>
      <c r="K104" s="831">
        <v>30046</v>
      </c>
      <c r="L104" s="831">
        <v>1</v>
      </c>
      <c r="M104" s="831">
        <v>181</v>
      </c>
      <c r="N104" s="831">
        <v>230</v>
      </c>
      <c r="O104" s="831">
        <v>48594</v>
      </c>
      <c r="P104" s="827">
        <v>1.6173201091659455</v>
      </c>
      <c r="Q104" s="832">
        <v>211.27826086956523</v>
      </c>
    </row>
    <row r="105" spans="1:17" ht="14.45" customHeight="1" x14ac:dyDescent="0.2">
      <c r="A105" s="821" t="s">
        <v>572</v>
      </c>
      <c r="B105" s="822" t="s">
        <v>2297</v>
      </c>
      <c r="C105" s="822" t="s">
        <v>2192</v>
      </c>
      <c r="D105" s="822" t="s">
        <v>2350</v>
      </c>
      <c r="E105" s="822" t="s">
        <v>2351</v>
      </c>
      <c r="F105" s="831">
        <v>116</v>
      </c>
      <c r="G105" s="831">
        <v>3359940</v>
      </c>
      <c r="H105" s="831">
        <v>1.3973160240492364</v>
      </c>
      <c r="I105" s="831">
        <v>28965</v>
      </c>
      <c r="J105" s="831">
        <v>83</v>
      </c>
      <c r="K105" s="831">
        <v>2404567</v>
      </c>
      <c r="L105" s="831">
        <v>1</v>
      </c>
      <c r="M105" s="831">
        <v>28970.686746987951</v>
      </c>
      <c r="N105" s="831">
        <v>70</v>
      </c>
      <c r="O105" s="831">
        <v>2028242</v>
      </c>
      <c r="P105" s="827">
        <v>0.84349573124807919</v>
      </c>
      <c r="Q105" s="832">
        <v>28974.885714285716</v>
      </c>
    </row>
    <row r="106" spans="1:17" ht="14.45" customHeight="1" x14ac:dyDescent="0.2">
      <c r="A106" s="821" t="s">
        <v>572</v>
      </c>
      <c r="B106" s="822" t="s">
        <v>2297</v>
      </c>
      <c r="C106" s="822" t="s">
        <v>2192</v>
      </c>
      <c r="D106" s="822" t="s">
        <v>2352</v>
      </c>
      <c r="E106" s="822" t="s">
        <v>2353</v>
      </c>
      <c r="F106" s="831">
        <v>269</v>
      </c>
      <c r="G106" s="831">
        <v>3677768</v>
      </c>
      <c r="H106" s="831">
        <v>0.77719443427749324</v>
      </c>
      <c r="I106" s="831">
        <v>13672</v>
      </c>
      <c r="J106" s="831">
        <v>346</v>
      </c>
      <c r="K106" s="831">
        <v>4732108</v>
      </c>
      <c r="L106" s="831">
        <v>1</v>
      </c>
      <c r="M106" s="831">
        <v>13676.612716763006</v>
      </c>
      <c r="N106" s="831">
        <v>380</v>
      </c>
      <c r="O106" s="831">
        <v>5199134</v>
      </c>
      <c r="P106" s="827">
        <v>1.0986930137689166</v>
      </c>
      <c r="Q106" s="832">
        <v>13681.931578947368</v>
      </c>
    </row>
    <row r="107" spans="1:17" ht="14.45" customHeight="1" x14ac:dyDescent="0.2">
      <c r="A107" s="821" t="s">
        <v>572</v>
      </c>
      <c r="B107" s="822" t="s">
        <v>2297</v>
      </c>
      <c r="C107" s="822" t="s">
        <v>2192</v>
      </c>
      <c r="D107" s="822" t="s">
        <v>2354</v>
      </c>
      <c r="E107" s="822" t="s">
        <v>2355</v>
      </c>
      <c r="F107" s="831"/>
      <c r="G107" s="831"/>
      <c r="H107" s="831"/>
      <c r="I107" s="831"/>
      <c r="J107" s="831">
        <v>1</v>
      </c>
      <c r="K107" s="831">
        <v>2786</v>
      </c>
      <c r="L107" s="831">
        <v>1</v>
      </c>
      <c r="M107" s="831">
        <v>2786</v>
      </c>
      <c r="N107" s="831"/>
      <c r="O107" s="831"/>
      <c r="P107" s="827"/>
      <c r="Q107" s="832"/>
    </row>
    <row r="108" spans="1:17" ht="14.45" customHeight="1" x14ac:dyDescent="0.2">
      <c r="A108" s="821" t="s">
        <v>572</v>
      </c>
      <c r="B108" s="822" t="s">
        <v>2297</v>
      </c>
      <c r="C108" s="822" t="s">
        <v>2192</v>
      </c>
      <c r="D108" s="822" t="s">
        <v>2356</v>
      </c>
      <c r="E108" s="822" t="s">
        <v>2357</v>
      </c>
      <c r="F108" s="831">
        <v>1</v>
      </c>
      <c r="G108" s="831">
        <v>2353</v>
      </c>
      <c r="H108" s="831">
        <v>0.99324609539890252</v>
      </c>
      <c r="I108" s="831">
        <v>2353</v>
      </c>
      <c r="J108" s="831">
        <v>1</v>
      </c>
      <c r="K108" s="831">
        <v>2369</v>
      </c>
      <c r="L108" s="831">
        <v>1</v>
      </c>
      <c r="M108" s="831">
        <v>2369</v>
      </c>
      <c r="N108" s="831"/>
      <c r="O108" s="831"/>
      <c r="P108" s="827"/>
      <c r="Q108" s="832"/>
    </row>
    <row r="109" spans="1:17" ht="14.45" customHeight="1" x14ac:dyDescent="0.2">
      <c r="A109" s="821" t="s">
        <v>572</v>
      </c>
      <c r="B109" s="822" t="s">
        <v>2297</v>
      </c>
      <c r="C109" s="822" t="s">
        <v>2192</v>
      </c>
      <c r="D109" s="822" t="s">
        <v>2257</v>
      </c>
      <c r="E109" s="822" t="s">
        <v>2258</v>
      </c>
      <c r="F109" s="831">
        <v>1</v>
      </c>
      <c r="G109" s="831">
        <v>5243</v>
      </c>
      <c r="H109" s="831"/>
      <c r="I109" s="831">
        <v>5243</v>
      </c>
      <c r="J109" s="831"/>
      <c r="K109" s="831"/>
      <c r="L109" s="831"/>
      <c r="M109" s="831"/>
      <c r="N109" s="831"/>
      <c r="O109" s="831"/>
      <c r="P109" s="827"/>
      <c r="Q109" s="832"/>
    </row>
    <row r="110" spans="1:17" ht="14.45" customHeight="1" x14ac:dyDescent="0.2">
      <c r="A110" s="821" t="s">
        <v>572</v>
      </c>
      <c r="B110" s="822" t="s">
        <v>2297</v>
      </c>
      <c r="C110" s="822" t="s">
        <v>2192</v>
      </c>
      <c r="D110" s="822" t="s">
        <v>2259</v>
      </c>
      <c r="E110" s="822" t="s">
        <v>2260</v>
      </c>
      <c r="F110" s="831">
        <v>0</v>
      </c>
      <c r="G110" s="831">
        <v>0</v>
      </c>
      <c r="H110" s="831"/>
      <c r="I110" s="831"/>
      <c r="J110" s="831">
        <v>0</v>
      </c>
      <c r="K110" s="831">
        <v>0</v>
      </c>
      <c r="L110" s="831"/>
      <c r="M110" s="831"/>
      <c r="N110" s="831">
        <v>0</v>
      </c>
      <c r="O110" s="831">
        <v>0</v>
      </c>
      <c r="P110" s="827"/>
      <c r="Q110" s="832"/>
    </row>
    <row r="111" spans="1:17" ht="14.45" customHeight="1" x14ac:dyDescent="0.2">
      <c r="A111" s="821" t="s">
        <v>572</v>
      </c>
      <c r="B111" s="822" t="s">
        <v>2297</v>
      </c>
      <c r="C111" s="822" t="s">
        <v>2192</v>
      </c>
      <c r="D111" s="822" t="s">
        <v>2261</v>
      </c>
      <c r="E111" s="822" t="s">
        <v>2262</v>
      </c>
      <c r="F111" s="831">
        <v>1343</v>
      </c>
      <c r="G111" s="831">
        <v>0</v>
      </c>
      <c r="H111" s="831"/>
      <c r="I111" s="831">
        <v>0</v>
      </c>
      <c r="J111" s="831">
        <v>949</v>
      </c>
      <c r="K111" s="831">
        <v>0</v>
      </c>
      <c r="L111" s="831"/>
      <c r="M111" s="831">
        <v>0</v>
      </c>
      <c r="N111" s="831">
        <v>831</v>
      </c>
      <c r="O111" s="831">
        <v>0</v>
      </c>
      <c r="P111" s="827"/>
      <c r="Q111" s="832">
        <v>0</v>
      </c>
    </row>
    <row r="112" spans="1:17" ht="14.45" customHeight="1" x14ac:dyDescent="0.2">
      <c r="A112" s="821" t="s">
        <v>572</v>
      </c>
      <c r="B112" s="822" t="s">
        <v>2297</v>
      </c>
      <c r="C112" s="822" t="s">
        <v>2192</v>
      </c>
      <c r="D112" s="822" t="s">
        <v>2358</v>
      </c>
      <c r="E112" s="822" t="s">
        <v>2359</v>
      </c>
      <c r="F112" s="831"/>
      <c r="G112" s="831"/>
      <c r="H112" s="831"/>
      <c r="I112" s="831"/>
      <c r="J112" s="831">
        <v>6</v>
      </c>
      <c r="K112" s="831">
        <v>0</v>
      </c>
      <c r="L112" s="831"/>
      <c r="M112" s="831">
        <v>0</v>
      </c>
      <c r="N112" s="831">
        <v>13</v>
      </c>
      <c r="O112" s="831">
        <v>0</v>
      </c>
      <c r="P112" s="827"/>
      <c r="Q112" s="832">
        <v>0</v>
      </c>
    </row>
    <row r="113" spans="1:17" ht="14.45" customHeight="1" x14ac:dyDescent="0.2">
      <c r="A113" s="821" t="s">
        <v>572</v>
      </c>
      <c r="B113" s="822" t="s">
        <v>2297</v>
      </c>
      <c r="C113" s="822" t="s">
        <v>2192</v>
      </c>
      <c r="D113" s="822" t="s">
        <v>2360</v>
      </c>
      <c r="E113" s="822" t="s">
        <v>2361</v>
      </c>
      <c r="F113" s="831"/>
      <c r="G113" s="831"/>
      <c r="H113" s="831"/>
      <c r="I113" s="831"/>
      <c r="J113" s="831">
        <v>13</v>
      </c>
      <c r="K113" s="831">
        <v>0</v>
      </c>
      <c r="L113" s="831"/>
      <c r="M113" s="831">
        <v>0</v>
      </c>
      <c r="N113" s="831">
        <v>15</v>
      </c>
      <c r="O113" s="831">
        <v>0</v>
      </c>
      <c r="P113" s="827"/>
      <c r="Q113" s="832">
        <v>0</v>
      </c>
    </row>
    <row r="114" spans="1:17" ht="14.45" customHeight="1" x14ac:dyDescent="0.2">
      <c r="A114" s="821" t="s">
        <v>572</v>
      </c>
      <c r="B114" s="822" t="s">
        <v>2297</v>
      </c>
      <c r="C114" s="822" t="s">
        <v>2192</v>
      </c>
      <c r="D114" s="822" t="s">
        <v>2263</v>
      </c>
      <c r="E114" s="822" t="s">
        <v>2264</v>
      </c>
      <c r="F114" s="831">
        <v>21</v>
      </c>
      <c r="G114" s="831">
        <v>0</v>
      </c>
      <c r="H114" s="831"/>
      <c r="I114" s="831">
        <v>0</v>
      </c>
      <c r="J114" s="831">
        <v>13</v>
      </c>
      <c r="K114" s="831">
        <v>0</v>
      </c>
      <c r="L114" s="831"/>
      <c r="M114" s="831">
        <v>0</v>
      </c>
      <c r="N114" s="831">
        <v>18</v>
      </c>
      <c r="O114" s="831">
        <v>0</v>
      </c>
      <c r="P114" s="827"/>
      <c r="Q114" s="832">
        <v>0</v>
      </c>
    </row>
    <row r="115" spans="1:17" ht="14.45" customHeight="1" x14ac:dyDescent="0.2">
      <c r="A115" s="821" t="s">
        <v>572</v>
      </c>
      <c r="B115" s="822" t="s">
        <v>2297</v>
      </c>
      <c r="C115" s="822" t="s">
        <v>2192</v>
      </c>
      <c r="D115" s="822" t="s">
        <v>2362</v>
      </c>
      <c r="E115" s="822" t="s">
        <v>2363</v>
      </c>
      <c r="F115" s="831">
        <v>7</v>
      </c>
      <c r="G115" s="831">
        <v>0</v>
      </c>
      <c r="H115" s="831"/>
      <c r="I115" s="831">
        <v>0</v>
      </c>
      <c r="J115" s="831">
        <v>12</v>
      </c>
      <c r="K115" s="831">
        <v>0</v>
      </c>
      <c r="L115" s="831"/>
      <c r="M115" s="831">
        <v>0</v>
      </c>
      <c r="N115" s="831">
        <v>9</v>
      </c>
      <c r="O115" s="831">
        <v>0</v>
      </c>
      <c r="P115" s="827"/>
      <c r="Q115" s="832">
        <v>0</v>
      </c>
    </row>
    <row r="116" spans="1:17" ht="14.45" customHeight="1" x14ac:dyDescent="0.2">
      <c r="A116" s="821" t="s">
        <v>572</v>
      </c>
      <c r="B116" s="822" t="s">
        <v>2297</v>
      </c>
      <c r="C116" s="822" t="s">
        <v>2192</v>
      </c>
      <c r="D116" s="822" t="s">
        <v>2265</v>
      </c>
      <c r="E116" s="822" t="s">
        <v>2266</v>
      </c>
      <c r="F116" s="831">
        <v>28</v>
      </c>
      <c r="G116" s="831">
        <v>0</v>
      </c>
      <c r="H116" s="831"/>
      <c r="I116" s="831">
        <v>0</v>
      </c>
      <c r="J116" s="831">
        <v>30</v>
      </c>
      <c r="K116" s="831">
        <v>0</v>
      </c>
      <c r="L116" s="831"/>
      <c r="M116" s="831">
        <v>0</v>
      </c>
      <c r="N116" s="831">
        <v>40</v>
      </c>
      <c r="O116" s="831">
        <v>0</v>
      </c>
      <c r="P116" s="827"/>
      <c r="Q116" s="832">
        <v>0</v>
      </c>
    </row>
    <row r="117" spans="1:17" ht="14.45" customHeight="1" x14ac:dyDescent="0.2">
      <c r="A117" s="821" t="s">
        <v>572</v>
      </c>
      <c r="B117" s="822" t="s">
        <v>2297</v>
      </c>
      <c r="C117" s="822" t="s">
        <v>2192</v>
      </c>
      <c r="D117" s="822" t="s">
        <v>2364</v>
      </c>
      <c r="E117" s="822" t="s">
        <v>2361</v>
      </c>
      <c r="F117" s="831"/>
      <c r="G117" s="831"/>
      <c r="H117" s="831"/>
      <c r="I117" s="831"/>
      <c r="J117" s="831">
        <v>4</v>
      </c>
      <c r="K117" s="831">
        <v>0</v>
      </c>
      <c r="L117" s="831"/>
      <c r="M117" s="831">
        <v>0</v>
      </c>
      <c r="N117" s="831">
        <v>4</v>
      </c>
      <c r="O117" s="831">
        <v>0</v>
      </c>
      <c r="P117" s="827"/>
      <c r="Q117" s="832">
        <v>0</v>
      </c>
    </row>
    <row r="118" spans="1:17" ht="14.45" customHeight="1" x14ac:dyDescent="0.2">
      <c r="A118" s="821" t="s">
        <v>572</v>
      </c>
      <c r="B118" s="822" t="s">
        <v>2297</v>
      </c>
      <c r="C118" s="822" t="s">
        <v>2192</v>
      </c>
      <c r="D118" s="822" t="s">
        <v>2365</v>
      </c>
      <c r="E118" s="822" t="s">
        <v>2361</v>
      </c>
      <c r="F118" s="831"/>
      <c r="G118" s="831"/>
      <c r="H118" s="831"/>
      <c r="I118" s="831"/>
      <c r="J118" s="831">
        <v>2</v>
      </c>
      <c r="K118" s="831">
        <v>0</v>
      </c>
      <c r="L118" s="831"/>
      <c r="M118" s="831">
        <v>0</v>
      </c>
      <c r="N118" s="831"/>
      <c r="O118" s="831"/>
      <c r="P118" s="827"/>
      <c r="Q118" s="832"/>
    </row>
    <row r="119" spans="1:17" ht="14.45" customHeight="1" x14ac:dyDescent="0.2">
      <c r="A119" s="821" t="s">
        <v>572</v>
      </c>
      <c r="B119" s="822" t="s">
        <v>2297</v>
      </c>
      <c r="C119" s="822" t="s">
        <v>2192</v>
      </c>
      <c r="D119" s="822" t="s">
        <v>2211</v>
      </c>
      <c r="E119" s="822" t="s">
        <v>2212</v>
      </c>
      <c r="F119" s="831">
        <v>22</v>
      </c>
      <c r="G119" s="831">
        <v>7810</v>
      </c>
      <c r="H119" s="831">
        <v>1.3641921397379912</v>
      </c>
      <c r="I119" s="831">
        <v>355</v>
      </c>
      <c r="J119" s="831">
        <v>16</v>
      </c>
      <c r="K119" s="831">
        <v>5725</v>
      </c>
      <c r="L119" s="831">
        <v>1</v>
      </c>
      <c r="M119" s="831">
        <v>357.8125</v>
      </c>
      <c r="N119" s="831">
        <v>17</v>
      </c>
      <c r="O119" s="831">
        <v>6120</v>
      </c>
      <c r="P119" s="827">
        <v>1.068995633187773</v>
      </c>
      <c r="Q119" s="832">
        <v>360</v>
      </c>
    </row>
    <row r="120" spans="1:17" ht="14.45" customHeight="1" x14ac:dyDescent="0.2">
      <c r="A120" s="821" t="s">
        <v>572</v>
      </c>
      <c r="B120" s="822" t="s">
        <v>2297</v>
      </c>
      <c r="C120" s="822" t="s">
        <v>2192</v>
      </c>
      <c r="D120" s="822" t="s">
        <v>2366</v>
      </c>
      <c r="E120" s="822" t="s">
        <v>2361</v>
      </c>
      <c r="F120" s="831"/>
      <c r="G120" s="831"/>
      <c r="H120" s="831"/>
      <c r="I120" s="831"/>
      <c r="J120" s="831">
        <v>8</v>
      </c>
      <c r="K120" s="831">
        <v>0</v>
      </c>
      <c r="L120" s="831"/>
      <c r="M120" s="831">
        <v>0</v>
      </c>
      <c r="N120" s="831">
        <v>15</v>
      </c>
      <c r="O120" s="831">
        <v>0</v>
      </c>
      <c r="P120" s="827"/>
      <c r="Q120" s="832">
        <v>0</v>
      </c>
    </row>
    <row r="121" spans="1:17" ht="14.45" customHeight="1" x14ac:dyDescent="0.2">
      <c r="A121" s="821" t="s">
        <v>572</v>
      </c>
      <c r="B121" s="822" t="s">
        <v>2297</v>
      </c>
      <c r="C121" s="822" t="s">
        <v>2192</v>
      </c>
      <c r="D121" s="822" t="s">
        <v>2215</v>
      </c>
      <c r="E121" s="822" t="s">
        <v>2216</v>
      </c>
      <c r="F121" s="831">
        <v>100</v>
      </c>
      <c r="G121" s="831">
        <v>70193</v>
      </c>
      <c r="H121" s="831">
        <v>1.3245211812435136</v>
      </c>
      <c r="I121" s="831">
        <v>701.93</v>
      </c>
      <c r="J121" s="831">
        <v>75</v>
      </c>
      <c r="K121" s="831">
        <v>52995</v>
      </c>
      <c r="L121" s="831">
        <v>1</v>
      </c>
      <c r="M121" s="831">
        <v>706.6</v>
      </c>
      <c r="N121" s="831">
        <v>103</v>
      </c>
      <c r="O121" s="831">
        <v>73205</v>
      </c>
      <c r="P121" s="827">
        <v>1.3813567317671478</v>
      </c>
      <c r="Q121" s="832">
        <v>710.72815533980588</v>
      </c>
    </row>
    <row r="122" spans="1:17" ht="14.45" customHeight="1" x14ac:dyDescent="0.2">
      <c r="A122" s="821" t="s">
        <v>572</v>
      </c>
      <c r="B122" s="822" t="s">
        <v>2297</v>
      </c>
      <c r="C122" s="822" t="s">
        <v>2192</v>
      </c>
      <c r="D122" s="822" t="s">
        <v>2367</v>
      </c>
      <c r="E122" s="822" t="s">
        <v>2361</v>
      </c>
      <c r="F122" s="831"/>
      <c r="G122" s="831"/>
      <c r="H122" s="831"/>
      <c r="I122" s="831"/>
      <c r="J122" s="831">
        <v>2</v>
      </c>
      <c r="K122" s="831">
        <v>0</v>
      </c>
      <c r="L122" s="831"/>
      <c r="M122" s="831">
        <v>0</v>
      </c>
      <c r="N122" s="831">
        <v>5</v>
      </c>
      <c r="O122" s="831">
        <v>0</v>
      </c>
      <c r="P122" s="827"/>
      <c r="Q122" s="832">
        <v>0</v>
      </c>
    </row>
    <row r="123" spans="1:17" ht="14.45" customHeight="1" x14ac:dyDescent="0.2">
      <c r="A123" s="821" t="s">
        <v>572</v>
      </c>
      <c r="B123" s="822" t="s">
        <v>2297</v>
      </c>
      <c r="C123" s="822" t="s">
        <v>2192</v>
      </c>
      <c r="D123" s="822" t="s">
        <v>2368</v>
      </c>
      <c r="E123" s="822" t="s">
        <v>2369</v>
      </c>
      <c r="F123" s="831">
        <v>1290</v>
      </c>
      <c r="G123" s="831">
        <v>8142480</v>
      </c>
      <c r="H123" s="831">
        <v>1.2891862930621736</v>
      </c>
      <c r="I123" s="831">
        <v>6312</v>
      </c>
      <c r="J123" s="831">
        <v>1000</v>
      </c>
      <c r="K123" s="831">
        <v>6315984</v>
      </c>
      <c r="L123" s="831">
        <v>1</v>
      </c>
      <c r="M123" s="831">
        <v>6315.9840000000004</v>
      </c>
      <c r="N123" s="831">
        <v>1255</v>
      </c>
      <c r="O123" s="831">
        <v>7933862</v>
      </c>
      <c r="P123" s="827">
        <v>1.2561561270579533</v>
      </c>
      <c r="Q123" s="832">
        <v>6321.8023904382471</v>
      </c>
    </row>
    <row r="124" spans="1:17" ht="14.45" customHeight="1" x14ac:dyDescent="0.2">
      <c r="A124" s="821" t="s">
        <v>572</v>
      </c>
      <c r="B124" s="822" t="s">
        <v>2297</v>
      </c>
      <c r="C124" s="822" t="s">
        <v>2192</v>
      </c>
      <c r="D124" s="822" t="s">
        <v>2271</v>
      </c>
      <c r="E124" s="822" t="s">
        <v>2272</v>
      </c>
      <c r="F124" s="831"/>
      <c r="G124" s="831"/>
      <c r="H124" s="831"/>
      <c r="I124" s="831"/>
      <c r="J124" s="831">
        <v>5</v>
      </c>
      <c r="K124" s="831">
        <v>1030</v>
      </c>
      <c r="L124" s="831">
        <v>1</v>
      </c>
      <c r="M124" s="831">
        <v>206</v>
      </c>
      <c r="N124" s="831">
        <v>1</v>
      </c>
      <c r="O124" s="831">
        <v>207</v>
      </c>
      <c r="P124" s="827">
        <v>0.20097087378640777</v>
      </c>
      <c r="Q124" s="832">
        <v>207</v>
      </c>
    </row>
    <row r="125" spans="1:17" ht="14.45" customHeight="1" x14ac:dyDescent="0.2">
      <c r="A125" s="821" t="s">
        <v>572</v>
      </c>
      <c r="B125" s="822" t="s">
        <v>2297</v>
      </c>
      <c r="C125" s="822" t="s">
        <v>2192</v>
      </c>
      <c r="D125" s="822" t="s">
        <v>2273</v>
      </c>
      <c r="E125" s="822" t="s">
        <v>2274</v>
      </c>
      <c r="F125" s="831">
        <v>35</v>
      </c>
      <c r="G125" s="831">
        <v>0</v>
      </c>
      <c r="H125" s="831"/>
      <c r="I125" s="831">
        <v>0</v>
      </c>
      <c r="J125" s="831">
        <v>22</v>
      </c>
      <c r="K125" s="831">
        <v>0</v>
      </c>
      <c r="L125" s="831"/>
      <c r="M125" s="831">
        <v>0</v>
      </c>
      <c r="N125" s="831">
        <v>33</v>
      </c>
      <c r="O125" s="831">
        <v>0</v>
      </c>
      <c r="P125" s="827"/>
      <c r="Q125" s="832">
        <v>0</v>
      </c>
    </row>
    <row r="126" spans="1:17" ht="14.45" customHeight="1" x14ac:dyDescent="0.2">
      <c r="A126" s="821" t="s">
        <v>572</v>
      </c>
      <c r="B126" s="822" t="s">
        <v>2297</v>
      </c>
      <c r="C126" s="822" t="s">
        <v>2192</v>
      </c>
      <c r="D126" s="822" t="s">
        <v>2370</v>
      </c>
      <c r="E126" s="822" t="s">
        <v>2371</v>
      </c>
      <c r="F126" s="831"/>
      <c r="G126" s="831"/>
      <c r="H126" s="831"/>
      <c r="I126" s="831"/>
      <c r="J126" s="831">
        <v>1</v>
      </c>
      <c r="K126" s="831">
        <v>1999</v>
      </c>
      <c r="L126" s="831">
        <v>1</v>
      </c>
      <c r="M126" s="831">
        <v>1999</v>
      </c>
      <c r="N126" s="831"/>
      <c r="O126" s="831"/>
      <c r="P126" s="827"/>
      <c r="Q126" s="832"/>
    </row>
    <row r="127" spans="1:17" ht="14.45" customHeight="1" x14ac:dyDescent="0.2">
      <c r="A127" s="821" t="s">
        <v>572</v>
      </c>
      <c r="B127" s="822" t="s">
        <v>2297</v>
      </c>
      <c r="C127" s="822" t="s">
        <v>2192</v>
      </c>
      <c r="D127" s="822" t="s">
        <v>2275</v>
      </c>
      <c r="E127" s="822" t="s">
        <v>2276</v>
      </c>
      <c r="F127" s="831">
        <v>27</v>
      </c>
      <c r="G127" s="831">
        <v>4239</v>
      </c>
      <c r="H127" s="831">
        <v>0.5365822784810127</v>
      </c>
      <c r="I127" s="831">
        <v>157</v>
      </c>
      <c r="J127" s="831">
        <v>50</v>
      </c>
      <c r="K127" s="831">
        <v>7900</v>
      </c>
      <c r="L127" s="831">
        <v>1</v>
      </c>
      <c r="M127" s="831">
        <v>158</v>
      </c>
      <c r="N127" s="831">
        <v>54</v>
      </c>
      <c r="O127" s="831">
        <v>8636</v>
      </c>
      <c r="P127" s="827">
        <v>1.0931645569620254</v>
      </c>
      <c r="Q127" s="832">
        <v>159.92592592592592</v>
      </c>
    </row>
    <row r="128" spans="1:17" ht="14.45" customHeight="1" x14ac:dyDescent="0.2">
      <c r="A128" s="821" t="s">
        <v>572</v>
      </c>
      <c r="B128" s="822" t="s">
        <v>2297</v>
      </c>
      <c r="C128" s="822" t="s">
        <v>2192</v>
      </c>
      <c r="D128" s="822" t="s">
        <v>2372</v>
      </c>
      <c r="E128" s="822" t="s">
        <v>2373</v>
      </c>
      <c r="F128" s="831">
        <v>435</v>
      </c>
      <c r="G128" s="831">
        <v>10759725</v>
      </c>
      <c r="H128" s="831">
        <v>0.6795501768107175</v>
      </c>
      <c r="I128" s="831">
        <v>24735</v>
      </c>
      <c r="J128" s="831">
        <v>640</v>
      </c>
      <c r="K128" s="831">
        <v>15833599</v>
      </c>
      <c r="L128" s="831">
        <v>1</v>
      </c>
      <c r="M128" s="831">
        <v>24739.998437499999</v>
      </c>
      <c r="N128" s="831">
        <v>497</v>
      </c>
      <c r="O128" s="831">
        <v>12298117</v>
      </c>
      <c r="P128" s="827">
        <v>0.77671014656869863</v>
      </c>
      <c r="Q128" s="832">
        <v>24744.702213279677</v>
      </c>
    </row>
    <row r="129" spans="1:17" ht="14.45" customHeight="1" x14ac:dyDescent="0.2">
      <c r="A129" s="821" t="s">
        <v>572</v>
      </c>
      <c r="B129" s="822" t="s">
        <v>2297</v>
      </c>
      <c r="C129" s="822" t="s">
        <v>2192</v>
      </c>
      <c r="D129" s="822" t="s">
        <v>2374</v>
      </c>
      <c r="E129" s="822" t="s">
        <v>2375</v>
      </c>
      <c r="F129" s="831">
        <v>15</v>
      </c>
      <c r="G129" s="831">
        <v>0</v>
      </c>
      <c r="H129" s="831"/>
      <c r="I129" s="831">
        <v>0</v>
      </c>
      <c r="J129" s="831">
        <v>15</v>
      </c>
      <c r="K129" s="831">
        <v>0</v>
      </c>
      <c r="L129" s="831"/>
      <c r="M129" s="831">
        <v>0</v>
      </c>
      <c r="N129" s="831">
        <v>9</v>
      </c>
      <c r="O129" s="831">
        <v>0</v>
      </c>
      <c r="P129" s="827"/>
      <c r="Q129" s="832">
        <v>0</v>
      </c>
    </row>
    <row r="130" spans="1:17" ht="14.45" customHeight="1" x14ac:dyDescent="0.2">
      <c r="A130" s="821" t="s">
        <v>572</v>
      </c>
      <c r="B130" s="822" t="s">
        <v>2297</v>
      </c>
      <c r="C130" s="822" t="s">
        <v>2192</v>
      </c>
      <c r="D130" s="822" t="s">
        <v>2376</v>
      </c>
      <c r="E130" s="822" t="s">
        <v>2361</v>
      </c>
      <c r="F130" s="831"/>
      <c r="G130" s="831"/>
      <c r="H130" s="831"/>
      <c r="I130" s="831"/>
      <c r="J130" s="831">
        <v>1</v>
      </c>
      <c r="K130" s="831">
        <v>0</v>
      </c>
      <c r="L130" s="831"/>
      <c r="M130" s="831">
        <v>0</v>
      </c>
      <c r="N130" s="831">
        <v>3</v>
      </c>
      <c r="O130" s="831">
        <v>0</v>
      </c>
      <c r="P130" s="827"/>
      <c r="Q130" s="832">
        <v>0</v>
      </c>
    </row>
    <row r="131" spans="1:17" ht="14.45" customHeight="1" x14ac:dyDescent="0.2">
      <c r="A131" s="821" t="s">
        <v>572</v>
      </c>
      <c r="B131" s="822" t="s">
        <v>2297</v>
      </c>
      <c r="C131" s="822" t="s">
        <v>2192</v>
      </c>
      <c r="D131" s="822" t="s">
        <v>2283</v>
      </c>
      <c r="E131" s="822" t="s">
        <v>2284</v>
      </c>
      <c r="F131" s="831">
        <v>6</v>
      </c>
      <c r="G131" s="831">
        <v>0</v>
      </c>
      <c r="H131" s="831"/>
      <c r="I131" s="831">
        <v>0</v>
      </c>
      <c r="J131" s="831">
        <v>4</v>
      </c>
      <c r="K131" s="831">
        <v>0</v>
      </c>
      <c r="L131" s="831"/>
      <c r="M131" s="831">
        <v>0</v>
      </c>
      <c r="N131" s="831">
        <v>9</v>
      </c>
      <c r="O131" s="831">
        <v>0</v>
      </c>
      <c r="P131" s="827"/>
      <c r="Q131" s="832">
        <v>0</v>
      </c>
    </row>
    <row r="132" spans="1:17" ht="14.45" customHeight="1" x14ac:dyDescent="0.2">
      <c r="A132" s="821" t="s">
        <v>572</v>
      </c>
      <c r="B132" s="822" t="s">
        <v>2297</v>
      </c>
      <c r="C132" s="822" t="s">
        <v>2192</v>
      </c>
      <c r="D132" s="822" t="s">
        <v>2377</v>
      </c>
      <c r="E132" s="822" t="s">
        <v>2378</v>
      </c>
      <c r="F132" s="831"/>
      <c r="G132" s="831"/>
      <c r="H132" s="831"/>
      <c r="I132" s="831"/>
      <c r="J132" s="831">
        <v>2</v>
      </c>
      <c r="K132" s="831">
        <v>9318</v>
      </c>
      <c r="L132" s="831">
        <v>1</v>
      </c>
      <c r="M132" s="831">
        <v>4659</v>
      </c>
      <c r="N132" s="831"/>
      <c r="O132" s="831"/>
      <c r="P132" s="827"/>
      <c r="Q132" s="832"/>
    </row>
    <row r="133" spans="1:17" ht="14.45" customHeight="1" x14ac:dyDescent="0.2">
      <c r="A133" s="821" t="s">
        <v>572</v>
      </c>
      <c r="B133" s="822" t="s">
        <v>2297</v>
      </c>
      <c r="C133" s="822" t="s">
        <v>2192</v>
      </c>
      <c r="D133" s="822" t="s">
        <v>2379</v>
      </c>
      <c r="E133" s="822" t="s">
        <v>2380</v>
      </c>
      <c r="F133" s="831"/>
      <c r="G133" s="831"/>
      <c r="H133" s="831"/>
      <c r="I133" s="831"/>
      <c r="J133" s="831">
        <v>1</v>
      </c>
      <c r="K133" s="831">
        <v>5765</v>
      </c>
      <c r="L133" s="831">
        <v>1</v>
      </c>
      <c r="M133" s="831">
        <v>5765</v>
      </c>
      <c r="N133" s="831"/>
      <c r="O133" s="831"/>
      <c r="P133" s="827"/>
      <c r="Q133" s="832"/>
    </row>
    <row r="134" spans="1:17" ht="14.45" customHeight="1" x14ac:dyDescent="0.2">
      <c r="A134" s="821" t="s">
        <v>572</v>
      </c>
      <c r="B134" s="822" t="s">
        <v>2297</v>
      </c>
      <c r="C134" s="822" t="s">
        <v>2192</v>
      </c>
      <c r="D134" s="822" t="s">
        <v>2381</v>
      </c>
      <c r="E134" s="822" t="s">
        <v>2382</v>
      </c>
      <c r="F134" s="831">
        <v>551</v>
      </c>
      <c r="G134" s="831">
        <v>0</v>
      </c>
      <c r="H134" s="831"/>
      <c r="I134" s="831">
        <v>0</v>
      </c>
      <c r="J134" s="831">
        <v>232</v>
      </c>
      <c r="K134" s="831">
        <v>0</v>
      </c>
      <c r="L134" s="831"/>
      <c r="M134" s="831">
        <v>0</v>
      </c>
      <c r="N134" s="831">
        <v>59</v>
      </c>
      <c r="O134" s="831">
        <v>0</v>
      </c>
      <c r="P134" s="827"/>
      <c r="Q134" s="832">
        <v>0</v>
      </c>
    </row>
    <row r="135" spans="1:17" ht="14.45" customHeight="1" x14ac:dyDescent="0.2">
      <c r="A135" s="821" t="s">
        <v>572</v>
      </c>
      <c r="B135" s="822" t="s">
        <v>2297</v>
      </c>
      <c r="C135" s="822" t="s">
        <v>2192</v>
      </c>
      <c r="D135" s="822" t="s">
        <v>2383</v>
      </c>
      <c r="E135" s="822" t="s">
        <v>2384</v>
      </c>
      <c r="F135" s="831">
        <v>90</v>
      </c>
      <c r="G135" s="831">
        <v>142380</v>
      </c>
      <c r="H135" s="831">
        <v>2.6399421504459237</v>
      </c>
      <c r="I135" s="831">
        <v>1582</v>
      </c>
      <c r="J135" s="831">
        <v>34</v>
      </c>
      <c r="K135" s="831">
        <v>53933</v>
      </c>
      <c r="L135" s="831">
        <v>1</v>
      </c>
      <c r="M135" s="831">
        <v>1586.2647058823529</v>
      </c>
      <c r="N135" s="831">
        <v>70</v>
      </c>
      <c r="O135" s="831">
        <v>111370</v>
      </c>
      <c r="P135" s="827">
        <v>2.0649694991934435</v>
      </c>
      <c r="Q135" s="832">
        <v>1591</v>
      </c>
    </row>
    <row r="136" spans="1:17" ht="14.45" customHeight="1" x14ac:dyDescent="0.2">
      <c r="A136" s="821" t="s">
        <v>572</v>
      </c>
      <c r="B136" s="822" t="s">
        <v>2297</v>
      </c>
      <c r="C136" s="822" t="s">
        <v>2192</v>
      </c>
      <c r="D136" s="822" t="s">
        <v>2285</v>
      </c>
      <c r="E136" s="822" t="s">
        <v>2286</v>
      </c>
      <c r="F136" s="831"/>
      <c r="G136" s="831"/>
      <c r="H136" s="831"/>
      <c r="I136" s="831"/>
      <c r="J136" s="831">
        <v>26</v>
      </c>
      <c r="K136" s="831">
        <v>0</v>
      </c>
      <c r="L136" s="831"/>
      <c r="M136" s="831">
        <v>0</v>
      </c>
      <c r="N136" s="831">
        <v>38</v>
      </c>
      <c r="O136" s="831">
        <v>0</v>
      </c>
      <c r="P136" s="827"/>
      <c r="Q136" s="832">
        <v>0</v>
      </c>
    </row>
    <row r="137" spans="1:17" ht="14.45" customHeight="1" x14ac:dyDescent="0.2">
      <c r="A137" s="821" t="s">
        <v>572</v>
      </c>
      <c r="B137" s="822" t="s">
        <v>2297</v>
      </c>
      <c r="C137" s="822" t="s">
        <v>2192</v>
      </c>
      <c r="D137" s="822" t="s">
        <v>2287</v>
      </c>
      <c r="E137" s="822" t="s">
        <v>2288</v>
      </c>
      <c r="F137" s="831"/>
      <c r="G137" s="831"/>
      <c r="H137" s="831"/>
      <c r="I137" s="831"/>
      <c r="J137" s="831"/>
      <c r="K137" s="831"/>
      <c r="L137" s="831"/>
      <c r="M137" s="831"/>
      <c r="N137" s="831">
        <v>1</v>
      </c>
      <c r="O137" s="831">
        <v>114</v>
      </c>
      <c r="P137" s="827"/>
      <c r="Q137" s="832">
        <v>114</v>
      </c>
    </row>
    <row r="138" spans="1:17" ht="14.45" customHeight="1" x14ac:dyDescent="0.2">
      <c r="A138" s="821" t="s">
        <v>572</v>
      </c>
      <c r="B138" s="822" t="s">
        <v>2297</v>
      </c>
      <c r="C138" s="822" t="s">
        <v>2192</v>
      </c>
      <c r="D138" s="822" t="s">
        <v>2289</v>
      </c>
      <c r="E138" s="822" t="s">
        <v>2290</v>
      </c>
      <c r="F138" s="831"/>
      <c r="G138" s="831"/>
      <c r="H138" s="831"/>
      <c r="I138" s="831"/>
      <c r="J138" s="831">
        <v>19</v>
      </c>
      <c r="K138" s="831">
        <v>0</v>
      </c>
      <c r="L138" s="831"/>
      <c r="M138" s="831">
        <v>0</v>
      </c>
      <c r="N138" s="831">
        <v>34</v>
      </c>
      <c r="O138" s="831">
        <v>0</v>
      </c>
      <c r="P138" s="827"/>
      <c r="Q138" s="832">
        <v>0</v>
      </c>
    </row>
    <row r="139" spans="1:17" ht="14.45" customHeight="1" x14ac:dyDescent="0.2">
      <c r="A139" s="821" t="s">
        <v>572</v>
      </c>
      <c r="B139" s="822" t="s">
        <v>2297</v>
      </c>
      <c r="C139" s="822" t="s">
        <v>2192</v>
      </c>
      <c r="D139" s="822" t="s">
        <v>2385</v>
      </c>
      <c r="E139" s="822" t="s">
        <v>2386</v>
      </c>
      <c r="F139" s="831"/>
      <c r="G139" s="831"/>
      <c r="H139" s="831"/>
      <c r="I139" s="831"/>
      <c r="J139" s="831">
        <v>24</v>
      </c>
      <c r="K139" s="831">
        <v>0</v>
      </c>
      <c r="L139" s="831"/>
      <c r="M139" s="831">
        <v>0</v>
      </c>
      <c r="N139" s="831">
        <v>27</v>
      </c>
      <c r="O139" s="831">
        <v>0</v>
      </c>
      <c r="P139" s="827"/>
      <c r="Q139" s="832">
        <v>0</v>
      </c>
    </row>
    <row r="140" spans="1:17" ht="14.45" customHeight="1" x14ac:dyDescent="0.2">
      <c r="A140" s="821" t="s">
        <v>572</v>
      </c>
      <c r="B140" s="822" t="s">
        <v>2297</v>
      </c>
      <c r="C140" s="822" t="s">
        <v>2192</v>
      </c>
      <c r="D140" s="822" t="s">
        <v>2291</v>
      </c>
      <c r="E140" s="822" t="s">
        <v>2292</v>
      </c>
      <c r="F140" s="831"/>
      <c r="G140" s="831"/>
      <c r="H140" s="831"/>
      <c r="I140" s="831"/>
      <c r="J140" s="831">
        <v>6</v>
      </c>
      <c r="K140" s="831">
        <v>0</v>
      </c>
      <c r="L140" s="831"/>
      <c r="M140" s="831">
        <v>0</v>
      </c>
      <c r="N140" s="831">
        <v>10</v>
      </c>
      <c r="O140" s="831">
        <v>0</v>
      </c>
      <c r="P140" s="827"/>
      <c r="Q140" s="832">
        <v>0</v>
      </c>
    </row>
    <row r="141" spans="1:17" ht="14.45" customHeight="1" x14ac:dyDescent="0.2">
      <c r="A141" s="821" t="s">
        <v>572</v>
      </c>
      <c r="B141" s="822" t="s">
        <v>2297</v>
      </c>
      <c r="C141" s="822" t="s">
        <v>2192</v>
      </c>
      <c r="D141" s="822" t="s">
        <v>2293</v>
      </c>
      <c r="E141" s="822" t="s">
        <v>2294</v>
      </c>
      <c r="F141" s="831"/>
      <c r="G141" s="831"/>
      <c r="H141" s="831"/>
      <c r="I141" s="831"/>
      <c r="J141" s="831">
        <v>9</v>
      </c>
      <c r="K141" s="831">
        <v>0</v>
      </c>
      <c r="L141" s="831"/>
      <c r="M141" s="831">
        <v>0</v>
      </c>
      <c r="N141" s="831">
        <v>10</v>
      </c>
      <c r="O141" s="831">
        <v>0</v>
      </c>
      <c r="P141" s="827"/>
      <c r="Q141" s="832">
        <v>0</v>
      </c>
    </row>
    <row r="142" spans="1:17" ht="14.45" customHeight="1" x14ac:dyDescent="0.2">
      <c r="A142" s="821" t="s">
        <v>572</v>
      </c>
      <c r="B142" s="822" t="s">
        <v>2297</v>
      </c>
      <c r="C142" s="822" t="s">
        <v>2192</v>
      </c>
      <c r="D142" s="822" t="s">
        <v>2387</v>
      </c>
      <c r="E142" s="822" t="s">
        <v>2388</v>
      </c>
      <c r="F142" s="831"/>
      <c r="G142" s="831"/>
      <c r="H142" s="831"/>
      <c r="I142" s="831"/>
      <c r="J142" s="831">
        <v>3</v>
      </c>
      <c r="K142" s="831">
        <v>0</v>
      </c>
      <c r="L142" s="831"/>
      <c r="M142" s="831">
        <v>0</v>
      </c>
      <c r="N142" s="831">
        <v>1</v>
      </c>
      <c r="O142" s="831">
        <v>0</v>
      </c>
      <c r="P142" s="827"/>
      <c r="Q142" s="832">
        <v>0</v>
      </c>
    </row>
    <row r="143" spans="1:17" ht="14.45" customHeight="1" x14ac:dyDescent="0.2">
      <c r="A143" s="821" t="s">
        <v>572</v>
      </c>
      <c r="B143" s="822" t="s">
        <v>2297</v>
      </c>
      <c r="C143" s="822" t="s">
        <v>2192</v>
      </c>
      <c r="D143" s="822" t="s">
        <v>2389</v>
      </c>
      <c r="E143" s="822" t="s">
        <v>2390</v>
      </c>
      <c r="F143" s="831"/>
      <c r="G143" s="831"/>
      <c r="H143" s="831"/>
      <c r="I143" s="831"/>
      <c r="J143" s="831"/>
      <c r="K143" s="831"/>
      <c r="L143" s="831"/>
      <c r="M143" s="831"/>
      <c r="N143" s="831">
        <v>9</v>
      </c>
      <c r="O143" s="831">
        <v>143982</v>
      </c>
      <c r="P143" s="827"/>
      <c r="Q143" s="832">
        <v>15998</v>
      </c>
    </row>
    <row r="144" spans="1:17" ht="14.45" customHeight="1" x14ac:dyDescent="0.2">
      <c r="A144" s="821" t="s">
        <v>572</v>
      </c>
      <c r="B144" s="822" t="s">
        <v>2391</v>
      </c>
      <c r="C144" s="822" t="s">
        <v>2192</v>
      </c>
      <c r="D144" s="822" t="s">
        <v>2392</v>
      </c>
      <c r="E144" s="822" t="s">
        <v>2393</v>
      </c>
      <c r="F144" s="831">
        <v>1</v>
      </c>
      <c r="G144" s="831">
        <v>1967</v>
      </c>
      <c r="H144" s="831"/>
      <c r="I144" s="831">
        <v>1967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572</v>
      </c>
      <c r="B145" s="822" t="s">
        <v>2391</v>
      </c>
      <c r="C145" s="822" t="s">
        <v>2192</v>
      </c>
      <c r="D145" s="822" t="s">
        <v>2354</v>
      </c>
      <c r="E145" s="822" t="s">
        <v>2355</v>
      </c>
      <c r="F145" s="831">
        <v>2</v>
      </c>
      <c r="G145" s="831">
        <v>5545</v>
      </c>
      <c r="H145" s="831"/>
      <c r="I145" s="831">
        <v>2772.5</v>
      </c>
      <c r="J145" s="831"/>
      <c r="K145" s="831"/>
      <c r="L145" s="831"/>
      <c r="M145" s="831"/>
      <c r="N145" s="831">
        <v>1</v>
      </c>
      <c r="O145" s="831">
        <v>2796</v>
      </c>
      <c r="P145" s="827"/>
      <c r="Q145" s="832">
        <v>2796</v>
      </c>
    </row>
    <row r="146" spans="1:17" ht="14.45" customHeight="1" x14ac:dyDescent="0.2">
      <c r="A146" s="821" t="s">
        <v>572</v>
      </c>
      <c r="B146" s="822" t="s">
        <v>2391</v>
      </c>
      <c r="C146" s="822" t="s">
        <v>2192</v>
      </c>
      <c r="D146" s="822" t="s">
        <v>2394</v>
      </c>
      <c r="E146" s="822" t="s">
        <v>2395</v>
      </c>
      <c r="F146" s="831"/>
      <c r="G146" s="831"/>
      <c r="H146" s="831"/>
      <c r="I146" s="831"/>
      <c r="J146" s="831"/>
      <c r="K146" s="831"/>
      <c r="L146" s="831"/>
      <c r="M146" s="831"/>
      <c r="N146" s="831">
        <v>1</v>
      </c>
      <c r="O146" s="831">
        <v>5148</v>
      </c>
      <c r="P146" s="827"/>
      <c r="Q146" s="832">
        <v>5148</v>
      </c>
    </row>
    <row r="147" spans="1:17" ht="14.45" customHeight="1" x14ac:dyDescent="0.2">
      <c r="A147" s="821" t="s">
        <v>572</v>
      </c>
      <c r="B147" s="822" t="s">
        <v>2391</v>
      </c>
      <c r="C147" s="822" t="s">
        <v>2192</v>
      </c>
      <c r="D147" s="822" t="s">
        <v>2396</v>
      </c>
      <c r="E147" s="822" t="s">
        <v>2397</v>
      </c>
      <c r="F147" s="831">
        <v>2</v>
      </c>
      <c r="G147" s="831">
        <v>7233</v>
      </c>
      <c r="H147" s="831"/>
      <c r="I147" s="831">
        <v>3616.5</v>
      </c>
      <c r="J147" s="831"/>
      <c r="K147" s="831"/>
      <c r="L147" s="831"/>
      <c r="M147" s="831"/>
      <c r="N147" s="831">
        <v>1</v>
      </c>
      <c r="O147" s="831">
        <v>3653</v>
      </c>
      <c r="P147" s="827"/>
      <c r="Q147" s="832">
        <v>3653</v>
      </c>
    </row>
    <row r="148" spans="1:17" ht="14.45" customHeight="1" x14ac:dyDescent="0.2">
      <c r="A148" s="821" t="s">
        <v>572</v>
      </c>
      <c r="B148" s="822" t="s">
        <v>2391</v>
      </c>
      <c r="C148" s="822" t="s">
        <v>2192</v>
      </c>
      <c r="D148" s="822" t="s">
        <v>2370</v>
      </c>
      <c r="E148" s="822" t="s">
        <v>2371</v>
      </c>
      <c r="F148" s="831">
        <v>2</v>
      </c>
      <c r="G148" s="831">
        <v>3973</v>
      </c>
      <c r="H148" s="831"/>
      <c r="I148" s="831">
        <v>1986.5</v>
      </c>
      <c r="J148" s="831"/>
      <c r="K148" s="831"/>
      <c r="L148" s="831"/>
      <c r="M148" s="831"/>
      <c r="N148" s="831">
        <v>1</v>
      </c>
      <c r="O148" s="831">
        <v>2009</v>
      </c>
      <c r="P148" s="827"/>
      <c r="Q148" s="832">
        <v>2009</v>
      </c>
    </row>
    <row r="149" spans="1:17" ht="14.45" customHeight="1" x14ac:dyDescent="0.2">
      <c r="A149" s="821" t="s">
        <v>572</v>
      </c>
      <c r="B149" s="822" t="s">
        <v>2391</v>
      </c>
      <c r="C149" s="822" t="s">
        <v>2192</v>
      </c>
      <c r="D149" s="822" t="s">
        <v>2398</v>
      </c>
      <c r="E149" s="822" t="s">
        <v>2399</v>
      </c>
      <c r="F149" s="831">
        <v>2</v>
      </c>
      <c r="G149" s="831">
        <v>10580</v>
      </c>
      <c r="H149" s="831"/>
      <c r="I149" s="831">
        <v>5290</v>
      </c>
      <c r="J149" s="831"/>
      <c r="K149" s="831"/>
      <c r="L149" s="831"/>
      <c r="M149" s="831"/>
      <c r="N149" s="831"/>
      <c r="O149" s="831"/>
      <c r="P149" s="827"/>
      <c r="Q149" s="832"/>
    </row>
    <row r="150" spans="1:17" ht="14.45" customHeight="1" x14ac:dyDescent="0.2">
      <c r="A150" s="821" t="s">
        <v>572</v>
      </c>
      <c r="B150" s="822" t="s">
        <v>2391</v>
      </c>
      <c r="C150" s="822" t="s">
        <v>2192</v>
      </c>
      <c r="D150" s="822" t="s">
        <v>2379</v>
      </c>
      <c r="E150" s="822" t="s">
        <v>2380</v>
      </c>
      <c r="F150" s="831">
        <v>2</v>
      </c>
      <c r="G150" s="831">
        <v>11434</v>
      </c>
      <c r="H150" s="831"/>
      <c r="I150" s="831">
        <v>5717</v>
      </c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572</v>
      </c>
      <c r="B151" s="822" t="s">
        <v>2391</v>
      </c>
      <c r="C151" s="822" t="s">
        <v>2192</v>
      </c>
      <c r="D151" s="822" t="s">
        <v>2400</v>
      </c>
      <c r="E151" s="822" t="s">
        <v>2401</v>
      </c>
      <c r="F151" s="831">
        <v>1</v>
      </c>
      <c r="G151" s="831">
        <v>8466</v>
      </c>
      <c r="H151" s="831"/>
      <c r="I151" s="831">
        <v>8466</v>
      </c>
      <c r="J151" s="831"/>
      <c r="K151" s="831"/>
      <c r="L151" s="831"/>
      <c r="M151" s="831"/>
      <c r="N151" s="831"/>
      <c r="O151" s="831"/>
      <c r="P151" s="827"/>
      <c r="Q151" s="832"/>
    </row>
    <row r="152" spans="1:17" ht="14.45" customHeight="1" x14ac:dyDescent="0.2">
      <c r="A152" s="821" t="s">
        <v>572</v>
      </c>
      <c r="B152" s="822" t="s">
        <v>2391</v>
      </c>
      <c r="C152" s="822" t="s">
        <v>2192</v>
      </c>
      <c r="D152" s="822" t="s">
        <v>2402</v>
      </c>
      <c r="E152" s="822" t="s">
        <v>2403</v>
      </c>
      <c r="F152" s="831">
        <v>1</v>
      </c>
      <c r="G152" s="831">
        <v>6818</v>
      </c>
      <c r="H152" s="831"/>
      <c r="I152" s="831">
        <v>6818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572</v>
      </c>
      <c r="B153" s="822" t="s">
        <v>2391</v>
      </c>
      <c r="C153" s="822" t="s">
        <v>2192</v>
      </c>
      <c r="D153" s="822" t="s">
        <v>2404</v>
      </c>
      <c r="E153" s="822" t="s">
        <v>2405</v>
      </c>
      <c r="F153" s="831"/>
      <c r="G153" s="831"/>
      <c r="H153" s="831"/>
      <c r="I153" s="831"/>
      <c r="J153" s="831"/>
      <c r="K153" s="831"/>
      <c r="L153" s="831"/>
      <c r="M153" s="831"/>
      <c r="N153" s="831">
        <v>1</v>
      </c>
      <c r="O153" s="831">
        <v>17154</v>
      </c>
      <c r="P153" s="827"/>
      <c r="Q153" s="832">
        <v>17154</v>
      </c>
    </row>
    <row r="154" spans="1:17" ht="14.45" customHeight="1" x14ac:dyDescent="0.2">
      <c r="A154" s="821" t="s">
        <v>572</v>
      </c>
      <c r="B154" s="822" t="s">
        <v>2406</v>
      </c>
      <c r="C154" s="822" t="s">
        <v>2192</v>
      </c>
      <c r="D154" s="822" t="s">
        <v>2407</v>
      </c>
      <c r="E154" s="822" t="s">
        <v>2408</v>
      </c>
      <c r="F154" s="831">
        <v>2</v>
      </c>
      <c r="G154" s="831">
        <v>748</v>
      </c>
      <c r="H154" s="831"/>
      <c r="I154" s="831">
        <v>374</v>
      </c>
      <c r="J154" s="831"/>
      <c r="K154" s="831"/>
      <c r="L154" s="831"/>
      <c r="M154" s="831"/>
      <c r="N154" s="831"/>
      <c r="O154" s="831"/>
      <c r="P154" s="827"/>
      <c r="Q154" s="832"/>
    </row>
    <row r="155" spans="1:17" ht="14.45" customHeight="1" x14ac:dyDescent="0.2">
      <c r="A155" s="821" t="s">
        <v>572</v>
      </c>
      <c r="B155" s="822" t="s">
        <v>2406</v>
      </c>
      <c r="C155" s="822" t="s">
        <v>2192</v>
      </c>
      <c r="D155" s="822" t="s">
        <v>2271</v>
      </c>
      <c r="E155" s="822" t="s">
        <v>2272</v>
      </c>
      <c r="F155" s="831">
        <v>963</v>
      </c>
      <c r="G155" s="831">
        <v>197413</v>
      </c>
      <c r="H155" s="831">
        <v>0.96219701806803171</v>
      </c>
      <c r="I155" s="831">
        <v>204.99792315680165</v>
      </c>
      <c r="J155" s="831">
        <v>996</v>
      </c>
      <c r="K155" s="831">
        <v>205169</v>
      </c>
      <c r="L155" s="831">
        <v>1</v>
      </c>
      <c r="M155" s="831">
        <v>205.9929718875502</v>
      </c>
      <c r="N155" s="831">
        <v>373</v>
      </c>
      <c r="O155" s="831">
        <v>77211</v>
      </c>
      <c r="P155" s="827">
        <v>0.37632878261335778</v>
      </c>
      <c r="Q155" s="832">
        <v>207</v>
      </c>
    </row>
    <row r="156" spans="1:17" ht="14.45" customHeight="1" x14ac:dyDescent="0.2">
      <c r="A156" s="821" t="s">
        <v>572</v>
      </c>
      <c r="B156" s="822" t="s">
        <v>2409</v>
      </c>
      <c r="C156" s="822" t="s">
        <v>2192</v>
      </c>
      <c r="D156" s="822" t="s">
        <v>2203</v>
      </c>
      <c r="E156" s="822" t="s">
        <v>2204</v>
      </c>
      <c r="F156" s="831">
        <v>37</v>
      </c>
      <c r="G156" s="831">
        <v>8325</v>
      </c>
      <c r="H156" s="831"/>
      <c r="I156" s="831">
        <v>225</v>
      </c>
      <c r="J156" s="831"/>
      <c r="K156" s="831"/>
      <c r="L156" s="831"/>
      <c r="M156" s="831"/>
      <c r="N156" s="831"/>
      <c r="O156" s="831"/>
      <c r="P156" s="827"/>
      <c r="Q156" s="832"/>
    </row>
    <row r="157" spans="1:17" ht="14.45" customHeight="1" x14ac:dyDescent="0.2">
      <c r="A157" s="821" t="s">
        <v>572</v>
      </c>
      <c r="B157" s="822" t="s">
        <v>2409</v>
      </c>
      <c r="C157" s="822" t="s">
        <v>2192</v>
      </c>
      <c r="D157" s="822" t="s">
        <v>2259</v>
      </c>
      <c r="E157" s="822" t="s">
        <v>2260</v>
      </c>
      <c r="F157" s="831">
        <v>0</v>
      </c>
      <c r="G157" s="831">
        <v>0</v>
      </c>
      <c r="H157" s="831"/>
      <c r="I157" s="831"/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2410</v>
      </c>
      <c r="B158" s="822" t="s">
        <v>2180</v>
      </c>
      <c r="C158" s="822" t="s">
        <v>2192</v>
      </c>
      <c r="D158" s="822" t="s">
        <v>2199</v>
      </c>
      <c r="E158" s="822" t="s">
        <v>2200</v>
      </c>
      <c r="F158" s="831"/>
      <c r="G158" s="831"/>
      <c r="H158" s="831"/>
      <c r="I158" s="831"/>
      <c r="J158" s="831">
        <v>1</v>
      </c>
      <c r="K158" s="831">
        <v>38</v>
      </c>
      <c r="L158" s="831">
        <v>1</v>
      </c>
      <c r="M158" s="831">
        <v>38</v>
      </c>
      <c r="N158" s="831"/>
      <c r="O158" s="831"/>
      <c r="P158" s="827"/>
      <c r="Q158" s="832"/>
    </row>
    <row r="159" spans="1:17" ht="14.45" customHeight="1" thickBot="1" x14ac:dyDescent="0.25">
      <c r="A159" s="813" t="s">
        <v>2410</v>
      </c>
      <c r="B159" s="814" t="s">
        <v>2180</v>
      </c>
      <c r="C159" s="814" t="s">
        <v>2192</v>
      </c>
      <c r="D159" s="814" t="s">
        <v>2211</v>
      </c>
      <c r="E159" s="814" t="s">
        <v>2212</v>
      </c>
      <c r="F159" s="833"/>
      <c r="G159" s="833"/>
      <c r="H159" s="833"/>
      <c r="I159" s="833"/>
      <c r="J159" s="833"/>
      <c r="K159" s="833"/>
      <c r="L159" s="833"/>
      <c r="M159" s="833"/>
      <c r="N159" s="833">
        <v>1</v>
      </c>
      <c r="O159" s="833">
        <v>360</v>
      </c>
      <c r="P159" s="819"/>
      <c r="Q159" s="834">
        <v>360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A9A378F-0986-47D1-9330-54A14943BCF1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497.08800000000002</v>
      </c>
      <c r="C5" s="114">
        <v>410.81200000000001</v>
      </c>
      <c r="D5" s="114">
        <v>423.851</v>
      </c>
      <c r="E5" s="424">
        <f>IF(OR(D5=0,B5=0),"",D5/B5)</f>
        <v>0.85266793807132735</v>
      </c>
      <c r="F5" s="129">
        <f>IF(OR(D5=0,C5=0),"",D5/C5)</f>
        <v>1.0317395791749024</v>
      </c>
      <c r="G5" s="130">
        <v>408</v>
      </c>
      <c r="H5" s="114">
        <v>388</v>
      </c>
      <c r="I5" s="114">
        <v>426</v>
      </c>
      <c r="J5" s="424">
        <f>IF(OR(I5=0,G5=0),"",I5/G5)</f>
        <v>1.0441176470588236</v>
      </c>
      <c r="K5" s="131">
        <f>IF(OR(I5=0,H5=0),"",I5/H5)</f>
        <v>1.097938144329897</v>
      </c>
      <c r="L5" s="121"/>
      <c r="M5" s="121"/>
      <c r="N5" s="7">
        <f>D5-C5</f>
        <v>13.038999999999987</v>
      </c>
      <c r="O5" s="8">
        <f>I5-H5</f>
        <v>38</v>
      </c>
      <c r="P5" s="7">
        <f>D5-B5</f>
        <v>-73.237000000000023</v>
      </c>
      <c r="Q5" s="8">
        <f>I5-G5</f>
        <v>18</v>
      </c>
    </row>
    <row r="6" spans="1:17" ht="14.45" hidden="1" customHeight="1" outlineLevel="1" x14ac:dyDescent="0.2">
      <c r="A6" s="441" t="s">
        <v>168</v>
      </c>
      <c r="B6" s="120">
        <v>128.084</v>
      </c>
      <c r="C6" s="113">
        <v>106.38800000000001</v>
      </c>
      <c r="D6" s="113">
        <v>111.876</v>
      </c>
      <c r="E6" s="424">
        <f t="shared" ref="E6:E12" si="0">IF(OR(D6=0,B6=0),"",D6/B6)</f>
        <v>0.87345804315917686</v>
      </c>
      <c r="F6" s="129">
        <f t="shared" ref="F6:F12" si="1">IF(OR(D6=0,C6=0),"",D6/C6)</f>
        <v>1.0515847651990826</v>
      </c>
      <c r="G6" s="133">
        <v>157</v>
      </c>
      <c r="H6" s="113">
        <v>176</v>
      </c>
      <c r="I6" s="113">
        <v>181</v>
      </c>
      <c r="J6" s="425">
        <f t="shared" ref="J6:J12" si="2">IF(OR(I6=0,G6=0),"",I6/G6)</f>
        <v>1.1528662420382165</v>
      </c>
      <c r="K6" s="134">
        <f t="shared" ref="K6:K12" si="3">IF(OR(I6=0,H6=0),"",I6/H6)</f>
        <v>1.0284090909090908</v>
      </c>
      <c r="L6" s="121"/>
      <c r="M6" s="121"/>
      <c r="N6" s="5">
        <f t="shared" ref="N6:N13" si="4">D6-C6</f>
        <v>5.4879999999999995</v>
      </c>
      <c r="O6" s="6">
        <f t="shared" ref="O6:O13" si="5">I6-H6</f>
        <v>5</v>
      </c>
      <c r="P6" s="5">
        <f t="shared" ref="P6:P13" si="6">D6-B6</f>
        <v>-16.207999999999998</v>
      </c>
      <c r="Q6" s="6">
        <f t="shared" ref="Q6:Q13" si="7">I6-G6</f>
        <v>24</v>
      </c>
    </row>
    <row r="7" spans="1:17" ht="14.45" hidden="1" customHeight="1" outlineLevel="1" x14ac:dyDescent="0.2">
      <c r="A7" s="441" t="s">
        <v>169</v>
      </c>
      <c r="B7" s="120">
        <v>510.60399999999998</v>
      </c>
      <c r="C7" s="113">
        <v>565.46500000000003</v>
      </c>
      <c r="D7" s="113">
        <v>509.66399999999999</v>
      </c>
      <c r="E7" s="424">
        <f t="shared" si="0"/>
        <v>0.99815904301572256</v>
      </c>
      <c r="F7" s="129">
        <f t="shared" si="1"/>
        <v>0.90131838398486197</v>
      </c>
      <c r="G7" s="133">
        <v>632</v>
      </c>
      <c r="H7" s="113">
        <v>580</v>
      </c>
      <c r="I7" s="113">
        <v>583</v>
      </c>
      <c r="J7" s="425">
        <f t="shared" si="2"/>
        <v>0.92246835443037978</v>
      </c>
      <c r="K7" s="134">
        <f t="shared" si="3"/>
        <v>1.0051724137931035</v>
      </c>
      <c r="L7" s="121"/>
      <c r="M7" s="121"/>
      <c r="N7" s="5">
        <f t="shared" si="4"/>
        <v>-55.801000000000045</v>
      </c>
      <c r="O7" s="6">
        <f t="shared" si="5"/>
        <v>3</v>
      </c>
      <c r="P7" s="5">
        <f t="shared" si="6"/>
        <v>-0.93999999999999773</v>
      </c>
      <c r="Q7" s="6">
        <f t="shared" si="7"/>
        <v>-49</v>
      </c>
    </row>
    <row r="8" spans="1:17" ht="14.45" hidden="1" customHeight="1" outlineLevel="1" x14ac:dyDescent="0.2">
      <c r="A8" s="441" t="s">
        <v>170</v>
      </c>
      <c r="B8" s="120">
        <v>46.033999999999999</v>
      </c>
      <c r="C8" s="113">
        <v>29.805</v>
      </c>
      <c r="D8" s="113">
        <v>25.346</v>
      </c>
      <c r="E8" s="424">
        <f t="shared" si="0"/>
        <v>0.55059303992701047</v>
      </c>
      <c r="F8" s="129">
        <f t="shared" si="1"/>
        <v>0.8503942291561819</v>
      </c>
      <c r="G8" s="133">
        <v>57</v>
      </c>
      <c r="H8" s="113">
        <v>58</v>
      </c>
      <c r="I8" s="113">
        <v>38</v>
      </c>
      <c r="J8" s="425">
        <f t="shared" si="2"/>
        <v>0.66666666666666663</v>
      </c>
      <c r="K8" s="134">
        <f t="shared" si="3"/>
        <v>0.65517241379310343</v>
      </c>
      <c r="L8" s="121"/>
      <c r="M8" s="121"/>
      <c r="N8" s="5">
        <f t="shared" si="4"/>
        <v>-4.4589999999999996</v>
      </c>
      <c r="O8" s="6">
        <f t="shared" si="5"/>
        <v>-20</v>
      </c>
      <c r="P8" s="5">
        <f t="shared" si="6"/>
        <v>-20.687999999999999</v>
      </c>
      <c r="Q8" s="6">
        <f t="shared" si="7"/>
        <v>-19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4.1550000000000002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2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-4.1550000000000002</v>
      </c>
      <c r="O9" s="6">
        <f t="shared" si="5"/>
        <v>-2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41" t="s">
        <v>172</v>
      </c>
      <c r="B10" s="120">
        <v>172.64500000000001</v>
      </c>
      <c r="C10" s="113">
        <v>340.79700000000003</v>
      </c>
      <c r="D10" s="113">
        <v>221.68299999999999</v>
      </c>
      <c r="E10" s="424">
        <f t="shared" si="0"/>
        <v>1.2840395030264413</v>
      </c>
      <c r="F10" s="129">
        <f t="shared" si="1"/>
        <v>0.65048401247663556</v>
      </c>
      <c r="G10" s="133">
        <v>213</v>
      </c>
      <c r="H10" s="113">
        <v>208</v>
      </c>
      <c r="I10" s="113">
        <v>187</v>
      </c>
      <c r="J10" s="425">
        <f t="shared" si="2"/>
        <v>0.8779342723004695</v>
      </c>
      <c r="K10" s="134">
        <f t="shared" si="3"/>
        <v>0.89903846153846156</v>
      </c>
      <c r="L10" s="121"/>
      <c r="M10" s="121"/>
      <c r="N10" s="5">
        <f t="shared" si="4"/>
        <v>-119.11400000000003</v>
      </c>
      <c r="O10" s="6">
        <f t="shared" si="5"/>
        <v>-21</v>
      </c>
      <c r="P10" s="5">
        <f t="shared" si="6"/>
        <v>49.037999999999982</v>
      </c>
      <c r="Q10" s="6">
        <f t="shared" si="7"/>
        <v>-26</v>
      </c>
    </row>
    <row r="11" spans="1:17" ht="14.45" hidden="1" customHeight="1" outlineLevel="1" x14ac:dyDescent="0.2">
      <c r="A11" s="441" t="s">
        <v>173</v>
      </c>
      <c r="B11" s="120">
        <v>77.153000000000006</v>
      </c>
      <c r="C11" s="113">
        <v>16.059000000000001</v>
      </c>
      <c r="D11" s="113">
        <v>158.137</v>
      </c>
      <c r="E11" s="424">
        <f t="shared" si="0"/>
        <v>2.0496545824530479</v>
      </c>
      <c r="F11" s="129">
        <f t="shared" si="1"/>
        <v>9.8472507628121289</v>
      </c>
      <c r="G11" s="133">
        <v>42</v>
      </c>
      <c r="H11" s="113">
        <v>26</v>
      </c>
      <c r="I11" s="113">
        <v>40</v>
      </c>
      <c r="J11" s="425">
        <f t="shared" si="2"/>
        <v>0.95238095238095233</v>
      </c>
      <c r="K11" s="134">
        <f t="shared" si="3"/>
        <v>1.5384615384615385</v>
      </c>
      <c r="L11" s="121"/>
      <c r="M11" s="121"/>
      <c r="N11" s="5">
        <f t="shared" si="4"/>
        <v>142.078</v>
      </c>
      <c r="O11" s="6">
        <f t="shared" si="5"/>
        <v>14</v>
      </c>
      <c r="P11" s="5">
        <f t="shared" si="6"/>
        <v>80.983999999999995</v>
      </c>
      <c r="Q11" s="6">
        <f t="shared" si="7"/>
        <v>-2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0</v>
      </c>
      <c r="D12" s="239">
        <v>0.66700000000000004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2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0.66700000000000004</v>
      </c>
      <c r="O12" s="244">
        <f t="shared" si="5"/>
        <v>2</v>
      </c>
      <c r="P12" s="243">
        <f t="shared" si="6"/>
        <v>0.66700000000000004</v>
      </c>
      <c r="Q12" s="244">
        <f t="shared" si="7"/>
        <v>2</v>
      </c>
    </row>
    <row r="13" spans="1:17" ht="14.45" customHeight="1" collapsed="1" thickBot="1" x14ac:dyDescent="0.25">
      <c r="A13" s="117" t="s">
        <v>3</v>
      </c>
      <c r="B13" s="115">
        <f>SUM(B5:B12)</f>
        <v>1431.6080000000002</v>
      </c>
      <c r="C13" s="116">
        <f>SUM(C5:C12)</f>
        <v>1473.481</v>
      </c>
      <c r="D13" s="116">
        <f>SUM(D5:D12)</f>
        <v>1451.2239999999999</v>
      </c>
      <c r="E13" s="420">
        <f>IF(OR(D13=0,B13=0),0,D13/B13)</f>
        <v>1.0137020748696568</v>
      </c>
      <c r="F13" s="135">
        <f>IF(OR(D13=0,C13=0),0,D13/C13)</f>
        <v>0.98489495283617501</v>
      </c>
      <c r="G13" s="136">
        <f>SUM(G5:G12)</f>
        <v>1509</v>
      </c>
      <c r="H13" s="116">
        <f>SUM(H5:H12)</f>
        <v>1438</v>
      </c>
      <c r="I13" s="116">
        <f>SUM(I5:I12)</f>
        <v>1457</v>
      </c>
      <c r="J13" s="420">
        <f>IF(OR(I13=0,G13=0),0,I13/G13)</f>
        <v>0.9655400927766733</v>
      </c>
      <c r="K13" s="137">
        <f>IF(OR(I13=0,H13=0),0,I13/H13)</f>
        <v>1.0132127955493742</v>
      </c>
      <c r="L13" s="121"/>
      <c r="M13" s="121"/>
      <c r="N13" s="127">
        <f t="shared" si="4"/>
        <v>-22.257000000000062</v>
      </c>
      <c r="O13" s="138">
        <f t="shared" si="5"/>
        <v>19</v>
      </c>
      <c r="P13" s="127">
        <f t="shared" si="6"/>
        <v>19.615999999999758</v>
      </c>
      <c r="Q13" s="138">
        <f t="shared" si="7"/>
        <v>-52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3.1749999999999998</v>
      </c>
      <c r="C18" s="114">
        <v>8.3699999999999992</v>
      </c>
      <c r="D18" s="114">
        <v>23.722999999999999</v>
      </c>
      <c r="E18" s="424">
        <f>IF(OR(D18=0,B18=0),"",D18/B18)</f>
        <v>7.4718110236220472</v>
      </c>
      <c r="F18" s="129">
        <f>IF(OR(D18=0,C18=0),"",D18/C18)</f>
        <v>2.8342891278375153</v>
      </c>
      <c r="G18" s="119">
        <v>7</v>
      </c>
      <c r="H18" s="114">
        <v>6</v>
      </c>
      <c r="I18" s="114">
        <v>9</v>
      </c>
      <c r="J18" s="424">
        <f>IF(OR(I18=0,G18=0),"",I18/G18)</f>
        <v>1.2857142857142858</v>
      </c>
      <c r="K18" s="131">
        <f>IF(OR(I18=0,H18=0),"",I18/H18)</f>
        <v>1.5</v>
      </c>
      <c r="L18" s="649">
        <v>0.91871999999999998</v>
      </c>
      <c r="M18" s="650"/>
      <c r="N18" s="145">
        <f t="shared" ref="N18:N26" si="8">D18-C18</f>
        <v>15.353</v>
      </c>
      <c r="O18" s="146">
        <f t="shared" ref="O18:O26" si="9">I18-H18</f>
        <v>3</v>
      </c>
      <c r="P18" s="145">
        <f t="shared" ref="P18:P26" si="10">D18-B18</f>
        <v>20.547999999999998</v>
      </c>
      <c r="Q18" s="146">
        <f t="shared" ref="Q18:Q26" si="11">I18-G18</f>
        <v>2</v>
      </c>
    </row>
    <row r="19" spans="1:17" ht="14.45" hidden="1" customHeight="1" outlineLevel="1" x14ac:dyDescent="0.2">
      <c r="A19" s="441" t="s">
        <v>168</v>
      </c>
      <c r="B19" s="120">
        <v>1.2589999999999999</v>
      </c>
      <c r="C19" s="113">
        <v>0.66500000000000004</v>
      </c>
      <c r="D19" s="113">
        <v>0.48799999999999999</v>
      </c>
      <c r="E19" s="425">
        <f t="shared" ref="E19:E25" si="12">IF(OR(D19=0,B19=0),"",D19/B19)</f>
        <v>0.38760921366163625</v>
      </c>
      <c r="F19" s="132">
        <f t="shared" ref="F19:F25" si="13">IF(OR(D19=0,C19=0),"",D19/C19)</f>
        <v>0.7338345864661654</v>
      </c>
      <c r="G19" s="120">
        <v>4</v>
      </c>
      <c r="H19" s="113">
        <v>2</v>
      </c>
      <c r="I19" s="113">
        <v>1</v>
      </c>
      <c r="J19" s="425">
        <f t="shared" ref="J19:J25" si="14">IF(OR(I19=0,G19=0),"",I19/G19)</f>
        <v>0.25</v>
      </c>
      <c r="K19" s="134">
        <f t="shared" ref="K19:K25" si="15">IF(OR(I19=0,H19=0),"",I19/H19)</f>
        <v>0.5</v>
      </c>
      <c r="L19" s="649">
        <v>0.99456</v>
      </c>
      <c r="M19" s="650"/>
      <c r="N19" s="147">
        <f t="shared" si="8"/>
        <v>-0.17700000000000005</v>
      </c>
      <c r="O19" s="148">
        <f t="shared" si="9"/>
        <v>-1</v>
      </c>
      <c r="P19" s="147">
        <f t="shared" si="10"/>
        <v>-0.77099999999999991</v>
      </c>
      <c r="Q19" s="148">
        <f t="shared" si="11"/>
        <v>-3</v>
      </c>
    </row>
    <row r="20" spans="1:17" ht="14.45" hidden="1" customHeight="1" outlineLevel="1" x14ac:dyDescent="0.2">
      <c r="A20" s="441" t="s">
        <v>169</v>
      </c>
      <c r="B20" s="120">
        <v>1.2350000000000001</v>
      </c>
      <c r="C20" s="113">
        <v>18.241</v>
      </c>
      <c r="D20" s="113">
        <v>4.7619999999999996</v>
      </c>
      <c r="E20" s="425">
        <f t="shared" si="12"/>
        <v>3.855870445344129</v>
      </c>
      <c r="F20" s="132">
        <f t="shared" si="13"/>
        <v>0.26106024888986346</v>
      </c>
      <c r="G20" s="120">
        <v>6</v>
      </c>
      <c r="H20" s="113">
        <v>8</v>
      </c>
      <c r="I20" s="113">
        <v>15</v>
      </c>
      <c r="J20" s="425">
        <f t="shared" si="14"/>
        <v>2.5</v>
      </c>
      <c r="K20" s="134">
        <f t="shared" si="15"/>
        <v>1.875</v>
      </c>
      <c r="L20" s="649">
        <v>0.96671999999999991</v>
      </c>
      <c r="M20" s="650"/>
      <c r="N20" s="147">
        <f t="shared" si="8"/>
        <v>-13.478999999999999</v>
      </c>
      <c r="O20" s="148">
        <f t="shared" si="9"/>
        <v>7</v>
      </c>
      <c r="P20" s="147">
        <f t="shared" si="10"/>
        <v>3.5269999999999992</v>
      </c>
      <c r="Q20" s="148">
        <f t="shared" si="11"/>
        <v>9</v>
      </c>
    </row>
    <row r="21" spans="1:17" ht="14.45" hidden="1" customHeight="1" outlineLevel="1" x14ac:dyDescent="0.2">
      <c r="A21" s="441" t="s">
        <v>170</v>
      </c>
      <c r="B21" s="120">
        <v>0.25700000000000001</v>
      </c>
      <c r="C21" s="113">
        <v>0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1</v>
      </c>
      <c r="H21" s="113">
        <v>0</v>
      </c>
      <c r="I21" s="113">
        <v>0</v>
      </c>
      <c r="J21" s="425" t="str">
        <f t="shared" si="14"/>
        <v/>
      </c>
      <c r="K21" s="134" t="str">
        <f t="shared" si="15"/>
        <v/>
      </c>
      <c r="L21" s="649">
        <v>1.11744</v>
      </c>
      <c r="M21" s="650"/>
      <c r="N21" s="147">
        <f t="shared" si="8"/>
        <v>0</v>
      </c>
      <c r="O21" s="148">
        <f t="shared" si="9"/>
        <v>0</v>
      </c>
      <c r="P21" s="147">
        <f t="shared" si="10"/>
        <v>-0.25700000000000001</v>
      </c>
      <c r="Q21" s="148">
        <f t="shared" si="11"/>
        <v>-1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0.69099999999999995</v>
      </c>
      <c r="C23" s="113">
        <v>1.2050000000000001</v>
      </c>
      <c r="D23" s="113">
        <v>38.674999999999997</v>
      </c>
      <c r="E23" s="425">
        <f t="shared" si="12"/>
        <v>55.969609261939219</v>
      </c>
      <c r="F23" s="132">
        <f t="shared" si="13"/>
        <v>32.095435684647299</v>
      </c>
      <c r="G23" s="120">
        <v>3</v>
      </c>
      <c r="H23" s="113">
        <v>5</v>
      </c>
      <c r="I23" s="113">
        <v>5</v>
      </c>
      <c r="J23" s="425">
        <f t="shared" si="14"/>
        <v>1.6666666666666667</v>
      </c>
      <c r="K23" s="134">
        <f t="shared" si="15"/>
        <v>1</v>
      </c>
      <c r="L23" s="649">
        <v>0.98495999999999995</v>
      </c>
      <c r="M23" s="650"/>
      <c r="N23" s="147">
        <f t="shared" si="8"/>
        <v>37.47</v>
      </c>
      <c r="O23" s="148">
        <f t="shared" si="9"/>
        <v>0</v>
      </c>
      <c r="P23" s="147">
        <f t="shared" si="10"/>
        <v>37.983999999999995</v>
      </c>
      <c r="Q23" s="148">
        <f t="shared" si="11"/>
        <v>2</v>
      </c>
    </row>
    <row r="24" spans="1:17" ht="14.45" hidden="1" customHeight="1" outlineLevel="1" x14ac:dyDescent="0.2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9">
        <v>1.0147199999999998</v>
      </c>
      <c r="M24" s="650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5" customHeight="1" collapsed="1" thickBot="1" x14ac:dyDescent="0.25">
      <c r="A26" s="445" t="s">
        <v>3</v>
      </c>
      <c r="B26" s="149">
        <f>SUM(B18:B25)</f>
        <v>6.6169999999999991</v>
      </c>
      <c r="C26" s="150">
        <f>SUM(C18:C25)</f>
        <v>28.481000000000002</v>
      </c>
      <c r="D26" s="150">
        <f>SUM(D18:D25)</f>
        <v>67.647999999999996</v>
      </c>
      <c r="E26" s="421">
        <f>IF(OR(D26=0,B26=0),0,D26/B26)</f>
        <v>10.223364062263867</v>
      </c>
      <c r="F26" s="151">
        <f>IF(OR(D26=0,C26=0),0,D26/C26)</f>
        <v>2.3751975000877774</v>
      </c>
      <c r="G26" s="149">
        <f>SUM(G18:G25)</f>
        <v>21</v>
      </c>
      <c r="H26" s="150">
        <f>SUM(H18:H25)</f>
        <v>21</v>
      </c>
      <c r="I26" s="150">
        <f>SUM(I18:I25)</f>
        <v>30</v>
      </c>
      <c r="J26" s="421">
        <f>IF(OR(I26=0,G26=0),0,I26/G26)</f>
        <v>1.4285714285714286</v>
      </c>
      <c r="K26" s="152">
        <f>IF(OR(I26=0,H26=0),0,I26/H26)</f>
        <v>1.4285714285714286</v>
      </c>
      <c r="L26" s="121"/>
      <c r="M26" s="121"/>
      <c r="N26" s="143">
        <f t="shared" si="8"/>
        <v>39.166999999999994</v>
      </c>
      <c r="O26" s="153">
        <f t="shared" si="9"/>
        <v>9</v>
      </c>
      <c r="P26" s="143">
        <f t="shared" si="10"/>
        <v>61.030999999999999</v>
      </c>
      <c r="Q26" s="153">
        <f t="shared" si="11"/>
        <v>9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493.91300000000001</v>
      </c>
      <c r="C44" s="114">
        <v>402.44200000000001</v>
      </c>
      <c r="D44" s="114">
        <v>400.12799999999999</v>
      </c>
      <c r="E44" s="424">
        <f>IF(OR(D44=0,B44=0),"",D44/B44)</f>
        <v>0.81011838117239265</v>
      </c>
      <c r="F44" s="129">
        <f>IF(OR(D44=0,C44=0),"",D44/C44)</f>
        <v>0.99425010312044959</v>
      </c>
      <c r="G44" s="130">
        <v>401</v>
      </c>
      <c r="H44" s="114">
        <v>382</v>
      </c>
      <c r="I44" s="114">
        <v>417</v>
      </c>
      <c r="J44" s="424">
        <f>IF(OR(I44=0,G44=0),"",I44/G44)</f>
        <v>1.0399002493765586</v>
      </c>
      <c r="K44" s="131">
        <f>IF(OR(I44=0,H44=0),"",I44/H44)</f>
        <v>1.0916230366492146</v>
      </c>
      <c r="L44" s="155"/>
      <c r="M44" s="155"/>
      <c r="N44" s="145">
        <f t="shared" ref="N44:N52" si="24">D44-C44</f>
        <v>-2.3140000000000214</v>
      </c>
      <c r="O44" s="146">
        <f t="shared" ref="O44:O52" si="25">I44-H44</f>
        <v>35</v>
      </c>
      <c r="P44" s="145">
        <f t="shared" ref="P44:P52" si="26">D44-B44</f>
        <v>-93.785000000000025</v>
      </c>
      <c r="Q44" s="146">
        <f t="shared" ref="Q44:Q52" si="27">I44-G44</f>
        <v>16</v>
      </c>
    </row>
    <row r="45" spans="1:17" ht="14.45" hidden="1" customHeight="1" outlineLevel="1" x14ac:dyDescent="0.2">
      <c r="A45" s="441" t="s">
        <v>168</v>
      </c>
      <c r="B45" s="120">
        <v>126.825</v>
      </c>
      <c r="C45" s="113">
        <v>105.723</v>
      </c>
      <c r="D45" s="113">
        <v>111.38800000000001</v>
      </c>
      <c r="E45" s="425">
        <f t="shared" ref="E45:E51" si="28">IF(OR(D45=0,B45=0),"",D45/B45)</f>
        <v>0.87828109599842308</v>
      </c>
      <c r="F45" s="132">
        <f t="shared" ref="F45:F51" si="29">IF(OR(D45=0,C45=0),"",D45/C45)</f>
        <v>1.0535834208261212</v>
      </c>
      <c r="G45" s="133">
        <v>153</v>
      </c>
      <c r="H45" s="113">
        <v>174</v>
      </c>
      <c r="I45" s="113">
        <v>180</v>
      </c>
      <c r="J45" s="425">
        <f t="shared" ref="J45:J51" si="30">IF(OR(I45=0,G45=0),"",I45/G45)</f>
        <v>1.1764705882352942</v>
      </c>
      <c r="K45" s="134">
        <f t="shared" ref="K45:K51" si="31">IF(OR(I45=0,H45=0),"",I45/H45)</f>
        <v>1.0344827586206897</v>
      </c>
      <c r="L45" s="155"/>
      <c r="M45" s="155"/>
      <c r="N45" s="147">
        <f t="shared" si="24"/>
        <v>5.6650000000000063</v>
      </c>
      <c r="O45" s="148">
        <f t="shared" si="25"/>
        <v>6</v>
      </c>
      <c r="P45" s="147">
        <f t="shared" si="26"/>
        <v>-15.436999999999998</v>
      </c>
      <c r="Q45" s="148">
        <f t="shared" si="27"/>
        <v>27</v>
      </c>
    </row>
    <row r="46" spans="1:17" ht="14.45" hidden="1" customHeight="1" outlineLevel="1" x14ac:dyDescent="0.2">
      <c r="A46" s="441" t="s">
        <v>169</v>
      </c>
      <c r="B46" s="120">
        <v>509.36900000000003</v>
      </c>
      <c r="C46" s="113">
        <v>547.22400000000005</v>
      </c>
      <c r="D46" s="113">
        <v>504.90199999999999</v>
      </c>
      <c r="E46" s="425">
        <f t="shared" si="28"/>
        <v>0.99123032614862694</v>
      </c>
      <c r="F46" s="132">
        <f t="shared" si="29"/>
        <v>0.92266055582357487</v>
      </c>
      <c r="G46" s="133">
        <v>626</v>
      </c>
      <c r="H46" s="113">
        <v>572</v>
      </c>
      <c r="I46" s="113">
        <v>568</v>
      </c>
      <c r="J46" s="425">
        <f t="shared" si="30"/>
        <v>0.90734824281150162</v>
      </c>
      <c r="K46" s="134">
        <f t="shared" si="31"/>
        <v>0.99300699300699302</v>
      </c>
      <c r="L46" s="155"/>
      <c r="M46" s="155"/>
      <c r="N46" s="147">
        <f t="shared" si="24"/>
        <v>-42.32200000000006</v>
      </c>
      <c r="O46" s="148">
        <f t="shared" si="25"/>
        <v>-4</v>
      </c>
      <c r="P46" s="147">
        <f t="shared" si="26"/>
        <v>-4.4670000000000414</v>
      </c>
      <c r="Q46" s="148">
        <f t="shared" si="27"/>
        <v>-58</v>
      </c>
    </row>
    <row r="47" spans="1:17" ht="14.45" hidden="1" customHeight="1" outlineLevel="1" x14ac:dyDescent="0.2">
      <c r="A47" s="441" t="s">
        <v>170</v>
      </c>
      <c r="B47" s="120">
        <v>45.777000000000001</v>
      </c>
      <c r="C47" s="113">
        <v>29.805</v>
      </c>
      <c r="D47" s="113">
        <v>25.346</v>
      </c>
      <c r="E47" s="425">
        <f t="shared" si="28"/>
        <v>0.55368416453677605</v>
      </c>
      <c r="F47" s="132">
        <f t="shared" si="29"/>
        <v>0.8503942291561819</v>
      </c>
      <c r="G47" s="133">
        <v>56</v>
      </c>
      <c r="H47" s="113">
        <v>58</v>
      </c>
      <c r="I47" s="113">
        <v>38</v>
      </c>
      <c r="J47" s="425">
        <f t="shared" si="30"/>
        <v>0.6785714285714286</v>
      </c>
      <c r="K47" s="134">
        <f t="shared" si="31"/>
        <v>0.65517241379310343</v>
      </c>
      <c r="L47" s="155"/>
      <c r="M47" s="155"/>
      <c r="N47" s="147">
        <f t="shared" si="24"/>
        <v>-4.4589999999999996</v>
      </c>
      <c r="O47" s="148">
        <f t="shared" si="25"/>
        <v>-20</v>
      </c>
      <c r="P47" s="147">
        <f t="shared" si="26"/>
        <v>-20.431000000000001</v>
      </c>
      <c r="Q47" s="148">
        <f t="shared" si="27"/>
        <v>-18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4.1550000000000002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2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-4.1550000000000002</v>
      </c>
      <c r="O48" s="148">
        <f t="shared" si="25"/>
        <v>-2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171.95400000000001</v>
      </c>
      <c r="C49" s="113">
        <v>339.59199999999998</v>
      </c>
      <c r="D49" s="113">
        <v>183.00800000000001</v>
      </c>
      <c r="E49" s="425">
        <f t="shared" si="28"/>
        <v>1.0642846342626517</v>
      </c>
      <c r="F49" s="132">
        <f t="shared" si="29"/>
        <v>0.53890551014158172</v>
      </c>
      <c r="G49" s="133">
        <v>210</v>
      </c>
      <c r="H49" s="113">
        <v>203</v>
      </c>
      <c r="I49" s="113">
        <v>182</v>
      </c>
      <c r="J49" s="425">
        <f t="shared" si="30"/>
        <v>0.8666666666666667</v>
      </c>
      <c r="K49" s="134">
        <f t="shared" si="31"/>
        <v>0.89655172413793105</v>
      </c>
      <c r="L49" s="155"/>
      <c r="M49" s="155"/>
      <c r="N49" s="147">
        <f t="shared" si="24"/>
        <v>-156.58399999999997</v>
      </c>
      <c r="O49" s="148">
        <f t="shared" si="25"/>
        <v>-21</v>
      </c>
      <c r="P49" s="147">
        <f t="shared" si="26"/>
        <v>11.054000000000002</v>
      </c>
      <c r="Q49" s="148">
        <f t="shared" si="27"/>
        <v>-28</v>
      </c>
    </row>
    <row r="50" spans="1:17" ht="14.45" hidden="1" customHeight="1" outlineLevel="1" x14ac:dyDescent="0.2">
      <c r="A50" s="441" t="s">
        <v>173</v>
      </c>
      <c r="B50" s="120">
        <v>77.153000000000006</v>
      </c>
      <c r="C50" s="113">
        <v>16.059000000000001</v>
      </c>
      <c r="D50" s="113">
        <v>158.137</v>
      </c>
      <c r="E50" s="425">
        <f t="shared" si="28"/>
        <v>2.0496545824530479</v>
      </c>
      <c r="F50" s="132">
        <f t="shared" si="29"/>
        <v>9.8472507628121289</v>
      </c>
      <c r="G50" s="133">
        <v>42</v>
      </c>
      <c r="H50" s="113">
        <v>26</v>
      </c>
      <c r="I50" s="113">
        <v>40</v>
      </c>
      <c r="J50" s="425">
        <f t="shared" si="30"/>
        <v>0.95238095238095233</v>
      </c>
      <c r="K50" s="134">
        <f t="shared" si="31"/>
        <v>1.5384615384615385</v>
      </c>
      <c r="L50" s="155"/>
      <c r="M50" s="155"/>
      <c r="N50" s="147">
        <f t="shared" si="24"/>
        <v>142.078</v>
      </c>
      <c r="O50" s="148">
        <f t="shared" si="25"/>
        <v>14</v>
      </c>
      <c r="P50" s="147">
        <f t="shared" si="26"/>
        <v>80.983999999999995</v>
      </c>
      <c r="Q50" s="148">
        <f t="shared" si="27"/>
        <v>-2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0.66700000000000004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2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0.66700000000000004</v>
      </c>
      <c r="O51" s="246">
        <f t="shared" si="25"/>
        <v>2</v>
      </c>
      <c r="P51" s="245">
        <f t="shared" si="26"/>
        <v>0.66700000000000004</v>
      </c>
      <c r="Q51" s="246">
        <f t="shared" si="27"/>
        <v>2</v>
      </c>
    </row>
    <row r="52" spans="1:17" ht="14.45" customHeight="1" collapsed="1" thickBot="1" x14ac:dyDescent="0.25">
      <c r="A52" s="443" t="s">
        <v>3</v>
      </c>
      <c r="B52" s="410">
        <f>SUM(B44:B51)</f>
        <v>1424.991</v>
      </c>
      <c r="C52" s="411">
        <f>SUM(C44:C51)</f>
        <v>1445.0000000000002</v>
      </c>
      <c r="D52" s="411">
        <f>SUM(D44:D51)</f>
        <v>1383.5759999999998</v>
      </c>
      <c r="E52" s="423">
        <f>IF(OR(D52=0,B52=0),0,D52/B52)</f>
        <v>0.97093665854731703</v>
      </c>
      <c r="F52" s="412">
        <f>IF(OR(D52=0,C52=0),0,D52/C52)</f>
        <v>0.95749204152249101</v>
      </c>
      <c r="G52" s="413">
        <f>SUM(G44:G51)</f>
        <v>1488</v>
      </c>
      <c r="H52" s="411">
        <f>SUM(H44:H51)</f>
        <v>1417</v>
      </c>
      <c r="I52" s="411">
        <f>SUM(I44:I51)</f>
        <v>1427</v>
      </c>
      <c r="J52" s="423">
        <f>IF(OR(I52=0,G52=0),0,I52/G52)</f>
        <v>0.959005376344086</v>
      </c>
      <c r="K52" s="414">
        <f>IF(OR(I52=0,H52=0),0,I52/H52)</f>
        <v>1.0070571630204657</v>
      </c>
      <c r="L52" s="155"/>
      <c r="M52" s="155"/>
      <c r="N52" s="415">
        <f t="shared" si="24"/>
        <v>-61.424000000000433</v>
      </c>
      <c r="O52" s="416">
        <f t="shared" si="25"/>
        <v>10</v>
      </c>
      <c r="P52" s="415">
        <f t="shared" si="26"/>
        <v>-41.415000000000191</v>
      </c>
      <c r="Q52" s="416">
        <f t="shared" si="27"/>
        <v>-61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1D53D57-D2BC-4A5E-AC86-D34922F653CB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1192</v>
      </c>
      <c r="C33" s="199">
        <v>1174</v>
      </c>
      <c r="D33" s="84">
        <f>IF(C33="","",C33-B33)</f>
        <v>-18</v>
      </c>
      <c r="E33" s="85">
        <f>IF(C33="","",C33/B33)</f>
        <v>0.9848993288590604</v>
      </c>
      <c r="F33" s="86">
        <v>137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2191</v>
      </c>
      <c r="C34" s="200">
        <v>2176</v>
      </c>
      <c r="D34" s="87">
        <f t="shared" ref="D34:D45" si="0">IF(C34="","",C34-B34)</f>
        <v>-15</v>
      </c>
      <c r="E34" s="88">
        <f t="shared" ref="E34:E45" si="1">IF(C34="","",C34/B34)</f>
        <v>0.99315381104518485</v>
      </c>
      <c r="F34" s="89">
        <v>269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3611</v>
      </c>
      <c r="C35" s="200">
        <v>3220</v>
      </c>
      <c r="D35" s="87">
        <f t="shared" si="0"/>
        <v>-391</v>
      </c>
      <c r="E35" s="88">
        <f t="shared" si="1"/>
        <v>0.89171974522292996</v>
      </c>
      <c r="F35" s="89">
        <v>209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4776</v>
      </c>
      <c r="C36" s="200">
        <v>4195</v>
      </c>
      <c r="D36" s="87">
        <f t="shared" si="0"/>
        <v>-581</v>
      </c>
      <c r="E36" s="88">
        <f t="shared" si="1"/>
        <v>0.87835008375209378</v>
      </c>
      <c r="F36" s="89">
        <v>316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6197</v>
      </c>
      <c r="C37" s="200">
        <v>5333</v>
      </c>
      <c r="D37" s="87">
        <f t="shared" si="0"/>
        <v>-864</v>
      </c>
      <c r="E37" s="88">
        <f t="shared" si="1"/>
        <v>0.860577698886558</v>
      </c>
      <c r="F37" s="89">
        <v>389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8002</v>
      </c>
      <c r="C38" s="200">
        <v>6984</v>
      </c>
      <c r="D38" s="87">
        <f t="shared" si="0"/>
        <v>-1018</v>
      </c>
      <c r="E38" s="88">
        <f t="shared" si="1"/>
        <v>0.87278180454886278</v>
      </c>
      <c r="F38" s="89">
        <v>539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9656</v>
      </c>
      <c r="C39" s="200">
        <v>8441</v>
      </c>
      <c r="D39" s="87">
        <f t="shared" si="0"/>
        <v>-1215</v>
      </c>
      <c r="E39" s="88">
        <f t="shared" si="1"/>
        <v>0.8741714995857498</v>
      </c>
      <c r="F39" s="89">
        <v>657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9382AFEA-4A6B-425A-95F2-148F2E52829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2487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1" t="s">
        <v>2412</v>
      </c>
      <c r="B5" s="922"/>
      <c r="C5" s="923"/>
      <c r="D5" s="924"/>
      <c r="E5" s="925">
        <v>1</v>
      </c>
      <c r="F5" s="926">
        <v>16.55</v>
      </c>
      <c r="G5" s="927">
        <v>15</v>
      </c>
      <c r="H5" s="928">
        <v>1</v>
      </c>
      <c r="I5" s="929">
        <v>13.87</v>
      </c>
      <c r="J5" s="930">
        <v>63</v>
      </c>
      <c r="K5" s="931">
        <v>13.87</v>
      </c>
      <c r="L5" s="932">
        <v>11</v>
      </c>
      <c r="M5" s="932">
        <v>72</v>
      </c>
      <c r="N5" s="933">
        <v>24</v>
      </c>
      <c r="O5" s="932" t="s">
        <v>2413</v>
      </c>
      <c r="P5" s="934" t="s">
        <v>2414</v>
      </c>
      <c r="Q5" s="935">
        <f>H5-B5</f>
        <v>1</v>
      </c>
      <c r="R5" s="951">
        <f>I5-C5</f>
        <v>13.87</v>
      </c>
      <c r="S5" s="935">
        <f>H5-E5</f>
        <v>0</v>
      </c>
      <c r="T5" s="951">
        <f>I5-F5</f>
        <v>-2.6800000000000015</v>
      </c>
      <c r="U5" s="961">
        <v>24</v>
      </c>
      <c r="V5" s="922">
        <v>63</v>
      </c>
      <c r="W5" s="922">
        <v>39</v>
      </c>
      <c r="X5" s="962">
        <v>2.625</v>
      </c>
      <c r="Y5" s="963">
        <v>39</v>
      </c>
    </row>
    <row r="6" spans="1:25" ht="14.45" customHeight="1" x14ac:dyDescent="0.2">
      <c r="A6" s="919" t="s">
        <v>2415</v>
      </c>
      <c r="B6" s="900"/>
      <c r="C6" s="901"/>
      <c r="D6" s="902"/>
      <c r="E6" s="903">
        <v>1</v>
      </c>
      <c r="F6" s="883">
        <v>7.09</v>
      </c>
      <c r="G6" s="884">
        <v>10</v>
      </c>
      <c r="H6" s="885"/>
      <c r="I6" s="886"/>
      <c r="J6" s="892"/>
      <c r="K6" s="888">
        <v>7.09</v>
      </c>
      <c r="L6" s="889">
        <v>5</v>
      </c>
      <c r="M6" s="889">
        <v>45</v>
      </c>
      <c r="N6" s="890">
        <v>15</v>
      </c>
      <c r="O6" s="889" t="s">
        <v>2413</v>
      </c>
      <c r="P6" s="904" t="s">
        <v>2416</v>
      </c>
      <c r="Q6" s="891">
        <f t="shared" ref="Q6:R47" si="0">H6-B6</f>
        <v>0</v>
      </c>
      <c r="R6" s="952">
        <f t="shared" si="0"/>
        <v>0</v>
      </c>
      <c r="S6" s="891">
        <f t="shared" ref="S6:S47" si="1">H6-E6</f>
        <v>-1</v>
      </c>
      <c r="T6" s="952">
        <f t="shared" ref="T6:T47" si="2">I6-F6</f>
        <v>-7.09</v>
      </c>
      <c r="U6" s="959" t="s">
        <v>329</v>
      </c>
      <c r="V6" s="900" t="s">
        <v>329</v>
      </c>
      <c r="W6" s="900" t="s">
        <v>329</v>
      </c>
      <c r="X6" s="957" t="s">
        <v>329</v>
      </c>
      <c r="Y6" s="955"/>
    </row>
    <row r="7" spans="1:25" ht="14.45" customHeight="1" x14ac:dyDescent="0.2">
      <c r="A7" s="920" t="s">
        <v>2417</v>
      </c>
      <c r="B7" s="906"/>
      <c r="C7" s="907"/>
      <c r="D7" s="905"/>
      <c r="E7" s="908"/>
      <c r="F7" s="909"/>
      <c r="G7" s="893"/>
      <c r="H7" s="910">
        <v>1</v>
      </c>
      <c r="I7" s="911">
        <v>7.77</v>
      </c>
      <c r="J7" s="894">
        <v>10</v>
      </c>
      <c r="K7" s="912">
        <v>7.77</v>
      </c>
      <c r="L7" s="913">
        <v>5</v>
      </c>
      <c r="M7" s="913">
        <v>45</v>
      </c>
      <c r="N7" s="914">
        <v>15</v>
      </c>
      <c r="O7" s="913" t="s">
        <v>2413</v>
      </c>
      <c r="P7" s="915" t="s">
        <v>2418</v>
      </c>
      <c r="Q7" s="916">
        <f t="shared" si="0"/>
        <v>1</v>
      </c>
      <c r="R7" s="953">
        <f t="shared" si="0"/>
        <v>7.77</v>
      </c>
      <c r="S7" s="916">
        <f t="shared" si="1"/>
        <v>1</v>
      </c>
      <c r="T7" s="953">
        <f t="shared" si="2"/>
        <v>7.77</v>
      </c>
      <c r="U7" s="960">
        <v>15</v>
      </c>
      <c r="V7" s="906">
        <v>10</v>
      </c>
      <c r="W7" s="906">
        <v>-5</v>
      </c>
      <c r="X7" s="958">
        <v>0.66666666666666663</v>
      </c>
      <c r="Y7" s="956"/>
    </row>
    <row r="8" spans="1:25" ht="14.45" customHeight="1" x14ac:dyDescent="0.2">
      <c r="A8" s="919" t="s">
        <v>2419</v>
      </c>
      <c r="B8" s="900"/>
      <c r="C8" s="901"/>
      <c r="D8" s="902"/>
      <c r="E8" s="903"/>
      <c r="F8" s="883"/>
      <c r="G8" s="884"/>
      <c r="H8" s="885">
        <v>1</v>
      </c>
      <c r="I8" s="886">
        <v>37.869999999999997</v>
      </c>
      <c r="J8" s="892">
        <v>58</v>
      </c>
      <c r="K8" s="888">
        <v>37.869999999999997</v>
      </c>
      <c r="L8" s="889">
        <v>43</v>
      </c>
      <c r="M8" s="889">
        <v>207</v>
      </c>
      <c r="N8" s="890">
        <v>69</v>
      </c>
      <c r="O8" s="889" t="s">
        <v>2413</v>
      </c>
      <c r="P8" s="904" t="s">
        <v>2420</v>
      </c>
      <c r="Q8" s="891">
        <f t="shared" si="0"/>
        <v>1</v>
      </c>
      <c r="R8" s="952">
        <f t="shared" si="0"/>
        <v>37.869999999999997</v>
      </c>
      <c r="S8" s="891">
        <f t="shared" si="1"/>
        <v>1</v>
      </c>
      <c r="T8" s="952">
        <f t="shared" si="2"/>
        <v>37.869999999999997</v>
      </c>
      <c r="U8" s="959">
        <v>69</v>
      </c>
      <c r="V8" s="900">
        <v>58</v>
      </c>
      <c r="W8" s="900">
        <v>-11</v>
      </c>
      <c r="X8" s="957">
        <v>0.84057971014492749</v>
      </c>
      <c r="Y8" s="955"/>
    </row>
    <row r="9" spans="1:25" ht="14.45" customHeight="1" x14ac:dyDescent="0.2">
      <c r="A9" s="919" t="s">
        <v>2421</v>
      </c>
      <c r="B9" s="900"/>
      <c r="C9" s="901"/>
      <c r="D9" s="902"/>
      <c r="E9" s="903"/>
      <c r="F9" s="883"/>
      <c r="G9" s="884"/>
      <c r="H9" s="885">
        <v>2</v>
      </c>
      <c r="I9" s="886">
        <v>0.71</v>
      </c>
      <c r="J9" s="892">
        <v>1</v>
      </c>
      <c r="K9" s="888">
        <v>0.35</v>
      </c>
      <c r="L9" s="889">
        <v>1</v>
      </c>
      <c r="M9" s="889">
        <v>12</v>
      </c>
      <c r="N9" s="890">
        <v>4</v>
      </c>
      <c r="O9" s="889" t="s">
        <v>2413</v>
      </c>
      <c r="P9" s="904" t="s">
        <v>2422</v>
      </c>
      <c r="Q9" s="891">
        <f t="shared" si="0"/>
        <v>2</v>
      </c>
      <c r="R9" s="952">
        <f t="shared" si="0"/>
        <v>0.71</v>
      </c>
      <c r="S9" s="891">
        <f t="shared" si="1"/>
        <v>2</v>
      </c>
      <c r="T9" s="952">
        <f t="shared" si="2"/>
        <v>0.71</v>
      </c>
      <c r="U9" s="959">
        <v>8</v>
      </c>
      <c r="V9" s="900">
        <v>2</v>
      </c>
      <c r="W9" s="900">
        <v>-6</v>
      </c>
      <c r="X9" s="957">
        <v>0.25</v>
      </c>
      <c r="Y9" s="955"/>
    </row>
    <row r="10" spans="1:25" ht="14.45" customHeight="1" x14ac:dyDescent="0.2">
      <c r="A10" s="919" t="s">
        <v>2423</v>
      </c>
      <c r="B10" s="895">
        <v>1</v>
      </c>
      <c r="C10" s="896">
        <v>0.6</v>
      </c>
      <c r="D10" s="897">
        <v>7</v>
      </c>
      <c r="E10" s="903"/>
      <c r="F10" s="883"/>
      <c r="G10" s="884"/>
      <c r="H10" s="889"/>
      <c r="I10" s="883"/>
      <c r="J10" s="884"/>
      <c r="K10" s="888">
        <v>0.53</v>
      </c>
      <c r="L10" s="889">
        <v>2</v>
      </c>
      <c r="M10" s="889">
        <v>21</v>
      </c>
      <c r="N10" s="890">
        <v>7</v>
      </c>
      <c r="O10" s="889" t="s">
        <v>2413</v>
      </c>
      <c r="P10" s="904" t="s">
        <v>2424</v>
      </c>
      <c r="Q10" s="891">
        <f t="shared" si="0"/>
        <v>-1</v>
      </c>
      <c r="R10" s="952">
        <f t="shared" si="0"/>
        <v>-0.6</v>
      </c>
      <c r="S10" s="891">
        <f t="shared" si="1"/>
        <v>0</v>
      </c>
      <c r="T10" s="952">
        <f t="shared" si="2"/>
        <v>0</v>
      </c>
      <c r="U10" s="959" t="s">
        <v>329</v>
      </c>
      <c r="V10" s="900" t="s">
        <v>329</v>
      </c>
      <c r="W10" s="900" t="s">
        <v>329</v>
      </c>
      <c r="X10" s="957" t="s">
        <v>329</v>
      </c>
      <c r="Y10" s="955"/>
    </row>
    <row r="11" spans="1:25" ht="14.45" customHeight="1" x14ac:dyDescent="0.2">
      <c r="A11" s="920" t="s">
        <v>2425</v>
      </c>
      <c r="B11" s="917">
        <v>1</v>
      </c>
      <c r="C11" s="918">
        <v>0.95</v>
      </c>
      <c r="D11" s="898">
        <v>5</v>
      </c>
      <c r="E11" s="908"/>
      <c r="F11" s="909"/>
      <c r="G11" s="893"/>
      <c r="H11" s="913"/>
      <c r="I11" s="909"/>
      <c r="J11" s="893"/>
      <c r="K11" s="912">
        <v>0.95</v>
      </c>
      <c r="L11" s="913">
        <v>3</v>
      </c>
      <c r="M11" s="913">
        <v>30</v>
      </c>
      <c r="N11" s="914">
        <v>10</v>
      </c>
      <c r="O11" s="913" t="s">
        <v>2413</v>
      </c>
      <c r="P11" s="915" t="s">
        <v>2426</v>
      </c>
      <c r="Q11" s="916">
        <f t="shared" si="0"/>
        <v>-1</v>
      </c>
      <c r="R11" s="953">
        <f t="shared" si="0"/>
        <v>-0.95</v>
      </c>
      <c r="S11" s="916">
        <f t="shared" si="1"/>
        <v>0</v>
      </c>
      <c r="T11" s="953">
        <f t="shared" si="2"/>
        <v>0</v>
      </c>
      <c r="U11" s="960" t="s">
        <v>329</v>
      </c>
      <c r="V11" s="906" t="s">
        <v>329</v>
      </c>
      <c r="W11" s="906" t="s">
        <v>329</v>
      </c>
      <c r="X11" s="958" t="s">
        <v>329</v>
      </c>
      <c r="Y11" s="956"/>
    </row>
    <row r="12" spans="1:25" ht="14.45" customHeight="1" x14ac:dyDescent="0.2">
      <c r="A12" s="919" t="s">
        <v>2427</v>
      </c>
      <c r="B12" s="900">
        <v>3</v>
      </c>
      <c r="C12" s="901">
        <v>0.53</v>
      </c>
      <c r="D12" s="902">
        <v>2.2999999999999998</v>
      </c>
      <c r="E12" s="903">
        <v>8</v>
      </c>
      <c r="F12" s="883">
        <v>1.41</v>
      </c>
      <c r="G12" s="884">
        <v>2</v>
      </c>
      <c r="H12" s="885">
        <v>5</v>
      </c>
      <c r="I12" s="886">
        <v>0.88</v>
      </c>
      <c r="J12" s="887">
        <v>2.4</v>
      </c>
      <c r="K12" s="888">
        <v>0.18</v>
      </c>
      <c r="L12" s="889">
        <v>1</v>
      </c>
      <c r="M12" s="889">
        <v>5</v>
      </c>
      <c r="N12" s="890">
        <v>2</v>
      </c>
      <c r="O12" s="889" t="s">
        <v>2413</v>
      </c>
      <c r="P12" s="904" t="s">
        <v>2428</v>
      </c>
      <c r="Q12" s="891">
        <f t="shared" si="0"/>
        <v>2</v>
      </c>
      <c r="R12" s="952">
        <f t="shared" si="0"/>
        <v>0.35</v>
      </c>
      <c r="S12" s="891">
        <f t="shared" si="1"/>
        <v>-3</v>
      </c>
      <c r="T12" s="952">
        <f t="shared" si="2"/>
        <v>-0.52999999999999992</v>
      </c>
      <c r="U12" s="959">
        <v>10</v>
      </c>
      <c r="V12" s="900">
        <v>12</v>
      </c>
      <c r="W12" s="900">
        <v>2</v>
      </c>
      <c r="X12" s="957">
        <v>1.2</v>
      </c>
      <c r="Y12" s="955">
        <v>2</v>
      </c>
    </row>
    <row r="13" spans="1:25" ht="14.45" customHeight="1" x14ac:dyDescent="0.2">
      <c r="A13" s="920" t="s">
        <v>2429</v>
      </c>
      <c r="B13" s="906">
        <v>1</v>
      </c>
      <c r="C13" s="907">
        <v>0.28999999999999998</v>
      </c>
      <c r="D13" s="905">
        <v>3</v>
      </c>
      <c r="E13" s="908">
        <v>1</v>
      </c>
      <c r="F13" s="909">
        <v>0.28999999999999998</v>
      </c>
      <c r="G13" s="893">
        <v>1</v>
      </c>
      <c r="H13" s="910">
        <v>1</v>
      </c>
      <c r="I13" s="911">
        <v>0.28999999999999998</v>
      </c>
      <c r="J13" s="899">
        <v>3</v>
      </c>
      <c r="K13" s="912">
        <v>0.28999999999999998</v>
      </c>
      <c r="L13" s="913">
        <v>1</v>
      </c>
      <c r="M13" s="913">
        <v>5</v>
      </c>
      <c r="N13" s="914">
        <v>2</v>
      </c>
      <c r="O13" s="913" t="s">
        <v>2413</v>
      </c>
      <c r="P13" s="915" t="s">
        <v>2430</v>
      </c>
      <c r="Q13" s="916">
        <f t="shared" si="0"/>
        <v>0</v>
      </c>
      <c r="R13" s="953">
        <f t="shared" si="0"/>
        <v>0</v>
      </c>
      <c r="S13" s="916">
        <f t="shared" si="1"/>
        <v>0</v>
      </c>
      <c r="T13" s="953">
        <f t="shared" si="2"/>
        <v>0</v>
      </c>
      <c r="U13" s="960">
        <v>2</v>
      </c>
      <c r="V13" s="906">
        <v>3</v>
      </c>
      <c r="W13" s="906">
        <v>1</v>
      </c>
      <c r="X13" s="958">
        <v>1.5</v>
      </c>
      <c r="Y13" s="956">
        <v>1</v>
      </c>
    </row>
    <row r="14" spans="1:25" ht="14.45" customHeight="1" x14ac:dyDescent="0.2">
      <c r="A14" s="920" t="s">
        <v>2431</v>
      </c>
      <c r="B14" s="906">
        <v>3</v>
      </c>
      <c r="C14" s="907">
        <v>1.46</v>
      </c>
      <c r="D14" s="905">
        <v>1.7</v>
      </c>
      <c r="E14" s="908">
        <v>2</v>
      </c>
      <c r="F14" s="909">
        <v>0.98</v>
      </c>
      <c r="G14" s="893">
        <v>1.5</v>
      </c>
      <c r="H14" s="910">
        <v>6</v>
      </c>
      <c r="I14" s="911">
        <v>3.09</v>
      </c>
      <c r="J14" s="899">
        <v>2.7</v>
      </c>
      <c r="K14" s="912">
        <v>0.49</v>
      </c>
      <c r="L14" s="913">
        <v>1</v>
      </c>
      <c r="M14" s="913">
        <v>5</v>
      </c>
      <c r="N14" s="914">
        <v>2</v>
      </c>
      <c r="O14" s="913" t="s">
        <v>2413</v>
      </c>
      <c r="P14" s="915" t="s">
        <v>2432</v>
      </c>
      <c r="Q14" s="916">
        <f t="shared" si="0"/>
        <v>3</v>
      </c>
      <c r="R14" s="953">
        <f t="shared" si="0"/>
        <v>1.63</v>
      </c>
      <c r="S14" s="916">
        <f t="shared" si="1"/>
        <v>4</v>
      </c>
      <c r="T14" s="953">
        <f t="shared" si="2"/>
        <v>2.11</v>
      </c>
      <c r="U14" s="960">
        <v>12</v>
      </c>
      <c r="V14" s="906">
        <v>16.200000000000003</v>
      </c>
      <c r="W14" s="906">
        <v>4.2000000000000028</v>
      </c>
      <c r="X14" s="958">
        <v>1.3500000000000003</v>
      </c>
      <c r="Y14" s="956">
        <v>5</v>
      </c>
    </row>
    <row r="15" spans="1:25" ht="14.45" customHeight="1" x14ac:dyDescent="0.2">
      <c r="A15" s="919" t="s">
        <v>2433</v>
      </c>
      <c r="B15" s="900"/>
      <c r="C15" s="901"/>
      <c r="D15" s="902"/>
      <c r="E15" s="885">
        <v>4</v>
      </c>
      <c r="F15" s="886">
        <v>200.32</v>
      </c>
      <c r="G15" s="892">
        <v>87.8</v>
      </c>
      <c r="H15" s="889">
        <v>3</v>
      </c>
      <c r="I15" s="883">
        <v>150.24</v>
      </c>
      <c r="J15" s="887">
        <v>87.7</v>
      </c>
      <c r="K15" s="888">
        <v>50.08</v>
      </c>
      <c r="L15" s="889">
        <v>28</v>
      </c>
      <c r="M15" s="889">
        <v>252</v>
      </c>
      <c r="N15" s="890">
        <v>84</v>
      </c>
      <c r="O15" s="889" t="s">
        <v>2434</v>
      </c>
      <c r="P15" s="904" t="s">
        <v>2435</v>
      </c>
      <c r="Q15" s="891">
        <f t="shared" si="0"/>
        <v>3</v>
      </c>
      <c r="R15" s="952">
        <f t="shared" si="0"/>
        <v>150.24</v>
      </c>
      <c r="S15" s="891">
        <f t="shared" si="1"/>
        <v>-1</v>
      </c>
      <c r="T15" s="952">
        <f t="shared" si="2"/>
        <v>-50.079999999999984</v>
      </c>
      <c r="U15" s="959">
        <v>252</v>
      </c>
      <c r="V15" s="900">
        <v>263.10000000000002</v>
      </c>
      <c r="W15" s="900">
        <v>11.100000000000023</v>
      </c>
      <c r="X15" s="957">
        <v>1.0440476190476191</v>
      </c>
      <c r="Y15" s="955">
        <v>20</v>
      </c>
    </row>
    <row r="16" spans="1:25" ht="14.45" customHeight="1" x14ac:dyDescent="0.2">
      <c r="A16" s="919" t="s">
        <v>2436</v>
      </c>
      <c r="B16" s="900"/>
      <c r="C16" s="901"/>
      <c r="D16" s="902"/>
      <c r="E16" s="903"/>
      <c r="F16" s="883"/>
      <c r="G16" s="884"/>
      <c r="H16" s="885">
        <v>1</v>
      </c>
      <c r="I16" s="886">
        <v>12.84</v>
      </c>
      <c r="J16" s="887">
        <v>27</v>
      </c>
      <c r="K16" s="888">
        <v>12.84</v>
      </c>
      <c r="L16" s="889">
        <v>9</v>
      </c>
      <c r="M16" s="889">
        <v>78</v>
      </c>
      <c r="N16" s="890">
        <v>26</v>
      </c>
      <c r="O16" s="889" t="s">
        <v>2434</v>
      </c>
      <c r="P16" s="904" t="s">
        <v>2437</v>
      </c>
      <c r="Q16" s="891">
        <f t="shared" si="0"/>
        <v>1</v>
      </c>
      <c r="R16" s="952">
        <f t="shared" si="0"/>
        <v>12.84</v>
      </c>
      <c r="S16" s="891">
        <f t="shared" si="1"/>
        <v>1</v>
      </c>
      <c r="T16" s="952">
        <f t="shared" si="2"/>
        <v>12.84</v>
      </c>
      <c r="U16" s="959">
        <v>26</v>
      </c>
      <c r="V16" s="900">
        <v>27</v>
      </c>
      <c r="W16" s="900">
        <v>1</v>
      </c>
      <c r="X16" s="957">
        <v>1.0384615384615385</v>
      </c>
      <c r="Y16" s="955">
        <v>1</v>
      </c>
    </row>
    <row r="17" spans="1:25" ht="14.45" customHeight="1" x14ac:dyDescent="0.2">
      <c r="A17" s="920" t="s">
        <v>2438</v>
      </c>
      <c r="B17" s="906">
        <v>8</v>
      </c>
      <c r="C17" s="907">
        <v>221.23</v>
      </c>
      <c r="D17" s="905">
        <v>60.6</v>
      </c>
      <c r="E17" s="908">
        <v>10</v>
      </c>
      <c r="F17" s="909">
        <v>286.42</v>
      </c>
      <c r="G17" s="893">
        <v>77.3</v>
      </c>
      <c r="H17" s="910">
        <v>9</v>
      </c>
      <c r="I17" s="911">
        <v>270.39</v>
      </c>
      <c r="J17" s="894">
        <v>64</v>
      </c>
      <c r="K17" s="912">
        <v>30.04</v>
      </c>
      <c r="L17" s="913">
        <v>22</v>
      </c>
      <c r="M17" s="913">
        <v>198</v>
      </c>
      <c r="N17" s="914">
        <v>66</v>
      </c>
      <c r="O17" s="913" t="s">
        <v>2434</v>
      </c>
      <c r="P17" s="915" t="s">
        <v>2437</v>
      </c>
      <c r="Q17" s="916">
        <f t="shared" si="0"/>
        <v>1</v>
      </c>
      <c r="R17" s="953">
        <f t="shared" si="0"/>
        <v>49.16</v>
      </c>
      <c r="S17" s="916">
        <f t="shared" si="1"/>
        <v>-1</v>
      </c>
      <c r="T17" s="953">
        <f t="shared" si="2"/>
        <v>-16.03000000000003</v>
      </c>
      <c r="U17" s="960">
        <v>594</v>
      </c>
      <c r="V17" s="906">
        <v>576</v>
      </c>
      <c r="W17" s="906">
        <v>-18</v>
      </c>
      <c r="X17" s="958">
        <v>0.96969696969696972</v>
      </c>
      <c r="Y17" s="956">
        <v>52</v>
      </c>
    </row>
    <row r="18" spans="1:25" ht="14.45" customHeight="1" x14ac:dyDescent="0.2">
      <c r="A18" s="919" t="s">
        <v>2439</v>
      </c>
      <c r="B18" s="900">
        <v>1</v>
      </c>
      <c r="C18" s="901">
        <v>33.799999999999997</v>
      </c>
      <c r="D18" s="902">
        <v>61</v>
      </c>
      <c r="E18" s="903">
        <v>1</v>
      </c>
      <c r="F18" s="883">
        <v>33.799999999999997</v>
      </c>
      <c r="G18" s="884">
        <v>60</v>
      </c>
      <c r="H18" s="885">
        <v>1</v>
      </c>
      <c r="I18" s="886">
        <v>33.799999999999997</v>
      </c>
      <c r="J18" s="892">
        <v>34</v>
      </c>
      <c r="K18" s="888">
        <v>33.799999999999997</v>
      </c>
      <c r="L18" s="889">
        <v>23</v>
      </c>
      <c r="M18" s="889">
        <v>207</v>
      </c>
      <c r="N18" s="890">
        <v>69</v>
      </c>
      <c r="O18" s="889" t="s">
        <v>2434</v>
      </c>
      <c r="P18" s="904" t="s">
        <v>2440</v>
      </c>
      <c r="Q18" s="891">
        <f t="shared" si="0"/>
        <v>0</v>
      </c>
      <c r="R18" s="952">
        <f t="shared" si="0"/>
        <v>0</v>
      </c>
      <c r="S18" s="891">
        <f t="shared" si="1"/>
        <v>0</v>
      </c>
      <c r="T18" s="952">
        <f t="shared" si="2"/>
        <v>0</v>
      </c>
      <c r="U18" s="959">
        <v>69</v>
      </c>
      <c r="V18" s="900">
        <v>34</v>
      </c>
      <c r="W18" s="900">
        <v>-35</v>
      </c>
      <c r="X18" s="957">
        <v>0.49275362318840582</v>
      </c>
      <c r="Y18" s="955"/>
    </row>
    <row r="19" spans="1:25" ht="14.45" customHeight="1" x14ac:dyDescent="0.2">
      <c r="A19" s="919" t="s">
        <v>2441</v>
      </c>
      <c r="B19" s="895">
        <v>1</v>
      </c>
      <c r="C19" s="896">
        <v>8.43</v>
      </c>
      <c r="D19" s="897">
        <v>30</v>
      </c>
      <c r="E19" s="903">
        <v>1</v>
      </c>
      <c r="F19" s="883">
        <v>8.43</v>
      </c>
      <c r="G19" s="884">
        <v>17</v>
      </c>
      <c r="H19" s="889"/>
      <c r="I19" s="883"/>
      <c r="J19" s="884"/>
      <c r="K19" s="888">
        <v>8.43</v>
      </c>
      <c r="L19" s="889">
        <v>9</v>
      </c>
      <c r="M19" s="889">
        <v>81</v>
      </c>
      <c r="N19" s="890">
        <v>27</v>
      </c>
      <c r="O19" s="889" t="s">
        <v>2434</v>
      </c>
      <c r="P19" s="904" t="s">
        <v>2442</v>
      </c>
      <c r="Q19" s="891">
        <f t="shared" si="0"/>
        <v>-1</v>
      </c>
      <c r="R19" s="952">
        <f t="shared" si="0"/>
        <v>-8.43</v>
      </c>
      <c r="S19" s="891">
        <f t="shared" si="1"/>
        <v>-1</v>
      </c>
      <c r="T19" s="952">
        <f t="shared" si="2"/>
        <v>-8.43</v>
      </c>
      <c r="U19" s="959" t="s">
        <v>329</v>
      </c>
      <c r="V19" s="900" t="s">
        <v>329</v>
      </c>
      <c r="W19" s="900" t="s">
        <v>329</v>
      </c>
      <c r="X19" s="957" t="s">
        <v>329</v>
      </c>
      <c r="Y19" s="955"/>
    </row>
    <row r="20" spans="1:25" ht="14.45" customHeight="1" x14ac:dyDescent="0.2">
      <c r="A20" s="920" t="s">
        <v>2443</v>
      </c>
      <c r="B20" s="917">
        <v>16</v>
      </c>
      <c r="C20" s="918">
        <v>242.39</v>
      </c>
      <c r="D20" s="898">
        <v>44.5</v>
      </c>
      <c r="E20" s="908">
        <v>12</v>
      </c>
      <c r="F20" s="909">
        <v>181.16</v>
      </c>
      <c r="G20" s="893">
        <v>39.5</v>
      </c>
      <c r="H20" s="913">
        <v>8</v>
      </c>
      <c r="I20" s="909">
        <v>120.71</v>
      </c>
      <c r="J20" s="899">
        <v>41.6</v>
      </c>
      <c r="K20" s="912">
        <v>15.04</v>
      </c>
      <c r="L20" s="913">
        <v>14</v>
      </c>
      <c r="M20" s="913">
        <v>123</v>
      </c>
      <c r="N20" s="914">
        <v>41</v>
      </c>
      <c r="O20" s="913" t="s">
        <v>2434</v>
      </c>
      <c r="P20" s="915" t="s">
        <v>2442</v>
      </c>
      <c r="Q20" s="916">
        <f t="shared" si="0"/>
        <v>-8</v>
      </c>
      <c r="R20" s="953">
        <f t="shared" si="0"/>
        <v>-121.67999999999999</v>
      </c>
      <c r="S20" s="916">
        <f t="shared" si="1"/>
        <v>-4</v>
      </c>
      <c r="T20" s="953">
        <f t="shared" si="2"/>
        <v>-60.45</v>
      </c>
      <c r="U20" s="960">
        <v>328</v>
      </c>
      <c r="V20" s="906">
        <v>332.8</v>
      </c>
      <c r="W20" s="906">
        <v>4.8000000000000114</v>
      </c>
      <c r="X20" s="958">
        <v>1.0146341463414634</v>
      </c>
      <c r="Y20" s="956">
        <v>42</v>
      </c>
    </row>
    <row r="21" spans="1:25" ht="14.45" customHeight="1" x14ac:dyDescent="0.2">
      <c r="A21" s="919" t="s">
        <v>2444</v>
      </c>
      <c r="B21" s="900"/>
      <c r="C21" s="901"/>
      <c r="D21" s="902"/>
      <c r="E21" s="885">
        <v>1</v>
      </c>
      <c r="F21" s="886">
        <v>16.670000000000002</v>
      </c>
      <c r="G21" s="892">
        <v>17</v>
      </c>
      <c r="H21" s="889"/>
      <c r="I21" s="883"/>
      <c r="J21" s="884"/>
      <c r="K21" s="888">
        <v>16.670000000000002</v>
      </c>
      <c r="L21" s="889">
        <v>14</v>
      </c>
      <c r="M21" s="889">
        <v>126</v>
      </c>
      <c r="N21" s="890">
        <v>42</v>
      </c>
      <c r="O21" s="889" t="s">
        <v>2434</v>
      </c>
      <c r="P21" s="904" t="s">
        <v>2445</v>
      </c>
      <c r="Q21" s="891">
        <f t="shared" si="0"/>
        <v>0</v>
      </c>
      <c r="R21" s="952">
        <f t="shared" si="0"/>
        <v>0</v>
      </c>
      <c r="S21" s="891">
        <f t="shared" si="1"/>
        <v>-1</v>
      </c>
      <c r="T21" s="952">
        <f t="shared" si="2"/>
        <v>-16.670000000000002</v>
      </c>
      <c r="U21" s="959" t="s">
        <v>329</v>
      </c>
      <c r="V21" s="900" t="s">
        <v>329</v>
      </c>
      <c r="W21" s="900" t="s">
        <v>329</v>
      </c>
      <c r="X21" s="957" t="s">
        <v>329</v>
      </c>
      <c r="Y21" s="955"/>
    </row>
    <row r="22" spans="1:25" ht="14.45" customHeight="1" x14ac:dyDescent="0.2">
      <c r="A22" s="920" t="s">
        <v>2446</v>
      </c>
      <c r="B22" s="906">
        <v>1</v>
      </c>
      <c r="C22" s="907">
        <v>16.670000000000002</v>
      </c>
      <c r="D22" s="905">
        <v>37</v>
      </c>
      <c r="E22" s="910"/>
      <c r="F22" s="911"/>
      <c r="G22" s="894"/>
      <c r="H22" s="913"/>
      <c r="I22" s="909"/>
      <c r="J22" s="893"/>
      <c r="K22" s="912">
        <v>16.670000000000002</v>
      </c>
      <c r="L22" s="913">
        <v>14</v>
      </c>
      <c r="M22" s="913">
        <v>126</v>
      </c>
      <c r="N22" s="914">
        <v>42</v>
      </c>
      <c r="O22" s="913" t="s">
        <v>2434</v>
      </c>
      <c r="P22" s="915" t="s">
        <v>2445</v>
      </c>
      <c r="Q22" s="916">
        <f t="shared" si="0"/>
        <v>-1</v>
      </c>
      <c r="R22" s="953">
        <f t="shared" si="0"/>
        <v>-16.670000000000002</v>
      </c>
      <c r="S22" s="916">
        <f t="shared" si="1"/>
        <v>0</v>
      </c>
      <c r="T22" s="953">
        <f t="shared" si="2"/>
        <v>0</v>
      </c>
      <c r="U22" s="960" t="s">
        <v>329</v>
      </c>
      <c r="V22" s="906" t="s">
        <v>329</v>
      </c>
      <c r="W22" s="906" t="s">
        <v>329</v>
      </c>
      <c r="X22" s="958" t="s">
        <v>329</v>
      </c>
      <c r="Y22" s="956"/>
    </row>
    <row r="23" spans="1:25" ht="14.45" customHeight="1" x14ac:dyDescent="0.2">
      <c r="A23" s="919" t="s">
        <v>2447</v>
      </c>
      <c r="B23" s="900">
        <v>5</v>
      </c>
      <c r="C23" s="901">
        <v>14.7</v>
      </c>
      <c r="D23" s="902">
        <v>16</v>
      </c>
      <c r="E23" s="903">
        <v>3</v>
      </c>
      <c r="F23" s="883">
        <v>9.19</v>
      </c>
      <c r="G23" s="884">
        <v>12</v>
      </c>
      <c r="H23" s="885">
        <v>5</v>
      </c>
      <c r="I23" s="886">
        <v>15.31</v>
      </c>
      <c r="J23" s="892">
        <v>8.4</v>
      </c>
      <c r="K23" s="888">
        <v>3.06</v>
      </c>
      <c r="L23" s="889">
        <v>5</v>
      </c>
      <c r="M23" s="889">
        <v>48</v>
      </c>
      <c r="N23" s="890">
        <v>16</v>
      </c>
      <c r="O23" s="889" t="s">
        <v>2434</v>
      </c>
      <c r="P23" s="904" t="s">
        <v>2448</v>
      </c>
      <c r="Q23" s="891">
        <f t="shared" si="0"/>
        <v>0</v>
      </c>
      <c r="R23" s="952">
        <f t="shared" si="0"/>
        <v>0.61000000000000121</v>
      </c>
      <c r="S23" s="891">
        <f t="shared" si="1"/>
        <v>2</v>
      </c>
      <c r="T23" s="952">
        <f t="shared" si="2"/>
        <v>6.120000000000001</v>
      </c>
      <c r="U23" s="959">
        <v>80</v>
      </c>
      <c r="V23" s="900">
        <v>42</v>
      </c>
      <c r="W23" s="900">
        <v>-38</v>
      </c>
      <c r="X23" s="957">
        <v>0.52500000000000002</v>
      </c>
      <c r="Y23" s="955"/>
    </row>
    <row r="24" spans="1:25" ht="14.45" customHeight="1" x14ac:dyDescent="0.2">
      <c r="A24" s="920" t="s">
        <v>2449</v>
      </c>
      <c r="B24" s="906">
        <v>18</v>
      </c>
      <c r="C24" s="907">
        <v>78.72</v>
      </c>
      <c r="D24" s="905">
        <v>13.6</v>
      </c>
      <c r="E24" s="908">
        <v>15</v>
      </c>
      <c r="F24" s="909">
        <v>66.66</v>
      </c>
      <c r="G24" s="893">
        <v>16.7</v>
      </c>
      <c r="H24" s="910">
        <v>23</v>
      </c>
      <c r="I24" s="911">
        <v>102.21</v>
      </c>
      <c r="J24" s="894">
        <v>18</v>
      </c>
      <c r="K24" s="912">
        <v>4.4400000000000004</v>
      </c>
      <c r="L24" s="913">
        <v>7</v>
      </c>
      <c r="M24" s="913">
        <v>60</v>
      </c>
      <c r="N24" s="914">
        <v>20</v>
      </c>
      <c r="O24" s="913" t="s">
        <v>2434</v>
      </c>
      <c r="P24" s="915" t="s">
        <v>2448</v>
      </c>
      <c r="Q24" s="916">
        <f t="shared" si="0"/>
        <v>5</v>
      </c>
      <c r="R24" s="953">
        <f t="shared" si="0"/>
        <v>23.489999999999995</v>
      </c>
      <c r="S24" s="916">
        <f t="shared" si="1"/>
        <v>8</v>
      </c>
      <c r="T24" s="953">
        <f t="shared" si="2"/>
        <v>35.549999999999997</v>
      </c>
      <c r="U24" s="960">
        <v>460</v>
      </c>
      <c r="V24" s="906">
        <v>414</v>
      </c>
      <c r="W24" s="906">
        <v>-46</v>
      </c>
      <c r="X24" s="958">
        <v>0.9</v>
      </c>
      <c r="Y24" s="956">
        <v>44</v>
      </c>
    </row>
    <row r="25" spans="1:25" ht="14.45" customHeight="1" x14ac:dyDescent="0.2">
      <c r="A25" s="920" t="s">
        <v>2450</v>
      </c>
      <c r="B25" s="906">
        <v>16</v>
      </c>
      <c r="C25" s="907">
        <v>124.46</v>
      </c>
      <c r="D25" s="905">
        <v>22.9</v>
      </c>
      <c r="E25" s="908">
        <v>10</v>
      </c>
      <c r="F25" s="909">
        <v>77.73</v>
      </c>
      <c r="G25" s="893">
        <v>31.3</v>
      </c>
      <c r="H25" s="910">
        <v>12</v>
      </c>
      <c r="I25" s="911">
        <v>92.6</v>
      </c>
      <c r="J25" s="899">
        <v>27.3</v>
      </c>
      <c r="K25" s="912">
        <v>7.64</v>
      </c>
      <c r="L25" s="913">
        <v>9</v>
      </c>
      <c r="M25" s="913">
        <v>81</v>
      </c>
      <c r="N25" s="914">
        <v>27</v>
      </c>
      <c r="O25" s="913" t="s">
        <v>2434</v>
      </c>
      <c r="P25" s="915" t="s">
        <v>2448</v>
      </c>
      <c r="Q25" s="916">
        <f t="shared" si="0"/>
        <v>-4</v>
      </c>
      <c r="R25" s="953">
        <f t="shared" si="0"/>
        <v>-31.86</v>
      </c>
      <c r="S25" s="916">
        <f t="shared" si="1"/>
        <v>2</v>
      </c>
      <c r="T25" s="953">
        <f t="shared" si="2"/>
        <v>14.86999999999999</v>
      </c>
      <c r="U25" s="960">
        <v>324</v>
      </c>
      <c r="V25" s="906">
        <v>327.60000000000002</v>
      </c>
      <c r="W25" s="906">
        <v>3.6000000000000227</v>
      </c>
      <c r="X25" s="958">
        <v>1.0111111111111111</v>
      </c>
      <c r="Y25" s="956">
        <v>56</v>
      </c>
    </row>
    <row r="26" spans="1:25" ht="14.45" customHeight="1" x14ac:dyDescent="0.2">
      <c r="A26" s="919" t="s">
        <v>2451</v>
      </c>
      <c r="B26" s="895">
        <v>1</v>
      </c>
      <c r="C26" s="896">
        <v>51.23</v>
      </c>
      <c r="D26" s="897">
        <v>118</v>
      </c>
      <c r="E26" s="903"/>
      <c r="F26" s="883"/>
      <c r="G26" s="884"/>
      <c r="H26" s="889"/>
      <c r="I26" s="883"/>
      <c r="J26" s="884"/>
      <c r="K26" s="888">
        <v>13.54</v>
      </c>
      <c r="L26" s="889">
        <v>5</v>
      </c>
      <c r="M26" s="889">
        <v>45</v>
      </c>
      <c r="N26" s="890">
        <v>15</v>
      </c>
      <c r="O26" s="889" t="s">
        <v>2434</v>
      </c>
      <c r="P26" s="904" t="s">
        <v>2452</v>
      </c>
      <c r="Q26" s="891">
        <f t="shared" si="0"/>
        <v>-1</v>
      </c>
      <c r="R26" s="952">
        <f t="shared" si="0"/>
        <v>-51.23</v>
      </c>
      <c r="S26" s="891">
        <f t="shared" si="1"/>
        <v>0</v>
      </c>
      <c r="T26" s="952">
        <f t="shared" si="2"/>
        <v>0</v>
      </c>
      <c r="U26" s="959" t="s">
        <v>329</v>
      </c>
      <c r="V26" s="900" t="s">
        <v>329</v>
      </c>
      <c r="W26" s="900" t="s">
        <v>329</v>
      </c>
      <c r="X26" s="957" t="s">
        <v>329</v>
      </c>
      <c r="Y26" s="955"/>
    </row>
    <row r="27" spans="1:25" ht="14.45" customHeight="1" x14ac:dyDescent="0.2">
      <c r="A27" s="920" t="s">
        <v>2453</v>
      </c>
      <c r="B27" s="917">
        <v>2</v>
      </c>
      <c r="C27" s="918">
        <v>33.299999999999997</v>
      </c>
      <c r="D27" s="898">
        <v>57.5</v>
      </c>
      <c r="E27" s="908"/>
      <c r="F27" s="909"/>
      <c r="G27" s="893"/>
      <c r="H27" s="913"/>
      <c r="I27" s="909"/>
      <c r="J27" s="893"/>
      <c r="K27" s="912">
        <v>15.64</v>
      </c>
      <c r="L27" s="913">
        <v>16</v>
      </c>
      <c r="M27" s="913">
        <v>141</v>
      </c>
      <c r="N27" s="914">
        <v>47</v>
      </c>
      <c r="O27" s="913" t="s">
        <v>2434</v>
      </c>
      <c r="P27" s="915" t="s">
        <v>2452</v>
      </c>
      <c r="Q27" s="916">
        <f t="shared" si="0"/>
        <v>-2</v>
      </c>
      <c r="R27" s="953">
        <f t="shared" si="0"/>
        <v>-33.299999999999997</v>
      </c>
      <c r="S27" s="916">
        <f t="shared" si="1"/>
        <v>0</v>
      </c>
      <c r="T27" s="953">
        <f t="shared" si="2"/>
        <v>0</v>
      </c>
      <c r="U27" s="960" t="s">
        <v>329</v>
      </c>
      <c r="V27" s="906" t="s">
        <v>329</v>
      </c>
      <c r="W27" s="906" t="s">
        <v>329</v>
      </c>
      <c r="X27" s="958" t="s">
        <v>329</v>
      </c>
      <c r="Y27" s="956"/>
    </row>
    <row r="28" spans="1:25" ht="14.45" customHeight="1" x14ac:dyDescent="0.2">
      <c r="A28" s="919" t="s">
        <v>2454</v>
      </c>
      <c r="B28" s="895">
        <v>18</v>
      </c>
      <c r="C28" s="896">
        <v>10.41</v>
      </c>
      <c r="D28" s="897">
        <v>4.5</v>
      </c>
      <c r="E28" s="903">
        <v>20</v>
      </c>
      <c r="F28" s="883">
        <v>11.57</v>
      </c>
      <c r="G28" s="884">
        <v>5.8</v>
      </c>
      <c r="H28" s="889">
        <v>6</v>
      </c>
      <c r="I28" s="883">
        <v>3.47</v>
      </c>
      <c r="J28" s="884">
        <v>6.2</v>
      </c>
      <c r="K28" s="888">
        <v>0.57999999999999996</v>
      </c>
      <c r="L28" s="889">
        <v>2</v>
      </c>
      <c r="M28" s="889">
        <v>21</v>
      </c>
      <c r="N28" s="890">
        <v>7</v>
      </c>
      <c r="O28" s="889" t="s">
        <v>2434</v>
      </c>
      <c r="P28" s="904" t="s">
        <v>2455</v>
      </c>
      <c r="Q28" s="891">
        <f t="shared" si="0"/>
        <v>-12</v>
      </c>
      <c r="R28" s="952">
        <f t="shared" si="0"/>
        <v>-6.9399999999999995</v>
      </c>
      <c r="S28" s="891">
        <f t="shared" si="1"/>
        <v>-14</v>
      </c>
      <c r="T28" s="952">
        <f t="shared" si="2"/>
        <v>-8.1</v>
      </c>
      <c r="U28" s="959">
        <v>42</v>
      </c>
      <c r="V28" s="900">
        <v>37.200000000000003</v>
      </c>
      <c r="W28" s="900">
        <v>-4.7999999999999972</v>
      </c>
      <c r="X28" s="957">
        <v>0.88571428571428579</v>
      </c>
      <c r="Y28" s="955">
        <v>5</v>
      </c>
    </row>
    <row r="29" spans="1:25" ht="14.45" customHeight="1" x14ac:dyDescent="0.2">
      <c r="A29" s="920" t="s">
        <v>2456</v>
      </c>
      <c r="B29" s="917">
        <v>25</v>
      </c>
      <c r="C29" s="918">
        <v>38.25</v>
      </c>
      <c r="D29" s="898">
        <v>7.8</v>
      </c>
      <c r="E29" s="908">
        <v>22</v>
      </c>
      <c r="F29" s="909">
        <v>33.6</v>
      </c>
      <c r="G29" s="893">
        <v>10.8</v>
      </c>
      <c r="H29" s="913">
        <v>9</v>
      </c>
      <c r="I29" s="909">
        <v>13.67</v>
      </c>
      <c r="J29" s="893">
        <v>10.199999999999999</v>
      </c>
      <c r="K29" s="912">
        <v>1.52</v>
      </c>
      <c r="L29" s="913">
        <v>4</v>
      </c>
      <c r="M29" s="913">
        <v>33</v>
      </c>
      <c r="N29" s="914">
        <v>11</v>
      </c>
      <c r="O29" s="913" t="s">
        <v>2434</v>
      </c>
      <c r="P29" s="915" t="s">
        <v>2455</v>
      </c>
      <c r="Q29" s="916">
        <f t="shared" si="0"/>
        <v>-16</v>
      </c>
      <c r="R29" s="953">
        <f t="shared" si="0"/>
        <v>-24.58</v>
      </c>
      <c r="S29" s="916">
        <f t="shared" si="1"/>
        <v>-13</v>
      </c>
      <c r="T29" s="953">
        <f t="shared" si="2"/>
        <v>-19.93</v>
      </c>
      <c r="U29" s="960">
        <v>99</v>
      </c>
      <c r="V29" s="906">
        <v>91.8</v>
      </c>
      <c r="W29" s="906">
        <v>-7.2000000000000028</v>
      </c>
      <c r="X29" s="958">
        <v>0.92727272727272725</v>
      </c>
      <c r="Y29" s="956">
        <v>7</v>
      </c>
    </row>
    <row r="30" spans="1:25" ht="14.45" customHeight="1" x14ac:dyDescent="0.2">
      <c r="A30" s="920" t="s">
        <v>2457</v>
      </c>
      <c r="B30" s="917">
        <v>7</v>
      </c>
      <c r="C30" s="918">
        <v>26.45</v>
      </c>
      <c r="D30" s="898">
        <v>16.899999999999999</v>
      </c>
      <c r="E30" s="908">
        <v>5</v>
      </c>
      <c r="F30" s="909">
        <v>18.89</v>
      </c>
      <c r="G30" s="893">
        <v>12.8</v>
      </c>
      <c r="H30" s="913">
        <v>8</v>
      </c>
      <c r="I30" s="909">
        <v>30.86</v>
      </c>
      <c r="J30" s="893">
        <v>14.3</v>
      </c>
      <c r="K30" s="912">
        <v>3.78</v>
      </c>
      <c r="L30" s="913">
        <v>6</v>
      </c>
      <c r="M30" s="913">
        <v>51</v>
      </c>
      <c r="N30" s="914">
        <v>17</v>
      </c>
      <c r="O30" s="913" t="s">
        <v>2434</v>
      </c>
      <c r="P30" s="915" t="s">
        <v>2455</v>
      </c>
      <c r="Q30" s="916">
        <f t="shared" si="0"/>
        <v>1</v>
      </c>
      <c r="R30" s="953">
        <f t="shared" si="0"/>
        <v>4.41</v>
      </c>
      <c r="S30" s="916">
        <f t="shared" si="1"/>
        <v>3</v>
      </c>
      <c r="T30" s="953">
        <f t="shared" si="2"/>
        <v>11.969999999999999</v>
      </c>
      <c r="U30" s="960">
        <v>136</v>
      </c>
      <c r="V30" s="906">
        <v>114.4</v>
      </c>
      <c r="W30" s="906">
        <v>-21.599999999999994</v>
      </c>
      <c r="X30" s="958">
        <v>0.8411764705882353</v>
      </c>
      <c r="Y30" s="956">
        <v>17</v>
      </c>
    </row>
    <row r="31" spans="1:25" ht="14.45" customHeight="1" x14ac:dyDescent="0.2">
      <c r="A31" s="919" t="s">
        <v>2458</v>
      </c>
      <c r="B31" s="900"/>
      <c r="C31" s="901"/>
      <c r="D31" s="902"/>
      <c r="E31" s="885">
        <v>1</v>
      </c>
      <c r="F31" s="886">
        <v>3.93</v>
      </c>
      <c r="G31" s="892">
        <v>12</v>
      </c>
      <c r="H31" s="889"/>
      <c r="I31" s="883"/>
      <c r="J31" s="884"/>
      <c r="K31" s="888">
        <v>3.93</v>
      </c>
      <c r="L31" s="889">
        <v>3</v>
      </c>
      <c r="M31" s="889">
        <v>30</v>
      </c>
      <c r="N31" s="890">
        <v>10</v>
      </c>
      <c r="O31" s="889" t="s">
        <v>2434</v>
      </c>
      <c r="P31" s="904" t="s">
        <v>2459</v>
      </c>
      <c r="Q31" s="891">
        <f t="shared" si="0"/>
        <v>0</v>
      </c>
      <c r="R31" s="952">
        <f t="shared" si="0"/>
        <v>0</v>
      </c>
      <c r="S31" s="891">
        <f t="shared" si="1"/>
        <v>-1</v>
      </c>
      <c r="T31" s="952">
        <f t="shared" si="2"/>
        <v>-3.93</v>
      </c>
      <c r="U31" s="959" t="s">
        <v>329</v>
      </c>
      <c r="V31" s="900" t="s">
        <v>329</v>
      </c>
      <c r="W31" s="900" t="s">
        <v>329</v>
      </c>
      <c r="X31" s="957" t="s">
        <v>329</v>
      </c>
      <c r="Y31" s="955"/>
    </row>
    <row r="32" spans="1:25" ht="14.45" customHeight="1" x14ac:dyDescent="0.2">
      <c r="A32" s="920" t="s">
        <v>2460</v>
      </c>
      <c r="B32" s="906">
        <v>1</v>
      </c>
      <c r="C32" s="907">
        <v>10.59</v>
      </c>
      <c r="D32" s="905">
        <v>8</v>
      </c>
      <c r="E32" s="910"/>
      <c r="F32" s="911"/>
      <c r="G32" s="894"/>
      <c r="H32" s="913"/>
      <c r="I32" s="909"/>
      <c r="J32" s="893"/>
      <c r="K32" s="912">
        <v>14.22</v>
      </c>
      <c r="L32" s="913">
        <v>11</v>
      </c>
      <c r="M32" s="913">
        <v>99</v>
      </c>
      <c r="N32" s="914">
        <v>33</v>
      </c>
      <c r="O32" s="913" t="s">
        <v>2434</v>
      </c>
      <c r="P32" s="915" t="s">
        <v>2461</v>
      </c>
      <c r="Q32" s="916">
        <f t="shared" si="0"/>
        <v>-1</v>
      </c>
      <c r="R32" s="953">
        <f t="shared" si="0"/>
        <v>-10.59</v>
      </c>
      <c r="S32" s="916">
        <f t="shared" si="1"/>
        <v>0</v>
      </c>
      <c r="T32" s="953">
        <f t="shared" si="2"/>
        <v>0</v>
      </c>
      <c r="U32" s="960" t="s">
        <v>329</v>
      </c>
      <c r="V32" s="906" t="s">
        <v>329</v>
      </c>
      <c r="W32" s="906" t="s">
        <v>329</v>
      </c>
      <c r="X32" s="958" t="s">
        <v>329</v>
      </c>
      <c r="Y32" s="956"/>
    </row>
    <row r="33" spans="1:25" ht="14.45" customHeight="1" x14ac:dyDescent="0.2">
      <c r="A33" s="919" t="s">
        <v>2462</v>
      </c>
      <c r="B33" s="900">
        <v>5</v>
      </c>
      <c r="C33" s="901">
        <v>1.98</v>
      </c>
      <c r="D33" s="902">
        <v>6.6</v>
      </c>
      <c r="E33" s="885">
        <v>13</v>
      </c>
      <c r="F33" s="886">
        <v>5.04</v>
      </c>
      <c r="G33" s="892">
        <v>5.6</v>
      </c>
      <c r="H33" s="889">
        <v>8</v>
      </c>
      <c r="I33" s="883">
        <v>3.14</v>
      </c>
      <c r="J33" s="887">
        <v>7.6</v>
      </c>
      <c r="K33" s="888">
        <v>0.39</v>
      </c>
      <c r="L33" s="889">
        <v>2</v>
      </c>
      <c r="M33" s="889">
        <v>15</v>
      </c>
      <c r="N33" s="890">
        <v>5</v>
      </c>
      <c r="O33" s="889" t="s">
        <v>2434</v>
      </c>
      <c r="P33" s="904" t="s">
        <v>2463</v>
      </c>
      <c r="Q33" s="891">
        <f t="shared" si="0"/>
        <v>3</v>
      </c>
      <c r="R33" s="952">
        <f t="shared" si="0"/>
        <v>1.1600000000000001</v>
      </c>
      <c r="S33" s="891">
        <f t="shared" si="1"/>
        <v>-5</v>
      </c>
      <c r="T33" s="952">
        <f t="shared" si="2"/>
        <v>-1.9</v>
      </c>
      <c r="U33" s="959">
        <v>40</v>
      </c>
      <c r="V33" s="900">
        <v>60.8</v>
      </c>
      <c r="W33" s="900">
        <v>20.799999999999997</v>
      </c>
      <c r="X33" s="957">
        <v>1.52</v>
      </c>
      <c r="Y33" s="955">
        <v>24</v>
      </c>
    </row>
    <row r="34" spans="1:25" ht="14.45" customHeight="1" x14ac:dyDescent="0.2">
      <c r="A34" s="920" t="s">
        <v>2464</v>
      </c>
      <c r="B34" s="906">
        <v>4</v>
      </c>
      <c r="C34" s="907">
        <v>3.37</v>
      </c>
      <c r="D34" s="905">
        <v>8</v>
      </c>
      <c r="E34" s="910">
        <v>8</v>
      </c>
      <c r="F34" s="911">
        <v>6.74</v>
      </c>
      <c r="G34" s="894">
        <v>6.3</v>
      </c>
      <c r="H34" s="913">
        <v>7</v>
      </c>
      <c r="I34" s="909">
        <v>6.11</v>
      </c>
      <c r="J34" s="899">
        <v>11.3</v>
      </c>
      <c r="K34" s="912">
        <v>0.84</v>
      </c>
      <c r="L34" s="913">
        <v>2</v>
      </c>
      <c r="M34" s="913">
        <v>21</v>
      </c>
      <c r="N34" s="914">
        <v>7</v>
      </c>
      <c r="O34" s="913" t="s">
        <v>2434</v>
      </c>
      <c r="P34" s="915" t="s">
        <v>2463</v>
      </c>
      <c r="Q34" s="916">
        <f t="shared" si="0"/>
        <v>3</v>
      </c>
      <c r="R34" s="953">
        <f t="shared" si="0"/>
        <v>2.74</v>
      </c>
      <c r="S34" s="916">
        <f t="shared" si="1"/>
        <v>-1</v>
      </c>
      <c r="T34" s="953">
        <f t="shared" si="2"/>
        <v>-0.62999999999999989</v>
      </c>
      <c r="U34" s="960">
        <v>49</v>
      </c>
      <c r="V34" s="906">
        <v>79.100000000000009</v>
      </c>
      <c r="W34" s="906">
        <v>30.100000000000009</v>
      </c>
      <c r="X34" s="958">
        <v>1.6142857142857145</v>
      </c>
      <c r="Y34" s="956">
        <v>38</v>
      </c>
    </row>
    <row r="35" spans="1:25" ht="14.45" customHeight="1" x14ac:dyDescent="0.2">
      <c r="A35" s="920" t="s">
        <v>2465</v>
      </c>
      <c r="B35" s="906">
        <v>2</v>
      </c>
      <c r="C35" s="907">
        <v>6.94</v>
      </c>
      <c r="D35" s="905">
        <v>24.5</v>
      </c>
      <c r="E35" s="910">
        <v>1</v>
      </c>
      <c r="F35" s="911">
        <v>3.47</v>
      </c>
      <c r="G35" s="894">
        <v>13</v>
      </c>
      <c r="H35" s="913">
        <v>1</v>
      </c>
      <c r="I35" s="909">
        <v>3.47</v>
      </c>
      <c r="J35" s="893">
        <v>11</v>
      </c>
      <c r="K35" s="912">
        <v>3.47</v>
      </c>
      <c r="L35" s="913">
        <v>5</v>
      </c>
      <c r="M35" s="913">
        <v>42</v>
      </c>
      <c r="N35" s="914">
        <v>14</v>
      </c>
      <c r="O35" s="913" t="s">
        <v>2434</v>
      </c>
      <c r="P35" s="915" t="s">
        <v>2463</v>
      </c>
      <c r="Q35" s="916">
        <f t="shared" si="0"/>
        <v>-1</v>
      </c>
      <c r="R35" s="953">
        <f t="shared" si="0"/>
        <v>-3.47</v>
      </c>
      <c r="S35" s="916">
        <f t="shared" si="1"/>
        <v>0</v>
      </c>
      <c r="T35" s="953">
        <f t="shared" si="2"/>
        <v>0</v>
      </c>
      <c r="U35" s="960">
        <v>14</v>
      </c>
      <c r="V35" s="906">
        <v>11</v>
      </c>
      <c r="W35" s="906">
        <v>-3</v>
      </c>
      <c r="X35" s="958">
        <v>0.7857142857142857</v>
      </c>
      <c r="Y35" s="956"/>
    </row>
    <row r="36" spans="1:25" ht="14.45" customHeight="1" x14ac:dyDescent="0.2">
      <c r="A36" s="919" t="s">
        <v>2466</v>
      </c>
      <c r="B36" s="900">
        <v>8</v>
      </c>
      <c r="C36" s="901">
        <v>59.62</v>
      </c>
      <c r="D36" s="902">
        <v>11.9</v>
      </c>
      <c r="E36" s="903">
        <v>8</v>
      </c>
      <c r="F36" s="883">
        <v>60</v>
      </c>
      <c r="G36" s="884">
        <v>14.1</v>
      </c>
      <c r="H36" s="885">
        <v>15</v>
      </c>
      <c r="I36" s="886">
        <v>113.54</v>
      </c>
      <c r="J36" s="887">
        <v>13.1</v>
      </c>
      <c r="K36" s="888">
        <v>7.45</v>
      </c>
      <c r="L36" s="889">
        <v>4</v>
      </c>
      <c r="M36" s="889">
        <v>36</v>
      </c>
      <c r="N36" s="890">
        <v>12</v>
      </c>
      <c r="O36" s="889" t="s">
        <v>2434</v>
      </c>
      <c r="P36" s="904" t="s">
        <v>2467</v>
      </c>
      <c r="Q36" s="891">
        <f t="shared" si="0"/>
        <v>7</v>
      </c>
      <c r="R36" s="952">
        <f t="shared" si="0"/>
        <v>53.920000000000009</v>
      </c>
      <c r="S36" s="891">
        <f t="shared" si="1"/>
        <v>7</v>
      </c>
      <c r="T36" s="952">
        <f t="shared" si="2"/>
        <v>53.540000000000006</v>
      </c>
      <c r="U36" s="959">
        <v>180</v>
      </c>
      <c r="V36" s="900">
        <v>196.5</v>
      </c>
      <c r="W36" s="900">
        <v>16.5</v>
      </c>
      <c r="X36" s="957">
        <v>1.0916666666666666</v>
      </c>
      <c r="Y36" s="955">
        <v>48</v>
      </c>
    </row>
    <row r="37" spans="1:25" ht="14.45" customHeight="1" x14ac:dyDescent="0.2">
      <c r="A37" s="919" t="s">
        <v>2468</v>
      </c>
      <c r="B37" s="900"/>
      <c r="C37" s="901"/>
      <c r="D37" s="902"/>
      <c r="E37" s="885">
        <v>1</v>
      </c>
      <c r="F37" s="886">
        <v>18.399999999999999</v>
      </c>
      <c r="G37" s="892">
        <v>12</v>
      </c>
      <c r="H37" s="889"/>
      <c r="I37" s="883"/>
      <c r="J37" s="884"/>
      <c r="K37" s="888">
        <v>3.26</v>
      </c>
      <c r="L37" s="889">
        <v>5</v>
      </c>
      <c r="M37" s="889">
        <v>42</v>
      </c>
      <c r="N37" s="890">
        <v>14</v>
      </c>
      <c r="O37" s="889" t="s">
        <v>2434</v>
      </c>
      <c r="P37" s="904" t="s">
        <v>2469</v>
      </c>
      <c r="Q37" s="891">
        <f t="shared" si="0"/>
        <v>0</v>
      </c>
      <c r="R37" s="952">
        <f t="shared" si="0"/>
        <v>0</v>
      </c>
      <c r="S37" s="891">
        <f t="shared" si="1"/>
        <v>-1</v>
      </c>
      <c r="T37" s="952">
        <f t="shared" si="2"/>
        <v>-18.399999999999999</v>
      </c>
      <c r="U37" s="959" t="s">
        <v>329</v>
      </c>
      <c r="V37" s="900" t="s">
        <v>329</v>
      </c>
      <c r="W37" s="900" t="s">
        <v>329</v>
      </c>
      <c r="X37" s="957" t="s">
        <v>329</v>
      </c>
      <c r="Y37" s="955"/>
    </row>
    <row r="38" spans="1:25" ht="14.45" customHeight="1" x14ac:dyDescent="0.2">
      <c r="A38" s="919" t="s">
        <v>2470</v>
      </c>
      <c r="B38" s="895"/>
      <c r="C38" s="896"/>
      <c r="D38" s="897"/>
      <c r="E38" s="903">
        <v>2</v>
      </c>
      <c r="F38" s="883">
        <v>1.82</v>
      </c>
      <c r="G38" s="884">
        <v>8</v>
      </c>
      <c r="H38" s="889"/>
      <c r="I38" s="883"/>
      <c r="J38" s="884"/>
      <c r="K38" s="888">
        <v>0.91</v>
      </c>
      <c r="L38" s="889">
        <v>3</v>
      </c>
      <c r="M38" s="889">
        <v>27</v>
      </c>
      <c r="N38" s="890">
        <v>9</v>
      </c>
      <c r="O38" s="889" t="s">
        <v>2434</v>
      </c>
      <c r="P38" s="904" t="s">
        <v>2471</v>
      </c>
      <c r="Q38" s="891">
        <f t="shared" si="0"/>
        <v>0</v>
      </c>
      <c r="R38" s="952">
        <f t="shared" si="0"/>
        <v>0</v>
      </c>
      <c r="S38" s="891">
        <f t="shared" si="1"/>
        <v>-2</v>
      </c>
      <c r="T38" s="952">
        <f t="shared" si="2"/>
        <v>-1.82</v>
      </c>
      <c r="U38" s="959" t="s">
        <v>329</v>
      </c>
      <c r="V38" s="900" t="s">
        <v>329</v>
      </c>
      <c r="W38" s="900" t="s">
        <v>329</v>
      </c>
      <c r="X38" s="957" t="s">
        <v>329</v>
      </c>
      <c r="Y38" s="955"/>
    </row>
    <row r="39" spans="1:25" ht="14.45" customHeight="1" x14ac:dyDescent="0.2">
      <c r="A39" s="920" t="s">
        <v>2472</v>
      </c>
      <c r="B39" s="917">
        <v>15</v>
      </c>
      <c r="C39" s="918">
        <v>14.31</v>
      </c>
      <c r="D39" s="898">
        <v>9.8000000000000007</v>
      </c>
      <c r="E39" s="908">
        <v>10</v>
      </c>
      <c r="F39" s="909">
        <v>9.5399999999999991</v>
      </c>
      <c r="G39" s="893">
        <v>7.7</v>
      </c>
      <c r="H39" s="913">
        <v>14</v>
      </c>
      <c r="I39" s="909">
        <v>13.35</v>
      </c>
      <c r="J39" s="893">
        <v>8.1</v>
      </c>
      <c r="K39" s="912">
        <v>0.95</v>
      </c>
      <c r="L39" s="913">
        <v>3</v>
      </c>
      <c r="M39" s="913">
        <v>27</v>
      </c>
      <c r="N39" s="914">
        <v>9</v>
      </c>
      <c r="O39" s="913" t="s">
        <v>2434</v>
      </c>
      <c r="P39" s="915" t="s">
        <v>2471</v>
      </c>
      <c r="Q39" s="916">
        <f t="shared" si="0"/>
        <v>-1</v>
      </c>
      <c r="R39" s="953">
        <f t="shared" si="0"/>
        <v>-0.96000000000000085</v>
      </c>
      <c r="S39" s="916">
        <f t="shared" si="1"/>
        <v>4</v>
      </c>
      <c r="T39" s="953">
        <f t="shared" si="2"/>
        <v>3.8100000000000005</v>
      </c>
      <c r="U39" s="960">
        <v>126</v>
      </c>
      <c r="V39" s="906">
        <v>113.39999999999999</v>
      </c>
      <c r="W39" s="906">
        <v>-12.600000000000009</v>
      </c>
      <c r="X39" s="958">
        <v>0.89999999999999991</v>
      </c>
      <c r="Y39" s="956">
        <v>6</v>
      </c>
    </row>
    <row r="40" spans="1:25" ht="14.45" customHeight="1" x14ac:dyDescent="0.2">
      <c r="A40" s="920" t="s">
        <v>2473</v>
      </c>
      <c r="B40" s="917">
        <v>8</v>
      </c>
      <c r="C40" s="918">
        <v>23.45</v>
      </c>
      <c r="D40" s="898">
        <v>11.5</v>
      </c>
      <c r="E40" s="908">
        <v>2</v>
      </c>
      <c r="F40" s="909">
        <v>5.86</v>
      </c>
      <c r="G40" s="893">
        <v>8.5</v>
      </c>
      <c r="H40" s="913">
        <v>2</v>
      </c>
      <c r="I40" s="909">
        <v>5.86</v>
      </c>
      <c r="J40" s="899">
        <v>17.5</v>
      </c>
      <c r="K40" s="912">
        <v>2.93</v>
      </c>
      <c r="L40" s="913">
        <v>4</v>
      </c>
      <c r="M40" s="913">
        <v>33</v>
      </c>
      <c r="N40" s="914">
        <v>11</v>
      </c>
      <c r="O40" s="913" t="s">
        <v>2434</v>
      </c>
      <c r="P40" s="915" t="s">
        <v>2471</v>
      </c>
      <c r="Q40" s="916">
        <f t="shared" si="0"/>
        <v>-6</v>
      </c>
      <c r="R40" s="953">
        <f t="shared" si="0"/>
        <v>-17.59</v>
      </c>
      <c r="S40" s="916">
        <f t="shared" si="1"/>
        <v>0</v>
      </c>
      <c r="T40" s="953">
        <f t="shared" si="2"/>
        <v>0</v>
      </c>
      <c r="U40" s="960">
        <v>22</v>
      </c>
      <c r="V40" s="906">
        <v>35</v>
      </c>
      <c r="W40" s="906">
        <v>13</v>
      </c>
      <c r="X40" s="958">
        <v>1.5909090909090908</v>
      </c>
      <c r="Y40" s="956">
        <v>13</v>
      </c>
    </row>
    <row r="41" spans="1:25" ht="14.45" customHeight="1" x14ac:dyDescent="0.2">
      <c r="A41" s="919" t="s">
        <v>2474</v>
      </c>
      <c r="B41" s="895">
        <v>1144</v>
      </c>
      <c r="C41" s="896">
        <v>332.4</v>
      </c>
      <c r="D41" s="897">
        <v>4.4000000000000004</v>
      </c>
      <c r="E41" s="903">
        <v>1095</v>
      </c>
      <c r="F41" s="883">
        <v>318.25</v>
      </c>
      <c r="G41" s="884">
        <v>4.3</v>
      </c>
      <c r="H41" s="889">
        <v>1141</v>
      </c>
      <c r="I41" s="883">
        <v>329.89</v>
      </c>
      <c r="J41" s="884">
        <v>4.0999999999999996</v>
      </c>
      <c r="K41" s="888">
        <v>0.28999999999999998</v>
      </c>
      <c r="L41" s="889">
        <v>2</v>
      </c>
      <c r="M41" s="889">
        <v>15</v>
      </c>
      <c r="N41" s="890">
        <v>5</v>
      </c>
      <c r="O41" s="889" t="s">
        <v>2434</v>
      </c>
      <c r="P41" s="904" t="s">
        <v>2475</v>
      </c>
      <c r="Q41" s="891">
        <f t="shared" si="0"/>
        <v>-3</v>
      </c>
      <c r="R41" s="952">
        <f t="shared" si="0"/>
        <v>-2.5099999999999909</v>
      </c>
      <c r="S41" s="891">
        <f t="shared" si="1"/>
        <v>46</v>
      </c>
      <c r="T41" s="952">
        <f t="shared" si="2"/>
        <v>11.639999999999986</v>
      </c>
      <c r="U41" s="959">
        <v>5705</v>
      </c>
      <c r="V41" s="900">
        <v>4678.0999999999995</v>
      </c>
      <c r="W41" s="900">
        <v>-1026.9000000000005</v>
      </c>
      <c r="X41" s="957">
        <v>0.82</v>
      </c>
      <c r="Y41" s="955">
        <v>117</v>
      </c>
    </row>
    <row r="42" spans="1:25" ht="14.45" customHeight="1" x14ac:dyDescent="0.2">
      <c r="A42" s="920" t="s">
        <v>2476</v>
      </c>
      <c r="B42" s="917">
        <v>169</v>
      </c>
      <c r="C42" s="918">
        <v>63.59</v>
      </c>
      <c r="D42" s="898">
        <v>5.6</v>
      </c>
      <c r="E42" s="908">
        <v>158</v>
      </c>
      <c r="F42" s="909">
        <v>59.47</v>
      </c>
      <c r="G42" s="893">
        <v>5.2</v>
      </c>
      <c r="H42" s="913">
        <v>135</v>
      </c>
      <c r="I42" s="909">
        <v>51.21</v>
      </c>
      <c r="J42" s="893">
        <v>5.5</v>
      </c>
      <c r="K42" s="912">
        <v>0.38</v>
      </c>
      <c r="L42" s="913">
        <v>2</v>
      </c>
      <c r="M42" s="913">
        <v>18</v>
      </c>
      <c r="N42" s="914">
        <v>6</v>
      </c>
      <c r="O42" s="913" t="s">
        <v>2434</v>
      </c>
      <c r="P42" s="915" t="s">
        <v>2477</v>
      </c>
      <c r="Q42" s="916">
        <f t="shared" si="0"/>
        <v>-34</v>
      </c>
      <c r="R42" s="953">
        <f t="shared" si="0"/>
        <v>-12.380000000000003</v>
      </c>
      <c r="S42" s="916">
        <f t="shared" si="1"/>
        <v>-23</v>
      </c>
      <c r="T42" s="953">
        <f t="shared" si="2"/>
        <v>-8.259999999999998</v>
      </c>
      <c r="U42" s="960">
        <v>810</v>
      </c>
      <c r="V42" s="906">
        <v>742.5</v>
      </c>
      <c r="W42" s="906">
        <v>-67.5</v>
      </c>
      <c r="X42" s="958">
        <v>0.91666666666666663</v>
      </c>
      <c r="Y42" s="956">
        <v>101</v>
      </c>
    </row>
    <row r="43" spans="1:25" ht="14.45" customHeight="1" x14ac:dyDescent="0.2">
      <c r="A43" s="920" t="s">
        <v>2478</v>
      </c>
      <c r="B43" s="917">
        <v>13</v>
      </c>
      <c r="C43" s="918">
        <v>9.08</v>
      </c>
      <c r="D43" s="898">
        <v>8.4</v>
      </c>
      <c r="E43" s="908">
        <v>14</v>
      </c>
      <c r="F43" s="909">
        <v>8.41</v>
      </c>
      <c r="G43" s="893">
        <v>5.4</v>
      </c>
      <c r="H43" s="913">
        <v>19</v>
      </c>
      <c r="I43" s="909">
        <v>11.25</v>
      </c>
      <c r="J43" s="893">
        <v>5.8</v>
      </c>
      <c r="K43" s="912">
        <v>0.59</v>
      </c>
      <c r="L43" s="913">
        <v>2</v>
      </c>
      <c r="M43" s="913">
        <v>18</v>
      </c>
      <c r="N43" s="914">
        <v>6</v>
      </c>
      <c r="O43" s="913" t="s">
        <v>2434</v>
      </c>
      <c r="P43" s="915" t="s">
        <v>2477</v>
      </c>
      <c r="Q43" s="916">
        <f t="shared" si="0"/>
        <v>6</v>
      </c>
      <c r="R43" s="953">
        <f t="shared" si="0"/>
        <v>2.17</v>
      </c>
      <c r="S43" s="916">
        <f t="shared" si="1"/>
        <v>5</v>
      </c>
      <c r="T43" s="953">
        <f t="shared" si="2"/>
        <v>2.84</v>
      </c>
      <c r="U43" s="960">
        <v>114</v>
      </c>
      <c r="V43" s="906">
        <v>110.2</v>
      </c>
      <c r="W43" s="906">
        <v>-3.7999999999999972</v>
      </c>
      <c r="X43" s="958">
        <v>0.96666666666666667</v>
      </c>
      <c r="Y43" s="956">
        <v>18</v>
      </c>
    </row>
    <row r="44" spans="1:25" ht="14.45" customHeight="1" x14ac:dyDescent="0.2">
      <c r="A44" s="919" t="s">
        <v>2479</v>
      </c>
      <c r="B44" s="900"/>
      <c r="C44" s="901"/>
      <c r="D44" s="902"/>
      <c r="E44" s="903"/>
      <c r="F44" s="883"/>
      <c r="G44" s="884"/>
      <c r="H44" s="885">
        <v>1</v>
      </c>
      <c r="I44" s="886">
        <v>0.38</v>
      </c>
      <c r="J44" s="892">
        <v>1</v>
      </c>
      <c r="K44" s="888">
        <v>0.67</v>
      </c>
      <c r="L44" s="889">
        <v>2</v>
      </c>
      <c r="M44" s="889">
        <v>18</v>
      </c>
      <c r="N44" s="890">
        <v>6</v>
      </c>
      <c r="O44" s="889" t="s">
        <v>2413</v>
      </c>
      <c r="P44" s="904" t="s">
        <v>2480</v>
      </c>
      <c r="Q44" s="891">
        <f t="shared" si="0"/>
        <v>1</v>
      </c>
      <c r="R44" s="952">
        <f t="shared" si="0"/>
        <v>0.38</v>
      </c>
      <c r="S44" s="891">
        <f t="shared" si="1"/>
        <v>1</v>
      </c>
      <c r="T44" s="952">
        <f t="shared" si="2"/>
        <v>0.38</v>
      </c>
      <c r="U44" s="959">
        <v>6</v>
      </c>
      <c r="V44" s="900">
        <v>1</v>
      </c>
      <c r="W44" s="900">
        <v>-5</v>
      </c>
      <c r="X44" s="957">
        <v>0.16666666666666666</v>
      </c>
      <c r="Y44" s="955"/>
    </row>
    <row r="45" spans="1:25" ht="14.45" customHeight="1" x14ac:dyDescent="0.2">
      <c r="A45" s="919" t="s">
        <v>2481</v>
      </c>
      <c r="B45" s="900">
        <v>10</v>
      </c>
      <c r="C45" s="901">
        <v>2.57</v>
      </c>
      <c r="D45" s="902">
        <v>2.2999999999999998</v>
      </c>
      <c r="E45" s="903">
        <v>7</v>
      </c>
      <c r="F45" s="883">
        <v>2.04</v>
      </c>
      <c r="G45" s="884">
        <v>4.0999999999999996</v>
      </c>
      <c r="H45" s="885">
        <v>10</v>
      </c>
      <c r="I45" s="886">
        <v>2.57</v>
      </c>
      <c r="J45" s="892">
        <v>2.2999999999999998</v>
      </c>
      <c r="K45" s="888">
        <v>0.26</v>
      </c>
      <c r="L45" s="889">
        <v>1</v>
      </c>
      <c r="M45" s="889">
        <v>9</v>
      </c>
      <c r="N45" s="890">
        <v>3</v>
      </c>
      <c r="O45" s="889" t="s">
        <v>2413</v>
      </c>
      <c r="P45" s="904" t="s">
        <v>2482</v>
      </c>
      <c r="Q45" s="891">
        <f t="shared" si="0"/>
        <v>0</v>
      </c>
      <c r="R45" s="952">
        <f t="shared" si="0"/>
        <v>0</v>
      </c>
      <c r="S45" s="891">
        <f t="shared" si="1"/>
        <v>3</v>
      </c>
      <c r="T45" s="952">
        <f t="shared" si="2"/>
        <v>0.5299999999999998</v>
      </c>
      <c r="U45" s="959">
        <v>30</v>
      </c>
      <c r="V45" s="900">
        <v>23</v>
      </c>
      <c r="W45" s="900">
        <v>-7</v>
      </c>
      <c r="X45" s="957">
        <v>0.76666666666666672</v>
      </c>
      <c r="Y45" s="955">
        <v>1</v>
      </c>
    </row>
    <row r="46" spans="1:25" ht="14.45" customHeight="1" x14ac:dyDescent="0.2">
      <c r="A46" s="919" t="s">
        <v>2483</v>
      </c>
      <c r="B46" s="895">
        <v>2</v>
      </c>
      <c r="C46" s="896">
        <v>0.22</v>
      </c>
      <c r="D46" s="897">
        <v>6</v>
      </c>
      <c r="E46" s="903"/>
      <c r="F46" s="883"/>
      <c r="G46" s="884"/>
      <c r="H46" s="889"/>
      <c r="I46" s="883"/>
      <c r="J46" s="884"/>
      <c r="K46" s="888">
        <v>0.11</v>
      </c>
      <c r="L46" s="889">
        <v>2</v>
      </c>
      <c r="M46" s="889">
        <v>15</v>
      </c>
      <c r="N46" s="890">
        <v>5</v>
      </c>
      <c r="O46" s="889" t="s">
        <v>2413</v>
      </c>
      <c r="P46" s="904" t="s">
        <v>2484</v>
      </c>
      <c r="Q46" s="891">
        <f t="shared" si="0"/>
        <v>-2</v>
      </c>
      <c r="R46" s="952">
        <f t="shared" si="0"/>
        <v>-0.22</v>
      </c>
      <c r="S46" s="891">
        <f t="shared" si="1"/>
        <v>0</v>
      </c>
      <c r="T46" s="952">
        <f t="shared" si="2"/>
        <v>0</v>
      </c>
      <c r="U46" s="959" t="s">
        <v>329</v>
      </c>
      <c r="V46" s="900" t="s">
        <v>329</v>
      </c>
      <c r="W46" s="900" t="s">
        <v>329</v>
      </c>
      <c r="X46" s="957" t="s">
        <v>329</v>
      </c>
      <c r="Y46" s="955"/>
    </row>
    <row r="47" spans="1:25" ht="14.45" customHeight="1" thickBot="1" x14ac:dyDescent="0.25">
      <c r="A47" s="936" t="s">
        <v>2485</v>
      </c>
      <c r="B47" s="937"/>
      <c r="C47" s="938"/>
      <c r="D47" s="939"/>
      <c r="E47" s="940">
        <v>1</v>
      </c>
      <c r="F47" s="941">
        <v>0.11</v>
      </c>
      <c r="G47" s="942">
        <v>7</v>
      </c>
      <c r="H47" s="943">
        <v>2</v>
      </c>
      <c r="I47" s="944">
        <v>0.22</v>
      </c>
      <c r="J47" s="945">
        <v>3.5</v>
      </c>
      <c r="K47" s="946">
        <v>0.11</v>
      </c>
      <c r="L47" s="947">
        <v>2</v>
      </c>
      <c r="M47" s="947">
        <v>15</v>
      </c>
      <c r="N47" s="948">
        <v>5</v>
      </c>
      <c r="O47" s="947" t="s">
        <v>2413</v>
      </c>
      <c r="P47" s="949" t="s">
        <v>2486</v>
      </c>
      <c r="Q47" s="950">
        <f t="shared" si="0"/>
        <v>2</v>
      </c>
      <c r="R47" s="954">
        <f t="shared" si="0"/>
        <v>0.22</v>
      </c>
      <c r="S47" s="950">
        <f t="shared" si="1"/>
        <v>1</v>
      </c>
      <c r="T47" s="954">
        <f t="shared" si="2"/>
        <v>0.11</v>
      </c>
      <c r="U47" s="964">
        <v>10</v>
      </c>
      <c r="V47" s="937">
        <v>7</v>
      </c>
      <c r="W47" s="937">
        <v>-3</v>
      </c>
      <c r="X47" s="965">
        <v>0.7</v>
      </c>
      <c r="Y47" s="966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8:Q1048576">
    <cfRule type="cellIs" dxfId="14" priority="11" stopIfTrue="1" operator="lessThan">
      <formula>0</formula>
    </cfRule>
  </conditionalFormatting>
  <conditionalFormatting sqref="W48:W1048576">
    <cfRule type="cellIs" dxfId="13" priority="10" stopIfTrue="1" operator="greaterThan">
      <formula>0</formula>
    </cfRule>
  </conditionalFormatting>
  <conditionalFormatting sqref="X48:X1048576">
    <cfRule type="cellIs" dxfId="12" priority="9" stopIfTrue="1" operator="greaterThan">
      <formula>1</formula>
    </cfRule>
  </conditionalFormatting>
  <conditionalFormatting sqref="X48:X1048576">
    <cfRule type="cellIs" dxfId="11" priority="6" stopIfTrue="1" operator="greaterThan">
      <formula>1</formula>
    </cfRule>
  </conditionalFormatting>
  <conditionalFormatting sqref="W48:W1048576">
    <cfRule type="cellIs" dxfId="10" priority="7" stopIfTrue="1" operator="greaterThan">
      <formula>0</formula>
    </cfRule>
  </conditionalFormatting>
  <conditionalFormatting sqref="Q4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7">
    <cfRule type="cellIs" dxfId="7" priority="4" stopIfTrue="1" operator="lessThan">
      <formula>0</formula>
    </cfRule>
  </conditionalFormatting>
  <conditionalFormatting sqref="X5:X47">
    <cfRule type="cellIs" dxfId="6" priority="2" stopIfTrue="1" operator="greaterThan">
      <formula>1</formula>
    </cfRule>
  </conditionalFormatting>
  <conditionalFormatting sqref="W5:W47">
    <cfRule type="cellIs" dxfId="5" priority="3" stopIfTrue="1" operator="greaterThan">
      <formula>0</formula>
    </cfRule>
  </conditionalFormatting>
  <conditionalFormatting sqref="S5:S47">
    <cfRule type="cellIs" dxfId="4" priority="1" stopIfTrue="1" operator="lessThan">
      <formula>0</formula>
    </cfRule>
  </conditionalFormatting>
  <hyperlinks>
    <hyperlink ref="A2" location="Obsah!A1" display="Zpět na Obsah  KL 01  1.-4.měsíc" xr:uid="{A8192C7C-2087-426B-9D43-B66B48AF0409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3642.2053999999998</v>
      </c>
      <c r="C5" s="33">
        <v>2303.8867500000006</v>
      </c>
      <c r="D5" s="12"/>
      <c r="E5" s="226">
        <v>2879.0425999999998</v>
      </c>
      <c r="F5" s="32">
        <v>0</v>
      </c>
      <c r="G5" s="225">
        <f>E5-F5</f>
        <v>2879.0425999999998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2325.2550299999998</v>
      </c>
      <c r="C6" s="35">
        <v>2326.8946400000004</v>
      </c>
      <c r="D6" s="12"/>
      <c r="E6" s="227">
        <v>2633.7897200000007</v>
      </c>
      <c r="F6" s="34">
        <v>0</v>
      </c>
      <c r="G6" s="228">
        <f>E6-F6</f>
        <v>2633.7897200000007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35095.57632</v>
      </c>
      <c r="C7" s="35">
        <v>39414.120370000011</v>
      </c>
      <c r="D7" s="12"/>
      <c r="E7" s="227">
        <v>40539.897830000002</v>
      </c>
      <c r="F7" s="34">
        <v>0</v>
      </c>
      <c r="G7" s="228">
        <f>E7-F7</f>
        <v>40539.897830000002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5491.0567899999878</v>
      </c>
      <c r="C8" s="37">
        <v>8022.9075499999908</v>
      </c>
      <c r="D8" s="12"/>
      <c r="E8" s="229">
        <v>8616.5733999999939</v>
      </c>
      <c r="F8" s="36">
        <v>0</v>
      </c>
      <c r="G8" s="230">
        <f>E8-F8</f>
        <v>8616.5733999999939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46554.093539999987</v>
      </c>
      <c r="C9" s="39">
        <v>52067.809310000004</v>
      </c>
      <c r="D9" s="12"/>
      <c r="E9" s="3">
        <v>54669.303549999997</v>
      </c>
      <c r="F9" s="38">
        <v>0</v>
      </c>
      <c r="G9" s="38">
        <f>E9-F9</f>
        <v>54669.303549999997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273.62099999999998</v>
      </c>
      <c r="C11" s="33">
        <f>IF(ISERROR(VLOOKUP("Celkem:",'ZV Vykáz.-A'!A:H,5,0)),0,VLOOKUP("Celkem:",'ZV Vykáz.-A'!A:H,5,0)/1000)</f>
        <v>285.06200000000001</v>
      </c>
      <c r="D11" s="12"/>
      <c r="E11" s="226">
        <f>IF(ISERROR(VLOOKUP("Celkem:",'ZV Vykáz.-A'!A:H,8,0)),0,VLOOKUP("Celkem:",'ZV Vykáz.-A'!A:H,8,0)/1000)</f>
        <v>292.05700000000002</v>
      </c>
      <c r="F11" s="32">
        <f>C11</f>
        <v>285.06200000000001</v>
      </c>
      <c r="G11" s="225">
        <f>E11-F11</f>
        <v>6.9950000000000045</v>
      </c>
      <c r="H11" s="231">
        <f>IF(F11&lt;0.00000001,"",E11/F11)</f>
        <v>1.0245385214444578</v>
      </c>
      <c r="I11" s="225">
        <f>E11-B11</f>
        <v>18.436000000000035</v>
      </c>
      <c r="J11" s="231">
        <f>IF(B11&lt;0.00000001,"",E11/B11)</f>
        <v>1.0673778693886802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42948.240000000005</v>
      </c>
      <c r="C12" s="37">
        <f>IF(ISERROR(VLOOKUP("Celkem",CaseMix!A:D,3,0)),0,VLOOKUP("Celkem",CaseMix!A:D,3,0)*30)</f>
        <v>44204.43</v>
      </c>
      <c r="D12" s="12"/>
      <c r="E12" s="229">
        <f>IF(ISERROR(VLOOKUP("Celkem",CaseMix!A:D,4,0)),0,VLOOKUP("Celkem",CaseMix!A:D,4,0)*30)</f>
        <v>43536.72</v>
      </c>
      <c r="F12" s="36">
        <f>C12</f>
        <v>44204.43</v>
      </c>
      <c r="G12" s="230">
        <f>E12-F12</f>
        <v>-667.70999999999913</v>
      </c>
      <c r="H12" s="233">
        <f>IF(F12&lt;0.00000001,"",E12/F12)</f>
        <v>0.98489495283617501</v>
      </c>
      <c r="I12" s="230">
        <f>E12-B12</f>
        <v>588.47999999999593</v>
      </c>
      <c r="J12" s="233">
        <f>IF(B12&lt;0.00000001,"",E12/B12)</f>
        <v>1.013702074869657</v>
      </c>
    </row>
    <row r="13" spans="1:10" ht="14.45" customHeight="1" thickBot="1" x14ac:dyDescent="0.25">
      <c r="A13" s="4" t="s">
        <v>100</v>
      </c>
      <c r="B13" s="9">
        <f>SUM(B11:B12)</f>
        <v>43221.861000000004</v>
      </c>
      <c r="C13" s="41">
        <f>SUM(C11:C12)</f>
        <v>44489.491999999998</v>
      </c>
      <c r="D13" s="12"/>
      <c r="E13" s="9">
        <f>SUM(E11:E12)</f>
        <v>43828.777000000002</v>
      </c>
      <c r="F13" s="40">
        <f>SUM(F11:F12)</f>
        <v>44489.491999999998</v>
      </c>
      <c r="G13" s="40">
        <f>E13-F13</f>
        <v>-660.71499999999651</v>
      </c>
      <c r="H13" s="235">
        <f>IF(F13&lt;0.00000001,"",E13/F13)</f>
        <v>0.98514896506348071</v>
      </c>
      <c r="I13" s="40">
        <f>SUM(I11:I12)</f>
        <v>606.91599999999596</v>
      </c>
      <c r="J13" s="235">
        <f>IF(B13&lt;0.00000001,"",E13/B13)</f>
        <v>1.0140418757072953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0.92842235157823705</v>
      </c>
      <c r="C15" s="43">
        <f>IF(C9=0,"",C13/C9)</f>
        <v>0.85445292570539289</v>
      </c>
      <c r="D15" s="12"/>
      <c r="E15" s="10">
        <f>IF(E9=0,"",E13/E9)</f>
        <v>0.8017072498447807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78D32B5B-092A-4718-B923-02EE83584E4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3778551</v>
      </c>
      <c r="C3" s="344">
        <f t="shared" ref="C3:L3" si="0">SUBTOTAL(9,C6:C1048576)</f>
        <v>10.704411189514245</v>
      </c>
      <c r="D3" s="344">
        <f t="shared" si="0"/>
        <v>3553190</v>
      </c>
      <c r="E3" s="344">
        <f t="shared" si="0"/>
        <v>8</v>
      </c>
      <c r="F3" s="344">
        <f t="shared" si="0"/>
        <v>3758840</v>
      </c>
      <c r="G3" s="347">
        <f>IF(D3&lt;&gt;0,F3/D3,"")</f>
        <v>1.0578775691702387</v>
      </c>
      <c r="H3" s="343">
        <f t="shared" si="0"/>
        <v>58700.039999999986</v>
      </c>
      <c r="I3" s="344">
        <f t="shared" si="0"/>
        <v>46.859191020922971</v>
      </c>
      <c r="J3" s="344">
        <f t="shared" si="0"/>
        <v>1252.6899999999998</v>
      </c>
      <c r="K3" s="344">
        <f t="shared" si="0"/>
        <v>1</v>
      </c>
      <c r="L3" s="344">
        <f t="shared" si="0"/>
        <v>508.72999999999996</v>
      </c>
      <c r="M3" s="345">
        <f>IF(J3&lt;&gt;0,L3/J3,"")</f>
        <v>0.40611005116988241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67"/>
      <c r="B5" s="968">
        <v>2018</v>
      </c>
      <c r="C5" s="969"/>
      <c r="D5" s="969">
        <v>2019</v>
      </c>
      <c r="E5" s="969"/>
      <c r="F5" s="969">
        <v>2020</v>
      </c>
      <c r="G5" s="877" t="s">
        <v>2</v>
      </c>
      <c r="H5" s="968">
        <v>2018</v>
      </c>
      <c r="I5" s="969"/>
      <c r="J5" s="969">
        <v>2019</v>
      </c>
      <c r="K5" s="969"/>
      <c r="L5" s="969">
        <v>2020</v>
      </c>
      <c r="M5" s="877" t="s">
        <v>2</v>
      </c>
    </row>
    <row r="6" spans="1:13" ht="14.45" customHeight="1" x14ac:dyDescent="0.2">
      <c r="A6" s="835" t="s">
        <v>2223</v>
      </c>
      <c r="B6" s="859"/>
      <c r="C6" s="807"/>
      <c r="D6" s="859"/>
      <c r="E6" s="807"/>
      <c r="F6" s="859">
        <v>3327</v>
      </c>
      <c r="G6" s="812"/>
      <c r="H6" s="859"/>
      <c r="I6" s="807"/>
      <c r="J6" s="859"/>
      <c r="K6" s="807"/>
      <c r="L6" s="859"/>
      <c r="M6" s="231"/>
    </row>
    <row r="7" spans="1:13" ht="14.45" customHeight="1" x14ac:dyDescent="0.2">
      <c r="A7" s="836" t="s">
        <v>2488</v>
      </c>
      <c r="B7" s="861">
        <v>131143</v>
      </c>
      <c r="C7" s="822">
        <v>2.621444420013193</v>
      </c>
      <c r="D7" s="861">
        <v>50027</v>
      </c>
      <c r="E7" s="822">
        <v>1</v>
      </c>
      <c r="F7" s="861">
        <v>46424</v>
      </c>
      <c r="G7" s="827">
        <v>0.92797889139864476</v>
      </c>
      <c r="H7" s="861"/>
      <c r="I7" s="822"/>
      <c r="J7" s="861"/>
      <c r="K7" s="822"/>
      <c r="L7" s="861"/>
      <c r="M7" s="828"/>
    </row>
    <row r="8" spans="1:13" ht="14.45" customHeight="1" x14ac:dyDescent="0.2">
      <c r="A8" s="836" t="s">
        <v>2489</v>
      </c>
      <c r="B8" s="861">
        <v>265952</v>
      </c>
      <c r="C8" s="822">
        <v>0.81546098725382277</v>
      </c>
      <c r="D8" s="861">
        <v>326137</v>
      </c>
      <c r="E8" s="822">
        <v>1</v>
      </c>
      <c r="F8" s="861">
        <v>390844</v>
      </c>
      <c r="G8" s="827">
        <v>1.1984043515455161</v>
      </c>
      <c r="H8" s="861"/>
      <c r="I8" s="822"/>
      <c r="J8" s="861"/>
      <c r="K8" s="822"/>
      <c r="L8" s="861"/>
      <c r="M8" s="828"/>
    </row>
    <row r="9" spans="1:13" ht="14.45" customHeight="1" x14ac:dyDescent="0.2">
      <c r="A9" s="836" t="s">
        <v>2490</v>
      </c>
      <c r="B9" s="861">
        <v>1993196</v>
      </c>
      <c r="C9" s="822">
        <v>1.0924507184911303</v>
      </c>
      <c r="D9" s="861">
        <v>1824518</v>
      </c>
      <c r="E9" s="822">
        <v>1</v>
      </c>
      <c r="F9" s="861">
        <v>1801697</v>
      </c>
      <c r="G9" s="827">
        <v>0.98749203899331217</v>
      </c>
      <c r="H9" s="861"/>
      <c r="I9" s="822"/>
      <c r="J9" s="861"/>
      <c r="K9" s="822"/>
      <c r="L9" s="861"/>
      <c r="M9" s="828"/>
    </row>
    <row r="10" spans="1:13" ht="14.45" customHeight="1" x14ac:dyDescent="0.2">
      <c r="A10" s="836" t="s">
        <v>2491</v>
      </c>
      <c r="B10" s="861">
        <v>203396</v>
      </c>
      <c r="C10" s="822">
        <v>1.0991288935002053</v>
      </c>
      <c r="D10" s="861">
        <v>185052</v>
      </c>
      <c r="E10" s="822">
        <v>1</v>
      </c>
      <c r="F10" s="861">
        <v>139164</v>
      </c>
      <c r="G10" s="827">
        <v>0.7520264574281823</v>
      </c>
      <c r="H10" s="861">
        <v>58700.039999999986</v>
      </c>
      <c r="I10" s="822">
        <v>46.859191020922971</v>
      </c>
      <c r="J10" s="861">
        <v>1252.6899999999998</v>
      </c>
      <c r="K10" s="822">
        <v>1</v>
      </c>
      <c r="L10" s="861">
        <v>508.72999999999996</v>
      </c>
      <c r="M10" s="828">
        <v>0.40611005116988241</v>
      </c>
    </row>
    <row r="11" spans="1:13" ht="14.45" customHeight="1" x14ac:dyDescent="0.2">
      <c r="A11" s="836" t="s">
        <v>2492</v>
      </c>
      <c r="B11" s="861">
        <v>739164</v>
      </c>
      <c r="C11" s="822">
        <v>1.1273139887080097</v>
      </c>
      <c r="D11" s="861">
        <v>655686</v>
      </c>
      <c r="E11" s="822">
        <v>1</v>
      </c>
      <c r="F11" s="861">
        <v>821750</v>
      </c>
      <c r="G11" s="827">
        <v>1.2532675701479061</v>
      </c>
      <c r="H11" s="861"/>
      <c r="I11" s="822"/>
      <c r="J11" s="861"/>
      <c r="K11" s="822"/>
      <c r="L11" s="861"/>
      <c r="M11" s="828"/>
    </row>
    <row r="12" spans="1:13" ht="14.45" customHeight="1" x14ac:dyDescent="0.2">
      <c r="A12" s="836" t="s">
        <v>2493</v>
      </c>
      <c r="B12" s="861">
        <v>16789</v>
      </c>
      <c r="C12" s="822">
        <v>2.352388958946336</v>
      </c>
      <c r="D12" s="861">
        <v>7137</v>
      </c>
      <c r="E12" s="822">
        <v>1</v>
      </c>
      <c r="F12" s="861">
        <v>22002</v>
      </c>
      <c r="G12" s="827">
        <v>3.0828079024800337</v>
      </c>
      <c r="H12" s="861"/>
      <c r="I12" s="822"/>
      <c r="J12" s="861"/>
      <c r="K12" s="822"/>
      <c r="L12" s="861"/>
      <c r="M12" s="828"/>
    </row>
    <row r="13" spans="1:13" ht="14.45" customHeight="1" x14ac:dyDescent="0.2">
      <c r="A13" s="836" t="s">
        <v>2494</v>
      </c>
      <c r="B13" s="861">
        <v>395643</v>
      </c>
      <c r="C13" s="822">
        <v>0.86127867260817603</v>
      </c>
      <c r="D13" s="861">
        <v>459367</v>
      </c>
      <c r="E13" s="822">
        <v>1</v>
      </c>
      <c r="F13" s="861">
        <v>512230</v>
      </c>
      <c r="G13" s="827">
        <v>1.1150779224454521</v>
      </c>
      <c r="H13" s="861"/>
      <c r="I13" s="822"/>
      <c r="J13" s="861"/>
      <c r="K13" s="822"/>
      <c r="L13" s="861"/>
      <c r="M13" s="828"/>
    </row>
    <row r="14" spans="1:13" ht="14.45" customHeight="1" x14ac:dyDescent="0.2">
      <c r="A14" s="836" t="s">
        <v>2495</v>
      </c>
      <c r="B14" s="861">
        <v>33268</v>
      </c>
      <c r="C14" s="822">
        <v>0.73494454999337255</v>
      </c>
      <c r="D14" s="861">
        <v>45266</v>
      </c>
      <c r="E14" s="822">
        <v>1</v>
      </c>
      <c r="F14" s="861">
        <v>6587</v>
      </c>
      <c r="G14" s="827">
        <v>0.14551760703397693</v>
      </c>
      <c r="H14" s="861"/>
      <c r="I14" s="822"/>
      <c r="J14" s="861"/>
      <c r="K14" s="822"/>
      <c r="L14" s="861"/>
      <c r="M14" s="828"/>
    </row>
    <row r="15" spans="1:13" ht="14.45" customHeight="1" thickBot="1" x14ac:dyDescent="0.25">
      <c r="A15" s="865" t="s">
        <v>2496</v>
      </c>
      <c r="B15" s="863"/>
      <c r="C15" s="814"/>
      <c r="D15" s="863"/>
      <c r="E15" s="814"/>
      <c r="F15" s="863">
        <v>14815</v>
      </c>
      <c r="G15" s="819"/>
      <c r="H15" s="863"/>
      <c r="I15" s="814"/>
      <c r="J15" s="863"/>
      <c r="K15" s="814"/>
      <c r="L15" s="863"/>
      <c r="M15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21A5522B-9D6D-429C-8E57-DE6CA4607E4F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0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3062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25493.43</v>
      </c>
      <c r="G3" s="211">
        <f t="shared" si="0"/>
        <v>3837251.04</v>
      </c>
      <c r="H3" s="212"/>
      <c r="I3" s="212"/>
      <c r="J3" s="207">
        <f t="shared" si="0"/>
        <v>23645.94</v>
      </c>
      <c r="K3" s="211">
        <f t="shared" si="0"/>
        <v>3554442.6900000004</v>
      </c>
      <c r="L3" s="212"/>
      <c r="M3" s="212"/>
      <c r="N3" s="207">
        <f t="shared" si="0"/>
        <v>26009.27</v>
      </c>
      <c r="O3" s="211">
        <f t="shared" si="0"/>
        <v>3759348.73</v>
      </c>
      <c r="P3" s="177">
        <f>IF(K3=0,"",O3/K3)</f>
        <v>1.057647867154105</v>
      </c>
      <c r="Q3" s="209">
        <f>IF(N3=0,"",O3/N3)</f>
        <v>144.53880212708776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68"/>
      <c r="B5" s="866"/>
      <c r="C5" s="868"/>
      <c r="D5" s="878"/>
      <c r="E5" s="870"/>
      <c r="F5" s="879" t="s">
        <v>90</v>
      </c>
      <c r="G5" s="880" t="s">
        <v>14</v>
      </c>
      <c r="H5" s="881"/>
      <c r="I5" s="881"/>
      <c r="J5" s="879" t="s">
        <v>90</v>
      </c>
      <c r="K5" s="880" t="s">
        <v>14</v>
      </c>
      <c r="L5" s="881"/>
      <c r="M5" s="881"/>
      <c r="N5" s="879" t="s">
        <v>90</v>
      </c>
      <c r="O5" s="880" t="s">
        <v>14</v>
      </c>
      <c r="P5" s="882"/>
      <c r="Q5" s="875"/>
    </row>
    <row r="6" spans="1:17" ht="14.45" customHeight="1" x14ac:dyDescent="0.2">
      <c r="A6" s="806" t="s">
        <v>2410</v>
      </c>
      <c r="B6" s="807" t="s">
        <v>2497</v>
      </c>
      <c r="C6" s="807" t="s">
        <v>2192</v>
      </c>
      <c r="D6" s="807" t="s">
        <v>2498</v>
      </c>
      <c r="E6" s="807" t="s">
        <v>2499</v>
      </c>
      <c r="F6" s="225"/>
      <c r="G6" s="225"/>
      <c r="H6" s="225"/>
      <c r="I6" s="225"/>
      <c r="J6" s="225"/>
      <c r="K6" s="225"/>
      <c r="L6" s="225"/>
      <c r="M6" s="225"/>
      <c r="N6" s="225">
        <v>2</v>
      </c>
      <c r="O6" s="225">
        <v>2996</v>
      </c>
      <c r="P6" s="812"/>
      <c r="Q6" s="830">
        <v>1498</v>
      </c>
    </row>
    <row r="7" spans="1:17" ht="14.45" customHeight="1" x14ac:dyDescent="0.2">
      <c r="A7" s="821" t="s">
        <v>2410</v>
      </c>
      <c r="B7" s="822" t="s">
        <v>2497</v>
      </c>
      <c r="C7" s="822" t="s">
        <v>2192</v>
      </c>
      <c r="D7" s="822" t="s">
        <v>2500</v>
      </c>
      <c r="E7" s="822" t="s">
        <v>2501</v>
      </c>
      <c r="F7" s="831"/>
      <c r="G7" s="831"/>
      <c r="H7" s="831"/>
      <c r="I7" s="831"/>
      <c r="J7" s="831"/>
      <c r="K7" s="831"/>
      <c r="L7" s="831"/>
      <c r="M7" s="831"/>
      <c r="N7" s="831">
        <v>1</v>
      </c>
      <c r="O7" s="831">
        <v>331</v>
      </c>
      <c r="P7" s="827"/>
      <c r="Q7" s="832">
        <v>331</v>
      </c>
    </row>
    <row r="8" spans="1:17" ht="14.45" customHeight="1" x14ac:dyDescent="0.2">
      <c r="A8" s="821" t="s">
        <v>2502</v>
      </c>
      <c r="B8" s="822" t="s">
        <v>2503</v>
      </c>
      <c r="C8" s="822" t="s">
        <v>2192</v>
      </c>
      <c r="D8" s="822" t="s">
        <v>2504</v>
      </c>
      <c r="E8" s="822" t="s">
        <v>2505</v>
      </c>
      <c r="F8" s="831">
        <v>20</v>
      </c>
      <c r="G8" s="831">
        <v>5980</v>
      </c>
      <c r="H8" s="831">
        <v>2.4751655629139071</v>
      </c>
      <c r="I8" s="831">
        <v>299</v>
      </c>
      <c r="J8" s="831">
        <v>8</v>
      </c>
      <c r="K8" s="831">
        <v>2416</v>
      </c>
      <c r="L8" s="831">
        <v>1</v>
      </c>
      <c r="M8" s="831">
        <v>302</v>
      </c>
      <c r="N8" s="831">
        <v>16</v>
      </c>
      <c r="O8" s="831">
        <v>4864</v>
      </c>
      <c r="P8" s="827">
        <v>2.0132450331125828</v>
      </c>
      <c r="Q8" s="832">
        <v>304</v>
      </c>
    </row>
    <row r="9" spans="1:17" ht="14.45" customHeight="1" x14ac:dyDescent="0.2">
      <c r="A9" s="821" t="s">
        <v>2502</v>
      </c>
      <c r="B9" s="822" t="s">
        <v>2503</v>
      </c>
      <c r="C9" s="822" t="s">
        <v>2192</v>
      </c>
      <c r="D9" s="822" t="s">
        <v>2506</v>
      </c>
      <c r="E9" s="822" t="s">
        <v>2507</v>
      </c>
      <c r="F9" s="831">
        <v>3</v>
      </c>
      <c r="G9" s="831">
        <v>31401</v>
      </c>
      <c r="H9" s="831"/>
      <c r="I9" s="831">
        <v>10467</v>
      </c>
      <c r="J9" s="831"/>
      <c r="K9" s="831"/>
      <c r="L9" s="831"/>
      <c r="M9" s="831"/>
      <c r="N9" s="831"/>
      <c r="O9" s="831"/>
      <c r="P9" s="827"/>
      <c r="Q9" s="832"/>
    </row>
    <row r="10" spans="1:17" ht="14.45" customHeight="1" x14ac:dyDescent="0.2">
      <c r="A10" s="821" t="s">
        <v>2502</v>
      </c>
      <c r="B10" s="822" t="s">
        <v>2503</v>
      </c>
      <c r="C10" s="822" t="s">
        <v>2192</v>
      </c>
      <c r="D10" s="822" t="s">
        <v>2508</v>
      </c>
      <c r="E10" s="822" t="s">
        <v>2509</v>
      </c>
      <c r="F10" s="831">
        <v>5</v>
      </c>
      <c r="G10" s="831">
        <v>37745</v>
      </c>
      <c r="H10" s="831">
        <v>2.4851856728996577</v>
      </c>
      <c r="I10" s="831">
        <v>7549</v>
      </c>
      <c r="J10" s="831">
        <v>2</v>
      </c>
      <c r="K10" s="831">
        <v>15188</v>
      </c>
      <c r="L10" s="831">
        <v>1</v>
      </c>
      <c r="M10" s="831">
        <v>7594</v>
      </c>
      <c r="N10" s="831">
        <v>4</v>
      </c>
      <c r="O10" s="831">
        <v>30532</v>
      </c>
      <c r="P10" s="827">
        <v>2.0102712667895708</v>
      </c>
      <c r="Q10" s="832">
        <v>7633</v>
      </c>
    </row>
    <row r="11" spans="1:17" ht="14.45" customHeight="1" x14ac:dyDescent="0.2">
      <c r="A11" s="821" t="s">
        <v>2502</v>
      </c>
      <c r="B11" s="822" t="s">
        <v>2503</v>
      </c>
      <c r="C11" s="822" t="s">
        <v>2192</v>
      </c>
      <c r="D11" s="822" t="s">
        <v>2510</v>
      </c>
      <c r="E11" s="822" t="s">
        <v>2511</v>
      </c>
      <c r="F11" s="831">
        <v>6</v>
      </c>
      <c r="G11" s="831">
        <v>6642</v>
      </c>
      <c r="H11" s="831">
        <v>1.1967567567567567</v>
      </c>
      <c r="I11" s="831">
        <v>1107</v>
      </c>
      <c r="J11" s="831">
        <v>5</v>
      </c>
      <c r="K11" s="831">
        <v>5550</v>
      </c>
      <c r="L11" s="831">
        <v>1</v>
      </c>
      <c r="M11" s="831">
        <v>1110</v>
      </c>
      <c r="N11" s="831">
        <v>3</v>
      </c>
      <c r="O11" s="831">
        <v>3342</v>
      </c>
      <c r="P11" s="827">
        <v>0.60216216216216212</v>
      </c>
      <c r="Q11" s="832">
        <v>1114</v>
      </c>
    </row>
    <row r="12" spans="1:17" ht="14.45" customHeight="1" x14ac:dyDescent="0.2">
      <c r="A12" s="821" t="s">
        <v>2502</v>
      </c>
      <c r="B12" s="822" t="s">
        <v>2503</v>
      </c>
      <c r="C12" s="822" t="s">
        <v>2192</v>
      </c>
      <c r="D12" s="822" t="s">
        <v>2512</v>
      </c>
      <c r="E12" s="822" t="s">
        <v>2513</v>
      </c>
      <c r="F12" s="831">
        <v>2</v>
      </c>
      <c r="G12" s="831">
        <v>14860</v>
      </c>
      <c r="H12" s="831"/>
      <c r="I12" s="831">
        <v>7430</v>
      </c>
      <c r="J12" s="831"/>
      <c r="K12" s="831"/>
      <c r="L12" s="831"/>
      <c r="M12" s="831"/>
      <c r="N12" s="831"/>
      <c r="O12" s="831"/>
      <c r="P12" s="827"/>
      <c r="Q12" s="832"/>
    </row>
    <row r="13" spans="1:17" ht="14.45" customHeight="1" x14ac:dyDescent="0.2">
      <c r="A13" s="821" t="s">
        <v>2502</v>
      </c>
      <c r="B13" s="822" t="s">
        <v>2503</v>
      </c>
      <c r="C13" s="822" t="s">
        <v>2192</v>
      </c>
      <c r="D13" s="822" t="s">
        <v>2514</v>
      </c>
      <c r="E13" s="822" t="s">
        <v>2515</v>
      </c>
      <c r="F13" s="831">
        <v>9</v>
      </c>
      <c r="G13" s="831">
        <v>34515</v>
      </c>
      <c r="H13" s="831">
        <v>1.2843746511368288</v>
      </c>
      <c r="I13" s="831">
        <v>3835</v>
      </c>
      <c r="J13" s="831">
        <v>7</v>
      </c>
      <c r="K13" s="831">
        <v>26873</v>
      </c>
      <c r="L13" s="831">
        <v>1</v>
      </c>
      <c r="M13" s="831">
        <v>3839</v>
      </c>
      <c r="N13" s="831">
        <v>2</v>
      </c>
      <c r="O13" s="831">
        <v>7686</v>
      </c>
      <c r="P13" s="827">
        <v>0.28601198228705393</v>
      </c>
      <c r="Q13" s="832">
        <v>3843</v>
      </c>
    </row>
    <row r="14" spans="1:17" ht="14.45" customHeight="1" x14ac:dyDescent="0.2">
      <c r="A14" s="821" t="s">
        <v>2502</v>
      </c>
      <c r="B14" s="822" t="s">
        <v>2503</v>
      </c>
      <c r="C14" s="822" t="s">
        <v>2192</v>
      </c>
      <c r="D14" s="822" t="s">
        <v>2516</v>
      </c>
      <c r="E14" s="822" t="s">
        <v>2517</v>
      </c>
      <c r="F14" s="831">
        <v>0</v>
      </c>
      <c r="G14" s="831">
        <v>0</v>
      </c>
      <c r="H14" s="831"/>
      <c r="I14" s="831"/>
      <c r="J14" s="831"/>
      <c r="K14" s="831"/>
      <c r="L14" s="831"/>
      <c r="M14" s="831"/>
      <c r="N14" s="831"/>
      <c r="O14" s="831"/>
      <c r="P14" s="827"/>
      <c r="Q14" s="832"/>
    </row>
    <row r="15" spans="1:17" ht="14.45" customHeight="1" x14ac:dyDescent="0.2">
      <c r="A15" s="821" t="s">
        <v>2518</v>
      </c>
      <c r="B15" s="822" t="s">
        <v>2519</v>
      </c>
      <c r="C15" s="822" t="s">
        <v>2192</v>
      </c>
      <c r="D15" s="822" t="s">
        <v>2520</v>
      </c>
      <c r="E15" s="822" t="s">
        <v>2521</v>
      </c>
      <c r="F15" s="831"/>
      <c r="G15" s="831"/>
      <c r="H15" s="831"/>
      <c r="I15" s="831"/>
      <c r="J15" s="831">
        <v>12</v>
      </c>
      <c r="K15" s="831">
        <v>4260</v>
      </c>
      <c r="L15" s="831">
        <v>1</v>
      </c>
      <c r="M15" s="831">
        <v>355</v>
      </c>
      <c r="N15" s="831"/>
      <c r="O15" s="831"/>
      <c r="P15" s="827"/>
      <c r="Q15" s="832"/>
    </row>
    <row r="16" spans="1:17" ht="14.45" customHeight="1" x14ac:dyDescent="0.2">
      <c r="A16" s="821" t="s">
        <v>2518</v>
      </c>
      <c r="B16" s="822" t="s">
        <v>2519</v>
      </c>
      <c r="C16" s="822" t="s">
        <v>2192</v>
      </c>
      <c r="D16" s="822" t="s">
        <v>2522</v>
      </c>
      <c r="E16" s="822" t="s">
        <v>2523</v>
      </c>
      <c r="F16" s="831">
        <v>1163</v>
      </c>
      <c r="G16" s="831">
        <v>75595</v>
      </c>
      <c r="H16" s="831">
        <v>1.2655059847660501</v>
      </c>
      <c r="I16" s="831">
        <v>65</v>
      </c>
      <c r="J16" s="831">
        <v>919</v>
      </c>
      <c r="K16" s="831">
        <v>59735</v>
      </c>
      <c r="L16" s="831">
        <v>1</v>
      </c>
      <c r="M16" s="831">
        <v>65</v>
      </c>
      <c r="N16" s="831">
        <v>1247</v>
      </c>
      <c r="O16" s="831">
        <v>82302</v>
      </c>
      <c r="P16" s="827">
        <v>1.3777852180463714</v>
      </c>
      <c r="Q16" s="832">
        <v>66</v>
      </c>
    </row>
    <row r="17" spans="1:17" ht="14.45" customHeight="1" x14ac:dyDescent="0.2">
      <c r="A17" s="821" t="s">
        <v>2518</v>
      </c>
      <c r="B17" s="822" t="s">
        <v>2519</v>
      </c>
      <c r="C17" s="822" t="s">
        <v>2192</v>
      </c>
      <c r="D17" s="822" t="s">
        <v>2524</v>
      </c>
      <c r="E17" s="822" t="s">
        <v>2525</v>
      </c>
      <c r="F17" s="831">
        <v>1</v>
      </c>
      <c r="G17" s="831">
        <v>592</v>
      </c>
      <c r="H17" s="831"/>
      <c r="I17" s="831">
        <v>592</v>
      </c>
      <c r="J17" s="831"/>
      <c r="K17" s="831"/>
      <c r="L17" s="831"/>
      <c r="M17" s="831"/>
      <c r="N17" s="831"/>
      <c r="O17" s="831"/>
      <c r="P17" s="827"/>
      <c r="Q17" s="832"/>
    </row>
    <row r="18" spans="1:17" ht="14.45" customHeight="1" x14ac:dyDescent="0.2">
      <c r="A18" s="821" t="s">
        <v>2518</v>
      </c>
      <c r="B18" s="822" t="s">
        <v>2519</v>
      </c>
      <c r="C18" s="822" t="s">
        <v>2192</v>
      </c>
      <c r="D18" s="822" t="s">
        <v>2526</v>
      </c>
      <c r="E18" s="822" t="s">
        <v>2527</v>
      </c>
      <c r="F18" s="831">
        <v>24</v>
      </c>
      <c r="G18" s="831">
        <v>576</v>
      </c>
      <c r="H18" s="831">
        <v>0.82051282051282048</v>
      </c>
      <c r="I18" s="831">
        <v>24</v>
      </c>
      <c r="J18" s="831">
        <v>27</v>
      </c>
      <c r="K18" s="831">
        <v>702</v>
      </c>
      <c r="L18" s="831">
        <v>1</v>
      </c>
      <c r="M18" s="831">
        <v>26</v>
      </c>
      <c r="N18" s="831">
        <v>31</v>
      </c>
      <c r="O18" s="831">
        <v>806</v>
      </c>
      <c r="P18" s="827">
        <v>1.1481481481481481</v>
      </c>
      <c r="Q18" s="832">
        <v>26</v>
      </c>
    </row>
    <row r="19" spans="1:17" ht="14.45" customHeight="1" x14ac:dyDescent="0.2">
      <c r="A19" s="821" t="s">
        <v>2518</v>
      </c>
      <c r="B19" s="822" t="s">
        <v>2519</v>
      </c>
      <c r="C19" s="822" t="s">
        <v>2192</v>
      </c>
      <c r="D19" s="822" t="s">
        <v>2528</v>
      </c>
      <c r="E19" s="822" t="s">
        <v>2529</v>
      </c>
      <c r="F19" s="831">
        <v>6</v>
      </c>
      <c r="G19" s="831">
        <v>330</v>
      </c>
      <c r="H19" s="831">
        <v>0.66666666666666663</v>
      </c>
      <c r="I19" s="831">
        <v>55</v>
      </c>
      <c r="J19" s="831">
        <v>9</v>
      </c>
      <c r="K19" s="831">
        <v>495</v>
      </c>
      <c r="L19" s="831">
        <v>1</v>
      </c>
      <c r="M19" s="831">
        <v>55</v>
      </c>
      <c r="N19" s="831">
        <v>1</v>
      </c>
      <c r="O19" s="831">
        <v>55</v>
      </c>
      <c r="P19" s="827">
        <v>0.1111111111111111</v>
      </c>
      <c r="Q19" s="832">
        <v>55</v>
      </c>
    </row>
    <row r="20" spans="1:17" ht="14.45" customHeight="1" x14ac:dyDescent="0.2">
      <c r="A20" s="821" t="s">
        <v>2518</v>
      </c>
      <c r="B20" s="822" t="s">
        <v>2519</v>
      </c>
      <c r="C20" s="822" t="s">
        <v>2192</v>
      </c>
      <c r="D20" s="822" t="s">
        <v>2530</v>
      </c>
      <c r="E20" s="822" t="s">
        <v>2531</v>
      </c>
      <c r="F20" s="831">
        <v>71</v>
      </c>
      <c r="G20" s="831">
        <v>5467</v>
      </c>
      <c r="H20" s="831">
        <v>1.1125356125356125</v>
      </c>
      <c r="I20" s="831">
        <v>77</v>
      </c>
      <c r="J20" s="831">
        <v>63</v>
      </c>
      <c r="K20" s="831">
        <v>4914</v>
      </c>
      <c r="L20" s="831">
        <v>1</v>
      </c>
      <c r="M20" s="831">
        <v>78</v>
      </c>
      <c r="N20" s="831">
        <v>46</v>
      </c>
      <c r="O20" s="831">
        <v>3588</v>
      </c>
      <c r="P20" s="827">
        <v>0.73015873015873012</v>
      </c>
      <c r="Q20" s="832">
        <v>78</v>
      </c>
    </row>
    <row r="21" spans="1:17" ht="14.45" customHeight="1" x14ac:dyDescent="0.2">
      <c r="A21" s="821" t="s">
        <v>2518</v>
      </c>
      <c r="B21" s="822" t="s">
        <v>2519</v>
      </c>
      <c r="C21" s="822" t="s">
        <v>2192</v>
      </c>
      <c r="D21" s="822" t="s">
        <v>2532</v>
      </c>
      <c r="E21" s="822" t="s">
        <v>2533</v>
      </c>
      <c r="F21" s="831">
        <v>378</v>
      </c>
      <c r="G21" s="831">
        <v>9072</v>
      </c>
      <c r="H21" s="831">
        <v>1.5</v>
      </c>
      <c r="I21" s="831">
        <v>24</v>
      </c>
      <c r="J21" s="831">
        <v>252</v>
      </c>
      <c r="K21" s="831">
        <v>6048</v>
      </c>
      <c r="L21" s="831">
        <v>1</v>
      </c>
      <c r="M21" s="831">
        <v>24</v>
      </c>
      <c r="N21" s="831">
        <v>426</v>
      </c>
      <c r="O21" s="831">
        <v>10650</v>
      </c>
      <c r="P21" s="827">
        <v>1.7609126984126984</v>
      </c>
      <c r="Q21" s="832">
        <v>25</v>
      </c>
    </row>
    <row r="22" spans="1:17" ht="14.45" customHeight="1" x14ac:dyDescent="0.2">
      <c r="A22" s="821" t="s">
        <v>2518</v>
      </c>
      <c r="B22" s="822" t="s">
        <v>2519</v>
      </c>
      <c r="C22" s="822" t="s">
        <v>2192</v>
      </c>
      <c r="D22" s="822" t="s">
        <v>2534</v>
      </c>
      <c r="E22" s="822" t="s">
        <v>2535</v>
      </c>
      <c r="F22" s="831">
        <v>1</v>
      </c>
      <c r="G22" s="831">
        <v>631</v>
      </c>
      <c r="H22" s="831"/>
      <c r="I22" s="831">
        <v>631</v>
      </c>
      <c r="J22" s="831"/>
      <c r="K22" s="831"/>
      <c r="L22" s="831"/>
      <c r="M22" s="831"/>
      <c r="N22" s="831"/>
      <c r="O22" s="831"/>
      <c r="P22" s="827"/>
      <c r="Q22" s="832"/>
    </row>
    <row r="23" spans="1:17" ht="14.45" customHeight="1" x14ac:dyDescent="0.2">
      <c r="A23" s="821" t="s">
        <v>2518</v>
      </c>
      <c r="B23" s="822" t="s">
        <v>2519</v>
      </c>
      <c r="C23" s="822" t="s">
        <v>2192</v>
      </c>
      <c r="D23" s="822" t="s">
        <v>2536</v>
      </c>
      <c r="E23" s="822" t="s">
        <v>2537</v>
      </c>
      <c r="F23" s="831">
        <v>167</v>
      </c>
      <c r="G23" s="831">
        <v>11022</v>
      </c>
      <c r="H23" s="831">
        <v>0.75565610859728505</v>
      </c>
      <c r="I23" s="831">
        <v>66</v>
      </c>
      <c r="J23" s="831">
        <v>221</v>
      </c>
      <c r="K23" s="831">
        <v>14586</v>
      </c>
      <c r="L23" s="831">
        <v>1</v>
      </c>
      <c r="M23" s="831">
        <v>66</v>
      </c>
      <c r="N23" s="831">
        <v>250</v>
      </c>
      <c r="O23" s="831">
        <v>16500</v>
      </c>
      <c r="P23" s="827">
        <v>1.1312217194570136</v>
      </c>
      <c r="Q23" s="832">
        <v>66</v>
      </c>
    </row>
    <row r="24" spans="1:17" ht="14.45" customHeight="1" x14ac:dyDescent="0.2">
      <c r="A24" s="821" t="s">
        <v>2518</v>
      </c>
      <c r="B24" s="822" t="s">
        <v>2519</v>
      </c>
      <c r="C24" s="822" t="s">
        <v>2192</v>
      </c>
      <c r="D24" s="822" t="s">
        <v>2538</v>
      </c>
      <c r="E24" s="822" t="s">
        <v>2539</v>
      </c>
      <c r="F24" s="831">
        <v>378</v>
      </c>
      <c r="G24" s="831">
        <v>132300</v>
      </c>
      <c r="H24" s="831">
        <v>0.63993731226328854</v>
      </c>
      <c r="I24" s="831">
        <v>350</v>
      </c>
      <c r="J24" s="831">
        <v>589</v>
      </c>
      <c r="K24" s="831">
        <v>206739</v>
      </c>
      <c r="L24" s="831">
        <v>1</v>
      </c>
      <c r="M24" s="831">
        <v>351</v>
      </c>
      <c r="N24" s="831">
        <v>712</v>
      </c>
      <c r="O24" s="831">
        <v>250624</v>
      </c>
      <c r="P24" s="827">
        <v>1.2122724788259593</v>
      </c>
      <c r="Q24" s="832">
        <v>352</v>
      </c>
    </row>
    <row r="25" spans="1:17" ht="14.45" customHeight="1" x14ac:dyDescent="0.2">
      <c r="A25" s="821" t="s">
        <v>2518</v>
      </c>
      <c r="B25" s="822" t="s">
        <v>2519</v>
      </c>
      <c r="C25" s="822" t="s">
        <v>2192</v>
      </c>
      <c r="D25" s="822" t="s">
        <v>2540</v>
      </c>
      <c r="E25" s="822" t="s">
        <v>2541</v>
      </c>
      <c r="F25" s="831">
        <v>331</v>
      </c>
      <c r="G25" s="831">
        <v>8275</v>
      </c>
      <c r="H25" s="831">
        <v>1.5324074074074074</v>
      </c>
      <c r="I25" s="831">
        <v>25</v>
      </c>
      <c r="J25" s="831">
        <v>216</v>
      </c>
      <c r="K25" s="831">
        <v>5400</v>
      </c>
      <c r="L25" s="831">
        <v>1</v>
      </c>
      <c r="M25" s="831">
        <v>25</v>
      </c>
      <c r="N25" s="831">
        <v>318</v>
      </c>
      <c r="O25" s="831">
        <v>8268</v>
      </c>
      <c r="P25" s="827">
        <v>1.5311111111111111</v>
      </c>
      <c r="Q25" s="832">
        <v>26</v>
      </c>
    </row>
    <row r="26" spans="1:17" ht="14.45" customHeight="1" x14ac:dyDescent="0.2">
      <c r="A26" s="821" t="s">
        <v>2518</v>
      </c>
      <c r="B26" s="822" t="s">
        <v>2519</v>
      </c>
      <c r="C26" s="822" t="s">
        <v>2192</v>
      </c>
      <c r="D26" s="822" t="s">
        <v>2542</v>
      </c>
      <c r="E26" s="822" t="s">
        <v>2543</v>
      </c>
      <c r="F26" s="831">
        <v>14</v>
      </c>
      <c r="G26" s="831">
        <v>2534</v>
      </c>
      <c r="H26" s="831">
        <v>0.46666666666666667</v>
      </c>
      <c r="I26" s="831">
        <v>181</v>
      </c>
      <c r="J26" s="831">
        <v>30</v>
      </c>
      <c r="K26" s="831">
        <v>5430</v>
      </c>
      <c r="L26" s="831">
        <v>1</v>
      </c>
      <c r="M26" s="831">
        <v>181</v>
      </c>
      <c r="N26" s="831">
        <v>12</v>
      </c>
      <c r="O26" s="831">
        <v>2172</v>
      </c>
      <c r="P26" s="827">
        <v>0.4</v>
      </c>
      <c r="Q26" s="832">
        <v>181</v>
      </c>
    </row>
    <row r="27" spans="1:17" ht="14.45" customHeight="1" x14ac:dyDescent="0.2">
      <c r="A27" s="821" t="s">
        <v>2518</v>
      </c>
      <c r="B27" s="822" t="s">
        <v>2519</v>
      </c>
      <c r="C27" s="822" t="s">
        <v>2192</v>
      </c>
      <c r="D27" s="822" t="s">
        <v>2544</v>
      </c>
      <c r="E27" s="822" t="s">
        <v>2545</v>
      </c>
      <c r="F27" s="831"/>
      <c r="G27" s="831"/>
      <c r="H27" s="831"/>
      <c r="I27" s="831"/>
      <c r="J27" s="831">
        <v>3</v>
      </c>
      <c r="K27" s="831">
        <v>78</v>
      </c>
      <c r="L27" s="831">
        <v>1</v>
      </c>
      <c r="M27" s="831">
        <v>26</v>
      </c>
      <c r="N27" s="831">
        <v>0</v>
      </c>
      <c r="O27" s="831">
        <v>0</v>
      </c>
      <c r="P27" s="827">
        <v>0</v>
      </c>
      <c r="Q27" s="832"/>
    </row>
    <row r="28" spans="1:17" ht="14.45" customHeight="1" x14ac:dyDescent="0.2">
      <c r="A28" s="821" t="s">
        <v>2518</v>
      </c>
      <c r="B28" s="822" t="s">
        <v>2519</v>
      </c>
      <c r="C28" s="822" t="s">
        <v>2192</v>
      </c>
      <c r="D28" s="822" t="s">
        <v>2546</v>
      </c>
      <c r="E28" s="822" t="s">
        <v>2547</v>
      </c>
      <c r="F28" s="831"/>
      <c r="G28" s="831"/>
      <c r="H28" s="831"/>
      <c r="I28" s="831"/>
      <c r="J28" s="831">
        <v>3</v>
      </c>
      <c r="K28" s="831">
        <v>252</v>
      </c>
      <c r="L28" s="831">
        <v>1</v>
      </c>
      <c r="M28" s="831">
        <v>84</v>
      </c>
      <c r="N28" s="831">
        <v>1</v>
      </c>
      <c r="O28" s="831">
        <v>84</v>
      </c>
      <c r="P28" s="827">
        <v>0.33333333333333331</v>
      </c>
      <c r="Q28" s="832">
        <v>84</v>
      </c>
    </row>
    <row r="29" spans="1:17" ht="14.45" customHeight="1" x14ac:dyDescent="0.2">
      <c r="A29" s="821" t="s">
        <v>2518</v>
      </c>
      <c r="B29" s="822" t="s">
        <v>2519</v>
      </c>
      <c r="C29" s="822" t="s">
        <v>2192</v>
      </c>
      <c r="D29" s="822" t="s">
        <v>2548</v>
      </c>
      <c r="E29" s="822" t="s">
        <v>2549</v>
      </c>
      <c r="F29" s="831">
        <v>21</v>
      </c>
      <c r="G29" s="831">
        <v>5334</v>
      </c>
      <c r="H29" s="831">
        <v>1</v>
      </c>
      <c r="I29" s="831">
        <v>254</v>
      </c>
      <c r="J29" s="831">
        <v>21</v>
      </c>
      <c r="K29" s="831">
        <v>5334</v>
      </c>
      <c r="L29" s="831">
        <v>1</v>
      </c>
      <c r="M29" s="831">
        <v>254</v>
      </c>
      <c r="N29" s="831">
        <v>16</v>
      </c>
      <c r="O29" s="831">
        <v>4064</v>
      </c>
      <c r="P29" s="827">
        <v>0.76190476190476186</v>
      </c>
      <c r="Q29" s="832">
        <v>254</v>
      </c>
    </row>
    <row r="30" spans="1:17" ht="14.45" customHeight="1" x14ac:dyDescent="0.2">
      <c r="A30" s="821" t="s">
        <v>2518</v>
      </c>
      <c r="B30" s="822" t="s">
        <v>2519</v>
      </c>
      <c r="C30" s="822" t="s">
        <v>2192</v>
      </c>
      <c r="D30" s="822" t="s">
        <v>2550</v>
      </c>
      <c r="E30" s="822" t="s">
        <v>2551</v>
      </c>
      <c r="F30" s="831">
        <v>22</v>
      </c>
      <c r="G30" s="831">
        <v>4774</v>
      </c>
      <c r="H30" s="831">
        <v>1.1000000000000001</v>
      </c>
      <c r="I30" s="831">
        <v>217</v>
      </c>
      <c r="J30" s="831">
        <v>20</v>
      </c>
      <c r="K30" s="831">
        <v>4340</v>
      </c>
      <c r="L30" s="831">
        <v>1</v>
      </c>
      <c r="M30" s="831">
        <v>217</v>
      </c>
      <c r="N30" s="831">
        <v>10</v>
      </c>
      <c r="O30" s="831">
        <v>2170</v>
      </c>
      <c r="P30" s="827">
        <v>0.5</v>
      </c>
      <c r="Q30" s="832">
        <v>217</v>
      </c>
    </row>
    <row r="31" spans="1:17" ht="14.45" customHeight="1" x14ac:dyDescent="0.2">
      <c r="A31" s="821" t="s">
        <v>2518</v>
      </c>
      <c r="B31" s="822" t="s">
        <v>2519</v>
      </c>
      <c r="C31" s="822" t="s">
        <v>2192</v>
      </c>
      <c r="D31" s="822" t="s">
        <v>2552</v>
      </c>
      <c r="E31" s="822" t="s">
        <v>2553</v>
      </c>
      <c r="F31" s="831"/>
      <c r="G31" s="831"/>
      <c r="H31" s="831"/>
      <c r="I31" s="831"/>
      <c r="J31" s="831">
        <v>2</v>
      </c>
      <c r="K31" s="831">
        <v>74</v>
      </c>
      <c r="L31" s="831">
        <v>1</v>
      </c>
      <c r="M31" s="831">
        <v>37</v>
      </c>
      <c r="N31" s="831">
        <v>3</v>
      </c>
      <c r="O31" s="831">
        <v>111</v>
      </c>
      <c r="P31" s="827">
        <v>1.5</v>
      </c>
      <c r="Q31" s="832">
        <v>37</v>
      </c>
    </row>
    <row r="32" spans="1:17" ht="14.45" customHeight="1" x14ac:dyDescent="0.2">
      <c r="A32" s="821" t="s">
        <v>2518</v>
      </c>
      <c r="B32" s="822" t="s">
        <v>2519</v>
      </c>
      <c r="C32" s="822" t="s">
        <v>2192</v>
      </c>
      <c r="D32" s="822" t="s">
        <v>2554</v>
      </c>
      <c r="E32" s="822" t="s">
        <v>2555</v>
      </c>
      <c r="F32" s="831">
        <v>169</v>
      </c>
      <c r="G32" s="831">
        <v>8450</v>
      </c>
      <c r="H32" s="831">
        <v>1.0903225806451613</v>
      </c>
      <c r="I32" s="831">
        <v>50</v>
      </c>
      <c r="J32" s="831">
        <v>155</v>
      </c>
      <c r="K32" s="831">
        <v>7750</v>
      </c>
      <c r="L32" s="831">
        <v>1</v>
      </c>
      <c r="M32" s="831">
        <v>50</v>
      </c>
      <c r="N32" s="831">
        <v>189</v>
      </c>
      <c r="O32" s="831">
        <v>9450</v>
      </c>
      <c r="P32" s="827">
        <v>1.2193548387096773</v>
      </c>
      <c r="Q32" s="832">
        <v>50</v>
      </c>
    </row>
    <row r="33" spans="1:17" ht="14.45" customHeight="1" x14ac:dyDescent="0.2">
      <c r="A33" s="821" t="s">
        <v>2518</v>
      </c>
      <c r="B33" s="822" t="s">
        <v>2519</v>
      </c>
      <c r="C33" s="822" t="s">
        <v>2192</v>
      </c>
      <c r="D33" s="822" t="s">
        <v>2556</v>
      </c>
      <c r="E33" s="822" t="s">
        <v>2557</v>
      </c>
      <c r="F33" s="831">
        <v>1</v>
      </c>
      <c r="G33" s="831">
        <v>410</v>
      </c>
      <c r="H33" s="831"/>
      <c r="I33" s="831">
        <v>410</v>
      </c>
      <c r="J33" s="831"/>
      <c r="K33" s="831"/>
      <c r="L33" s="831"/>
      <c r="M33" s="831"/>
      <c r="N33" s="831"/>
      <c r="O33" s="831"/>
      <c r="P33" s="827"/>
      <c r="Q33" s="832"/>
    </row>
    <row r="34" spans="1:17" ht="14.45" customHeight="1" x14ac:dyDescent="0.2">
      <c r="A34" s="821" t="s">
        <v>2518</v>
      </c>
      <c r="B34" s="822" t="s">
        <v>2519</v>
      </c>
      <c r="C34" s="822" t="s">
        <v>2192</v>
      </c>
      <c r="D34" s="822" t="s">
        <v>2558</v>
      </c>
      <c r="E34" s="822" t="s">
        <v>2559</v>
      </c>
      <c r="F34" s="831">
        <v>1</v>
      </c>
      <c r="G34" s="831">
        <v>590</v>
      </c>
      <c r="H34" s="831"/>
      <c r="I34" s="831">
        <v>590</v>
      </c>
      <c r="J34" s="831"/>
      <c r="K34" s="831"/>
      <c r="L34" s="831"/>
      <c r="M34" s="831"/>
      <c r="N34" s="831"/>
      <c r="O34" s="831"/>
      <c r="P34" s="827"/>
      <c r="Q34" s="832"/>
    </row>
    <row r="35" spans="1:17" ht="14.45" customHeight="1" x14ac:dyDescent="0.2">
      <c r="A35" s="821" t="s">
        <v>2560</v>
      </c>
      <c r="B35" s="822" t="s">
        <v>2561</v>
      </c>
      <c r="C35" s="822" t="s">
        <v>2192</v>
      </c>
      <c r="D35" s="822" t="s">
        <v>2562</v>
      </c>
      <c r="E35" s="822" t="s">
        <v>2563</v>
      </c>
      <c r="F35" s="831">
        <v>66</v>
      </c>
      <c r="G35" s="831">
        <v>1782</v>
      </c>
      <c r="H35" s="831">
        <v>1.5910714285714285</v>
      </c>
      <c r="I35" s="831">
        <v>27</v>
      </c>
      <c r="J35" s="831">
        <v>40</v>
      </c>
      <c r="K35" s="831">
        <v>1120</v>
      </c>
      <c r="L35" s="831">
        <v>1</v>
      </c>
      <c r="M35" s="831">
        <v>28</v>
      </c>
      <c r="N35" s="831">
        <v>52</v>
      </c>
      <c r="O35" s="831">
        <v>1456</v>
      </c>
      <c r="P35" s="827">
        <v>1.3</v>
      </c>
      <c r="Q35" s="832">
        <v>28</v>
      </c>
    </row>
    <row r="36" spans="1:17" ht="14.45" customHeight="1" x14ac:dyDescent="0.2">
      <c r="A36" s="821" t="s">
        <v>2560</v>
      </c>
      <c r="B36" s="822" t="s">
        <v>2561</v>
      </c>
      <c r="C36" s="822" t="s">
        <v>2192</v>
      </c>
      <c r="D36" s="822" t="s">
        <v>2564</v>
      </c>
      <c r="E36" s="822" t="s">
        <v>2565</v>
      </c>
      <c r="F36" s="831">
        <v>1</v>
      </c>
      <c r="G36" s="831">
        <v>54</v>
      </c>
      <c r="H36" s="831">
        <v>1</v>
      </c>
      <c r="I36" s="831">
        <v>54</v>
      </c>
      <c r="J36" s="831">
        <v>1</v>
      </c>
      <c r="K36" s="831">
        <v>54</v>
      </c>
      <c r="L36" s="831">
        <v>1</v>
      </c>
      <c r="M36" s="831">
        <v>54</v>
      </c>
      <c r="N36" s="831">
        <v>1</v>
      </c>
      <c r="O36" s="831">
        <v>54</v>
      </c>
      <c r="P36" s="827">
        <v>1</v>
      </c>
      <c r="Q36" s="832">
        <v>54</v>
      </c>
    </row>
    <row r="37" spans="1:17" ht="14.45" customHeight="1" x14ac:dyDescent="0.2">
      <c r="A37" s="821" t="s">
        <v>2560</v>
      </c>
      <c r="B37" s="822" t="s">
        <v>2561</v>
      </c>
      <c r="C37" s="822" t="s">
        <v>2192</v>
      </c>
      <c r="D37" s="822" t="s">
        <v>2566</v>
      </c>
      <c r="E37" s="822" t="s">
        <v>2567</v>
      </c>
      <c r="F37" s="831">
        <v>61</v>
      </c>
      <c r="G37" s="831">
        <v>1464</v>
      </c>
      <c r="H37" s="831">
        <v>1.22</v>
      </c>
      <c r="I37" s="831">
        <v>24</v>
      </c>
      <c r="J37" s="831">
        <v>50</v>
      </c>
      <c r="K37" s="831">
        <v>1200</v>
      </c>
      <c r="L37" s="831">
        <v>1</v>
      </c>
      <c r="M37" s="831">
        <v>24</v>
      </c>
      <c r="N37" s="831">
        <v>71</v>
      </c>
      <c r="O37" s="831">
        <v>1704</v>
      </c>
      <c r="P37" s="827">
        <v>1.42</v>
      </c>
      <c r="Q37" s="832">
        <v>24</v>
      </c>
    </row>
    <row r="38" spans="1:17" ht="14.45" customHeight="1" x14ac:dyDescent="0.2">
      <c r="A38" s="821" t="s">
        <v>2560</v>
      </c>
      <c r="B38" s="822" t="s">
        <v>2561</v>
      </c>
      <c r="C38" s="822" t="s">
        <v>2192</v>
      </c>
      <c r="D38" s="822" t="s">
        <v>2568</v>
      </c>
      <c r="E38" s="822" t="s">
        <v>2569</v>
      </c>
      <c r="F38" s="831">
        <v>87</v>
      </c>
      <c r="G38" s="831">
        <v>2349</v>
      </c>
      <c r="H38" s="831">
        <v>1.0740740740740742</v>
      </c>
      <c r="I38" s="831">
        <v>27</v>
      </c>
      <c r="J38" s="831">
        <v>81</v>
      </c>
      <c r="K38" s="831">
        <v>2187</v>
      </c>
      <c r="L38" s="831">
        <v>1</v>
      </c>
      <c r="M38" s="831">
        <v>27</v>
      </c>
      <c r="N38" s="831">
        <v>86</v>
      </c>
      <c r="O38" s="831">
        <v>2322</v>
      </c>
      <c r="P38" s="827">
        <v>1.0617283950617284</v>
      </c>
      <c r="Q38" s="832">
        <v>27</v>
      </c>
    </row>
    <row r="39" spans="1:17" ht="14.45" customHeight="1" x14ac:dyDescent="0.2">
      <c r="A39" s="821" t="s">
        <v>2560</v>
      </c>
      <c r="B39" s="822" t="s">
        <v>2561</v>
      </c>
      <c r="C39" s="822" t="s">
        <v>2192</v>
      </c>
      <c r="D39" s="822" t="s">
        <v>2570</v>
      </c>
      <c r="E39" s="822" t="s">
        <v>2571</v>
      </c>
      <c r="F39" s="831">
        <v>11</v>
      </c>
      <c r="G39" s="831">
        <v>297</v>
      </c>
      <c r="H39" s="831">
        <v>0.6875</v>
      </c>
      <c r="I39" s="831">
        <v>27</v>
      </c>
      <c r="J39" s="831">
        <v>16</v>
      </c>
      <c r="K39" s="831">
        <v>432</v>
      </c>
      <c r="L39" s="831">
        <v>1</v>
      </c>
      <c r="M39" s="831">
        <v>27</v>
      </c>
      <c r="N39" s="831">
        <v>12</v>
      </c>
      <c r="O39" s="831">
        <v>324</v>
      </c>
      <c r="P39" s="827">
        <v>0.75</v>
      </c>
      <c r="Q39" s="832">
        <v>27</v>
      </c>
    </row>
    <row r="40" spans="1:17" ht="14.45" customHeight="1" x14ac:dyDescent="0.2">
      <c r="A40" s="821" t="s">
        <v>2560</v>
      </c>
      <c r="B40" s="822" t="s">
        <v>2561</v>
      </c>
      <c r="C40" s="822" t="s">
        <v>2192</v>
      </c>
      <c r="D40" s="822" t="s">
        <v>2572</v>
      </c>
      <c r="E40" s="822" t="s">
        <v>2573</v>
      </c>
      <c r="F40" s="831">
        <v>1408</v>
      </c>
      <c r="G40" s="831">
        <v>30976</v>
      </c>
      <c r="H40" s="831">
        <v>1.1590211778792188</v>
      </c>
      <c r="I40" s="831">
        <v>22</v>
      </c>
      <c r="J40" s="831">
        <v>1162</v>
      </c>
      <c r="K40" s="831">
        <v>26726</v>
      </c>
      <c r="L40" s="831">
        <v>1</v>
      </c>
      <c r="M40" s="831">
        <v>23</v>
      </c>
      <c r="N40" s="831">
        <v>1364</v>
      </c>
      <c r="O40" s="831">
        <v>31372</v>
      </c>
      <c r="P40" s="827">
        <v>1.1738382099827882</v>
      </c>
      <c r="Q40" s="832">
        <v>23</v>
      </c>
    </row>
    <row r="41" spans="1:17" ht="14.45" customHeight="1" x14ac:dyDescent="0.2">
      <c r="A41" s="821" t="s">
        <v>2560</v>
      </c>
      <c r="B41" s="822" t="s">
        <v>2561</v>
      </c>
      <c r="C41" s="822" t="s">
        <v>2192</v>
      </c>
      <c r="D41" s="822" t="s">
        <v>2574</v>
      </c>
      <c r="E41" s="822" t="s">
        <v>2575</v>
      </c>
      <c r="F41" s="831">
        <v>2784</v>
      </c>
      <c r="G41" s="831">
        <v>172608</v>
      </c>
      <c r="H41" s="831">
        <v>1.1595168679716785</v>
      </c>
      <c r="I41" s="831">
        <v>62</v>
      </c>
      <c r="J41" s="831">
        <v>2401</v>
      </c>
      <c r="K41" s="831">
        <v>148862</v>
      </c>
      <c r="L41" s="831">
        <v>1</v>
      </c>
      <c r="M41" s="831">
        <v>62</v>
      </c>
      <c r="N41" s="831">
        <v>2759</v>
      </c>
      <c r="O41" s="831">
        <v>173817</v>
      </c>
      <c r="P41" s="827">
        <v>1.1676384839650147</v>
      </c>
      <c r="Q41" s="832">
        <v>63</v>
      </c>
    </row>
    <row r="42" spans="1:17" ht="14.45" customHeight="1" x14ac:dyDescent="0.2">
      <c r="A42" s="821" t="s">
        <v>2560</v>
      </c>
      <c r="B42" s="822" t="s">
        <v>2561</v>
      </c>
      <c r="C42" s="822" t="s">
        <v>2192</v>
      </c>
      <c r="D42" s="822" t="s">
        <v>2576</v>
      </c>
      <c r="E42" s="822" t="s">
        <v>2577</v>
      </c>
      <c r="F42" s="831">
        <v>12</v>
      </c>
      <c r="G42" s="831">
        <v>984</v>
      </c>
      <c r="H42" s="831"/>
      <c r="I42" s="831">
        <v>82</v>
      </c>
      <c r="J42" s="831"/>
      <c r="K42" s="831"/>
      <c r="L42" s="831"/>
      <c r="M42" s="831"/>
      <c r="N42" s="831"/>
      <c r="O42" s="831"/>
      <c r="P42" s="827"/>
      <c r="Q42" s="832"/>
    </row>
    <row r="43" spans="1:17" ht="14.45" customHeight="1" x14ac:dyDescent="0.2">
      <c r="A43" s="821" t="s">
        <v>2560</v>
      </c>
      <c r="B43" s="822" t="s">
        <v>2561</v>
      </c>
      <c r="C43" s="822" t="s">
        <v>2192</v>
      </c>
      <c r="D43" s="822" t="s">
        <v>2578</v>
      </c>
      <c r="E43" s="822" t="s">
        <v>2579</v>
      </c>
      <c r="F43" s="831">
        <v>38</v>
      </c>
      <c r="G43" s="831">
        <v>37544</v>
      </c>
      <c r="H43" s="831">
        <v>6.333333333333333</v>
      </c>
      <c r="I43" s="831">
        <v>988</v>
      </c>
      <c r="J43" s="831">
        <v>6</v>
      </c>
      <c r="K43" s="831">
        <v>5928</v>
      </c>
      <c r="L43" s="831">
        <v>1</v>
      </c>
      <c r="M43" s="831">
        <v>988</v>
      </c>
      <c r="N43" s="831">
        <v>23</v>
      </c>
      <c r="O43" s="831">
        <v>22724</v>
      </c>
      <c r="P43" s="827">
        <v>3.8333333333333335</v>
      </c>
      <c r="Q43" s="832">
        <v>988</v>
      </c>
    </row>
    <row r="44" spans="1:17" ht="14.45" customHeight="1" x14ac:dyDescent="0.2">
      <c r="A44" s="821" t="s">
        <v>2560</v>
      </c>
      <c r="B44" s="822" t="s">
        <v>2561</v>
      </c>
      <c r="C44" s="822" t="s">
        <v>2192</v>
      </c>
      <c r="D44" s="822" t="s">
        <v>2580</v>
      </c>
      <c r="E44" s="822" t="s">
        <v>2581</v>
      </c>
      <c r="F44" s="831">
        <v>905</v>
      </c>
      <c r="G44" s="831">
        <v>27150</v>
      </c>
      <c r="H44" s="831">
        <v>1.4162754303599374</v>
      </c>
      <c r="I44" s="831">
        <v>30</v>
      </c>
      <c r="J44" s="831">
        <v>639</v>
      </c>
      <c r="K44" s="831">
        <v>19170</v>
      </c>
      <c r="L44" s="831">
        <v>1</v>
      </c>
      <c r="M44" s="831">
        <v>30</v>
      </c>
      <c r="N44" s="831">
        <v>659</v>
      </c>
      <c r="O44" s="831">
        <v>19770</v>
      </c>
      <c r="P44" s="827">
        <v>1.0312989045383412</v>
      </c>
      <c r="Q44" s="832">
        <v>30</v>
      </c>
    </row>
    <row r="45" spans="1:17" ht="14.45" customHeight="1" x14ac:dyDescent="0.2">
      <c r="A45" s="821" t="s">
        <v>2560</v>
      </c>
      <c r="B45" s="822" t="s">
        <v>2561</v>
      </c>
      <c r="C45" s="822" t="s">
        <v>2192</v>
      </c>
      <c r="D45" s="822" t="s">
        <v>2582</v>
      </c>
      <c r="E45" s="822" t="s">
        <v>2583</v>
      </c>
      <c r="F45" s="831"/>
      <c r="G45" s="831"/>
      <c r="H45" s="831"/>
      <c r="I45" s="831"/>
      <c r="J45" s="831">
        <v>3</v>
      </c>
      <c r="K45" s="831">
        <v>5382</v>
      </c>
      <c r="L45" s="831">
        <v>1</v>
      </c>
      <c r="M45" s="831">
        <v>1794</v>
      </c>
      <c r="N45" s="831">
        <v>1</v>
      </c>
      <c r="O45" s="831">
        <v>1800</v>
      </c>
      <c r="P45" s="827">
        <v>0.33444816053511706</v>
      </c>
      <c r="Q45" s="832">
        <v>1800</v>
      </c>
    </row>
    <row r="46" spans="1:17" ht="14.45" customHeight="1" x14ac:dyDescent="0.2">
      <c r="A46" s="821" t="s">
        <v>2560</v>
      </c>
      <c r="B46" s="822" t="s">
        <v>2561</v>
      </c>
      <c r="C46" s="822" t="s">
        <v>2192</v>
      </c>
      <c r="D46" s="822" t="s">
        <v>2584</v>
      </c>
      <c r="E46" s="822" t="s">
        <v>2585</v>
      </c>
      <c r="F46" s="831"/>
      <c r="G46" s="831"/>
      <c r="H46" s="831"/>
      <c r="I46" s="831"/>
      <c r="J46" s="831"/>
      <c r="K46" s="831"/>
      <c r="L46" s="831"/>
      <c r="M46" s="831"/>
      <c r="N46" s="831">
        <v>1</v>
      </c>
      <c r="O46" s="831">
        <v>19</v>
      </c>
      <c r="P46" s="827"/>
      <c r="Q46" s="832">
        <v>19</v>
      </c>
    </row>
    <row r="47" spans="1:17" ht="14.45" customHeight="1" x14ac:dyDescent="0.2">
      <c r="A47" s="821" t="s">
        <v>2560</v>
      </c>
      <c r="B47" s="822" t="s">
        <v>2561</v>
      </c>
      <c r="C47" s="822" t="s">
        <v>2192</v>
      </c>
      <c r="D47" s="822" t="s">
        <v>2586</v>
      </c>
      <c r="E47" s="822" t="s">
        <v>2587</v>
      </c>
      <c r="F47" s="831">
        <v>3</v>
      </c>
      <c r="G47" s="831">
        <v>246</v>
      </c>
      <c r="H47" s="831">
        <v>1.5</v>
      </c>
      <c r="I47" s="831">
        <v>82</v>
      </c>
      <c r="J47" s="831">
        <v>2</v>
      </c>
      <c r="K47" s="831">
        <v>164</v>
      </c>
      <c r="L47" s="831">
        <v>1</v>
      </c>
      <c r="M47" s="831">
        <v>82</v>
      </c>
      <c r="N47" s="831">
        <v>2</v>
      </c>
      <c r="O47" s="831">
        <v>164</v>
      </c>
      <c r="P47" s="827">
        <v>1</v>
      </c>
      <c r="Q47" s="832">
        <v>82</v>
      </c>
    </row>
    <row r="48" spans="1:17" ht="14.45" customHeight="1" x14ac:dyDescent="0.2">
      <c r="A48" s="821" t="s">
        <v>2560</v>
      </c>
      <c r="B48" s="822" t="s">
        <v>2561</v>
      </c>
      <c r="C48" s="822" t="s">
        <v>2192</v>
      </c>
      <c r="D48" s="822" t="s">
        <v>2588</v>
      </c>
      <c r="E48" s="822" t="s">
        <v>2589</v>
      </c>
      <c r="F48" s="831">
        <v>3</v>
      </c>
      <c r="G48" s="831">
        <v>792</v>
      </c>
      <c r="H48" s="831">
        <v>2.9774436090225564</v>
      </c>
      <c r="I48" s="831">
        <v>264</v>
      </c>
      <c r="J48" s="831">
        <v>1</v>
      </c>
      <c r="K48" s="831">
        <v>266</v>
      </c>
      <c r="L48" s="831">
        <v>1</v>
      </c>
      <c r="M48" s="831">
        <v>266</v>
      </c>
      <c r="N48" s="831">
        <v>2</v>
      </c>
      <c r="O48" s="831">
        <v>532</v>
      </c>
      <c r="P48" s="827">
        <v>2</v>
      </c>
      <c r="Q48" s="832">
        <v>266</v>
      </c>
    </row>
    <row r="49" spans="1:17" ht="14.45" customHeight="1" x14ac:dyDescent="0.2">
      <c r="A49" s="821" t="s">
        <v>2560</v>
      </c>
      <c r="B49" s="822" t="s">
        <v>2561</v>
      </c>
      <c r="C49" s="822" t="s">
        <v>2192</v>
      </c>
      <c r="D49" s="822" t="s">
        <v>2590</v>
      </c>
      <c r="E49" s="822" t="s">
        <v>2591</v>
      </c>
      <c r="F49" s="831"/>
      <c r="G49" s="831"/>
      <c r="H49" s="831"/>
      <c r="I49" s="831"/>
      <c r="J49" s="831"/>
      <c r="K49" s="831"/>
      <c r="L49" s="831"/>
      <c r="M49" s="831"/>
      <c r="N49" s="831">
        <v>1</v>
      </c>
      <c r="O49" s="831">
        <v>19</v>
      </c>
      <c r="P49" s="827"/>
      <c r="Q49" s="832">
        <v>19</v>
      </c>
    </row>
    <row r="50" spans="1:17" ht="14.45" customHeight="1" x14ac:dyDescent="0.2">
      <c r="A50" s="821" t="s">
        <v>2560</v>
      </c>
      <c r="B50" s="822" t="s">
        <v>2561</v>
      </c>
      <c r="C50" s="822" t="s">
        <v>2192</v>
      </c>
      <c r="D50" s="822" t="s">
        <v>2592</v>
      </c>
      <c r="E50" s="822" t="s">
        <v>2593</v>
      </c>
      <c r="F50" s="831"/>
      <c r="G50" s="831"/>
      <c r="H50" s="831"/>
      <c r="I50" s="831"/>
      <c r="J50" s="831"/>
      <c r="K50" s="831"/>
      <c r="L50" s="831"/>
      <c r="M50" s="831"/>
      <c r="N50" s="831">
        <v>1</v>
      </c>
      <c r="O50" s="831">
        <v>16</v>
      </c>
      <c r="P50" s="827"/>
      <c r="Q50" s="832">
        <v>16</v>
      </c>
    </row>
    <row r="51" spans="1:17" ht="14.45" customHeight="1" x14ac:dyDescent="0.2">
      <c r="A51" s="821" t="s">
        <v>2560</v>
      </c>
      <c r="B51" s="822" t="s">
        <v>2561</v>
      </c>
      <c r="C51" s="822" t="s">
        <v>2192</v>
      </c>
      <c r="D51" s="822" t="s">
        <v>2594</v>
      </c>
      <c r="E51" s="822" t="s">
        <v>2595</v>
      </c>
      <c r="F51" s="831">
        <v>2</v>
      </c>
      <c r="G51" s="831">
        <v>532</v>
      </c>
      <c r="H51" s="831">
        <v>1</v>
      </c>
      <c r="I51" s="831">
        <v>266</v>
      </c>
      <c r="J51" s="831">
        <v>2</v>
      </c>
      <c r="K51" s="831">
        <v>532</v>
      </c>
      <c r="L51" s="831">
        <v>1</v>
      </c>
      <c r="M51" s="831">
        <v>266</v>
      </c>
      <c r="N51" s="831">
        <v>5</v>
      </c>
      <c r="O51" s="831">
        <v>1330</v>
      </c>
      <c r="P51" s="827">
        <v>2.5</v>
      </c>
      <c r="Q51" s="832">
        <v>266</v>
      </c>
    </row>
    <row r="52" spans="1:17" ht="14.45" customHeight="1" x14ac:dyDescent="0.2">
      <c r="A52" s="821" t="s">
        <v>2560</v>
      </c>
      <c r="B52" s="822" t="s">
        <v>2561</v>
      </c>
      <c r="C52" s="822" t="s">
        <v>2192</v>
      </c>
      <c r="D52" s="822" t="s">
        <v>2596</v>
      </c>
      <c r="E52" s="822" t="s">
        <v>2597</v>
      </c>
      <c r="F52" s="831">
        <v>2</v>
      </c>
      <c r="G52" s="831">
        <v>460</v>
      </c>
      <c r="H52" s="831">
        <v>0.99567099567099571</v>
      </c>
      <c r="I52" s="831">
        <v>230</v>
      </c>
      <c r="J52" s="831">
        <v>2</v>
      </c>
      <c r="K52" s="831">
        <v>462</v>
      </c>
      <c r="L52" s="831">
        <v>1</v>
      </c>
      <c r="M52" s="831">
        <v>231</v>
      </c>
      <c r="N52" s="831">
        <v>4</v>
      </c>
      <c r="O52" s="831">
        <v>924</v>
      </c>
      <c r="P52" s="827">
        <v>2</v>
      </c>
      <c r="Q52" s="832">
        <v>231</v>
      </c>
    </row>
    <row r="53" spans="1:17" ht="14.45" customHeight="1" x14ac:dyDescent="0.2">
      <c r="A53" s="821" t="s">
        <v>2560</v>
      </c>
      <c r="B53" s="822" t="s">
        <v>2561</v>
      </c>
      <c r="C53" s="822" t="s">
        <v>2192</v>
      </c>
      <c r="D53" s="822" t="s">
        <v>2598</v>
      </c>
      <c r="E53" s="822" t="s">
        <v>2599</v>
      </c>
      <c r="F53" s="831">
        <v>2</v>
      </c>
      <c r="G53" s="831">
        <v>126</v>
      </c>
      <c r="H53" s="831"/>
      <c r="I53" s="831">
        <v>63</v>
      </c>
      <c r="J53" s="831"/>
      <c r="K53" s="831"/>
      <c r="L53" s="831"/>
      <c r="M53" s="831"/>
      <c r="N53" s="831">
        <v>1</v>
      </c>
      <c r="O53" s="831">
        <v>64</v>
      </c>
      <c r="P53" s="827"/>
      <c r="Q53" s="832">
        <v>64</v>
      </c>
    </row>
    <row r="54" spans="1:17" ht="14.45" customHeight="1" x14ac:dyDescent="0.2">
      <c r="A54" s="821" t="s">
        <v>2560</v>
      </c>
      <c r="B54" s="822" t="s">
        <v>2561</v>
      </c>
      <c r="C54" s="822" t="s">
        <v>2192</v>
      </c>
      <c r="D54" s="822" t="s">
        <v>2600</v>
      </c>
      <c r="E54" s="822" t="s">
        <v>2601</v>
      </c>
      <c r="F54" s="831"/>
      <c r="G54" s="831"/>
      <c r="H54" s="831"/>
      <c r="I54" s="831"/>
      <c r="J54" s="831"/>
      <c r="K54" s="831"/>
      <c r="L54" s="831"/>
      <c r="M54" s="831"/>
      <c r="N54" s="831">
        <v>1</v>
      </c>
      <c r="O54" s="831">
        <v>18</v>
      </c>
      <c r="P54" s="827"/>
      <c r="Q54" s="832">
        <v>18</v>
      </c>
    </row>
    <row r="55" spans="1:17" ht="14.45" customHeight="1" x14ac:dyDescent="0.2">
      <c r="A55" s="821" t="s">
        <v>2560</v>
      </c>
      <c r="B55" s="822" t="s">
        <v>2561</v>
      </c>
      <c r="C55" s="822" t="s">
        <v>2192</v>
      </c>
      <c r="D55" s="822" t="s">
        <v>2602</v>
      </c>
      <c r="E55" s="822" t="s">
        <v>2603</v>
      </c>
      <c r="F55" s="831">
        <v>221</v>
      </c>
      <c r="G55" s="831">
        <v>3757</v>
      </c>
      <c r="H55" s="831">
        <v>0.88400000000000001</v>
      </c>
      <c r="I55" s="831">
        <v>17</v>
      </c>
      <c r="J55" s="831">
        <v>250</v>
      </c>
      <c r="K55" s="831">
        <v>4250</v>
      </c>
      <c r="L55" s="831">
        <v>1</v>
      </c>
      <c r="M55" s="831">
        <v>17</v>
      </c>
      <c r="N55" s="831">
        <v>237</v>
      </c>
      <c r="O55" s="831">
        <v>4029</v>
      </c>
      <c r="P55" s="827">
        <v>0.94799999999999995</v>
      </c>
      <c r="Q55" s="832">
        <v>17</v>
      </c>
    </row>
    <row r="56" spans="1:17" ht="14.45" customHeight="1" x14ac:dyDescent="0.2">
      <c r="A56" s="821" t="s">
        <v>2560</v>
      </c>
      <c r="B56" s="822" t="s">
        <v>2561</v>
      </c>
      <c r="C56" s="822" t="s">
        <v>2192</v>
      </c>
      <c r="D56" s="822" t="s">
        <v>2604</v>
      </c>
      <c r="E56" s="822" t="s">
        <v>2605</v>
      </c>
      <c r="F56" s="831"/>
      <c r="G56" s="831"/>
      <c r="H56" s="831"/>
      <c r="I56" s="831"/>
      <c r="J56" s="831">
        <v>1</v>
      </c>
      <c r="K56" s="831">
        <v>47</v>
      </c>
      <c r="L56" s="831">
        <v>1</v>
      </c>
      <c r="M56" s="831">
        <v>47</v>
      </c>
      <c r="N56" s="831"/>
      <c r="O56" s="831"/>
      <c r="P56" s="827"/>
      <c r="Q56" s="832"/>
    </row>
    <row r="57" spans="1:17" ht="14.45" customHeight="1" x14ac:dyDescent="0.2">
      <c r="A57" s="821" t="s">
        <v>2560</v>
      </c>
      <c r="B57" s="822" t="s">
        <v>2561</v>
      </c>
      <c r="C57" s="822" t="s">
        <v>2192</v>
      </c>
      <c r="D57" s="822" t="s">
        <v>2606</v>
      </c>
      <c r="E57" s="822" t="s">
        <v>2607</v>
      </c>
      <c r="F57" s="831">
        <v>3</v>
      </c>
      <c r="G57" s="831">
        <v>159</v>
      </c>
      <c r="H57" s="831">
        <v>1</v>
      </c>
      <c r="I57" s="831">
        <v>53</v>
      </c>
      <c r="J57" s="831">
        <v>3</v>
      </c>
      <c r="K57" s="831">
        <v>159</v>
      </c>
      <c r="L57" s="831">
        <v>1</v>
      </c>
      <c r="M57" s="831">
        <v>53</v>
      </c>
      <c r="N57" s="831">
        <v>4</v>
      </c>
      <c r="O57" s="831">
        <v>212</v>
      </c>
      <c r="P57" s="827">
        <v>1.3333333333333333</v>
      </c>
      <c r="Q57" s="832">
        <v>53</v>
      </c>
    </row>
    <row r="58" spans="1:17" ht="14.45" customHeight="1" x14ac:dyDescent="0.2">
      <c r="A58" s="821" t="s">
        <v>2560</v>
      </c>
      <c r="B58" s="822" t="s">
        <v>2561</v>
      </c>
      <c r="C58" s="822" t="s">
        <v>2192</v>
      </c>
      <c r="D58" s="822" t="s">
        <v>2608</v>
      </c>
      <c r="E58" s="822" t="s">
        <v>2609</v>
      </c>
      <c r="F58" s="831">
        <v>4</v>
      </c>
      <c r="G58" s="831">
        <v>240</v>
      </c>
      <c r="H58" s="831">
        <v>3.9344262295081966</v>
      </c>
      <c r="I58" s="831">
        <v>60</v>
      </c>
      <c r="J58" s="831">
        <v>1</v>
      </c>
      <c r="K58" s="831">
        <v>61</v>
      </c>
      <c r="L58" s="831">
        <v>1</v>
      </c>
      <c r="M58" s="831">
        <v>61</v>
      </c>
      <c r="N58" s="831">
        <v>3</v>
      </c>
      <c r="O58" s="831">
        <v>183</v>
      </c>
      <c r="P58" s="827">
        <v>3</v>
      </c>
      <c r="Q58" s="832">
        <v>61</v>
      </c>
    </row>
    <row r="59" spans="1:17" ht="14.45" customHeight="1" x14ac:dyDescent="0.2">
      <c r="A59" s="821" t="s">
        <v>2560</v>
      </c>
      <c r="B59" s="822" t="s">
        <v>2561</v>
      </c>
      <c r="C59" s="822" t="s">
        <v>2192</v>
      </c>
      <c r="D59" s="822" t="s">
        <v>2610</v>
      </c>
      <c r="E59" s="822" t="s">
        <v>2611</v>
      </c>
      <c r="F59" s="831"/>
      <c r="G59" s="831"/>
      <c r="H59" s="831"/>
      <c r="I59" s="831"/>
      <c r="J59" s="831"/>
      <c r="K59" s="831"/>
      <c r="L59" s="831"/>
      <c r="M59" s="831"/>
      <c r="N59" s="831">
        <v>1</v>
      </c>
      <c r="O59" s="831">
        <v>18</v>
      </c>
      <c r="P59" s="827"/>
      <c r="Q59" s="832">
        <v>18</v>
      </c>
    </row>
    <row r="60" spans="1:17" ht="14.45" customHeight="1" x14ac:dyDescent="0.2">
      <c r="A60" s="821" t="s">
        <v>2560</v>
      </c>
      <c r="B60" s="822" t="s">
        <v>2561</v>
      </c>
      <c r="C60" s="822" t="s">
        <v>2192</v>
      </c>
      <c r="D60" s="822" t="s">
        <v>2612</v>
      </c>
      <c r="E60" s="822" t="s">
        <v>2613</v>
      </c>
      <c r="F60" s="831">
        <v>1</v>
      </c>
      <c r="G60" s="831">
        <v>19</v>
      </c>
      <c r="H60" s="831"/>
      <c r="I60" s="831">
        <v>19</v>
      </c>
      <c r="J60" s="831"/>
      <c r="K60" s="831"/>
      <c r="L60" s="831"/>
      <c r="M60" s="831"/>
      <c r="N60" s="831">
        <v>4</v>
      </c>
      <c r="O60" s="831">
        <v>76</v>
      </c>
      <c r="P60" s="827"/>
      <c r="Q60" s="832">
        <v>19</v>
      </c>
    </row>
    <row r="61" spans="1:17" ht="14.45" customHeight="1" x14ac:dyDescent="0.2">
      <c r="A61" s="821" t="s">
        <v>2560</v>
      </c>
      <c r="B61" s="822" t="s">
        <v>2561</v>
      </c>
      <c r="C61" s="822" t="s">
        <v>2192</v>
      </c>
      <c r="D61" s="822" t="s">
        <v>2614</v>
      </c>
      <c r="E61" s="822" t="s">
        <v>2615</v>
      </c>
      <c r="F61" s="831">
        <v>5</v>
      </c>
      <c r="G61" s="831">
        <v>540</v>
      </c>
      <c r="H61" s="831">
        <v>1.6513761467889909</v>
      </c>
      <c r="I61" s="831">
        <v>108</v>
      </c>
      <c r="J61" s="831">
        <v>3</v>
      </c>
      <c r="K61" s="831">
        <v>327</v>
      </c>
      <c r="L61" s="831">
        <v>1</v>
      </c>
      <c r="M61" s="831">
        <v>109</v>
      </c>
      <c r="N61" s="831">
        <v>10</v>
      </c>
      <c r="O61" s="831">
        <v>1090</v>
      </c>
      <c r="P61" s="827">
        <v>3.3333333333333335</v>
      </c>
      <c r="Q61" s="832">
        <v>109</v>
      </c>
    </row>
    <row r="62" spans="1:17" ht="14.45" customHeight="1" x14ac:dyDescent="0.2">
      <c r="A62" s="821" t="s">
        <v>2560</v>
      </c>
      <c r="B62" s="822" t="s">
        <v>2561</v>
      </c>
      <c r="C62" s="822" t="s">
        <v>2192</v>
      </c>
      <c r="D62" s="822" t="s">
        <v>2616</v>
      </c>
      <c r="E62" s="822" t="s">
        <v>2617</v>
      </c>
      <c r="F62" s="831"/>
      <c r="G62" s="831"/>
      <c r="H62" s="831"/>
      <c r="I62" s="831"/>
      <c r="J62" s="831">
        <v>1</v>
      </c>
      <c r="K62" s="831">
        <v>1470</v>
      </c>
      <c r="L62" s="831">
        <v>1</v>
      </c>
      <c r="M62" s="831">
        <v>1470</v>
      </c>
      <c r="N62" s="831"/>
      <c r="O62" s="831"/>
      <c r="P62" s="827"/>
      <c r="Q62" s="832"/>
    </row>
    <row r="63" spans="1:17" ht="14.45" customHeight="1" x14ac:dyDescent="0.2">
      <c r="A63" s="821" t="s">
        <v>2560</v>
      </c>
      <c r="B63" s="822" t="s">
        <v>2561</v>
      </c>
      <c r="C63" s="822" t="s">
        <v>2192</v>
      </c>
      <c r="D63" s="822" t="s">
        <v>2618</v>
      </c>
      <c r="E63" s="822" t="s">
        <v>2619</v>
      </c>
      <c r="F63" s="831">
        <v>1</v>
      </c>
      <c r="G63" s="831">
        <v>392</v>
      </c>
      <c r="H63" s="831">
        <v>1</v>
      </c>
      <c r="I63" s="831">
        <v>392</v>
      </c>
      <c r="J63" s="831">
        <v>1</v>
      </c>
      <c r="K63" s="831">
        <v>392</v>
      </c>
      <c r="L63" s="831">
        <v>1</v>
      </c>
      <c r="M63" s="831">
        <v>392</v>
      </c>
      <c r="N63" s="831">
        <v>2</v>
      </c>
      <c r="O63" s="831">
        <v>784</v>
      </c>
      <c r="P63" s="827">
        <v>2</v>
      </c>
      <c r="Q63" s="832">
        <v>392</v>
      </c>
    </row>
    <row r="64" spans="1:17" ht="14.45" customHeight="1" x14ac:dyDescent="0.2">
      <c r="A64" s="821" t="s">
        <v>2560</v>
      </c>
      <c r="B64" s="822" t="s">
        <v>2561</v>
      </c>
      <c r="C64" s="822" t="s">
        <v>2192</v>
      </c>
      <c r="D64" s="822" t="s">
        <v>2620</v>
      </c>
      <c r="E64" s="822" t="s">
        <v>2621</v>
      </c>
      <c r="F64" s="831">
        <v>18</v>
      </c>
      <c r="G64" s="831">
        <v>8352</v>
      </c>
      <c r="H64" s="831">
        <v>1.6363636363636365</v>
      </c>
      <c r="I64" s="831">
        <v>464</v>
      </c>
      <c r="J64" s="831">
        <v>11</v>
      </c>
      <c r="K64" s="831">
        <v>5104</v>
      </c>
      <c r="L64" s="831">
        <v>1</v>
      </c>
      <c r="M64" s="831">
        <v>464</v>
      </c>
      <c r="N64" s="831">
        <v>9</v>
      </c>
      <c r="O64" s="831">
        <v>4185</v>
      </c>
      <c r="P64" s="827">
        <v>0.81994514106583072</v>
      </c>
      <c r="Q64" s="832">
        <v>465</v>
      </c>
    </row>
    <row r="65" spans="1:17" ht="14.45" customHeight="1" x14ac:dyDescent="0.2">
      <c r="A65" s="821" t="s">
        <v>2560</v>
      </c>
      <c r="B65" s="822" t="s">
        <v>2561</v>
      </c>
      <c r="C65" s="822" t="s">
        <v>2192</v>
      </c>
      <c r="D65" s="822" t="s">
        <v>2622</v>
      </c>
      <c r="E65" s="822" t="s">
        <v>2623</v>
      </c>
      <c r="F65" s="831">
        <v>1</v>
      </c>
      <c r="G65" s="831">
        <v>313</v>
      </c>
      <c r="H65" s="831"/>
      <c r="I65" s="831">
        <v>313</v>
      </c>
      <c r="J65" s="831"/>
      <c r="K65" s="831"/>
      <c r="L65" s="831"/>
      <c r="M65" s="831"/>
      <c r="N65" s="831"/>
      <c r="O65" s="831"/>
      <c r="P65" s="827"/>
      <c r="Q65" s="832"/>
    </row>
    <row r="66" spans="1:17" ht="14.45" customHeight="1" x14ac:dyDescent="0.2">
      <c r="A66" s="821" t="s">
        <v>2560</v>
      </c>
      <c r="B66" s="822" t="s">
        <v>2561</v>
      </c>
      <c r="C66" s="822" t="s">
        <v>2192</v>
      </c>
      <c r="D66" s="822" t="s">
        <v>2624</v>
      </c>
      <c r="E66" s="822" t="s">
        <v>2625</v>
      </c>
      <c r="F66" s="831">
        <v>47</v>
      </c>
      <c r="G66" s="831">
        <v>40091</v>
      </c>
      <c r="H66" s="831">
        <v>1.2687828343566048</v>
      </c>
      <c r="I66" s="831">
        <v>853</v>
      </c>
      <c r="J66" s="831">
        <v>37</v>
      </c>
      <c r="K66" s="831">
        <v>31598</v>
      </c>
      <c r="L66" s="831">
        <v>1</v>
      </c>
      <c r="M66" s="831">
        <v>854</v>
      </c>
      <c r="N66" s="831">
        <v>51</v>
      </c>
      <c r="O66" s="831">
        <v>43605</v>
      </c>
      <c r="P66" s="827">
        <v>1.3799924045825684</v>
      </c>
      <c r="Q66" s="832">
        <v>855</v>
      </c>
    </row>
    <row r="67" spans="1:17" ht="14.45" customHeight="1" x14ac:dyDescent="0.2">
      <c r="A67" s="821" t="s">
        <v>2560</v>
      </c>
      <c r="B67" s="822" t="s">
        <v>2561</v>
      </c>
      <c r="C67" s="822" t="s">
        <v>2192</v>
      </c>
      <c r="D67" s="822" t="s">
        <v>2626</v>
      </c>
      <c r="E67" s="822" t="s">
        <v>2627</v>
      </c>
      <c r="F67" s="831">
        <v>1624</v>
      </c>
      <c r="G67" s="831">
        <v>303688</v>
      </c>
      <c r="H67" s="831">
        <v>0.91470085058191364</v>
      </c>
      <c r="I67" s="831">
        <v>187</v>
      </c>
      <c r="J67" s="831">
        <v>1766</v>
      </c>
      <c r="K67" s="831">
        <v>332008</v>
      </c>
      <c r="L67" s="831">
        <v>1</v>
      </c>
      <c r="M67" s="831">
        <v>188</v>
      </c>
      <c r="N67" s="831">
        <v>1524</v>
      </c>
      <c r="O67" s="831">
        <v>286512</v>
      </c>
      <c r="P67" s="827">
        <v>0.86296715741789354</v>
      </c>
      <c r="Q67" s="832">
        <v>188</v>
      </c>
    </row>
    <row r="68" spans="1:17" ht="14.45" customHeight="1" x14ac:dyDescent="0.2">
      <c r="A68" s="821" t="s">
        <v>2560</v>
      </c>
      <c r="B68" s="822" t="s">
        <v>2561</v>
      </c>
      <c r="C68" s="822" t="s">
        <v>2192</v>
      </c>
      <c r="D68" s="822" t="s">
        <v>2628</v>
      </c>
      <c r="E68" s="822" t="s">
        <v>2629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168</v>
      </c>
      <c r="P68" s="827"/>
      <c r="Q68" s="832">
        <v>168</v>
      </c>
    </row>
    <row r="69" spans="1:17" ht="14.45" customHeight="1" x14ac:dyDescent="0.2">
      <c r="A69" s="821" t="s">
        <v>2560</v>
      </c>
      <c r="B69" s="822" t="s">
        <v>2561</v>
      </c>
      <c r="C69" s="822" t="s">
        <v>2192</v>
      </c>
      <c r="D69" s="822" t="s">
        <v>2630</v>
      </c>
      <c r="E69" s="822" t="s">
        <v>2631</v>
      </c>
      <c r="F69" s="831"/>
      <c r="G69" s="831"/>
      <c r="H69" s="831"/>
      <c r="I69" s="831"/>
      <c r="J69" s="831"/>
      <c r="K69" s="831"/>
      <c r="L69" s="831"/>
      <c r="M69" s="831"/>
      <c r="N69" s="831">
        <v>1</v>
      </c>
      <c r="O69" s="831">
        <v>310</v>
      </c>
      <c r="P69" s="827"/>
      <c r="Q69" s="832">
        <v>310</v>
      </c>
    </row>
    <row r="70" spans="1:17" ht="14.45" customHeight="1" x14ac:dyDescent="0.2">
      <c r="A70" s="821" t="s">
        <v>2560</v>
      </c>
      <c r="B70" s="822" t="s">
        <v>2561</v>
      </c>
      <c r="C70" s="822" t="s">
        <v>2192</v>
      </c>
      <c r="D70" s="822" t="s">
        <v>2632</v>
      </c>
      <c r="E70" s="822" t="s">
        <v>2633</v>
      </c>
      <c r="F70" s="831">
        <v>2</v>
      </c>
      <c r="G70" s="831">
        <v>2446</v>
      </c>
      <c r="H70" s="831">
        <v>1.993480032599837</v>
      </c>
      <c r="I70" s="831">
        <v>1223</v>
      </c>
      <c r="J70" s="831">
        <v>1</v>
      </c>
      <c r="K70" s="831">
        <v>1227</v>
      </c>
      <c r="L70" s="831">
        <v>1</v>
      </c>
      <c r="M70" s="831">
        <v>1227</v>
      </c>
      <c r="N70" s="831">
        <v>4</v>
      </c>
      <c r="O70" s="831">
        <v>4920</v>
      </c>
      <c r="P70" s="827">
        <v>4.0097799511002448</v>
      </c>
      <c r="Q70" s="832">
        <v>1230</v>
      </c>
    </row>
    <row r="71" spans="1:17" ht="14.45" customHeight="1" x14ac:dyDescent="0.2">
      <c r="A71" s="821" t="s">
        <v>2560</v>
      </c>
      <c r="B71" s="822" t="s">
        <v>2561</v>
      </c>
      <c r="C71" s="822" t="s">
        <v>2192</v>
      </c>
      <c r="D71" s="822" t="s">
        <v>2634</v>
      </c>
      <c r="E71" s="822" t="s">
        <v>2635</v>
      </c>
      <c r="F71" s="831">
        <v>377</v>
      </c>
      <c r="G71" s="831">
        <v>297076</v>
      </c>
      <c r="H71" s="831">
        <v>1.8189477293461422</v>
      </c>
      <c r="I71" s="831">
        <v>788</v>
      </c>
      <c r="J71" s="831">
        <v>207</v>
      </c>
      <c r="K71" s="831">
        <v>163323</v>
      </c>
      <c r="L71" s="831">
        <v>1</v>
      </c>
      <c r="M71" s="831">
        <v>789</v>
      </c>
      <c r="N71" s="831">
        <v>256</v>
      </c>
      <c r="O71" s="831">
        <v>202496</v>
      </c>
      <c r="P71" s="827">
        <v>1.2398498680528769</v>
      </c>
      <c r="Q71" s="832">
        <v>791</v>
      </c>
    </row>
    <row r="72" spans="1:17" ht="14.45" customHeight="1" x14ac:dyDescent="0.2">
      <c r="A72" s="821" t="s">
        <v>2560</v>
      </c>
      <c r="B72" s="822" t="s">
        <v>2561</v>
      </c>
      <c r="C72" s="822" t="s">
        <v>2192</v>
      </c>
      <c r="D72" s="822" t="s">
        <v>2636</v>
      </c>
      <c r="E72" s="822" t="s">
        <v>2637</v>
      </c>
      <c r="F72" s="831">
        <v>6</v>
      </c>
      <c r="G72" s="831">
        <v>1134</v>
      </c>
      <c r="H72" s="831">
        <v>1.1936842105263157</v>
      </c>
      <c r="I72" s="831">
        <v>189</v>
      </c>
      <c r="J72" s="831">
        <v>5</v>
      </c>
      <c r="K72" s="831">
        <v>950</v>
      </c>
      <c r="L72" s="831">
        <v>1</v>
      </c>
      <c r="M72" s="831">
        <v>190</v>
      </c>
      <c r="N72" s="831">
        <v>14</v>
      </c>
      <c r="O72" s="831">
        <v>2674</v>
      </c>
      <c r="P72" s="827">
        <v>2.8147368421052632</v>
      </c>
      <c r="Q72" s="832">
        <v>191</v>
      </c>
    </row>
    <row r="73" spans="1:17" ht="14.45" customHeight="1" x14ac:dyDescent="0.2">
      <c r="A73" s="821" t="s">
        <v>2560</v>
      </c>
      <c r="B73" s="822" t="s">
        <v>2561</v>
      </c>
      <c r="C73" s="822" t="s">
        <v>2192</v>
      </c>
      <c r="D73" s="822" t="s">
        <v>2638</v>
      </c>
      <c r="E73" s="822" t="s">
        <v>2639</v>
      </c>
      <c r="F73" s="831">
        <v>118</v>
      </c>
      <c r="G73" s="831">
        <v>27022</v>
      </c>
      <c r="H73" s="831">
        <v>0.77124183006535951</v>
      </c>
      <c r="I73" s="831">
        <v>229</v>
      </c>
      <c r="J73" s="831">
        <v>153</v>
      </c>
      <c r="K73" s="831">
        <v>35037</v>
      </c>
      <c r="L73" s="831">
        <v>1</v>
      </c>
      <c r="M73" s="831">
        <v>229</v>
      </c>
      <c r="N73" s="831">
        <v>152</v>
      </c>
      <c r="O73" s="831">
        <v>34960</v>
      </c>
      <c r="P73" s="827">
        <v>0.99780232325826979</v>
      </c>
      <c r="Q73" s="832">
        <v>230</v>
      </c>
    </row>
    <row r="74" spans="1:17" ht="14.45" customHeight="1" x14ac:dyDescent="0.2">
      <c r="A74" s="821" t="s">
        <v>2560</v>
      </c>
      <c r="B74" s="822" t="s">
        <v>2561</v>
      </c>
      <c r="C74" s="822" t="s">
        <v>2192</v>
      </c>
      <c r="D74" s="822" t="s">
        <v>2640</v>
      </c>
      <c r="E74" s="822" t="s">
        <v>2641</v>
      </c>
      <c r="F74" s="831">
        <v>3</v>
      </c>
      <c r="G74" s="831">
        <v>477</v>
      </c>
      <c r="H74" s="831">
        <v>0.99375000000000002</v>
      </c>
      <c r="I74" s="831">
        <v>159</v>
      </c>
      <c r="J74" s="831">
        <v>3</v>
      </c>
      <c r="K74" s="831">
        <v>480</v>
      </c>
      <c r="L74" s="831">
        <v>1</v>
      </c>
      <c r="M74" s="831">
        <v>160</v>
      </c>
      <c r="N74" s="831">
        <v>7</v>
      </c>
      <c r="O74" s="831">
        <v>1127</v>
      </c>
      <c r="P74" s="827">
        <v>2.3479166666666669</v>
      </c>
      <c r="Q74" s="832">
        <v>161</v>
      </c>
    </row>
    <row r="75" spans="1:17" ht="14.45" customHeight="1" x14ac:dyDescent="0.2">
      <c r="A75" s="821" t="s">
        <v>2560</v>
      </c>
      <c r="B75" s="822" t="s">
        <v>2561</v>
      </c>
      <c r="C75" s="822" t="s">
        <v>2192</v>
      </c>
      <c r="D75" s="822" t="s">
        <v>2642</v>
      </c>
      <c r="E75" s="822" t="s">
        <v>2643</v>
      </c>
      <c r="F75" s="831">
        <v>2</v>
      </c>
      <c r="G75" s="831">
        <v>924</v>
      </c>
      <c r="H75" s="831"/>
      <c r="I75" s="831">
        <v>462</v>
      </c>
      <c r="J75" s="831"/>
      <c r="K75" s="831"/>
      <c r="L75" s="831"/>
      <c r="M75" s="831"/>
      <c r="N75" s="831">
        <v>1</v>
      </c>
      <c r="O75" s="831">
        <v>464</v>
      </c>
      <c r="P75" s="827"/>
      <c r="Q75" s="832">
        <v>464</v>
      </c>
    </row>
    <row r="76" spans="1:17" ht="14.45" customHeight="1" x14ac:dyDescent="0.2">
      <c r="A76" s="821" t="s">
        <v>2560</v>
      </c>
      <c r="B76" s="822" t="s">
        <v>2561</v>
      </c>
      <c r="C76" s="822" t="s">
        <v>2192</v>
      </c>
      <c r="D76" s="822" t="s">
        <v>2644</v>
      </c>
      <c r="E76" s="822" t="s">
        <v>2645</v>
      </c>
      <c r="F76" s="831"/>
      <c r="G76" s="831"/>
      <c r="H76" s="831"/>
      <c r="I76" s="831"/>
      <c r="J76" s="831">
        <v>1</v>
      </c>
      <c r="K76" s="831">
        <v>563</v>
      </c>
      <c r="L76" s="831">
        <v>1</v>
      </c>
      <c r="M76" s="831">
        <v>563</v>
      </c>
      <c r="N76" s="831">
        <v>4</v>
      </c>
      <c r="O76" s="831">
        <v>2256</v>
      </c>
      <c r="P76" s="827">
        <v>4.0071047957371224</v>
      </c>
      <c r="Q76" s="832">
        <v>564</v>
      </c>
    </row>
    <row r="77" spans="1:17" ht="14.45" customHeight="1" x14ac:dyDescent="0.2">
      <c r="A77" s="821" t="s">
        <v>2560</v>
      </c>
      <c r="B77" s="822" t="s">
        <v>2561</v>
      </c>
      <c r="C77" s="822" t="s">
        <v>2192</v>
      </c>
      <c r="D77" s="822" t="s">
        <v>2646</v>
      </c>
      <c r="E77" s="822" t="s">
        <v>2647</v>
      </c>
      <c r="F77" s="831"/>
      <c r="G77" s="831"/>
      <c r="H77" s="831"/>
      <c r="I77" s="831"/>
      <c r="J77" s="831"/>
      <c r="K77" s="831"/>
      <c r="L77" s="831"/>
      <c r="M77" s="831"/>
      <c r="N77" s="831">
        <v>1</v>
      </c>
      <c r="O77" s="831">
        <v>174</v>
      </c>
      <c r="P77" s="827"/>
      <c r="Q77" s="832">
        <v>174</v>
      </c>
    </row>
    <row r="78" spans="1:17" ht="14.45" customHeight="1" x14ac:dyDescent="0.2">
      <c r="A78" s="821" t="s">
        <v>2560</v>
      </c>
      <c r="B78" s="822" t="s">
        <v>2561</v>
      </c>
      <c r="C78" s="822" t="s">
        <v>2192</v>
      </c>
      <c r="D78" s="822" t="s">
        <v>2648</v>
      </c>
      <c r="E78" s="822" t="s">
        <v>2649</v>
      </c>
      <c r="F78" s="831">
        <v>3</v>
      </c>
      <c r="G78" s="831">
        <v>603</v>
      </c>
      <c r="H78" s="831">
        <v>2.9851485148514851</v>
      </c>
      <c r="I78" s="831">
        <v>201</v>
      </c>
      <c r="J78" s="831">
        <v>1</v>
      </c>
      <c r="K78" s="831">
        <v>202</v>
      </c>
      <c r="L78" s="831">
        <v>1</v>
      </c>
      <c r="M78" s="831">
        <v>202</v>
      </c>
      <c r="N78" s="831">
        <v>6</v>
      </c>
      <c r="O78" s="831">
        <v>1218</v>
      </c>
      <c r="P78" s="827">
        <v>6.0297029702970297</v>
      </c>
      <c r="Q78" s="832">
        <v>203</v>
      </c>
    </row>
    <row r="79" spans="1:17" ht="14.45" customHeight="1" x14ac:dyDescent="0.2">
      <c r="A79" s="821" t="s">
        <v>2560</v>
      </c>
      <c r="B79" s="822" t="s">
        <v>2561</v>
      </c>
      <c r="C79" s="822" t="s">
        <v>2192</v>
      </c>
      <c r="D79" s="822" t="s">
        <v>2650</v>
      </c>
      <c r="E79" s="822" t="s">
        <v>2651</v>
      </c>
      <c r="F79" s="831"/>
      <c r="G79" s="831"/>
      <c r="H79" s="831"/>
      <c r="I79" s="831"/>
      <c r="J79" s="831"/>
      <c r="K79" s="831"/>
      <c r="L79" s="831"/>
      <c r="M79" s="831"/>
      <c r="N79" s="831">
        <v>1</v>
      </c>
      <c r="O79" s="831">
        <v>135</v>
      </c>
      <c r="P79" s="827"/>
      <c r="Q79" s="832">
        <v>135</v>
      </c>
    </row>
    <row r="80" spans="1:17" ht="14.45" customHeight="1" x14ac:dyDescent="0.2">
      <c r="A80" s="821" t="s">
        <v>2560</v>
      </c>
      <c r="B80" s="822" t="s">
        <v>2561</v>
      </c>
      <c r="C80" s="822" t="s">
        <v>2192</v>
      </c>
      <c r="D80" s="822" t="s">
        <v>2652</v>
      </c>
      <c r="E80" s="822" t="s">
        <v>2653</v>
      </c>
      <c r="F80" s="831">
        <v>2</v>
      </c>
      <c r="G80" s="831">
        <v>358</v>
      </c>
      <c r="H80" s="831"/>
      <c r="I80" s="831">
        <v>179</v>
      </c>
      <c r="J80" s="831"/>
      <c r="K80" s="831"/>
      <c r="L80" s="831"/>
      <c r="M80" s="831"/>
      <c r="N80" s="831">
        <v>6</v>
      </c>
      <c r="O80" s="831">
        <v>1080</v>
      </c>
      <c r="P80" s="827"/>
      <c r="Q80" s="832">
        <v>180</v>
      </c>
    </row>
    <row r="81" spans="1:17" ht="14.45" customHeight="1" x14ac:dyDescent="0.2">
      <c r="A81" s="821" t="s">
        <v>2560</v>
      </c>
      <c r="B81" s="822" t="s">
        <v>2561</v>
      </c>
      <c r="C81" s="822" t="s">
        <v>2192</v>
      </c>
      <c r="D81" s="822" t="s">
        <v>2654</v>
      </c>
      <c r="E81" s="822" t="s">
        <v>2655</v>
      </c>
      <c r="F81" s="831">
        <v>2</v>
      </c>
      <c r="G81" s="831">
        <v>622</v>
      </c>
      <c r="H81" s="831"/>
      <c r="I81" s="831">
        <v>311</v>
      </c>
      <c r="J81" s="831"/>
      <c r="K81" s="831"/>
      <c r="L81" s="831"/>
      <c r="M81" s="831"/>
      <c r="N81" s="831">
        <v>2</v>
      </c>
      <c r="O81" s="831">
        <v>624</v>
      </c>
      <c r="P81" s="827"/>
      <c r="Q81" s="832">
        <v>312</v>
      </c>
    </row>
    <row r="82" spans="1:17" ht="14.45" customHeight="1" x14ac:dyDescent="0.2">
      <c r="A82" s="821" t="s">
        <v>2560</v>
      </c>
      <c r="B82" s="822" t="s">
        <v>2561</v>
      </c>
      <c r="C82" s="822" t="s">
        <v>2192</v>
      </c>
      <c r="D82" s="822" t="s">
        <v>2656</v>
      </c>
      <c r="E82" s="822" t="s">
        <v>2657</v>
      </c>
      <c r="F82" s="831">
        <v>2</v>
      </c>
      <c r="G82" s="831">
        <v>178</v>
      </c>
      <c r="H82" s="831">
        <v>2</v>
      </c>
      <c r="I82" s="831">
        <v>89</v>
      </c>
      <c r="J82" s="831">
        <v>1</v>
      </c>
      <c r="K82" s="831">
        <v>89</v>
      </c>
      <c r="L82" s="831">
        <v>1</v>
      </c>
      <c r="M82" s="831">
        <v>89</v>
      </c>
      <c r="N82" s="831">
        <v>1</v>
      </c>
      <c r="O82" s="831">
        <v>90</v>
      </c>
      <c r="P82" s="827">
        <v>1.0112359550561798</v>
      </c>
      <c r="Q82" s="832">
        <v>90</v>
      </c>
    </row>
    <row r="83" spans="1:17" ht="14.45" customHeight="1" x14ac:dyDescent="0.2">
      <c r="A83" s="821" t="s">
        <v>2560</v>
      </c>
      <c r="B83" s="822" t="s">
        <v>2561</v>
      </c>
      <c r="C83" s="822" t="s">
        <v>2192</v>
      </c>
      <c r="D83" s="822" t="s">
        <v>2658</v>
      </c>
      <c r="E83" s="822" t="s">
        <v>2659</v>
      </c>
      <c r="F83" s="831">
        <v>1627</v>
      </c>
      <c r="G83" s="831">
        <v>48810</v>
      </c>
      <c r="H83" s="831">
        <v>1.2701014832162374</v>
      </c>
      <c r="I83" s="831">
        <v>30</v>
      </c>
      <c r="J83" s="831">
        <v>1281</v>
      </c>
      <c r="K83" s="831">
        <v>38430</v>
      </c>
      <c r="L83" s="831">
        <v>1</v>
      </c>
      <c r="M83" s="831">
        <v>30</v>
      </c>
      <c r="N83" s="831">
        <v>1521</v>
      </c>
      <c r="O83" s="831">
        <v>47151</v>
      </c>
      <c r="P83" s="827">
        <v>1.2269320843091336</v>
      </c>
      <c r="Q83" s="832">
        <v>31</v>
      </c>
    </row>
    <row r="84" spans="1:17" ht="14.45" customHeight="1" x14ac:dyDescent="0.2">
      <c r="A84" s="821" t="s">
        <v>2560</v>
      </c>
      <c r="B84" s="822" t="s">
        <v>2561</v>
      </c>
      <c r="C84" s="822" t="s">
        <v>2192</v>
      </c>
      <c r="D84" s="822" t="s">
        <v>2660</v>
      </c>
      <c r="E84" s="822" t="s">
        <v>2661</v>
      </c>
      <c r="F84" s="831">
        <v>2</v>
      </c>
      <c r="G84" s="831">
        <v>100</v>
      </c>
      <c r="H84" s="831">
        <v>2</v>
      </c>
      <c r="I84" s="831">
        <v>50</v>
      </c>
      <c r="J84" s="831">
        <v>1</v>
      </c>
      <c r="K84" s="831">
        <v>50</v>
      </c>
      <c r="L84" s="831">
        <v>1</v>
      </c>
      <c r="M84" s="831">
        <v>50</v>
      </c>
      <c r="N84" s="831">
        <v>4</v>
      </c>
      <c r="O84" s="831">
        <v>200</v>
      </c>
      <c r="P84" s="827">
        <v>4</v>
      </c>
      <c r="Q84" s="832">
        <v>50</v>
      </c>
    </row>
    <row r="85" spans="1:17" ht="14.45" customHeight="1" x14ac:dyDescent="0.2">
      <c r="A85" s="821" t="s">
        <v>2560</v>
      </c>
      <c r="B85" s="822" t="s">
        <v>2561</v>
      </c>
      <c r="C85" s="822" t="s">
        <v>2192</v>
      </c>
      <c r="D85" s="822" t="s">
        <v>2662</v>
      </c>
      <c r="E85" s="822" t="s">
        <v>2663</v>
      </c>
      <c r="F85" s="831">
        <v>116</v>
      </c>
      <c r="G85" s="831">
        <v>1392</v>
      </c>
      <c r="H85" s="831">
        <v>0.99145299145299148</v>
      </c>
      <c r="I85" s="831">
        <v>12</v>
      </c>
      <c r="J85" s="831">
        <v>108</v>
      </c>
      <c r="K85" s="831">
        <v>1404</v>
      </c>
      <c r="L85" s="831">
        <v>1</v>
      </c>
      <c r="M85" s="831">
        <v>13</v>
      </c>
      <c r="N85" s="831">
        <v>78</v>
      </c>
      <c r="O85" s="831">
        <v>1014</v>
      </c>
      <c r="P85" s="827">
        <v>0.72222222222222221</v>
      </c>
      <c r="Q85" s="832">
        <v>13</v>
      </c>
    </row>
    <row r="86" spans="1:17" ht="14.45" customHeight="1" x14ac:dyDescent="0.2">
      <c r="A86" s="821" t="s">
        <v>2560</v>
      </c>
      <c r="B86" s="822" t="s">
        <v>2561</v>
      </c>
      <c r="C86" s="822" t="s">
        <v>2192</v>
      </c>
      <c r="D86" s="822" t="s">
        <v>2664</v>
      </c>
      <c r="E86" s="822" t="s">
        <v>2665</v>
      </c>
      <c r="F86" s="831">
        <v>5</v>
      </c>
      <c r="G86" s="831">
        <v>915</v>
      </c>
      <c r="H86" s="831">
        <v>0.55253623188405798</v>
      </c>
      <c r="I86" s="831">
        <v>183</v>
      </c>
      <c r="J86" s="831">
        <v>9</v>
      </c>
      <c r="K86" s="831">
        <v>1656</v>
      </c>
      <c r="L86" s="831">
        <v>1</v>
      </c>
      <c r="M86" s="831">
        <v>184</v>
      </c>
      <c r="N86" s="831">
        <v>9</v>
      </c>
      <c r="O86" s="831">
        <v>1665</v>
      </c>
      <c r="P86" s="827">
        <v>1.0054347826086956</v>
      </c>
      <c r="Q86" s="832">
        <v>185</v>
      </c>
    </row>
    <row r="87" spans="1:17" ht="14.45" customHeight="1" x14ac:dyDescent="0.2">
      <c r="A87" s="821" t="s">
        <v>2560</v>
      </c>
      <c r="B87" s="822" t="s">
        <v>2561</v>
      </c>
      <c r="C87" s="822" t="s">
        <v>2192</v>
      </c>
      <c r="D87" s="822" t="s">
        <v>2666</v>
      </c>
      <c r="E87" s="822" t="s">
        <v>2667</v>
      </c>
      <c r="F87" s="831"/>
      <c r="G87" s="831"/>
      <c r="H87" s="831"/>
      <c r="I87" s="831"/>
      <c r="J87" s="831"/>
      <c r="K87" s="831"/>
      <c r="L87" s="831"/>
      <c r="M87" s="831"/>
      <c r="N87" s="831">
        <v>1</v>
      </c>
      <c r="O87" s="831">
        <v>17</v>
      </c>
      <c r="P87" s="827"/>
      <c r="Q87" s="832">
        <v>17</v>
      </c>
    </row>
    <row r="88" spans="1:17" ht="14.45" customHeight="1" x14ac:dyDescent="0.2">
      <c r="A88" s="821" t="s">
        <v>2560</v>
      </c>
      <c r="B88" s="822" t="s">
        <v>2561</v>
      </c>
      <c r="C88" s="822" t="s">
        <v>2192</v>
      </c>
      <c r="D88" s="822" t="s">
        <v>2668</v>
      </c>
      <c r="E88" s="822" t="s">
        <v>2669</v>
      </c>
      <c r="F88" s="831">
        <v>22</v>
      </c>
      <c r="G88" s="831">
        <v>1606</v>
      </c>
      <c r="H88" s="831"/>
      <c r="I88" s="831">
        <v>73</v>
      </c>
      <c r="J88" s="831"/>
      <c r="K88" s="831"/>
      <c r="L88" s="831"/>
      <c r="M88" s="831"/>
      <c r="N88" s="831"/>
      <c r="O88" s="831"/>
      <c r="P88" s="827"/>
      <c r="Q88" s="832"/>
    </row>
    <row r="89" spans="1:17" ht="14.45" customHeight="1" x14ac:dyDescent="0.2">
      <c r="A89" s="821" t="s">
        <v>2560</v>
      </c>
      <c r="B89" s="822" t="s">
        <v>2561</v>
      </c>
      <c r="C89" s="822" t="s">
        <v>2192</v>
      </c>
      <c r="D89" s="822" t="s">
        <v>2670</v>
      </c>
      <c r="E89" s="822" t="s">
        <v>2671</v>
      </c>
      <c r="F89" s="831">
        <v>2</v>
      </c>
      <c r="G89" s="831">
        <v>368</v>
      </c>
      <c r="H89" s="831"/>
      <c r="I89" s="831">
        <v>184</v>
      </c>
      <c r="J89" s="831"/>
      <c r="K89" s="831"/>
      <c r="L89" s="831"/>
      <c r="M89" s="831"/>
      <c r="N89" s="831">
        <v>2</v>
      </c>
      <c r="O89" s="831">
        <v>372</v>
      </c>
      <c r="P89" s="827"/>
      <c r="Q89" s="832">
        <v>186</v>
      </c>
    </row>
    <row r="90" spans="1:17" ht="14.45" customHeight="1" x14ac:dyDescent="0.2">
      <c r="A90" s="821" t="s">
        <v>2560</v>
      </c>
      <c r="B90" s="822" t="s">
        <v>2561</v>
      </c>
      <c r="C90" s="822" t="s">
        <v>2192</v>
      </c>
      <c r="D90" s="822" t="s">
        <v>2672</v>
      </c>
      <c r="E90" s="822" t="s">
        <v>2673</v>
      </c>
      <c r="F90" s="831">
        <v>740</v>
      </c>
      <c r="G90" s="831">
        <v>110260</v>
      </c>
      <c r="H90" s="831">
        <v>1.2230726566833057</v>
      </c>
      <c r="I90" s="831">
        <v>149</v>
      </c>
      <c r="J90" s="831">
        <v>601</v>
      </c>
      <c r="K90" s="831">
        <v>90150</v>
      </c>
      <c r="L90" s="831">
        <v>1</v>
      </c>
      <c r="M90" s="831">
        <v>150</v>
      </c>
      <c r="N90" s="831">
        <v>786</v>
      </c>
      <c r="O90" s="831">
        <v>117900</v>
      </c>
      <c r="P90" s="827">
        <v>1.3078202995008319</v>
      </c>
      <c r="Q90" s="832">
        <v>150</v>
      </c>
    </row>
    <row r="91" spans="1:17" ht="14.45" customHeight="1" x14ac:dyDescent="0.2">
      <c r="A91" s="821" t="s">
        <v>2560</v>
      </c>
      <c r="B91" s="822" t="s">
        <v>2561</v>
      </c>
      <c r="C91" s="822" t="s">
        <v>2192</v>
      </c>
      <c r="D91" s="822" t="s">
        <v>2674</v>
      </c>
      <c r="E91" s="822" t="s">
        <v>2675</v>
      </c>
      <c r="F91" s="831">
        <v>1578</v>
      </c>
      <c r="G91" s="831">
        <v>47340</v>
      </c>
      <c r="H91" s="831">
        <v>1.2523809523809524</v>
      </c>
      <c r="I91" s="831">
        <v>30</v>
      </c>
      <c r="J91" s="831">
        <v>1260</v>
      </c>
      <c r="K91" s="831">
        <v>37800</v>
      </c>
      <c r="L91" s="831">
        <v>1</v>
      </c>
      <c r="M91" s="831">
        <v>30</v>
      </c>
      <c r="N91" s="831">
        <v>1500</v>
      </c>
      <c r="O91" s="831">
        <v>46500</v>
      </c>
      <c r="P91" s="827">
        <v>1.2301587301587302</v>
      </c>
      <c r="Q91" s="832">
        <v>31</v>
      </c>
    </row>
    <row r="92" spans="1:17" ht="14.45" customHeight="1" x14ac:dyDescent="0.2">
      <c r="A92" s="821" t="s">
        <v>2560</v>
      </c>
      <c r="B92" s="822" t="s">
        <v>2561</v>
      </c>
      <c r="C92" s="822" t="s">
        <v>2192</v>
      </c>
      <c r="D92" s="822" t="s">
        <v>2676</v>
      </c>
      <c r="E92" s="822" t="s">
        <v>2677</v>
      </c>
      <c r="F92" s="831">
        <v>6</v>
      </c>
      <c r="G92" s="831">
        <v>186</v>
      </c>
      <c r="H92" s="831">
        <v>0.8571428571428571</v>
      </c>
      <c r="I92" s="831">
        <v>31</v>
      </c>
      <c r="J92" s="831">
        <v>7</v>
      </c>
      <c r="K92" s="831">
        <v>217</v>
      </c>
      <c r="L92" s="831">
        <v>1</v>
      </c>
      <c r="M92" s="831">
        <v>31</v>
      </c>
      <c r="N92" s="831">
        <v>5</v>
      </c>
      <c r="O92" s="831">
        <v>155</v>
      </c>
      <c r="P92" s="827">
        <v>0.7142857142857143</v>
      </c>
      <c r="Q92" s="832">
        <v>31</v>
      </c>
    </row>
    <row r="93" spans="1:17" ht="14.45" customHeight="1" x14ac:dyDescent="0.2">
      <c r="A93" s="821" t="s">
        <v>2560</v>
      </c>
      <c r="B93" s="822" t="s">
        <v>2561</v>
      </c>
      <c r="C93" s="822" t="s">
        <v>2192</v>
      </c>
      <c r="D93" s="822" t="s">
        <v>2678</v>
      </c>
      <c r="E93" s="822" t="s">
        <v>2679</v>
      </c>
      <c r="F93" s="831">
        <v>68</v>
      </c>
      <c r="G93" s="831">
        <v>1836</v>
      </c>
      <c r="H93" s="831">
        <v>1.6392857142857142</v>
      </c>
      <c r="I93" s="831">
        <v>27</v>
      </c>
      <c r="J93" s="831">
        <v>40</v>
      </c>
      <c r="K93" s="831">
        <v>1120</v>
      </c>
      <c r="L93" s="831">
        <v>1</v>
      </c>
      <c r="M93" s="831">
        <v>28</v>
      </c>
      <c r="N93" s="831">
        <v>53</v>
      </c>
      <c r="O93" s="831">
        <v>1484</v>
      </c>
      <c r="P93" s="827">
        <v>1.325</v>
      </c>
      <c r="Q93" s="832">
        <v>28</v>
      </c>
    </row>
    <row r="94" spans="1:17" ht="14.45" customHeight="1" x14ac:dyDescent="0.2">
      <c r="A94" s="821" t="s">
        <v>2560</v>
      </c>
      <c r="B94" s="822" t="s">
        <v>2561</v>
      </c>
      <c r="C94" s="822" t="s">
        <v>2192</v>
      </c>
      <c r="D94" s="822" t="s">
        <v>2680</v>
      </c>
      <c r="E94" s="822" t="s">
        <v>2681</v>
      </c>
      <c r="F94" s="831">
        <v>2</v>
      </c>
      <c r="G94" s="831">
        <v>326</v>
      </c>
      <c r="H94" s="831">
        <v>1</v>
      </c>
      <c r="I94" s="831">
        <v>163</v>
      </c>
      <c r="J94" s="831">
        <v>2</v>
      </c>
      <c r="K94" s="831">
        <v>326</v>
      </c>
      <c r="L94" s="831">
        <v>1</v>
      </c>
      <c r="M94" s="831">
        <v>163</v>
      </c>
      <c r="N94" s="831">
        <v>6</v>
      </c>
      <c r="O94" s="831">
        <v>984</v>
      </c>
      <c r="P94" s="827">
        <v>3.01840490797546</v>
      </c>
      <c r="Q94" s="832">
        <v>164</v>
      </c>
    </row>
    <row r="95" spans="1:17" ht="14.45" customHeight="1" x14ac:dyDescent="0.2">
      <c r="A95" s="821" t="s">
        <v>2560</v>
      </c>
      <c r="B95" s="822" t="s">
        <v>2561</v>
      </c>
      <c r="C95" s="822" t="s">
        <v>2192</v>
      </c>
      <c r="D95" s="822" t="s">
        <v>2682</v>
      </c>
      <c r="E95" s="822" t="s">
        <v>2683</v>
      </c>
      <c r="F95" s="831">
        <v>18</v>
      </c>
      <c r="G95" s="831">
        <v>396</v>
      </c>
      <c r="H95" s="831">
        <v>2.4596273291925468</v>
      </c>
      <c r="I95" s="831">
        <v>22</v>
      </c>
      <c r="J95" s="831">
        <v>7</v>
      </c>
      <c r="K95" s="831">
        <v>161</v>
      </c>
      <c r="L95" s="831">
        <v>1</v>
      </c>
      <c r="M95" s="831">
        <v>23</v>
      </c>
      <c r="N95" s="831">
        <v>17</v>
      </c>
      <c r="O95" s="831">
        <v>391</v>
      </c>
      <c r="P95" s="827">
        <v>2.4285714285714284</v>
      </c>
      <c r="Q95" s="832">
        <v>23</v>
      </c>
    </row>
    <row r="96" spans="1:17" ht="14.45" customHeight="1" x14ac:dyDescent="0.2">
      <c r="A96" s="821" t="s">
        <v>2560</v>
      </c>
      <c r="B96" s="822" t="s">
        <v>2561</v>
      </c>
      <c r="C96" s="822" t="s">
        <v>2192</v>
      </c>
      <c r="D96" s="822" t="s">
        <v>2684</v>
      </c>
      <c r="E96" s="822" t="s">
        <v>2685</v>
      </c>
      <c r="F96" s="831">
        <v>10</v>
      </c>
      <c r="G96" s="831">
        <v>8720</v>
      </c>
      <c r="H96" s="831">
        <v>0.38198703346767127</v>
      </c>
      <c r="I96" s="831">
        <v>872</v>
      </c>
      <c r="J96" s="831">
        <v>26</v>
      </c>
      <c r="K96" s="831">
        <v>22828</v>
      </c>
      <c r="L96" s="831">
        <v>1</v>
      </c>
      <c r="M96" s="831">
        <v>878</v>
      </c>
      <c r="N96" s="831">
        <v>18</v>
      </c>
      <c r="O96" s="831">
        <v>15876</v>
      </c>
      <c r="P96" s="827">
        <v>0.69546171368494836</v>
      </c>
      <c r="Q96" s="832">
        <v>882</v>
      </c>
    </row>
    <row r="97" spans="1:17" ht="14.45" customHeight="1" x14ac:dyDescent="0.2">
      <c r="A97" s="821" t="s">
        <v>2560</v>
      </c>
      <c r="B97" s="822" t="s">
        <v>2561</v>
      </c>
      <c r="C97" s="822" t="s">
        <v>2192</v>
      </c>
      <c r="D97" s="822" t="s">
        <v>2686</v>
      </c>
      <c r="E97" s="822" t="s">
        <v>2687</v>
      </c>
      <c r="F97" s="831"/>
      <c r="G97" s="831"/>
      <c r="H97" s="831"/>
      <c r="I97" s="831"/>
      <c r="J97" s="831"/>
      <c r="K97" s="831"/>
      <c r="L97" s="831"/>
      <c r="M97" s="831"/>
      <c r="N97" s="831">
        <v>1</v>
      </c>
      <c r="O97" s="831">
        <v>22</v>
      </c>
      <c r="P97" s="827"/>
      <c r="Q97" s="832">
        <v>22</v>
      </c>
    </row>
    <row r="98" spans="1:17" ht="14.45" customHeight="1" x14ac:dyDescent="0.2">
      <c r="A98" s="821" t="s">
        <v>2560</v>
      </c>
      <c r="B98" s="822" t="s">
        <v>2561</v>
      </c>
      <c r="C98" s="822" t="s">
        <v>2192</v>
      </c>
      <c r="D98" s="822" t="s">
        <v>2688</v>
      </c>
      <c r="E98" s="822" t="s">
        <v>2689</v>
      </c>
      <c r="F98" s="831">
        <v>85</v>
      </c>
      <c r="G98" s="831">
        <v>2125</v>
      </c>
      <c r="H98" s="831">
        <v>0.97298534798534797</v>
      </c>
      <c r="I98" s="831">
        <v>25</v>
      </c>
      <c r="J98" s="831">
        <v>84</v>
      </c>
      <c r="K98" s="831">
        <v>2184</v>
      </c>
      <c r="L98" s="831">
        <v>1</v>
      </c>
      <c r="M98" s="831">
        <v>26</v>
      </c>
      <c r="N98" s="831">
        <v>81</v>
      </c>
      <c r="O98" s="831">
        <v>2106</v>
      </c>
      <c r="P98" s="827">
        <v>0.9642857142857143</v>
      </c>
      <c r="Q98" s="832">
        <v>26</v>
      </c>
    </row>
    <row r="99" spans="1:17" ht="14.45" customHeight="1" x14ac:dyDescent="0.2">
      <c r="A99" s="821" t="s">
        <v>2560</v>
      </c>
      <c r="B99" s="822" t="s">
        <v>2561</v>
      </c>
      <c r="C99" s="822" t="s">
        <v>2192</v>
      </c>
      <c r="D99" s="822" t="s">
        <v>2690</v>
      </c>
      <c r="E99" s="822" t="s">
        <v>2691</v>
      </c>
      <c r="F99" s="831">
        <v>21</v>
      </c>
      <c r="G99" s="831">
        <v>693</v>
      </c>
      <c r="H99" s="831">
        <v>1.75</v>
      </c>
      <c r="I99" s="831">
        <v>33</v>
      </c>
      <c r="J99" s="831">
        <v>12</v>
      </c>
      <c r="K99" s="831">
        <v>396</v>
      </c>
      <c r="L99" s="831">
        <v>1</v>
      </c>
      <c r="M99" s="831">
        <v>33</v>
      </c>
      <c r="N99" s="831">
        <v>17</v>
      </c>
      <c r="O99" s="831">
        <v>561</v>
      </c>
      <c r="P99" s="827">
        <v>1.4166666666666667</v>
      </c>
      <c r="Q99" s="832">
        <v>33</v>
      </c>
    </row>
    <row r="100" spans="1:17" ht="14.45" customHeight="1" x14ac:dyDescent="0.2">
      <c r="A100" s="821" t="s">
        <v>2560</v>
      </c>
      <c r="B100" s="822" t="s">
        <v>2561</v>
      </c>
      <c r="C100" s="822" t="s">
        <v>2192</v>
      </c>
      <c r="D100" s="822" t="s">
        <v>2692</v>
      </c>
      <c r="E100" s="822" t="s">
        <v>2693</v>
      </c>
      <c r="F100" s="831">
        <v>14</v>
      </c>
      <c r="G100" s="831">
        <v>420</v>
      </c>
      <c r="H100" s="831">
        <v>2.8</v>
      </c>
      <c r="I100" s="831">
        <v>30</v>
      </c>
      <c r="J100" s="831">
        <v>5</v>
      </c>
      <c r="K100" s="831">
        <v>150</v>
      </c>
      <c r="L100" s="831">
        <v>1</v>
      </c>
      <c r="M100" s="831">
        <v>30</v>
      </c>
      <c r="N100" s="831">
        <v>8</v>
      </c>
      <c r="O100" s="831">
        <v>240</v>
      </c>
      <c r="P100" s="827">
        <v>1.6</v>
      </c>
      <c r="Q100" s="832">
        <v>30</v>
      </c>
    </row>
    <row r="101" spans="1:17" ht="14.45" customHeight="1" x14ac:dyDescent="0.2">
      <c r="A101" s="821" t="s">
        <v>2560</v>
      </c>
      <c r="B101" s="822" t="s">
        <v>2561</v>
      </c>
      <c r="C101" s="822" t="s">
        <v>2192</v>
      </c>
      <c r="D101" s="822" t="s">
        <v>2694</v>
      </c>
      <c r="E101" s="822" t="s">
        <v>2695</v>
      </c>
      <c r="F101" s="831">
        <v>2</v>
      </c>
      <c r="G101" s="831">
        <v>410</v>
      </c>
      <c r="H101" s="831">
        <v>2.0098039215686274</v>
      </c>
      <c r="I101" s="831">
        <v>205</v>
      </c>
      <c r="J101" s="831">
        <v>1</v>
      </c>
      <c r="K101" s="831">
        <v>204</v>
      </c>
      <c r="L101" s="831">
        <v>1</v>
      </c>
      <c r="M101" s="831">
        <v>204</v>
      </c>
      <c r="N101" s="831"/>
      <c r="O101" s="831"/>
      <c r="P101" s="827"/>
      <c r="Q101" s="832"/>
    </row>
    <row r="102" spans="1:17" ht="14.45" customHeight="1" x14ac:dyDescent="0.2">
      <c r="A102" s="821" t="s">
        <v>2560</v>
      </c>
      <c r="B102" s="822" t="s">
        <v>2561</v>
      </c>
      <c r="C102" s="822" t="s">
        <v>2192</v>
      </c>
      <c r="D102" s="822" t="s">
        <v>2696</v>
      </c>
      <c r="E102" s="822" t="s">
        <v>2697</v>
      </c>
      <c r="F102" s="831">
        <v>25</v>
      </c>
      <c r="G102" s="831">
        <v>650</v>
      </c>
      <c r="H102" s="831">
        <v>1.4705882352941178</v>
      </c>
      <c r="I102" s="831">
        <v>26</v>
      </c>
      <c r="J102" s="831">
        <v>17</v>
      </c>
      <c r="K102" s="831">
        <v>442</v>
      </c>
      <c r="L102" s="831">
        <v>1</v>
      </c>
      <c r="M102" s="831">
        <v>26</v>
      </c>
      <c r="N102" s="831">
        <v>27</v>
      </c>
      <c r="O102" s="831">
        <v>702</v>
      </c>
      <c r="P102" s="827">
        <v>1.588235294117647</v>
      </c>
      <c r="Q102" s="832">
        <v>26</v>
      </c>
    </row>
    <row r="103" spans="1:17" ht="14.45" customHeight="1" x14ac:dyDescent="0.2">
      <c r="A103" s="821" t="s">
        <v>2560</v>
      </c>
      <c r="B103" s="822" t="s">
        <v>2561</v>
      </c>
      <c r="C103" s="822" t="s">
        <v>2192</v>
      </c>
      <c r="D103" s="822" t="s">
        <v>2698</v>
      </c>
      <c r="E103" s="822" t="s">
        <v>2699</v>
      </c>
      <c r="F103" s="831">
        <v>1</v>
      </c>
      <c r="G103" s="831">
        <v>84</v>
      </c>
      <c r="H103" s="831">
        <v>1</v>
      </c>
      <c r="I103" s="831">
        <v>84</v>
      </c>
      <c r="J103" s="831">
        <v>1</v>
      </c>
      <c r="K103" s="831">
        <v>84</v>
      </c>
      <c r="L103" s="831">
        <v>1</v>
      </c>
      <c r="M103" s="831">
        <v>84</v>
      </c>
      <c r="N103" s="831">
        <v>1</v>
      </c>
      <c r="O103" s="831">
        <v>84</v>
      </c>
      <c r="P103" s="827">
        <v>1</v>
      </c>
      <c r="Q103" s="832">
        <v>84</v>
      </c>
    </row>
    <row r="104" spans="1:17" ht="14.45" customHeight="1" x14ac:dyDescent="0.2">
      <c r="A104" s="821" t="s">
        <v>2560</v>
      </c>
      <c r="B104" s="822" t="s">
        <v>2561</v>
      </c>
      <c r="C104" s="822" t="s">
        <v>2192</v>
      </c>
      <c r="D104" s="822" t="s">
        <v>2700</v>
      </c>
      <c r="E104" s="822" t="s">
        <v>2701</v>
      </c>
      <c r="F104" s="831">
        <v>5</v>
      </c>
      <c r="G104" s="831">
        <v>880</v>
      </c>
      <c r="H104" s="831">
        <v>0.55241682360326427</v>
      </c>
      <c r="I104" s="831">
        <v>176</v>
      </c>
      <c r="J104" s="831">
        <v>9</v>
      </c>
      <c r="K104" s="831">
        <v>1593</v>
      </c>
      <c r="L104" s="831">
        <v>1</v>
      </c>
      <c r="M104" s="831">
        <v>177</v>
      </c>
      <c r="N104" s="831">
        <v>10</v>
      </c>
      <c r="O104" s="831">
        <v>1780</v>
      </c>
      <c r="P104" s="827">
        <v>1.1173885750156936</v>
      </c>
      <c r="Q104" s="832">
        <v>178</v>
      </c>
    </row>
    <row r="105" spans="1:17" ht="14.45" customHeight="1" x14ac:dyDescent="0.2">
      <c r="A105" s="821" t="s">
        <v>2560</v>
      </c>
      <c r="B105" s="822" t="s">
        <v>2561</v>
      </c>
      <c r="C105" s="822" t="s">
        <v>2192</v>
      </c>
      <c r="D105" s="822" t="s">
        <v>2702</v>
      </c>
      <c r="E105" s="822" t="s">
        <v>2703</v>
      </c>
      <c r="F105" s="831">
        <v>4</v>
      </c>
      <c r="G105" s="831">
        <v>1012</v>
      </c>
      <c r="H105" s="831"/>
      <c r="I105" s="831">
        <v>253</v>
      </c>
      <c r="J105" s="831"/>
      <c r="K105" s="831"/>
      <c r="L105" s="831"/>
      <c r="M105" s="831"/>
      <c r="N105" s="831"/>
      <c r="O105" s="831"/>
      <c r="P105" s="827"/>
      <c r="Q105" s="832"/>
    </row>
    <row r="106" spans="1:17" ht="14.45" customHeight="1" x14ac:dyDescent="0.2">
      <c r="A106" s="821" t="s">
        <v>2560</v>
      </c>
      <c r="B106" s="822" t="s">
        <v>2561</v>
      </c>
      <c r="C106" s="822" t="s">
        <v>2192</v>
      </c>
      <c r="D106" s="822" t="s">
        <v>2704</v>
      </c>
      <c r="E106" s="822" t="s">
        <v>2705</v>
      </c>
      <c r="F106" s="831">
        <v>128</v>
      </c>
      <c r="G106" s="831">
        <v>1920</v>
      </c>
      <c r="H106" s="831">
        <v>1.0344827586206897</v>
      </c>
      <c r="I106" s="831">
        <v>15</v>
      </c>
      <c r="J106" s="831">
        <v>116</v>
      </c>
      <c r="K106" s="831">
        <v>1856</v>
      </c>
      <c r="L106" s="831">
        <v>1</v>
      </c>
      <c r="M106" s="831">
        <v>16</v>
      </c>
      <c r="N106" s="831">
        <v>138</v>
      </c>
      <c r="O106" s="831">
        <v>2208</v>
      </c>
      <c r="P106" s="827">
        <v>1.1896551724137931</v>
      </c>
      <c r="Q106" s="832">
        <v>16</v>
      </c>
    </row>
    <row r="107" spans="1:17" ht="14.45" customHeight="1" x14ac:dyDescent="0.2">
      <c r="A107" s="821" t="s">
        <v>2560</v>
      </c>
      <c r="B107" s="822" t="s">
        <v>2561</v>
      </c>
      <c r="C107" s="822" t="s">
        <v>2192</v>
      </c>
      <c r="D107" s="822" t="s">
        <v>2706</v>
      </c>
      <c r="E107" s="822" t="s">
        <v>2707</v>
      </c>
      <c r="F107" s="831">
        <v>72</v>
      </c>
      <c r="G107" s="831">
        <v>1656</v>
      </c>
      <c r="H107" s="831">
        <v>1.411764705882353</v>
      </c>
      <c r="I107" s="831">
        <v>23</v>
      </c>
      <c r="J107" s="831">
        <v>51</v>
      </c>
      <c r="K107" s="831">
        <v>1173</v>
      </c>
      <c r="L107" s="831">
        <v>1</v>
      </c>
      <c r="M107" s="831">
        <v>23</v>
      </c>
      <c r="N107" s="831">
        <v>61</v>
      </c>
      <c r="O107" s="831">
        <v>1403</v>
      </c>
      <c r="P107" s="827">
        <v>1.196078431372549</v>
      </c>
      <c r="Q107" s="832">
        <v>23</v>
      </c>
    </row>
    <row r="108" spans="1:17" ht="14.45" customHeight="1" x14ac:dyDescent="0.2">
      <c r="A108" s="821" t="s">
        <v>2560</v>
      </c>
      <c r="B108" s="822" t="s">
        <v>2561</v>
      </c>
      <c r="C108" s="822" t="s">
        <v>2192</v>
      </c>
      <c r="D108" s="822" t="s">
        <v>2708</v>
      </c>
      <c r="E108" s="822" t="s">
        <v>2709</v>
      </c>
      <c r="F108" s="831">
        <v>2</v>
      </c>
      <c r="G108" s="831">
        <v>504</v>
      </c>
      <c r="H108" s="831"/>
      <c r="I108" s="831">
        <v>252</v>
      </c>
      <c r="J108" s="831"/>
      <c r="K108" s="831"/>
      <c r="L108" s="831"/>
      <c r="M108" s="831"/>
      <c r="N108" s="831"/>
      <c r="O108" s="831"/>
      <c r="P108" s="827"/>
      <c r="Q108" s="832"/>
    </row>
    <row r="109" spans="1:17" ht="14.45" customHeight="1" x14ac:dyDescent="0.2">
      <c r="A109" s="821" t="s">
        <v>2560</v>
      </c>
      <c r="B109" s="822" t="s">
        <v>2561</v>
      </c>
      <c r="C109" s="822" t="s">
        <v>2192</v>
      </c>
      <c r="D109" s="822" t="s">
        <v>2710</v>
      </c>
      <c r="E109" s="822" t="s">
        <v>2711</v>
      </c>
      <c r="F109" s="831"/>
      <c r="G109" s="831"/>
      <c r="H109" s="831"/>
      <c r="I109" s="831"/>
      <c r="J109" s="831"/>
      <c r="K109" s="831"/>
      <c r="L109" s="831"/>
      <c r="M109" s="831"/>
      <c r="N109" s="831">
        <v>1</v>
      </c>
      <c r="O109" s="831">
        <v>37</v>
      </c>
      <c r="P109" s="827"/>
      <c r="Q109" s="832">
        <v>37</v>
      </c>
    </row>
    <row r="110" spans="1:17" ht="14.45" customHeight="1" x14ac:dyDescent="0.2">
      <c r="A110" s="821" t="s">
        <v>2560</v>
      </c>
      <c r="B110" s="822" t="s">
        <v>2561</v>
      </c>
      <c r="C110" s="822" t="s">
        <v>2192</v>
      </c>
      <c r="D110" s="822" t="s">
        <v>2712</v>
      </c>
      <c r="E110" s="822" t="s">
        <v>2713</v>
      </c>
      <c r="F110" s="831">
        <v>1549</v>
      </c>
      <c r="G110" s="831">
        <v>35627</v>
      </c>
      <c r="H110" s="831">
        <v>1.2886855241264559</v>
      </c>
      <c r="I110" s="831">
        <v>23</v>
      </c>
      <c r="J110" s="831">
        <v>1202</v>
      </c>
      <c r="K110" s="831">
        <v>27646</v>
      </c>
      <c r="L110" s="831">
        <v>1</v>
      </c>
      <c r="M110" s="831">
        <v>23</v>
      </c>
      <c r="N110" s="831">
        <v>1445</v>
      </c>
      <c r="O110" s="831">
        <v>33235</v>
      </c>
      <c r="P110" s="827">
        <v>1.2021630615640599</v>
      </c>
      <c r="Q110" s="832">
        <v>23</v>
      </c>
    </row>
    <row r="111" spans="1:17" ht="14.45" customHeight="1" x14ac:dyDescent="0.2">
      <c r="A111" s="821" t="s">
        <v>2560</v>
      </c>
      <c r="B111" s="822" t="s">
        <v>2561</v>
      </c>
      <c r="C111" s="822" t="s">
        <v>2192</v>
      </c>
      <c r="D111" s="822" t="s">
        <v>2714</v>
      </c>
      <c r="E111" s="822" t="s">
        <v>2715</v>
      </c>
      <c r="F111" s="831">
        <v>1</v>
      </c>
      <c r="G111" s="831">
        <v>401</v>
      </c>
      <c r="H111" s="831"/>
      <c r="I111" s="831">
        <v>401</v>
      </c>
      <c r="J111" s="831"/>
      <c r="K111" s="831"/>
      <c r="L111" s="831"/>
      <c r="M111" s="831"/>
      <c r="N111" s="831">
        <v>1</v>
      </c>
      <c r="O111" s="831">
        <v>404</v>
      </c>
      <c r="P111" s="827"/>
      <c r="Q111" s="832">
        <v>404</v>
      </c>
    </row>
    <row r="112" spans="1:17" ht="14.45" customHeight="1" x14ac:dyDescent="0.2">
      <c r="A112" s="821" t="s">
        <v>2560</v>
      </c>
      <c r="B112" s="822" t="s">
        <v>2561</v>
      </c>
      <c r="C112" s="822" t="s">
        <v>2192</v>
      </c>
      <c r="D112" s="822" t="s">
        <v>2716</v>
      </c>
      <c r="E112" s="822" t="s">
        <v>2717</v>
      </c>
      <c r="F112" s="831"/>
      <c r="G112" s="831"/>
      <c r="H112" s="831"/>
      <c r="I112" s="831"/>
      <c r="J112" s="831"/>
      <c r="K112" s="831"/>
      <c r="L112" s="831"/>
      <c r="M112" s="831"/>
      <c r="N112" s="831">
        <v>1</v>
      </c>
      <c r="O112" s="831">
        <v>21</v>
      </c>
      <c r="P112" s="827"/>
      <c r="Q112" s="832">
        <v>21</v>
      </c>
    </row>
    <row r="113" spans="1:17" ht="14.45" customHeight="1" x14ac:dyDescent="0.2">
      <c r="A113" s="821" t="s">
        <v>2560</v>
      </c>
      <c r="B113" s="822" t="s">
        <v>2561</v>
      </c>
      <c r="C113" s="822" t="s">
        <v>2192</v>
      </c>
      <c r="D113" s="822" t="s">
        <v>2718</v>
      </c>
      <c r="E113" s="822" t="s">
        <v>2719</v>
      </c>
      <c r="F113" s="831"/>
      <c r="G113" s="831"/>
      <c r="H113" s="831"/>
      <c r="I113" s="831"/>
      <c r="J113" s="831"/>
      <c r="K113" s="831"/>
      <c r="L113" s="831"/>
      <c r="M113" s="831"/>
      <c r="N113" s="831">
        <v>1</v>
      </c>
      <c r="O113" s="831">
        <v>171</v>
      </c>
      <c r="P113" s="827"/>
      <c r="Q113" s="832">
        <v>171</v>
      </c>
    </row>
    <row r="114" spans="1:17" ht="14.45" customHeight="1" x14ac:dyDescent="0.2">
      <c r="A114" s="821" t="s">
        <v>2560</v>
      </c>
      <c r="B114" s="822" t="s">
        <v>2561</v>
      </c>
      <c r="C114" s="822" t="s">
        <v>2192</v>
      </c>
      <c r="D114" s="822" t="s">
        <v>2720</v>
      </c>
      <c r="E114" s="822" t="s">
        <v>2721</v>
      </c>
      <c r="F114" s="831">
        <v>39</v>
      </c>
      <c r="G114" s="831">
        <v>10803</v>
      </c>
      <c r="H114" s="831">
        <v>0.90697674418604646</v>
      </c>
      <c r="I114" s="831">
        <v>277</v>
      </c>
      <c r="J114" s="831">
        <v>43</v>
      </c>
      <c r="K114" s="831">
        <v>11911</v>
      </c>
      <c r="L114" s="831">
        <v>1</v>
      </c>
      <c r="M114" s="831">
        <v>277</v>
      </c>
      <c r="N114" s="831">
        <v>22</v>
      </c>
      <c r="O114" s="831">
        <v>6094</v>
      </c>
      <c r="P114" s="827">
        <v>0.51162790697674421</v>
      </c>
      <c r="Q114" s="832">
        <v>277</v>
      </c>
    </row>
    <row r="115" spans="1:17" ht="14.45" customHeight="1" x14ac:dyDescent="0.2">
      <c r="A115" s="821" t="s">
        <v>2560</v>
      </c>
      <c r="B115" s="822" t="s">
        <v>2561</v>
      </c>
      <c r="C115" s="822" t="s">
        <v>2192</v>
      </c>
      <c r="D115" s="822" t="s">
        <v>2722</v>
      </c>
      <c r="E115" s="822" t="s">
        <v>2723</v>
      </c>
      <c r="F115" s="831">
        <v>56</v>
      </c>
      <c r="G115" s="831">
        <v>1624</v>
      </c>
      <c r="H115" s="831">
        <v>1.0769230769230769</v>
      </c>
      <c r="I115" s="831">
        <v>29</v>
      </c>
      <c r="J115" s="831">
        <v>52</v>
      </c>
      <c r="K115" s="831">
        <v>1508</v>
      </c>
      <c r="L115" s="831">
        <v>1</v>
      </c>
      <c r="M115" s="831">
        <v>29</v>
      </c>
      <c r="N115" s="831">
        <v>65</v>
      </c>
      <c r="O115" s="831">
        <v>1885</v>
      </c>
      <c r="P115" s="827">
        <v>1.25</v>
      </c>
      <c r="Q115" s="832">
        <v>29</v>
      </c>
    </row>
    <row r="116" spans="1:17" ht="14.45" customHeight="1" x14ac:dyDescent="0.2">
      <c r="A116" s="821" t="s">
        <v>2560</v>
      </c>
      <c r="B116" s="822" t="s">
        <v>2561</v>
      </c>
      <c r="C116" s="822" t="s">
        <v>2192</v>
      </c>
      <c r="D116" s="822" t="s">
        <v>2724</v>
      </c>
      <c r="E116" s="822" t="s">
        <v>2725</v>
      </c>
      <c r="F116" s="831"/>
      <c r="G116" s="831"/>
      <c r="H116" s="831"/>
      <c r="I116" s="831"/>
      <c r="J116" s="831"/>
      <c r="K116" s="831"/>
      <c r="L116" s="831"/>
      <c r="M116" s="831"/>
      <c r="N116" s="831">
        <v>1</v>
      </c>
      <c r="O116" s="831">
        <v>179</v>
      </c>
      <c r="P116" s="827"/>
      <c r="Q116" s="832">
        <v>179</v>
      </c>
    </row>
    <row r="117" spans="1:17" ht="14.45" customHeight="1" x14ac:dyDescent="0.2">
      <c r="A117" s="821" t="s">
        <v>2560</v>
      </c>
      <c r="B117" s="822" t="s">
        <v>2561</v>
      </c>
      <c r="C117" s="822" t="s">
        <v>2192</v>
      </c>
      <c r="D117" s="822" t="s">
        <v>2726</v>
      </c>
      <c r="E117" s="822" t="s">
        <v>2727</v>
      </c>
      <c r="F117" s="831">
        <v>1</v>
      </c>
      <c r="G117" s="831">
        <v>199</v>
      </c>
      <c r="H117" s="831">
        <v>0.4975</v>
      </c>
      <c r="I117" s="831">
        <v>199</v>
      </c>
      <c r="J117" s="831">
        <v>2</v>
      </c>
      <c r="K117" s="831">
        <v>400</v>
      </c>
      <c r="L117" s="831">
        <v>1</v>
      </c>
      <c r="M117" s="831">
        <v>200</v>
      </c>
      <c r="N117" s="831">
        <v>3</v>
      </c>
      <c r="O117" s="831">
        <v>603</v>
      </c>
      <c r="P117" s="827">
        <v>1.5075000000000001</v>
      </c>
      <c r="Q117" s="832">
        <v>201</v>
      </c>
    </row>
    <row r="118" spans="1:17" ht="14.45" customHeight="1" x14ac:dyDescent="0.2">
      <c r="A118" s="821" t="s">
        <v>2560</v>
      </c>
      <c r="B118" s="822" t="s">
        <v>2561</v>
      </c>
      <c r="C118" s="822" t="s">
        <v>2192</v>
      </c>
      <c r="D118" s="822" t="s">
        <v>2728</v>
      </c>
      <c r="E118" s="822" t="s">
        <v>2729</v>
      </c>
      <c r="F118" s="831">
        <v>41</v>
      </c>
      <c r="G118" s="831">
        <v>615</v>
      </c>
      <c r="H118" s="831">
        <v>1.8303571428571428</v>
      </c>
      <c r="I118" s="831">
        <v>15</v>
      </c>
      <c r="J118" s="831">
        <v>21</v>
      </c>
      <c r="K118" s="831">
        <v>336</v>
      </c>
      <c r="L118" s="831">
        <v>1</v>
      </c>
      <c r="M118" s="831">
        <v>16</v>
      </c>
      <c r="N118" s="831">
        <v>20</v>
      </c>
      <c r="O118" s="831">
        <v>320</v>
      </c>
      <c r="P118" s="827">
        <v>0.95238095238095233</v>
      </c>
      <c r="Q118" s="832">
        <v>16</v>
      </c>
    </row>
    <row r="119" spans="1:17" ht="14.45" customHeight="1" x14ac:dyDescent="0.2">
      <c r="A119" s="821" t="s">
        <v>2560</v>
      </c>
      <c r="B119" s="822" t="s">
        <v>2561</v>
      </c>
      <c r="C119" s="822" t="s">
        <v>2192</v>
      </c>
      <c r="D119" s="822" t="s">
        <v>2730</v>
      </c>
      <c r="E119" s="822" t="s">
        <v>2731</v>
      </c>
      <c r="F119" s="831">
        <v>198</v>
      </c>
      <c r="G119" s="831">
        <v>3762</v>
      </c>
      <c r="H119" s="831">
        <v>0.9</v>
      </c>
      <c r="I119" s="831">
        <v>19</v>
      </c>
      <c r="J119" s="831">
        <v>209</v>
      </c>
      <c r="K119" s="831">
        <v>4180</v>
      </c>
      <c r="L119" s="831">
        <v>1</v>
      </c>
      <c r="M119" s="831">
        <v>20</v>
      </c>
      <c r="N119" s="831">
        <v>194</v>
      </c>
      <c r="O119" s="831">
        <v>3880</v>
      </c>
      <c r="P119" s="827">
        <v>0.92822966507177029</v>
      </c>
      <c r="Q119" s="832">
        <v>20</v>
      </c>
    </row>
    <row r="120" spans="1:17" ht="14.45" customHeight="1" x14ac:dyDescent="0.2">
      <c r="A120" s="821" t="s">
        <v>2560</v>
      </c>
      <c r="B120" s="822" t="s">
        <v>2561</v>
      </c>
      <c r="C120" s="822" t="s">
        <v>2192</v>
      </c>
      <c r="D120" s="822" t="s">
        <v>2732</v>
      </c>
      <c r="E120" s="822" t="s">
        <v>2733</v>
      </c>
      <c r="F120" s="831">
        <v>124</v>
      </c>
      <c r="G120" s="831">
        <v>2480</v>
      </c>
      <c r="H120" s="831">
        <v>1.5897435897435896</v>
      </c>
      <c r="I120" s="831">
        <v>20</v>
      </c>
      <c r="J120" s="831">
        <v>78</v>
      </c>
      <c r="K120" s="831">
        <v>1560</v>
      </c>
      <c r="L120" s="831">
        <v>1</v>
      </c>
      <c r="M120" s="831">
        <v>20</v>
      </c>
      <c r="N120" s="831">
        <v>124</v>
      </c>
      <c r="O120" s="831">
        <v>2480</v>
      </c>
      <c r="P120" s="827">
        <v>1.5897435897435896</v>
      </c>
      <c r="Q120" s="832">
        <v>20</v>
      </c>
    </row>
    <row r="121" spans="1:17" ht="14.45" customHeight="1" x14ac:dyDescent="0.2">
      <c r="A121" s="821" t="s">
        <v>2560</v>
      </c>
      <c r="B121" s="822" t="s">
        <v>2561</v>
      </c>
      <c r="C121" s="822" t="s">
        <v>2192</v>
      </c>
      <c r="D121" s="822" t="s">
        <v>2734</v>
      </c>
      <c r="E121" s="822" t="s">
        <v>2735</v>
      </c>
      <c r="F121" s="831"/>
      <c r="G121" s="831"/>
      <c r="H121" s="831"/>
      <c r="I121" s="831"/>
      <c r="J121" s="831">
        <v>1</v>
      </c>
      <c r="K121" s="831">
        <v>187</v>
      </c>
      <c r="L121" s="831">
        <v>1</v>
      </c>
      <c r="M121" s="831">
        <v>187</v>
      </c>
      <c r="N121" s="831">
        <v>1</v>
      </c>
      <c r="O121" s="831">
        <v>188</v>
      </c>
      <c r="P121" s="827">
        <v>1.0053475935828877</v>
      </c>
      <c r="Q121" s="832">
        <v>188</v>
      </c>
    </row>
    <row r="122" spans="1:17" ht="14.45" customHeight="1" x14ac:dyDescent="0.2">
      <c r="A122" s="821" t="s">
        <v>2560</v>
      </c>
      <c r="B122" s="822" t="s">
        <v>2561</v>
      </c>
      <c r="C122" s="822" t="s">
        <v>2192</v>
      </c>
      <c r="D122" s="822" t="s">
        <v>2736</v>
      </c>
      <c r="E122" s="822" t="s">
        <v>2737</v>
      </c>
      <c r="F122" s="831">
        <v>120</v>
      </c>
      <c r="G122" s="831">
        <v>32160</v>
      </c>
      <c r="H122" s="831">
        <v>1.4232607541157727</v>
      </c>
      <c r="I122" s="831">
        <v>268</v>
      </c>
      <c r="J122" s="831">
        <v>84</v>
      </c>
      <c r="K122" s="831">
        <v>22596</v>
      </c>
      <c r="L122" s="831">
        <v>1</v>
      </c>
      <c r="M122" s="831">
        <v>269</v>
      </c>
      <c r="N122" s="831">
        <v>47</v>
      </c>
      <c r="O122" s="831">
        <v>12643</v>
      </c>
      <c r="P122" s="827">
        <v>0.55952380952380953</v>
      </c>
      <c r="Q122" s="832">
        <v>269</v>
      </c>
    </row>
    <row r="123" spans="1:17" ht="14.45" customHeight="1" x14ac:dyDescent="0.2">
      <c r="A123" s="821" t="s">
        <v>2560</v>
      </c>
      <c r="B123" s="822" t="s">
        <v>2561</v>
      </c>
      <c r="C123" s="822" t="s">
        <v>2192</v>
      </c>
      <c r="D123" s="822" t="s">
        <v>2738</v>
      </c>
      <c r="E123" s="822" t="s">
        <v>2739</v>
      </c>
      <c r="F123" s="831">
        <v>2</v>
      </c>
      <c r="G123" s="831">
        <v>326</v>
      </c>
      <c r="H123" s="831">
        <v>1</v>
      </c>
      <c r="I123" s="831">
        <v>163</v>
      </c>
      <c r="J123" s="831">
        <v>2</v>
      </c>
      <c r="K123" s="831">
        <v>326</v>
      </c>
      <c r="L123" s="831">
        <v>1</v>
      </c>
      <c r="M123" s="831">
        <v>163</v>
      </c>
      <c r="N123" s="831">
        <v>6</v>
      </c>
      <c r="O123" s="831">
        <v>984</v>
      </c>
      <c r="P123" s="827">
        <v>3.01840490797546</v>
      </c>
      <c r="Q123" s="832">
        <v>164</v>
      </c>
    </row>
    <row r="124" spans="1:17" ht="14.45" customHeight="1" x14ac:dyDescent="0.2">
      <c r="A124" s="821" t="s">
        <v>2560</v>
      </c>
      <c r="B124" s="822" t="s">
        <v>2561</v>
      </c>
      <c r="C124" s="822" t="s">
        <v>2192</v>
      </c>
      <c r="D124" s="822" t="s">
        <v>2740</v>
      </c>
      <c r="E124" s="822" t="s">
        <v>2741</v>
      </c>
      <c r="F124" s="831"/>
      <c r="G124" s="831"/>
      <c r="H124" s="831"/>
      <c r="I124" s="831"/>
      <c r="J124" s="831"/>
      <c r="K124" s="831"/>
      <c r="L124" s="831"/>
      <c r="M124" s="831"/>
      <c r="N124" s="831">
        <v>1</v>
      </c>
      <c r="O124" s="831">
        <v>174</v>
      </c>
      <c r="P124" s="827"/>
      <c r="Q124" s="832">
        <v>174</v>
      </c>
    </row>
    <row r="125" spans="1:17" ht="14.45" customHeight="1" x14ac:dyDescent="0.2">
      <c r="A125" s="821" t="s">
        <v>2560</v>
      </c>
      <c r="B125" s="822" t="s">
        <v>2561</v>
      </c>
      <c r="C125" s="822" t="s">
        <v>2192</v>
      </c>
      <c r="D125" s="822" t="s">
        <v>2742</v>
      </c>
      <c r="E125" s="822" t="s">
        <v>2743</v>
      </c>
      <c r="F125" s="831">
        <v>1</v>
      </c>
      <c r="G125" s="831">
        <v>84</v>
      </c>
      <c r="H125" s="831">
        <v>1</v>
      </c>
      <c r="I125" s="831">
        <v>84</v>
      </c>
      <c r="J125" s="831">
        <v>1</v>
      </c>
      <c r="K125" s="831">
        <v>84</v>
      </c>
      <c r="L125" s="831">
        <v>1</v>
      </c>
      <c r="M125" s="831">
        <v>84</v>
      </c>
      <c r="N125" s="831"/>
      <c r="O125" s="831"/>
      <c r="P125" s="827"/>
      <c r="Q125" s="832"/>
    </row>
    <row r="126" spans="1:17" ht="14.45" customHeight="1" x14ac:dyDescent="0.2">
      <c r="A126" s="821" t="s">
        <v>2560</v>
      </c>
      <c r="B126" s="822" t="s">
        <v>2561</v>
      </c>
      <c r="C126" s="822" t="s">
        <v>2192</v>
      </c>
      <c r="D126" s="822" t="s">
        <v>2744</v>
      </c>
      <c r="E126" s="822" t="s">
        <v>2745</v>
      </c>
      <c r="F126" s="831">
        <v>4</v>
      </c>
      <c r="G126" s="831">
        <v>2616</v>
      </c>
      <c r="H126" s="831">
        <v>1.9969465648854963</v>
      </c>
      <c r="I126" s="831">
        <v>654</v>
      </c>
      <c r="J126" s="831">
        <v>2</v>
      </c>
      <c r="K126" s="831">
        <v>1310</v>
      </c>
      <c r="L126" s="831">
        <v>1</v>
      </c>
      <c r="M126" s="831">
        <v>655</v>
      </c>
      <c r="N126" s="831">
        <v>10</v>
      </c>
      <c r="O126" s="831">
        <v>6570</v>
      </c>
      <c r="P126" s="827">
        <v>5.0152671755725189</v>
      </c>
      <c r="Q126" s="832">
        <v>657</v>
      </c>
    </row>
    <row r="127" spans="1:17" ht="14.45" customHeight="1" x14ac:dyDescent="0.2">
      <c r="A127" s="821" t="s">
        <v>2560</v>
      </c>
      <c r="B127" s="822" t="s">
        <v>2561</v>
      </c>
      <c r="C127" s="822" t="s">
        <v>2192</v>
      </c>
      <c r="D127" s="822" t="s">
        <v>2746</v>
      </c>
      <c r="E127" s="822" t="s">
        <v>2747</v>
      </c>
      <c r="F127" s="831">
        <v>2</v>
      </c>
      <c r="G127" s="831">
        <v>156</v>
      </c>
      <c r="H127" s="831"/>
      <c r="I127" s="831">
        <v>78</v>
      </c>
      <c r="J127" s="831"/>
      <c r="K127" s="831"/>
      <c r="L127" s="831"/>
      <c r="M127" s="831"/>
      <c r="N127" s="831"/>
      <c r="O127" s="831"/>
      <c r="P127" s="827"/>
      <c r="Q127" s="832"/>
    </row>
    <row r="128" spans="1:17" ht="14.45" customHeight="1" x14ac:dyDescent="0.2">
      <c r="A128" s="821" t="s">
        <v>2560</v>
      </c>
      <c r="B128" s="822" t="s">
        <v>2561</v>
      </c>
      <c r="C128" s="822" t="s">
        <v>2192</v>
      </c>
      <c r="D128" s="822" t="s">
        <v>2748</v>
      </c>
      <c r="E128" s="822" t="s">
        <v>2749</v>
      </c>
      <c r="F128" s="831">
        <v>10</v>
      </c>
      <c r="G128" s="831">
        <v>210</v>
      </c>
      <c r="H128" s="831">
        <v>0.86776859504132231</v>
      </c>
      <c r="I128" s="831">
        <v>21</v>
      </c>
      <c r="J128" s="831">
        <v>11</v>
      </c>
      <c r="K128" s="831">
        <v>242</v>
      </c>
      <c r="L128" s="831">
        <v>1</v>
      </c>
      <c r="M128" s="831">
        <v>22</v>
      </c>
      <c r="N128" s="831">
        <v>8</v>
      </c>
      <c r="O128" s="831">
        <v>176</v>
      </c>
      <c r="P128" s="827">
        <v>0.72727272727272729</v>
      </c>
      <c r="Q128" s="832">
        <v>22</v>
      </c>
    </row>
    <row r="129" spans="1:17" ht="14.45" customHeight="1" x14ac:dyDescent="0.2">
      <c r="A129" s="821" t="s">
        <v>2560</v>
      </c>
      <c r="B129" s="822" t="s">
        <v>2561</v>
      </c>
      <c r="C129" s="822" t="s">
        <v>2192</v>
      </c>
      <c r="D129" s="822" t="s">
        <v>2750</v>
      </c>
      <c r="E129" s="822" t="s">
        <v>2751</v>
      </c>
      <c r="F129" s="831">
        <v>4</v>
      </c>
      <c r="G129" s="831">
        <v>4372</v>
      </c>
      <c r="H129" s="831">
        <v>1.3321145642900671</v>
      </c>
      <c r="I129" s="831">
        <v>1093</v>
      </c>
      <c r="J129" s="831">
        <v>3</v>
      </c>
      <c r="K129" s="831">
        <v>3282</v>
      </c>
      <c r="L129" s="831">
        <v>1</v>
      </c>
      <c r="M129" s="831">
        <v>1094</v>
      </c>
      <c r="N129" s="831">
        <v>8</v>
      </c>
      <c r="O129" s="831">
        <v>8760</v>
      </c>
      <c r="P129" s="827">
        <v>2.6691042047531992</v>
      </c>
      <c r="Q129" s="832">
        <v>1095</v>
      </c>
    </row>
    <row r="130" spans="1:17" ht="14.45" customHeight="1" x14ac:dyDescent="0.2">
      <c r="A130" s="821" t="s">
        <v>2560</v>
      </c>
      <c r="B130" s="822" t="s">
        <v>2561</v>
      </c>
      <c r="C130" s="822" t="s">
        <v>2192</v>
      </c>
      <c r="D130" s="822" t="s">
        <v>2752</v>
      </c>
      <c r="E130" s="822" t="s">
        <v>2753</v>
      </c>
      <c r="F130" s="831">
        <v>4</v>
      </c>
      <c r="G130" s="831">
        <v>88</v>
      </c>
      <c r="H130" s="831">
        <v>0.5714285714285714</v>
      </c>
      <c r="I130" s="831">
        <v>22</v>
      </c>
      <c r="J130" s="831">
        <v>7</v>
      </c>
      <c r="K130" s="831">
        <v>154</v>
      </c>
      <c r="L130" s="831">
        <v>1</v>
      </c>
      <c r="M130" s="831">
        <v>22</v>
      </c>
      <c r="N130" s="831">
        <v>4</v>
      </c>
      <c r="O130" s="831">
        <v>88</v>
      </c>
      <c r="P130" s="827">
        <v>0.5714285714285714</v>
      </c>
      <c r="Q130" s="832">
        <v>22</v>
      </c>
    </row>
    <row r="131" spans="1:17" ht="14.45" customHeight="1" x14ac:dyDescent="0.2">
      <c r="A131" s="821" t="s">
        <v>2560</v>
      </c>
      <c r="B131" s="822" t="s">
        <v>2561</v>
      </c>
      <c r="C131" s="822" t="s">
        <v>2192</v>
      </c>
      <c r="D131" s="822" t="s">
        <v>2754</v>
      </c>
      <c r="E131" s="822" t="s">
        <v>2755</v>
      </c>
      <c r="F131" s="831">
        <v>6</v>
      </c>
      <c r="G131" s="831">
        <v>3414</v>
      </c>
      <c r="H131" s="831">
        <v>1.4947460595446584</v>
      </c>
      <c r="I131" s="831">
        <v>569</v>
      </c>
      <c r="J131" s="831">
        <v>4</v>
      </c>
      <c r="K131" s="831">
        <v>2284</v>
      </c>
      <c r="L131" s="831">
        <v>1</v>
      </c>
      <c r="M131" s="831">
        <v>571</v>
      </c>
      <c r="N131" s="831">
        <v>10</v>
      </c>
      <c r="O131" s="831">
        <v>5710</v>
      </c>
      <c r="P131" s="827">
        <v>2.5</v>
      </c>
      <c r="Q131" s="832">
        <v>571</v>
      </c>
    </row>
    <row r="132" spans="1:17" ht="14.45" customHeight="1" x14ac:dyDescent="0.2">
      <c r="A132" s="821" t="s">
        <v>2560</v>
      </c>
      <c r="B132" s="822" t="s">
        <v>2561</v>
      </c>
      <c r="C132" s="822" t="s">
        <v>2192</v>
      </c>
      <c r="D132" s="822" t="s">
        <v>2756</v>
      </c>
      <c r="E132" s="822" t="s">
        <v>2757</v>
      </c>
      <c r="F132" s="831">
        <v>2</v>
      </c>
      <c r="G132" s="831">
        <v>344</v>
      </c>
      <c r="H132" s="831"/>
      <c r="I132" s="831">
        <v>172</v>
      </c>
      <c r="J132" s="831"/>
      <c r="K132" s="831"/>
      <c r="L132" s="831"/>
      <c r="M132" s="831"/>
      <c r="N132" s="831">
        <v>1</v>
      </c>
      <c r="O132" s="831">
        <v>174</v>
      </c>
      <c r="P132" s="827"/>
      <c r="Q132" s="832">
        <v>174</v>
      </c>
    </row>
    <row r="133" spans="1:17" ht="14.45" customHeight="1" x14ac:dyDescent="0.2">
      <c r="A133" s="821" t="s">
        <v>2560</v>
      </c>
      <c r="B133" s="822" t="s">
        <v>2561</v>
      </c>
      <c r="C133" s="822" t="s">
        <v>2192</v>
      </c>
      <c r="D133" s="822" t="s">
        <v>2758</v>
      </c>
      <c r="E133" s="822" t="s">
        <v>2759</v>
      </c>
      <c r="F133" s="831">
        <v>3</v>
      </c>
      <c r="G133" s="831">
        <v>576</v>
      </c>
      <c r="H133" s="831">
        <v>0.6</v>
      </c>
      <c r="I133" s="831">
        <v>192</v>
      </c>
      <c r="J133" s="831">
        <v>5</v>
      </c>
      <c r="K133" s="831">
        <v>960</v>
      </c>
      <c r="L133" s="831">
        <v>1</v>
      </c>
      <c r="M133" s="831">
        <v>192</v>
      </c>
      <c r="N133" s="831">
        <v>5</v>
      </c>
      <c r="O133" s="831">
        <v>965</v>
      </c>
      <c r="P133" s="827">
        <v>1.0052083333333333</v>
      </c>
      <c r="Q133" s="832">
        <v>193</v>
      </c>
    </row>
    <row r="134" spans="1:17" ht="14.45" customHeight="1" x14ac:dyDescent="0.2">
      <c r="A134" s="821" t="s">
        <v>2560</v>
      </c>
      <c r="B134" s="822" t="s">
        <v>2561</v>
      </c>
      <c r="C134" s="822" t="s">
        <v>2192</v>
      </c>
      <c r="D134" s="822" t="s">
        <v>2760</v>
      </c>
      <c r="E134" s="822" t="s">
        <v>2761</v>
      </c>
      <c r="F134" s="831"/>
      <c r="G134" s="831"/>
      <c r="H134" s="831"/>
      <c r="I134" s="831"/>
      <c r="J134" s="831"/>
      <c r="K134" s="831"/>
      <c r="L134" s="831"/>
      <c r="M134" s="831"/>
      <c r="N134" s="831">
        <v>1</v>
      </c>
      <c r="O134" s="831">
        <v>205</v>
      </c>
      <c r="P134" s="827"/>
      <c r="Q134" s="832">
        <v>205</v>
      </c>
    </row>
    <row r="135" spans="1:17" ht="14.45" customHeight="1" x14ac:dyDescent="0.2">
      <c r="A135" s="821" t="s">
        <v>2560</v>
      </c>
      <c r="B135" s="822" t="s">
        <v>2561</v>
      </c>
      <c r="C135" s="822" t="s">
        <v>2192</v>
      </c>
      <c r="D135" s="822" t="s">
        <v>2762</v>
      </c>
      <c r="E135" s="822" t="s">
        <v>2763</v>
      </c>
      <c r="F135" s="831">
        <v>3</v>
      </c>
      <c r="G135" s="831">
        <v>5073</v>
      </c>
      <c r="H135" s="831">
        <v>0.99587750294464072</v>
      </c>
      <c r="I135" s="831">
        <v>1691</v>
      </c>
      <c r="J135" s="831">
        <v>3</v>
      </c>
      <c r="K135" s="831">
        <v>5094</v>
      </c>
      <c r="L135" s="831">
        <v>1</v>
      </c>
      <c r="M135" s="831">
        <v>1698</v>
      </c>
      <c r="N135" s="831">
        <v>3</v>
      </c>
      <c r="O135" s="831">
        <v>5112</v>
      </c>
      <c r="P135" s="827">
        <v>1.0035335689045937</v>
      </c>
      <c r="Q135" s="832">
        <v>1704</v>
      </c>
    </row>
    <row r="136" spans="1:17" ht="14.45" customHeight="1" x14ac:dyDescent="0.2">
      <c r="A136" s="821" t="s">
        <v>2560</v>
      </c>
      <c r="B136" s="822" t="s">
        <v>2561</v>
      </c>
      <c r="C136" s="822" t="s">
        <v>2192</v>
      </c>
      <c r="D136" s="822" t="s">
        <v>2764</v>
      </c>
      <c r="E136" s="822" t="s">
        <v>2765</v>
      </c>
      <c r="F136" s="831">
        <v>98</v>
      </c>
      <c r="G136" s="831">
        <v>12446</v>
      </c>
      <c r="H136" s="831">
        <v>1.1807228915662651</v>
      </c>
      <c r="I136" s="831">
        <v>127</v>
      </c>
      <c r="J136" s="831">
        <v>83</v>
      </c>
      <c r="K136" s="831">
        <v>10541</v>
      </c>
      <c r="L136" s="831">
        <v>1</v>
      </c>
      <c r="M136" s="831">
        <v>127</v>
      </c>
      <c r="N136" s="831">
        <v>46</v>
      </c>
      <c r="O136" s="831">
        <v>5842</v>
      </c>
      <c r="P136" s="827">
        <v>0.55421686746987953</v>
      </c>
      <c r="Q136" s="832">
        <v>127</v>
      </c>
    </row>
    <row r="137" spans="1:17" ht="14.45" customHeight="1" x14ac:dyDescent="0.2">
      <c r="A137" s="821" t="s">
        <v>2560</v>
      </c>
      <c r="B137" s="822" t="s">
        <v>2561</v>
      </c>
      <c r="C137" s="822" t="s">
        <v>2192</v>
      </c>
      <c r="D137" s="822" t="s">
        <v>2766</v>
      </c>
      <c r="E137" s="822" t="s">
        <v>2767</v>
      </c>
      <c r="F137" s="831"/>
      <c r="G137" s="831"/>
      <c r="H137" s="831"/>
      <c r="I137" s="831"/>
      <c r="J137" s="831">
        <v>2</v>
      </c>
      <c r="K137" s="831">
        <v>620</v>
      </c>
      <c r="L137" s="831">
        <v>1</v>
      </c>
      <c r="M137" s="831">
        <v>310</v>
      </c>
      <c r="N137" s="831"/>
      <c r="O137" s="831"/>
      <c r="P137" s="827"/>
      <c r="Q137" s="832"/>
    </row>
    <row r="138" spans="1:17" ht="14.45" customHeight="1" x14ac:dyDescent="0.2">
      <c r="A138" s="821" t="s">
        <v>2560</v>
      </c>
      <c r="B138" s="822" t="s">
        <v>2561</v>
      </c>
      <c r="C138" s="822" t="s">
        <v>2192</v>
      </c>
      <c r="D138" s="822" t="s">
        <v>2768</v>
      </c>
      <c r="E138" s="822" t="s">
        <v>2769</v>
      </c>
      <c r="F138" s="831">
        <v>9</v>
      </c>
      <c r="G138" s="831">
        <v>207</v>
      </c>
      <c r="H138" s="831">
        <v>1.125</v>
      </c>
      <c r="I138" s="831">
        <v>23</v>
      </c>
      <c r="J138" s="831">
        <v>8</v>
      </c>
      <c r="K138" s="831">
        <v>184</v>
      </c>
      <c r="L138" s="831">
        <v>1</v>
      </c>
      <c r="M138" s="831">
        <v>23</v>
      </c>
      <c r="N138" s="831">
        <v>17</v>
      </c>
      <c r="O138" s="831">
        <v>391</v>
      </c>
      <c r="P138" s="827">
        <v>2.125</v>
      </c>
      <c r="Q138" s="832">
        <v>23</v>
      </c>
    </row>
    <row r="139" spans="1:17" ht="14.45" customHeight="1" x14ac:dyDescent="0.2">
      <c r="A139" s="821" t="s">
        <v>2560</v>
      </c>
      <c r="B139" s="822" t="s">
        <v>2561</v>
      </c>
      <c r="C139" s="822" t="s">
        <v>2192</v>
      </c>
      <c r="D139" s="822" t="s">
        <v>2770</v>
      </c>
      <c r="E139" s="822" t="s">
        <v>2771</v>
      </c>
      <c r="F139" s="831">
        <v>24</v>
      </c>
      <c r="G139" s="831">
        <v>1080</v>
      </c>
      <c r="H139" s="831">
        <v>2.1818181818181817</v>
      </c>
      <c r="I139" s="831">
        <v>45</v>
      </c>
      <c r="J139" s="831">
        <v>11</v>
      </c>
      <c r="K139" s="831">
        <v>495</v>
      </c>
      <c r="L139" s="831">
        <v>1</v>
      </c>
      <c r="M139" s="831">
        <v>45</v>
      </c>
      <c r="N139" s="831">
        <v>15</v>
      </c>
      <c r="O139" s="831">
        <v>675</v>
      </c>
      <c r="P139" s="827">
        <v>1.3636363636363635</v>
      </c>
      <c r="Q139" s="832">
        <v>45</v>
      </c>
    </row>
    <row r="140" spans="1:17" ht="14.45" customHeight="1" x14ac:dyDescent="0.2">
      <c r="A140" s="821" t="s">
        <v>2560</v>
      </c>
      <c r="B140" s="822" t="s">
        <v>2561</v>
      </c>
      <c r="C140" s="822" t="s">
        <v>2192</v>
      </c>
      <c r="D140" s="822" t="s">
        <v>2772</v>
      </c>
      <c r="E140" s="822" t="s">
        <v>2627</v>
      </c>
      <c r="F140" s="831">
        <v>3</v>
      </c>
      <c r="G140" s="831">
        <v>561</v>
      </c>
      <c r="H140" s="831">
        <v>1.4920212765957446</v>
      </c>
      <c r="I140" s="831">
        <v>187</v>
      </c>
      <c r="J140" s="831">
        <v>2</v>
      </c>
      <c r="K140" s="831">
        <v>376</v>
      </c>
      <c r="L140" s="831">
        <v>1</v>
      </c>
      <c r="M140" s="831">
        <v>188</v>
      </c>
      <c r="N140" s="831">
        <v>7</v>
      </c>
      <c r="O140" s="831">
        <v>1316</v>
      </c>
      <c r="P140" s="827">
        <v>3.5</v>
      </c>
      <c r="Q140" s="832">
        <v>188</v>
      </c>
    </row>
    <row r="141" spans="1:17" ht="14.45" customHeight="1" x14ac:dyDescent="0.2">
      <c r="A141" s="821" t="s">
        <v>2560</v>
      </c>
      <c r="B141" s="822" t="s">
        <v>2561</v>
      </c>
      <c r="C141" s="822" t="s">
        <v>2192</v>
      </c>
      <c r="D141" s="822" t="s">
        <v>2773</v>
      </c>
      <c r="E141" s="822" t="s">
        <v>2774</v>
      </c>
      <c r="F141" s="831">
        <v>2</v>
      </c>
      <c r="G141" s="831">
        <v>292</v>
      </c>
      <c r="H141" s="831">
        <v>1</v>
      </c>
      <c r="I141" s="831">
        <v>146</v>
      </c>
      <c r="J141" s="831">
        <v>2</v>
      </c>
      <c r="K141" s="831">
        <v>292</v>
      </c>
      <c r="L141" s="831">
        <v>1</v>
      </c>
      <c r="M141" s="831">
        <v>146</v>
      </c>
      <c r="N141" s="831">
        <v>2</v>
      </c>
      <c r="O141" s="831">
        <v>292</v>
      </c>
      <c r="P141" s="827">
        <v>1</v>
      </c>
      <c r="Q141" s="832">
        <v>146</v>
      </c>
    </row>
    <row r="142" spans="1:17" ht="14.45" customHeight="1" x14ac:dyDescent="0.2">
      <c r="A142" s="821" t="s">
        <v>2560</v>
      </c>
      <c r="B142" s="822" t="s">
        <v>2561</v>
      </c>
      <c r="C142" s="822" t="s">
        <v>2192</v>
      </c>
      <c r="D142" s="822" t="s">
        <v>2775</v>
      </c>
      <c r="E142" s="822" t="s">
        <v>2776</v>
      </c>
      <c r="F142" s="831">
        <v>12</v>
      </c>
      <c r="G142" s="831">
        <v>552</v>
      </c>
      <c r="H142" s="831"/>
      <c r="I142" s="831">
        <v>46</v>
      </c>
      <c r="J142" s="831"/>
      <c r="K142" s="831"/>
      <c r="L142" s="831"/>
      <c r="M142" s="831"/>
      <c r="N142" s="831"/>
      <c r="O142" s="831"/>
      <c r="P142" s="827"/>
      <c r="Q142" s="832"/>
    </row>
    <row r="143" spans="1:17" ht="14.45" customHeight="1" x14ac:dyDescent="0.2">
      <c r="A143" s="821" t="s">
        <v>2560</v>
      </c>
      <c r="B143" s="822" t="s">
        <v>2561</v>
      </c>
      <c r="C143" s="822" t="s">
        <v>2192</v>
      </c>
      <c r="D143" s="822" t="s">
        <v>2777</v>
      </c>
      <c r="E143" s="822" t="s">
        <v>2778</v>
      </c>
      <c r="F143" s="831"/>
      <c r="G143" s="831"/>
      <c r="H143" s="831"/>
      <c r="I143" s="831"/>
      <c r="J143" s="831"/>
      <c r="K143" s="831"/>
      <c r="L143" s="831"/>
      <c r="M143" s="831"/>
      <c r="N143" s="831">
        <v>1</v>
      </c>
      <c r="O143" s="831">
        <v>310</v>
      </c>
      <c r="P143" s="827"/>
      <c r="Q143" s="832">
        <v>310</v>
      </c>
    </row>
    <row r="144" spans="1:17" ht="14.45" customHeight="1" x14ac:dyDescent="0.2">
      <c r="A144" s="821" t="s">
        <v>2560</v>
      </c>
      <c r="B144" s="822" t="s">
        <v>2561</v>
      </c>
      <c r="C144" s="822" t="s">
        <v>2192</v>
      </c>
      <c r="D144" s="822" t="s">
        <v>2779</v>
      </c>
      <c r="E144" s="822" t="s">
        <v>2780</v>
      </c>
      <c r="F144" s="831">
        <v>2</v>
      </c>
      <c r="G144" s="831">
        <v>592</v>
      </c>
      <c r="H144" s="831">
        <v>1</v>
      </c>
      <c r="I144" s="831">
        <v>296</v>
      </c>
      <c r="J144" s="831">
        <v>2</v>
      </c>
      <c r="K144" s="831">
        <v>592</v>
      </c>
      <c r="L144" s="831">
        <v>1</v>
      </c>
      <c r="M144" s="831">
        <v>296</v>
      </c>
      <c r="N144" s="831">
        <v>5</v>
      </c>
      <c r="O144" s="831">
        <v>1485</v>
      </c>
      <c r="P144" s="827">
        <v>2.5084459459459461</v>
      </c>
      <c r="Q144" s="832">
        <v>297</v>
      </c>
    </row>
    <row r="145" spans="1:17" ht="14.45" customHeight="1" x14ac:dyDescent="0.2">
      <c r="A145" s="821" t="s">
        <v>2560</v>
      </c>
      <c r="B145" s="822" t="s">
        <v>2561</v>
      </c>
      <c r="C145" s="822" t="s">
        <v>2192</v>
      </c>
      <c r="D145" s="822" t="s">
        <v>2781</v>
      </c>
      <c r="E145" s="822" t="s">
        <v>2782</v>
      </c>
      <c r="F145" s="831">
        <v>2</v>
      </c>
      <c r="G145" s="831">
        <v>62</v>
      </c>
      <c r="H145" s="831"/>
      <c r="I145" s="831">
        <v>31</v>
      </c>
      <c r="J145" s="831"/>
      <c r="K145" s="831"/>
      <c r="L145" s="831"/>
      <c r="M145" s="831"/>
      <c r="N145" s="831">
        <v>2</v>
      </c>
      <c r="O145" s="831">
        <v>64</v>
      </c>
      <c r="P145" s="827"/>
      <c r="Q145" s="832">
        <v>32</v>
      </c>
    </row>
    <row r="146" spans="1:17" ht="14.45" customHeight="1" x14ac:dyDescent="0.2">
      <c r="A146" s="821" t="s">
        <v>2560</v>
      </c>
      <c r="B146" s="822" t="s">
        <v>2561</v>
      </c>
      <c r="C146" s="822" t="s">
        <v>2192</v>
      </c>
      <c r="D146" s="822" t="s">
        <v>2783</v>
      </c>
      <c r="E146" s="822" t="s">
        <v>2784</v>
      </c>
      <c r="F146" s="831">
        <v>1</v>
      </c>
      <c r="G146" s="831">
        <v>561</v>
      </c>
      <c r="H146" s="831"/>
      <c r="I146" s="831">
        <v>561</v>
      </c>
      <c r="J146" s="831"/>
      <c r="K146" s="831"/>
      <c r="L146" s="831"/>
      <c r="M146" s="831"/>
      <c r="N146" s="831">
        <v>4</v>
      </c>
      <c r="O146" s="831">
        <v>2256</v>
      </c>
      <c r="P146" s="827"/>
      <c r="Q146" s="832">
        <v>564</v>
      </c>
    </row>
    <row r="147" spans="1:17" ht="14.45" customHeight="1" x14ac:dyDescent="0.2">
      <c r="A147" s="821" t="s">
        <v>2560</v>
      </c>
      <c r="B147" s="822" t="s">
        <v>2561</v>
      </c>
      <c r="C147" s="822" t="s">
        <v>2192</v>
      </c>
      <c r="D147" s="822" t="s">
        <v>2785</v>
      </c>
      <c r="E147" s="822" t="s">
        <v>2786</v>
      </c>
      <c r="F147" s="831">
        <v>7</v>
      </c>
      <c r="G147" s="831">
        <v>1288</v>
      </c>
      <c r="H147" s="831">
        <v>3.4810810810810811</v>
      </c>
      <c r="I147" s="831">
        <v>184</v>
      </c>
      <c r="J147" s="831">
        <v>2</v>
      </c>
      <c r="K147" s="831">
        <v>370</v>
      </c>
      <c r="L147" s="831">
        <v>1</v>
      </c>
      <c r="M147" s="831">
        <v>185</v>
      </c>
      <c r="N147" s="831">
        <v>7</v>
      </c>
      <c r="O147" s="831">
        <v>1302</v>
      </c>
      <c r="P147" s="827">
        <v>3.5189189189189189</v>
      </c>
      <c r="Q147" s="832">
        <v>186</v>
      </c>
    </row>
    <row r="148" spans="1:17" ht="14.45" customHeight="1" x14ac:dyDescent="0.2">
      <c r="A148" s="821" t="s">
        <v>2560</v>
      </c>
      <c r="B148" s="822" t="s">
        <v>2561</v>
      </c>
      <c r="C148" s="822" t="s">
        <v>2192</v>
      </c>
      <c r="D148" s="822" t="s">
        <v>2787</v>
      </c>
      <c r="E148" s="822" t="s">
        <v>2788</v>
      </c>
      <c r="F148" s="831">
        <v>1</v>
      </c>
      <c r="G148" s="831">
        <v>356</v>
      </c>
      <c r="H148" s="831"/>
      <c r="I148" s="831">
        <v>356</v>
      </c>
      <c r="J148" s="831"/>
      <c r="K148" s="831"/>
      <c r="L148" s="831"/>
      <c r="M148" s="831"/>
      <c r="N148" s="831">
        <v>2</v>
      </c>
      <c r="O148" s="831">
        <v>718</v>
      </c>
      <c r="P148" s="827"/>
      <c r="Q148" s="832">
        <v>359</v>
      </c>
    </row>
    <row r="149" spans="1:17" ht="14.45" customHeight="1" x14ac:dyDescent="0.2">
      <c r="A149" s="821" t="s">
        <v>2560</v>
      </c>
      <c r="B149" s="822" t="s">
        <v>2561</v>
      </c>
      <c r="C149" s="822" t="s">
        <v>2192</v>
      </c>
      <c r="D149" s="822" t="s">
        <v>2789</v>
      </c>
      <c r="E149" s="822" t="s">
        <v>2790</v>
      </c>
      <c r="F149" s="831"/>
      <c r="G149" s="831"/>
      <c r="H149" s="831"/>
      <c r="I149" s="831"/>
      <c r="J149" s="831"/>
      <c r="K149" s="831"/>
      <c r="L149" s="831"/>
      <c r="M149" s="831"/>
      <c r="N149" s="831">
        <v>1</v>
      </c>
      <c r="O149" s="831">
        <v>1779</v>
      </c>
      <c r="P149" s="827"/>
      <c r="Q149" s="832">
        <v>1779</v>
      </c>
    </row>
    <row r="150" spans="1:17" ht="14.45" customHeight="1" x14ac:dyDescent="0.2">
      <c r="A150" s="821" t="s">
        <v>2560</v>
      </c>
      <c r="B150" s="822" t="s">
        <v>2561</v>
      </c>
      <c r="C150" s="822" t="s">
        <v>2192</v>
      </c>
      <c r="D150" s="822" t="s">
        <v>2791</v>
      </c>
      <c r="E150" s="822" t="s">
        <v>2792</v>
      </c>
      <c r="F150" s="831">
        <v>4</v>
      </c>
      <c r="G150" s="831">
        <v>1628</v>
      </c>
      <c r="H150" s="831">
        <v>1.9950980392156863</v>
      </c>
      <c r="I150" s="831">
        <v>407</v>
      </c>
      <c r="J150" s="831">
        <v>2</v>
      </c>
      <c r="K150" s="831">
        <v>816</v>
      </c>
      <c r="L150" s="831">
        <v>1</v>
      </c>
      <c r="M150" s="831">
        <v>408</v>
      </c>
      <c r="N150" s="831">
        <v>5</v>
      </c>
      <c r="O150" s="831">
        <v>2045</v>
      </c>
      <c r="P150" s="827">
        <v>2.5061274509803924</v>
      </c>
      <c r="Q150" s="832">
        <v>409</v>
      </c>
    </row>
    <row r="151" spans="1:17" ht="14.45" customHeight="1" x14ac:dyDescent="0.2">
      <c r="A151" s="821" t="s">
        <v>2560</v>
      </c>
      <c r="B151" s="822" t="s">
        <v>2561</v>
      </c>
      <c r="C151" s="822" t="s">
        <v>2192</v>
      </c>
      <c r="D151" s="822" t="s">
        <v>2793</v>
      </c>
      <c r="E151" s="822" t="s">
        <v>2794</v>
      </c>
      <c r="F151" s="831"/>
      <c r="G151" s="831"/>
      <c r="H151" s="831"/>
      <c r="I151" s="831"/>
      <c r="J151" s="831">
        <v>1</v>
      </c>
      <c r="K151" s="831">
        <v>119</v>
      </c>
      <c r="L151" s="831">
        <v>1</v>
      </c>
      <c r="M151" s="831">
        <v>119</v>
      </c>
      <c r="N151" s="831"/>
      <c r="O151" s="831"/>
      <c r="P151" s="827"/>
      <c r="Q151" s="832"/>
    </row>
    <row r="152" spans="1:17" ht="14.45" customHeight="1" x14ac:dyDescent="0.2">
      <c r="A152" s="821" t="s">
        <v>2560</v>
      </c>
      <c r="B152" s="822" t="s">
        <v>2561</v>
      </c>
      <c r="C152" s="822" t="s">
        <v>2192</v>
      </c>
      <c r="D152" s="822" t="s">
        <v>2795</v>
      </c>
      <c r="E152" s="822" t="s">
        <v>2796</v>
      </c>
      <c r="F152" s="831"/>
      <c r="G152" s="831"/>
      <c r="H152" s="831"/>
      <c r="I152" s="831"/>
      <c r="J152" s="831">
        <v>1</v>
      </c>
      <c r="K152" s="831">
        <v>190</v>
      </c>
      <c r="L152" s="831">
        <v>1</v>
      </c>
      <c r="M152" s="831">
        <v>190</v>
      </c>
      <c r="N152" s="831"/>
      <c r="O152" s="831"/>
      <c r="P152" s="827"/>
      <c r="Q152" s="832"/>
    </row>
    <row r="153" spans="1:17" ht="14.45" customHeight="1" x14ac:dyDescent="0.2">
      <c r="A153" s="821" t="s">
        <v>2560</v>
      </c>
      <c r="B153" s="822" t="s">
        <v>2561</v>
      </c>
      <c r="C153" s="822" t="s">
        <v>2192</v>
      </c>
      <c r="D153" s="822" t="s">
        <v>2797</v>
      </c>
      <c r="E153" s="822" t="s">
        <v>2798</v>
      </c>
      <c r="F153" s="831">
        <v>1</v>
      </c>
      <c r="G153" s="831">
        <v>295</v>
      </c>
      <c r="H153" s="831"/>
      <c r="I153" s="831">
        <v>295</v>
      </c>
      <c r="J153" s="831"/>
      <c r="K153" s="831"/>
      <c r="L153" s="831"/>
      <c r="M153" s="831"/>
      <c r="N153" s="831">
        <v>1</v>
      </c>
      <c r="O153" s="831">
        <v>297</v>
      </c>
      <c r="P153" s="827"/>
      <c r="Q153" s="832">
        <v>297</v>
      </c>
    </row>
    <row r="154" spans="1:17" ht="14.45" customHeight="1" x14ac:dyDescent="0.2">
      <c r="A154" s="821" t="s">
        <v>2560</v>
      </c>
      <c r="B154" s="822" t="s">
        <v>2561</v>
      </c>
      <c r="C154" s="822" t="s">
        <v>2192</v>
      </c>
      <c r="D154" s="822" t="s">
        <v>2799</v>
      </c>
      <c r="E154" s="822" t="s">
        <v>2800</v>
      </c>
      <c r="F154" s="831">
        <v>13</v>
      </c>
      <c r="G154" s="831">
        <v>1729</v>
      </c>
      <c r="H154" s="831"/>
      <c r="I154" s="831">
        <v>133</v>
      </c>
      <c r="J154" s="831"/>
      <c r="K154" s="831"/>
      <c r="L154" s="831"/>
      <c r="M154" s="831"/>
      <c r="N154" s="831">
        <v>5</v>
      </c>
      <c r="O154" s="831">
        <v>665</v>
      </c>
      <c r="P154" s="827"/>
      <c r="Q154" s="832">
        <v>133</v>
      </c>
    </row>
    <row r="155" spans="1:17" ht="14.45" customHeight="1" x14ac:dyDescent="0.2">
      <c r="A155" s="821" t="s">
        <v>2560</v>
      </c>
      <c r="B155" s="822" t="s">
        <v>2561</v>
      </c>
      <c r="C155" s="822" t="s">
        <v>2192</v>
      </c>
      <c r="D155" s="822" t="s">
        <v>2801</v>
      </c>
      <c r="E155" s="822" t="s">
        <v>2802</v>
      </c>
      <c r="F155" s="831">
        <v>120</v>
      </c>
      <c r="G155" s="831">
        <v>4440</v>
      </c>
      <c r="H155" s="831">
        <v>1.1650485436893203</v>
      </c>
      <c r="I155" s="831">
        <v>37</v>
      </c>
      <c r="J155" s="831">
        <v>103</v>
      </c>
      <c r="K155" s="831">
        <v>3811</v>
      </c>
      <c r="L155" s="831">
        <v>1</v>
      </c>
      <c r="M155" s="831">
        <v>37</v>
      </c>
      <c r="N155" s="831">
        <v>104</v>
      </c>
      <c r="O155" s="831">
        <v>3848</v>
      </c>
      <c r="P155" s="827">
        <v>1.0097087378640777</v>
      </c>
      <c r="Q155" s="832">
        <v>37</v>
      </c>
    </row>
    <row r="156" spans="1:17" ht="14.45" customHeight="1" x14ac:dyDescent="0.2">
      <c r="A156" s="821" t="s">
        <v>2560</v>
      </c>
      <c r="B156" s="822" t="s">
        <v>2561</v>
      </c>
      <c r="C156" s="822" t="s">
        <v>2192</v>
      </c>
      <c r="D156" s="822" t="s">
        <v>2803</v>
      </c>
      <c r="E156" s="822" t="s">
        <v>2804</v>
      </c>
      <c r="F156" s="831">
        <v>1</v>
      </c>
      <c r="G156" s="831">
        <v>254</v>
      </c>
      <c r="H156" s="831"/>
      <c r="I156" s="831">
        <v>254</v>
      </c>
      <c r="J156" s="831"/>
      <c r="K156" s="831"/>
      <c r="L156" s="831"/>
      <c r="M156" s="831"/>
      <c r="N156" s="831">
        <v>1</v>
      </c>
      <c r="O156" s="831">
        <v>255</v>
      </c>
      <c r="P156" s="827"/>
      <c r="Q156" s="832">
        <v>255</v>
      </c>
    </row>
    <row r="157" spans="1:17" ht="14.45" customHeight="1" x14ac:dyDescent="0.2">
      <c r="A157" s="821" t="s">
        <v>2560</v>
      </c>
      <c r="B157" s="822" t="s">
        <v>2561</v>
      </c>
      <c r="C157" s="822" t="s">
        <v>2192</v>
      </c>
      <c r="D157" s="822" t="s">
        <v>2805</v>
      </c>
      <c r="E157" s="822" t="s">
        <v>2806</v>
      </c>
      <c r="F157" s="831">
        <v>4</v>
      </c>
      <c r="G157" s="831">
        <v>696</v>
      </c>
      <c r="H157" s="831">
        <v>1.9885714285714287</v>
      </c>
      <c r="I157" s="831">
        <v>174</v>
      </c>
      <c r="J157" s="831">
        <v>2</v>
      </c>
      <c r="K157" s="831">
        <v>350</v>
      </c>
      <c r="L157" s="831">
        <v>1</v>
      </c>
      <c r="M157" s="831">
        <v>175</v>
      </c>
      <c r="N157" s="831">
        <v>9</v>
      </c>
      <c r="O157" s="831">
        <v>1584</v>
      </c>
      <c r="P157" s="827">
        <v>4.5257142857142858</v>
      </c>
      <c r="Q157" s="832">
        <v>176</v>
      </c>
    </row>
    <row r="158" spans="1:17" ht="14.45" customHeight="1" x14ac:dyDescent="0.2">
      <c r="A158" s="821" t="s">
        <v>2560</v>
      </c>
      <c r="B158" s="822" t="s">
        <v>2561</v>
      </c>
      <c r="C158" s="822" t="s">
        <v>2192</v>
      </c>
      <c r="D158" s="822" t="s">
        <v>2807</v>
      </c>
      <c r="E158" s="822" t="s">
        <v>2808</v>
      </c>
      <c r="F158" s="831">
        <v>61</v>
      </c>
      <c r="G158" s="831">
        <v>50935</v>
      </c>
      <c r="H158" s="831">
        <v>3.1990327848260267</v>
      </c>
      <c r="I158" s="831">
        <v>835</v>
      </c>
      <c r="J158" s="831">
        <v>19</v>
      </c>
      <c r="K158" s="831">
        <v>15922</v>
      </c>
      <c r="L158" s="831">
        <v>1</v>
      </c>
      <c r="M158" s="831">
        <v>838</v>
      </c>
      <c r="N158" s="831">
        <v>11</v>
      </c>
      <c r="O158" s="831">
        <v>9240</v>
      </c>
      <c r="P158" s="827">
        <v>0.58032910438387142</v>
      </c>
      <c r="Q158" s="832">
        <v>840</v>
      </c>
    </row>
    <row r="159" spans="1:17" ht="14.45" customHeight="1" x14ac:dyDescent="0.2">
      <c r="A159" s="821" t="s">
        <v>2560</v>
      </c>
      <c r="B159" s="822" t="s">
        <v>2561</v>
      </c>
      <c r="C159" s="822" t="s">
        <v>2192</v>
      </c>
      <c r="D159" s="822" t="s">
        <v>2809</v>
      </c>
      <c r="E159" s="822" t="s">
        <v>2810</v>
      </c>
      <c r="F159" s="831">
        <v>1548</v>
      </c>
      <c r="G159" s="831">
        <v>143964</v>
      </c>
      <c r="H159" s="831">
        <v>0.87466128777476704</v>
      </c>
      <c r="I159" s="831">
        <v>93</v>
      </c>
      <c r="J159" s="831">
        <v>1751</v>
      </c>
      <c r="K159" s="831">
        <v>164594</v>
      </c>
      <c r="L159" s="831">
        <v>1</v>
      </c>
      <c r="M159" s="831">
        <v>94</v>
      </c>
      <c r="N159" s="831">
        <v>1509</v>
      </c>
      <c r="O159" s="831">
        <v>141846</v>
      </c>
      <c r="P159" s="827">
        <v>0.86179326099371789</v>
      </c>
      <c r="Q159" s="832">
        <v>94</v>
      </c>
    </row>
    <row r="160" spans="1:17" ht="14.45" customHeight="1" x14ac:dyDescent="0.2">
      <c r="A160" s="821" t="s">
        <v>2560</v>
      </c>
      <c r="B160" s="822" t="s">
        <v>2561</v>
      </c>
      <c r="C160" s="822" t="s">
        <v>2192</v>
      </c>
      <c r="D160" s="822" t="s">
        <v>2811</v>
      </c>
      <c r="E160" s="822" t="s">
        <v>2812</v>
      </c>
      <c r="F160" s="831">
        <v>94</v>
      </c>
      <c r="G160" s="831">
        <v>88548</v>
      </c>
      <c r="H160" s="831">
        <v>1.2207792207792207</v>
      </c>
      <c r="I160" s="831">
        <v>942</v>
      </c>
      <c r="J160" s="831">
        <v>77</v>
      </c>
      <c r="K160" s="831">
        <v>72534</v>
      </c>
      <c r="L160" s="831">
        <v>1</v>
      </c>
      <c r="M160" s="831">
        <v>942</v>
      </c>
      <c r="N160" s="831">
        <v>49</v>
      </c>
      <c r="O160" s="831">
        <v>46158</v>
      </c>
      <c r="P160" s="827">
        <v>0.63636363636363635</v>
      </c>
      <c r="Q160" s="832">
        <v>942</v>
      </c>
    </row>
    <row r="161" spans="1:17" ht="14.45" customHeight="1" x14ac:dyDescent="0.2">
      <c r="A161" s="821" t="s">
        <v>2560</v>
      </c>
      <c r="B161" s="822" t="s">
        <v>2561</v>
      </c>
      <c r="C161" s="822" t="s">
        <v>2192</v>
      </c>
      <c r="D161" s="822" t="s">
        <v>2813</v>
      </c>
      <c r="E161" s="822" t="s">
        <v>2814</v>
      </c>
      <c r="F161" s="831">
        <v>84</v>
      </c>
      <c r="G161" s="831">
        <v>7812</v>
      </c>
      <c r="H161" s="831">
        <v>0.86569148936170215</v>
      </c>
      <c r="I161" s="831">
        <v>93</v>
      </c>
      <c r="J161" s="831">
        <v>96</v>
      </c>
      <c r="K161" s="831">
        <v>9024</v>
      </c>
      <c r="L161" s="831">
        <v>1</v>
      </c>
      <c r="M161" s="831">
        <v>94</v>
      </c>
      <c r="N161" s="831">
        <v>101</v>
      </c>
      <c r="O161" s="831">
        <v>9494</v>
      </c>
      <c r="P161" s="827">
        <v>1.0520833333333333</v>
      </c>
      <c r="Q161" s="832">
        <v>94</v>
      </c>
    </row>
    <row r="162" spans="1:17" ht="14.45" customHeight="1" x14ac:dyDescent="0.2">
      <c r="A162" s="821" t="s">
        <v>2560</v>
      </c>
      <c r="B162" s="822" t="s">
        <v>2561</v>
      </c>
      <c r="C162" s="822" t="s">
        <v>2192</v>
      </c>
      <c r="D162" s="822" t="s">
        <v>2815</v>
      </c>
      <c r="E162" s="822" t="s">
        <v>2816</v>
      </c>
      <c r="F162" s="831"/>
      <c r="G162" s="831"/>
      <c r="H162" s="831"/>
      <c r="I162" s="831"/>
      <c r="J162" s="831">
        <v>160</v>
      </c>
      <c r="K162" s="831">
        <v>85280</v>
      </c>
      <c r="L162" s="831">
        <v>1</v>
      </c>
      <c r="M162" s="831">
        <v>533</v>
      </c>
      <c r="N162" s="831">
        <v>9</v>
      </c>
      <c r="O162" s="831">
        <v>4806</v>
      </c>
      <c r="P162" s="827">
        <v>5.6355534709193245E-2</v>
      </c>
      <c r="Q162" s="832">
        <v>534</v>
      </c>
    </row>
    <row r="163" spans="1:17" ht="14.45" customHeight="1" x14ac:dyDescent="0.2">
      <c r="A163" s="821" t="s">
        <v>2560</v>
      </c>
      <c r="B163" s="822" t="s">
        <v>2561</v>
      </c>
      <c r="C163" s="822" t="s">
        <v>2192</v>
      </c>
      <c r="D163" s="822" t="s">
        <v>2817</v>
      </c>
      <c r="E163" s="822" t="s">
        <v>2818</v>
      </c>
      <c r="F163" s="831"/>
      <c r="G163" s="831"/>
      <c r="H163" s="831"/>
      <c r="I163" s="831"/>
      <c r="J163" s="831"/>
      <c r="K163" s="831"/>
      <c r="L163" s="831"/>
      <c r="M163" s="831"/>
      <c r="N163" s="831">
        <v>149</v>
      </c>
      <c r="O163" s="831">
        <v>115177</v>
      </c>
      <c r="P163" s="827"/>
      <c r="Q163" s="832">
        <v>773</v>
      </c>
    </row>
    <row r="164" spans="1:17" ht="14.45" customHeight="1" x14ac:dyDescent="0.2">
      <c r="A164" s="821" t="s">
        <v>2560</v>
      </c>
      <c r="B164" s="822" t="s">
        <v>2819</v>
      </c>
      <c r="C164" s="822" t="s">
        <v>2192</v>
      </c>
      <c r="D164" s="822" t="s">
        <v>2820</v>
      </c>
      <c r="E164" s="822" t="s">
        <v>2821</v>
      </c>
      <c r="F164" s="831">
        <v>358</v>
      </c>
      <c r="G164" s="831">
        <v>371604</v>
      </c>
      <c r="H164" s="831">
        <v>0.971889776959451</v>
      </c>
      <c r="I164" s="831">
        <v>1038</v>
      </c>
      <c r="J164" s="831">
        <v>368</v>
      </c>
      <c r="K164" s="831">
        <v>382352</v>
      </c>
      <c r="L164" s="831">
        <v>1</v>
      </c>
      <c r="M164" s="831">
        <v>1039</v>
      </c>
      <c r="N164" s="831">
        <v>254</v>
      </c>
      <c r="O164" s="831">
        <v>264160</v>
      </c>
      <c r="P164" s="827">
        <v>0.69088170063187848</v>
      </c>
      <c r="Q164" s="832">
        <v>1040</v>
      </c>
    </row>
    <row r="165" spans="1:17" ht="14.45" customHeight="1" x14ac:dyDescent="0.2">
      <c r="A165" s="821" t="s">
        <v>2822</v>
      </c>
      <c r="B165" s="822" t="s">
        <v>2823</v>
      </c>
      <c r="C165" s="822" t="s">
        <v>2182</v>
      </c>
      <c r="D165" s="822" t="s">
        <v>2824</v>
      </c>
      <c r="E165" s="822" t="s">
        <v>2825</v>
      </c>
      <c r="F165" s="831"/>
      <c r="G165" s="831"/>
      <c r="H165" s="831"/>
      <c r="I165" s="831"/>
      <c r="J165" s="831">
        <v>0.04</v>
      </c>
      <c r="K165" s="831">
        <v>194.53</v>
      </c>
      <c r="L165" s="831">
        <v>1</v>
      </c>
      <c r="M165" s="831">
        <v>4863.25</v>
      </c>
      <c r="N165" s="831">
        <v>0.02</v>
      </c>
      <c r="O165" s="831">
        <v>86.37</v>
      </c>
      <c r="P165" s="827">
        <v>0.44399321441422918</v>
      </c>
      <c r="Q165" s="832">
        <v>4318.5</v>
      </c>
    </row>
    <row r="166" spans="1:17" ht="14.45" customHeight="1" x14ac:dyDescent="0.2">
      <c r="A166" s="821" t="s">
        <v>2822</v>
      </c>
      <c r="B166" s="822" t="s">
        <v>2823</v>
      </c>
      <c r="C166" s="822" t="s">
        <v>2182</v>
      </c>
      <c r="D166" s="822" t="s">
        <v>2826</v>
      </c>
      <c r="E166" s="822" t="s">
        <v>2825</v>
      </c>
      <c r="F166" s="831">
        <v>0.04</v>
      </c>
      <c r="G166" s="831">
        <v>395.51</v>
      </c>
      <c r="H166" s="831">
        <v>1.5068769764163525</v>
      </c>
      <c r="I166" s="831">
        <v>9887.75</v>
      </c>
      <c r="J166" s="831">
        <v>0.03</v>
      </c>
      <c r="K166" s="831">
        <v>262.46999999999997</v>
      </c>
      <c r="L166" s="831">
        <v>1</v>
      </c>
      <c r="M166" s="831">
        <v>8749</v>
      </c>
      <c r="N166" s="831">
        <v>0.03</v>
      </c>
      <c r="O166" s="831">
        <v>252.05</v>
      </c>
      <c r="P166" s="827">
        <v>0.96030022478759491</v>
      </c>
      <c r="Q166" s="832">
        <v>8401.6666666666679</v>
      </c>
    </row>
    <row r="167" spans="1:17" ht="14.45" customHeight="1" x14ac:dyDescent="0.2">
      <c r="A167" s="821" t="s">
        <v>2822</v>
      </c>
      <c r="B167" s="822" t="s">
        <v>2823</v>
      </c>
      <c r="C167" s="822" t="s">
        <v>2182</v>
      </c>
      <c r="D167" s="822" t="s">
        <v>2827</v>
      </c>
      <c r="E167" s="822" t="s">
        <v>2825</v>
      </c>
      <c r="F167" s="831">
        <v>0.01</v>
      </c>
      <c r="G167" s="831">
        <v>49.43</v>
      </c>
      <c r="H167" s="831"/>
      <c r="I167" s="831">
        <v>4943</v>
      </c>
      <c r="J167" s="831"/>
      <c r="K167" s="831"/>
      <c r="L167" s="831"/>
      <c r="M167" s="831"/>
      <c r="N167" s="831"/>
      <c r="O167" s="831"/>
      <c r="P167" s="827"/>
      <c r="Q167" s="832"/>
    </row>
    <row r="168" spans="1:17" ht="14.45" customHeight="1" x14ac:dyDescent="0.2">
      <c r="A168" s="821" t="s">
        <v>2822</v>
      </c>
      <c r="B168" s="822" t="s">
        <v>2823</v>
      </c>
      <c r="C168" s="822" t="s">
        <v>2182</v>
      </c>
      <c r="D168" s="822" t="s">
        <v>2828</v>
      </c>
      <c r="E168" s="822" t="s">
        <v>2829</v>
      </c>
      <c r="F168" s="831"/>
      <c r="G168" s="831"/>
      <c r="H168" s="831"/>
      <c r="I168" s="831"/>
      <c r="J168" s="831">
        <v>0.6</v>
      </c>
      <c r="K168" s="831">
        <v>310.2</v>
      </c>
      <c r="L168" s="831">
        <v>1</v>
      </c>
      <c r="M168" s="831">
        <v>517</v>
      </c>
      <c r="N168" s="831">
        <v>0.1</v>
      </c>
      <c r="O168" s="831">
        <v>51.7</v>
      </c>
      <c r="P168" s="827">
        <v>0.16666666666666669</v>
      </c>
      <c r="Q168" s="832">
        <v>517</v>
      </c>
    </row>
    <row r="169" spans="1:17" ht="14.45" customHeight="1" x14ac:dyDescent="0.2">
      <c r="A169" s="821" t="s">
        <v>2822</v>
      </c>
      <c r="B169" s="822" t="s">
        <v>2823</v>
      </c>
      <c r="C169" s="822" t="s">
        <v>2182</v>
      </c>
      <c r="D169" s="822" t="s">
        <v>2830</v>
      </c>
      <c r="E169" s="822" t="s">
        <v>2831</v>
      </c>
      <c r="F169" s="831">
        <v>0.11000000000000001</v>
      </c>
      <c r="G169" s="831">
        <v>909.5</v>
      </c>
      <c r="H169" s="831"/>
      <c r="I169" s="831">
        <v>8268.1818181818162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2822</v>
      </c>
      <c r="B170" s="822" t="s">
        <v>2823</v>
      </c>
      <c r="C170" s="822" t="s">
        <v>2182</v>
      </c>
      <c r="D170" s="822" t="s">
        <v>2832</v>
      </c>
      <c r="E170" s="822" t="s">
        <v>2833</v>
      </c>
      <c r="F170" s="831">
        <v>0.1</v>
      </c>
      <c r="G170" s="831">
        <v>53.23</v>
      </c>
      <c r="H170" s="831"/>
      <c r="I170" s="831">
        <v>532.29999999999995</v>
      </c>
      <c r="J170" s="831"/>
      <c r="K170" s="831"/>
      <c r="L170" s="831"/>
      <c r="M170" s="831"/>
      <c r="N170" s="831"/>
      <c r="O170" s="831"/>
      <c r="P170" s="827"/>
      <c r="Q170" s="832"/>
    </row>
    <row r="171" spans="1:17" ht="14.45" customHeight="1" x14ac:dyDescent="0.2">
      <c r="A171" s="821" t="s">
        <v>2822</v>
      </c>
      <c r="B171" s="822" t="s">
        <v>2823</v>
      </c>
      <c r="C171" s="822" t="s">
        <v>2182</v>
      </c>
      <c r="D171" s="822" t="s">
        <v>2834</v>
      </c>
      <c r="E171" s="822" t="s">
        <v>2831</v>
      </c>
      <c r="F171" s="831">
        <v>0.15000000000000002</v>
      </c>
      <c r="G171" s="831">
        <v>272.85000000000002</v>
      </c>
      <c r="H171" s="831"/>
      <c r="I171" s="831">
        <v>1818.9999999999998</v>
      </c>
      <c r="J171" s="831"/>
      <c r="K171" s="831"/>
      <c r="L171" s="831"/>
      <c r="M171" s="831"/>
      <c r="N171" s="831"/>
      <c r="O171" s="831"/>
      <c r="P171" s="827"/>
      <c r="Q171" s="832"/>
    </row>
    <row r="172" spans="1:17" ht="14.45" customHeight="1" x14ac:dyDescent="0.2">
      <c r="A172" s="821" t="s">
        <v>2822</v>
      </c>
      <c r="B172" s="822" t="s">
        <v>2823</v>
      </c>
      <c r="C172" s="822" t="s">
        <v>2182</v>
      </c>
      <c r="D172" s="822" t="s">
        <v>2835</v>
      </c>
      <c r="E172" s="822" t="s">
        <v>2831</v>
      </c>
      <c r="F172" s="831">
        <v>0.02</v>
      </c>
      <c r="G172" s="831">
        <v>972.12</v>
      </c>
      <c r="H172" s="831"/>
      <c r="I172" s="831">
        <v>48606</v>
      </c>
      <c r="J172" s="831"/>
      <c r="K172" s="831"/>
      <c r="L172" s="831"/>
      <c r="M172" s="831"/>
      <c r="N172" s="831"/>
      <c r="O172" s="831"/>
      <c r="P172" s="827"/>
      <c r="Q172" s="832"/>
    </row>
    <row r="173" spans="1:17" ht="14.45" customHeight="1" x14ac:dyDescent="0.2">
      <c r="A173" s="821" t="s">
        <v>2822</v>
      </c>
      <c r="B173" s="822" t="s">
        <v>2823</v>
      </c>
      <c r="C173" s="822" t="s">
        <v>2182</v>
      </c>
      <c r="D173" s="822" t="s">
        <v>2836</v>
      </c>
      <c r="E173" s="822" t="s">
        <v>2831</v>
      </c>
      <c r="F173" s="831"/>
      <c r="G173" s="831"/>
      <c r="H173" s="831"/>
      <c r="I173" s="831"/>
      <c r="J173" s="831"/>
      <c r="K173" s="831"/>
      <c r="L173" s="831"/>
      <c r="M173" s="831"/>
      <c r="N173" s="831">
        <v>0</v>
      </c>
      <c r="O173" s="831">
        <v>13.11</v>
      </c>
      <c r="P173" s="827"/>
      <c r="Q173" s="832"/>
    </row>
    <row r="174" spans="1:17" ht="14.45" customHeight="1" x14ac:dyDescent="0.2">
      <c r="A174" s="821" t="s">
        <v>2822</v>
      </c>
      <c r="B174" s="822" t="s">
        <v>2823</v>
      </c>
      <c r="C174" s="822" t="s">
        <v>2182</v>
      </c>
      <c r="D174" s="822" t="s">
        <v>2837</v>
      </c>
      <c r="E174" s="822" t="s">
        <v>2831</v>
      </c>
      <c r="F174" s="831"/>
      <c r="G174" s="831"/>
      <c r="H174" s="831"/>
      <c r="I174" s="831"/>
      <c r="J174" s="831">
        <v>0.16</v>
      </c>
      <c r="K174" s="831">
        <v>262.31</v>
      </c>
      <c r="L174" s="831">
        <v>1</v>
      </c>
      <c r="M174" s="831">
        <v>1639.4375</v>
      </c>
      <c r="N174" s="831">
        <v>0.04</v>
      </c>
      <c r="O174" s="831">
        <v>65.58</v>
      </c>
      <c r="P174" s="827">
        <v>0.25000953070794096</v>
      </c>
      <c r="Q174" s="832">
        <v>1639.5</v>
      </c>
    </row>
    <row r="175" spans="1:17" ht="14.45" customHeight="1" x14ac:dyDescent="0.2">
      <c r="A175" s="821" t="s">
        <v>2822</v>
      </c>
      <c r="B175" s="822" t="s">
        <v>2823</v>
      </c>
      <c r="C175" s="822" t="s">
        <v>2182</v>
      </c>
      <c r="D175" s="822" t="s">
        <v>2838</v>
      </c>
      <c r="E175" s="822" t="s">
        <v>2833</v>
      </c>
      <c r="F175" s="831"/>
      <c r="G175" s="831"/>
      <c r="H175" s="831"/>
      <c r="I175" s="831"/>
      <c r="J175" s="831">
        <v>0.05</v>
      </c>
      <c r="K175" s="831">
        <v>26.62</v>
      </c>
      <c r="L175" s="831">
        <v>1</v>
      </c>
      <c r="M175" s="831">
        <v>532.4</v>
      </c>
      <c r="N175" s="831">
        <v>0.08</v>
      </c>
      <c r="O175" s="831">
        <v>39.92</v>
      </c>
      <c r="P175" s="827">
        <v>1.4996243425995492</v>
      </c>
      <c r="Q175" s="832">
        <v>499</v>
      </c>
    </row>
    <row r="176" spans="1:17" ht="14.45" customHeight="1" x14ac:dyDescent="0.2">
      <c r="A176" s="821" t="s">
        <v>2822</v>
      </c>
      <c r="B176" s="822" t="s">
        <v>2823</v>
      </c>
      <c r="C176" s="822" t="s">
        <v>2182</v>
      </c>
      <c r="D176" s="822" t="s">
        <v>2839</v>
      </c>
      <c r="E176" s="822" t="s">
        <v>2831</v>
      </c>
      <c r="F176" s="831"/>
      <c r="G176" s="831"/>
      <c r="H176" s="831"/>
      <c r="I176" s="831"/>
      <c r="J176" s="831">
        <v>0.06</v>
      </c>
      <c r="K176" s="831">
        <v>196.56</v>
      </c>
      <c r="L176" s="831">
        <v>1</v>
      </c>
      <c r="M176" s="831">
        <v>3276</v>
      </c>
      <c r="N176" s="831"/>
      <c r="O176" s="831"/>
      <c r="P176" s="827"/>
      <c r="Q176" s="832"/>
    </row>
    <row r="177" spans="1:17" ht="14.45" customHeight="1" x14ac:dyDescent="0.2">
      <c r="A177" s="821" t="s">
        <v>2822</v>
      </c>
      <c r="B177" s="822" t="s">
        <v>2823</v>
      </c>
      <c r="C177" s="822" t="s">
        <v>2244</v>
      </c>
      <c r="D177" s="822" t="s">
        <v>2840</v>
      </c>
      <c r="E177" s="822" t="s">
        <v>2841</v>
      </c>
      <c r="F177" s="831">
        <v>1</v>
      </c>
      <c r="G177" s="831">
        <v>972.32</v>
      </c>
      <c r="H177" s="831"/>
      <c r="I177" s="831">
        <v>972.32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2822</v>
      </c>
      <c r="B178" s="822" t="s">
        <v>2823</v>
      </c>
      <c r="C178" s="822" t="s">
        <v>2244</v>
      </c>
      <c r="D178" s="822" t="s">
        <v>2842</v>
      </c>
      <c r="E178" s="822" t="s">
        <v>2843</v>
      </c>
      <c r="F178" s="831">
        <v>1</v>
      </c>
      <c r="G178" s="831">
        <v>943.25</v>
      </c>
      <c r="H178" s="831"/>
      <c r="I178" s="831">
        <v>943.25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2822</v>
      </c>
      <c r="B179" s="822" t="s">
        <v>2823</v>
      </c>
      <c r="C179" s="822" t="s">
        <v>2244</v>
      </c>
      <c r="D179" s="822" t="s">
        <v>2844</v>
      </c>
      <c r="E179" s="822" t="s">
        <v>2845</v>
      </c>
      <c r="F179" s="831">
        <v>1</v>
      </c>
      <c r="G179" s="831">
        <v>7650</v>
      </c>
      <c r="H179" s="831"/>
      <c r="I179" s="831">
        <v>7650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2822</v>
      </c>
      <c r="B180" s="822" t="s">
        <v>2823</v>
      </c>
      <c r="C180" s="822" t="s">
        <v>2244</v>
      </c>
      <c r="D180" s="822" t="s">
        <v>2846</v>
      </c>
      <c r="E180" s="822" t="s">
        <v>2847</v>
      </c>
      <c r="F180" s="831">
        <v>2</v>
      </c>
      <c r="G180" s="831">
        <v>23666.12</v>
      </c>
      <c r="H180" s="831"/>
      <c r="I180" s="831">
        <v>11833.06</v>
      </c>
      <c r="J180" s="831"/>
      <c r="K180" s="831"/>
      <c r="L180" s="831"/>
      <c r="M180" s="831"/>
      <c r="N180" s="831"/>
      <c r="O180" s="831"/>
      <c r="P180" s="827"/>
      <c r="Q180" s="832"/>
    </row>
    <row r="181" spans="1:17" ht="14.45" customHeight="1" x14ac:dyDescent="0.2">
      <c r="A181" s="821" t="s">
        <v>2822</v>
      </c>
      <c r="B181" s="822" t="s">
        <v>2823</v>
      </c>
      <c r="C181" s="822" t="s">
        <v>2244</v>
      </c>
      <c r="D181" s="822" t="s">
        <v>2848</v>
      </c>
      <c r="E181" s="822" t="s">
        <v>2849</v>
      </c>
      <c r="F181" s="831">
        <v>1</v>
      </c>
      <c r="G181" s="831">
        <v>831.16</v>
      </c>
      <c r="H181" s="831"/>
      <c r="I181" s="831">
        <v>831.16</v>
      </c>
      <c r="J181" s="831"/>
      <c r="K181" s="831"/>
      <c r="L181" s="831"/>
      <c r="M181" s="831"/>
      <c r="N181" s="831"/>
      <c r="O181" s="831"/>
      <c r="P181" s="827"/>
      <c r="Q181" s="832"/>
    </row>
    <row r="182" spans="1:17" ht="14.45" customHeight="1" x14ac:dyDescent="0.2">
      <c r="A182" s="821" t="s">
        <v>2822</v>
      </c>
      <c r="B182" s="822" t="s">
        <v>2823</v>
      </c>
      <c r="C182" s="822" t="s">
        <v>2244</v>
      </c>
      <c r="D182" s="822" t="s">
        <v>2850</v>
      </c>
      <c r="E182" s="822" t="s">
        <v>2851</v>
      </c>
      <c r="F182" s="831">
        <v>1</v>
      </c>
      <c r="G182" s="831">
        <v>1086.17</v>
      </c>
      <c r="H182" s="831"/>
      <c r="I182" s="831">
        <v>1086.17</v>
      </c>
      <c r="J182" s="831"/>
      <c r="K182" s="831"/>
      <c r="L182" s="831"/>
      <c r="M182" s="831"/>
      <c r="N182" s="831"/>
      <c r="O182" s="831"/>
      <c r="P182" s="827"/>
      <c r="Q182" s="832"/>
    </row>
    <row r="183" spans="1:17" ht="14.45" customHeight="1" x14ac:dyDescent="0.2">
      <c r="A183" s="821" t="s">
        <v>2822</v>
      </c>
      <c r="B183" s="822" t="s">
        <v>2823</v>
      </c>
      <c r="C183" s="822" t="s">
        <v>2244</v>
      </c>
      <c r="D183" s="822" t="s">
        <v>2852</v>
      </c>
      <c r="E183" s="822" t="s">
        <v>2853</v>
      </c>
      <c r="F183" s="831">
        <v>1</v>
      </c>
      <c r="G183" s="831">
        <v>16831.689999999999</v>
      </c>
      <c r="H183" s="831"/>
      <c r="I183" s="831">
        <v>16831.689999999999</v>
      </c>
      <c r="J183" s="831"/>
      <c r="K183" s="831"/>
      <c r="L183" s="831"/>
      <c r="M183" s="831"/>
      <c r="N183" s="831"/>
      <c r="O183" s="831"/>
      <c r="P183" s="827"/>
      <c r="Q183" s="832"/>
    </row>
    <row r="184" spans="1:17" ht="14.45" customHeight="1" x14ac:dyDescent="0.2">
      <c r="A184" s="821" t="s">
        <v>2822</v>
      </c>
      <c r="B184" s="822" t="s">
        <v>2823</v>
      </c>
      <c r="C184" s="822" t="s">
        <v>2244</v>
      </c>
      <c r="D184" s="822" t="s">
        <v>2854</v>
      </c>
      <c r="E184" s="822" t="s">
        <v>2855</v>
      </c>
      <c r="F184" s="831">
        <v>1</v>
      </c>
      <c r="G184" s="831">
        <v>4066.69</v>
      </c>
      <c r="H184" s="831"/>
      <c r="I184" s="831">
        <v>4066.69</v>
      </c>
      <c r="J184" s="831"/>
      <c r="K184" s="831"/>
      <c r="L184" s="831"/>
      <c r="M184" s="831"/>
      <c r="N184" s="831"/>
      <c r="O184" s="831"/>
      <c r="P184" s="827"/>
      <c r="Q184" s="832"/>
    </row>
    <row r="185" spans="1:17" ht="14.45" customHeight="1" x14ac:dyDescent="0.2">
      <c r="A185" s="821" t="s">
        <v>2822</v>
      </c>
      <c r="B185" s="822" t="s">
        <v>2823</v>
      </c>
      <c r="C185" s="822" t="s">
        <v>2192</v>
      </c>
      <c r="D185" s="822" t="s">
        <v>2856</v>
      </c>
      <c r="E185" s="822" t="s">
        <v>2857</v>
      </c>
      <c r="F185" s="831">
        <v>22</v>
      </c>
      <c r="G185" s="831">
        <v>4928</v>
      </c>
      <c r="H185" s="831">
        <v>1.2167901234567902</v>
      </c>
      <c r="I185" s="831">
        <v>224</v>
      </c>
      <c r="J185" s="831">
        <v>18</v>
      </c>
      <c r="K185" s="831">
        <v>4050</v>
      </c>
      <c r="L185" s="831">
        <v>1</v>
      </c>
      <c r="M185" s="831">
        <v>225</v>
      </c>
      <c r="N185" s="831">
        <v>13</v>
      </c>
      <c r="O185" s="831">
        <v>2938</v>
      </c>
      <c r="P185" s="827">
        <v>0.72543209876543213</v>
      </c>
      <c r="Q185" s="832">
        <v>226</v>
      </c>
    </row>
    <row r="186" spans="1:17" ht="14.45" customHeight="1" x14ac:dyDescent="0.2">
      <c r="A186" s="821" t="s">
        <v>2822</v>
      </c>
      <c r="B186" s="822" t="s">
        <v>2823</v>
      </c>
      <c r="C186" s="822" t="s">
        <v>2192</v>
      </c>
      <c r="D186" s="822" t="s">
        <v>2858</v>
      </c>
      <c r="E186" s="822" t="s">
        <v>2859</v>
      </c>
      <c r="F186" s="831">
        <v>21</v>
      </c>
      <c r="G186" s="831">
        <v>4746</v>
      </c>
      <c r="H186" s="831">
        <v>1.2298522933402436</v>
      </c>
      <c r="I186" s="831">
        <v>226</v>
      </c>
      <c r="J186" s="831">
        <v>17</v>
      </c>
      <c r="K186" s="831">
        <v>3859</v>
      </c>
      <c r="L186" s="831">
        <v>1</v>
      </c>
      <c r="M186" s="831">
        <v>227</v>
      </c>
      <c r="N186" s="831">
        <v>10</v>
      </c>
      <c r="O186" s="831">
        <v>2280</v>
      </c>
      <c r="P186" s="827">
        <v>0.59082663902565435</v>
      </c>
      <c r="Q186" s="832">
        <v>228</v>
      </c>
    </row>
    <row r="187" spans="1:17" ht="14.45" customHeight="1" x14ac:dyDescent="0.2">
      <c r="A187" s="821" t="s">
        <v>2822</v>
      </c>
      <c r="B187" s="822" t="s">
        <v>2823</v>
      </c>
      <c r="C187" s="822" t="s">
        <v>2192</v>
      </c>
      <c r="D187" s="822" t="s">
        <v>2860</v>
      </c>
      <c r="E187" s="822" t="s">
        <v>2861</v>
      </c>
      <c r="F187" s="831"/>
      <c r="G187" s="831"/>
      <c r="H187" s="831"/>
      <c r="I187" s="831"/>
      <c r="J187" s="831">
        <v>2</v>
      </c>
      <c r="K187" s="831">
        <v>1258</v>
      </c>
      <c r="L187" s="831">
        <v>1</v>
      </c>
      <c r="M187" s="831">
        <v>629</v>
      </c>
      <c r="N187" s="831">
        <v>1</v>
      </c>
      <c r="O187" s="831">
        <v>631</v>
      </c>
      <c r="P187" s="827">
        <v>0.50158982511923689</v>
      </c>
      <c r="Q187" s="832">
        <v>631</v>
      </c>
    </row>
    <row r="188" spans="1:17" ht="14.45" customHeight="1" x14ac:dyDescent="0.2">
      <c r="A188" s="821" t="s">
        <v>2822</v>
      </c>
      <c r="B188" s="822" t="s">
        <v>2823</v>
      </c>
      <c r="C188" s="822" t="s">
        <v>2192</v>
      </c>
      <c r="D188" s="822" t="s">
        <v>2862</v>
      </c>
      <c r="E188" s="822" t="s">
        <v>2863</v>
      </c>
      <c r="F188" s="831">
        <v>3</v>
      </c>
      <c r="G188" s="831">
        <v>1383</v>
      </c>
      <c r="H188" s="831">
        <v>1.4967532467532467</v>
      </c>
      <c r="I188" s="831">
        <v>461</v>
      </c>
      <c r="J188" s="831">
        <v>2</v>
      </c>
      <c r="K188" s="831">
        <v>924</v>
      </c>
      <c r="L188" s="831">
        <v>1</v>
      </c>
      <c r="M188" s="831">
        <v>462</v>
      </c>
      <c r="N188" s="831">
        <v>2</v>
      </c>
      <c r="O188" s="831">
        <v>928</v>
      </c>
      <c r="P188" s="827">
        <v>1.0043290043290043</v>
      </c>
      <c r="Q188" s="832">
        <v>464</v>
      </c>
    </row>
    <row r="189" spans="1:17" ht="14.45" customHeight="1" x14ac:dyDescent="0.2">
      <c r="A189" s="821" t="s">
        <v>2822</v>
      </c>
      <c r="B189" s="822" t="s">
        <v>2823</v>
      </c>
      <c r="C189" s="822" t="s">
        <v>2192</v>
      </c>
      <c r="D189" s="822" t="s">
        <v>2864</v>
      </c>
      <c r="E189" s="822" t="s">
        <v>2865</v>
      </c>
      <c r="F189" s="831">
        <v>1</v>
      </c>
      <c r="G189" s="831">
        <v>1577</v>
      </c>
      <c r="H189" s="831"/>
      <c r="I189" s="831">
        <v>1577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2822</v>
      </c>
      <c r="B190" s="822" t="s">
        <v>2823</v>
      </c>
      <c r="C190" s="822" t="s">
        <v>2192</v>
      </c>
      <c r="D190" s="822" t="s">
        <v>2866</v>
      </c>
      <c r="E190" s="822" t="s">
        <v>2867</v>
      </c>
      <c r="F190" s="831"/>
      <c r="G190" s="831"/>
      <c r="H190" s="831"/>
      <c r="I190" s="831"/>
      <c r="J190" s="831"/>
      <c r="K190" s="831"/>
      <c r="L190" s="831"/>
      <c r="M190" s="831"/>
      <c r="N190" s="831">
        <v>2</v>
      </c>
      <c r="O190" s="831">
        <v>698</v>
      </c>
      <c r="P190" s="827"/>
      <c r="Q190" s="832">
        <v>349</v>
      </c>
    </row>
    <row r="191" spans="1:17" ht="14.45" customHeight="1" x14ac:dyDescent="0.2">
      <c r="A191" s="821" t="s">
        <v>2822</v>
      </c>
      <c r="B191" s="822" t="s">
        <v>2823</v>
      </c>
      <c r="C191" s="822" t="s">
        <v>2192</v>
      </c>
      <c r="D191" s="822" t="s">
        <v>2868</v>
      </c>
      <c r="E191" s="822" t="s">
        <v>2869</v>
      </c>
      <c r="F191" s="831"/>
      <c r="G191" s="831"/>
      <c r="H191" s="831"/>
      <c r="I191" s="831"/>
      <c r="J191" s="831">
        <v>1</v>
      </c>
      <c r="K191" s="831">
        <v>877</v>
      </c>
      <c r="L191" s="831">
        <v>1</v>
      </c>
      <c r="M191" s="831">
        <v>877</v>
      </c>
      <c r="N191" s="831"/>
      <c r="O191" s="831"/>
      <c r="P191" s="827"/>
      <c r="Q191" s="832"/>
    </row>
    <row r="192" spans="1:17" ht="14.45" customHeight="1" x14ac:dyDescent="0.2">
      <c r="A192" s="821" t="s">
        <v>2822</v>
      </c>
      <c r="B192" s="822" t="s">
        <v>2823</v>
      </c>
      <c r="C192" s="822" t="s">
        <v>2192</v>
      </c>
      <c r="D192" s="822" t="s">
        <v>2870</v>
      </c>
      <c r="E192" s="822" t="s">
        <v>2871</v>
      </c>
      <c r="F192" s="831">
        <v>18</v>
      </c>
      <c r="G192" s="831">
        <v>92844</v>
      </c>
      <c r="H192" s="831">
        <v>1.0580030539918408</v>
      </c>
      <c r="I192" s="831">
        <v>5158</v>
      </c>
      <c r="J192" s="831">
        <v>17</v>
      </c>
      <c r="K192" s="831">
        <v>87754</v>
      </c>
      <c r="L192" s="831">
        <v>1</v>
      </c>
      <c r="M192" s="831">
        <v>5162</v>
      </c>
      <c r="N192" s="831">
        <v>10</v>
      </c>
      <c r="O192" s="831">
        <v>51660</v>
      </c>
      <c r="P192" s="827">
        <v>0.58869111379538253</v>
      </c>
      <c r="Q192" s="832">
        <v>5166</v>
      </c>
    </row>
    <row r="193" spans="1:17" ht="14.45" customHeight="1" x14ac:dyDescent="0.2">
      <c r="A193" s="821" t="s">
        <v>2822</v>
      </c>
      <c r="B193" s="822" t="s">
        <v>2823</v>
      </c>
      <c r="C193" s="822" t="s">
        <v>2192</v>
      </c>
      <c r="D193" s="822" t="s">
        <v>2872</v>
      </c>
      <c r="E193" s="822" t="s">
        <v>2873</v>
      </c>
      <c r="F193" s="831">
        <v>2</v>
      </c>
      <c r="G193" s="831">
        <v>11242</v>
      </c>
      <c r="H193" s="831">
        <v>0.6660741794051428</v>
      </c>
      <c r="I193" s="831">
        <v>5621</v>
      </c>
      <c r="J193" s="831">
        <v>3</v>
      </c>
      <c r="K193" s="831">
        <v>16878</v>
      </c>
      <c r="L193" s="831">
        <v>1</v>
      </c>
      <c r="M193" s="831">
        <v>5626</v>
      </c>
      <c r="N193" s="831">
        <v>2</v>
      </c>
      <c r="O193" s="831">
        <v>11260</v>
      </c>
      <c r="P193" s="827">
        <v>0.66714065647588572</v>
      </c>
      <c r="Q193" s="832">
        <v>5630</v>
      </c>
    </row>
    <row r="194" spans="1:17" ht="14.45" customHeight="1" x14ac:dyDescent="0.2">
      <c r="A194" s="821" t="s">
        <v>2822</v>
      </c>
      <c r="B194" s="822" t="s">
        <v>2823</v>
      </c>
      <c r="C194" s="822" t="s">
        <v>2192</v>
      </c>
      <c r="D194" s="822" t="s">
        <v>2874</v>
      </c>
      <c r="E194" s="822" t="s">
        <v>2875</v>
      </c>
      <c r="F194" s="831">
        <v>175</v>
      </c>
      <c r="G194" s="831">
        <v>31150</v>
      </c>
      <c r="H194" s="831">
        <v>1.5265118102518866</v>
      </c>
      <c r="I194" s="831">
        <v>178</v>
      </c>
      <c r="J194" s="831">
        <v>114</v>
      </c>
      <c r="K194" s="831">
        <v>20406</v>
      </c>
      <c r="L194" s="831">
        <v>1</v>
      </c>
      <c r="M194" s="831">
        <v>179</v>
      </c>
      <c r="N194" s="831">
        <v>152</v>
      </c>
      <c r="O194" s="831">
        <v>27360</v>
      </c>
      <c r="P194" s="827">
        <v>1.3407821229050279</v>
      </c>
      <c r="Q194" s="832">
        <v>180</v>
      </c>
    </row>
    <row r="195" spans="1:17" ht="14.45" customHeight="1" x14ac:dyDescent="0.2">
      <c r="A195" s="821" t="s">
        <v>2822</v>
      </c>
      <c r="B195" s="822" t="s">
        <v>2823</v>
      </c>
      <c r="C195" s="822" t="s">
        <v>2192</v>
      </c>
      <c r="D195" s="822" t="s">
        <v>2876</v>
      </c>
      <c r="E195" s="822" t="s">
        <v>2877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2056</v>
      </c>
      <c r="P195" s="827"/>
      <c r="Q195" s="832">
        <v>2056</v>
      </c>
    </row>
    <row r="196" spans="1:17" ht="14.45" customHeight="1" x14ac:dyDescent="0.2">
      <c r="A196" s="821" t="s">
        <v>2822</v>
      </c>
      <c r="B196" s="822" t="s">
        <v>2823</v>
      </c>
      <c r="C196" s="822" t="s">
        <v>2192</v>
      </c>
      <c r="D196" s="822" t="s">
        <v>2878</v>
      </c>
      <c r="E196" s="822" t="s">
        <v>2879</v>
      </c>
      <c r="F196" s="831"/>
      <c r="G196" s="831"/>
      <c r="H196" s="831"/>
      <c r="I196" s="831"/>
      <c r="J196" s="831"/>
      <c r="K196" s="831"/>
      <c r="L196" s="831"/>
      <c r="M196" s="831"/>
      <c r="N196" s="831">
        <v>2</v>
      </c>
      <c r="O196" s="831">
        <v>698</v>
      </c>
      <c r="P196" s="827"/>
      <c r="Q196" s="832">
        <v>349</v>
      </c>
    </row>
    <row r="197" spans="1:17" ht="14.45" customHeight="1" x14ac:dyDescent="0.2">
      <c r="A197" s="821" t="s">
        <v>2822</v>
      </c>
      <c r="B197" s="822" t="s">
        <v>2823</v>
      </c>
      <c r="C197" s="822" t="s">
        <v>2192</v>
      </c>
      <c r="D197" s="822" t="s">
        <v>2880</v>
      </c>
      <c r="E197" s="822" t="s">
        <v>2881</v>
      </c>
      <c r="F197" s="831">
        <v>10</v>
      </c>
      <c r="G197" s="831">
        <v>27370</v>
      </c>
      <c r="H197" s="831">
        <v>0.99890510948905109</v>
      </c>
      <c r="I197" s="831">
        <v>2737</v>
      </c>
      <c r="J197" s="831">
        <v>10</v>
      </c>
      <c r="K197" s="831">
        <v>27400</v>
      </c>
      <c r="L197" s="831">
        <v>1</v>
      </c>
      <c r="M197" s="831">
        <v>2740</v>
      </c>
      <c r="N197" s="831">
        <v>7</v>
      </c>
      <c r="O197" s="831">
        <v>19194</v>
      </c>
      <c r="P197" s="827">
        <v>0.70051094890510945</v>
      </c>
      <c r="Q197" s="832">
        <v>2742</v>
      </c>
    </row>
    <row r="198" spans="1:17" ht="14.45" customHeight="1" x14ac:dyDescent="0.2">
      <c r="A198" s="821" t="s">
        <v>2822</v>
      </c>
      <c r="B198" s="822" t="s">
        <v>2823</v>
      </c>
      <c r="C198" s="822" t="s">
        <v>2192</v>
      </c>
      <c r="D198" s="822" t="s">
        <v>2882</v>
      </c>
      <c r="E198" s="822" t="s">
        <v>2883</v>
      </c>
      <c r="F198" s="831">
        <v>1</v>
      </c>
      <c r="G198" s="831">
        <v>5270</v>
      </c>
      <c r="H198" s="831">
        <v>0.33308052079383138</v>
      </c>
      <c r="I198" s="831">
        <v>5270</v>
      </c>
      <c r="J198" s="831">
        <v>3</v>
      </c>
      <c r="K198" s="831">
        <v>15822</v>
      </c>
      <c r="L198" s="831">
        <v>1</v>
      </c>
      <c r="M198" s="831">
        <v>5274</v>
      </c>
      <c r="N198" s="831">
        <v>3</v>
      </c>
      <c r="O198" s="831">
        <v>15834</v>
      </c>
      <c r="P198" s="827">
        <v>1.0007584376185059</v>
      </c>
      <c r="Q198" s="832">
        <v>5278</v>
      </c>
    </row>
    <row r="199" spans="1:17" ht="14.45" customHeight="1" x14ac:dyDescent="0.2">
      <c r="A199" s="821" t="s">
        <v>2822</v>
      </c>
      <c r="B199" s="822" t="s">
        <v>2823</v>
      </c>
      <c r="C199" s="822" t="s">
        <v>2192</v>
      </c>
      <c r="D199" s="822" t="s">
        <v>2884</v>
      </c>
      <c r="E199" s="822" t="s">
        <v>2885</v>
      </c>
      <c r="F199" s="831">
        <v>3</v>
      </c>
      <c r="G199" s="831">
        <v>2025</v>
      </c>
      <c r="H199" s="831"/>
      <c r="I199" s="831">
        <v>675</v>
      </c>
      <c r="J199" s="831"/>
      <c r="K199" s="831"/>
      <c r="L199" s="831"/>
      <c r="M199" s="831"/>
      <c r="N199" s="831">
        <v>1</v>
      </c>
      <c r="O199" s="831">
        <v>680</v>
      </c>
      <c r="P199" s="827"/>
      <c r="Q199" s="832">
        <v>680</v>
      </c>
    </row>
    <row r="200" spans="1:17" ht="14.45" customHeight="1" x14ac:dyDescent="0.2">
      <c r="A200" s="821" t="s">
        <v>2822</v>
      </c>
      <c r="B200" s="822" t="s">
        <v>2823</v>
      </c>
      <c r="C200" s="822" t="s">
        <v>2192</v>
      </c>
      <c r="D200" s="822" t="s">
        <v>2886</v>
      </c>
      <c r="E200" s="822" t="s">
        <v>2887</v>
      </c>
      <c r="F200" s="831">
        <v>3</v>
      </c>
      <c r="G200" s="831">
        <v>1707</v>
      </c>
      <c r="H200" s="831">
        <v>1.4947460595446584</v>
      </c>
      <c r="I200" s="831">
        <v>569</v>
      </c>
      <c r="J200" s="831">
        <v>2</v>
      </c>
      <c r="K200" s="831">
        <v>1142</v>
      </c>
      <c r="L200" s="831">
        <v>1</v>
      </c>
      <c r="M200" s="831">
        <v>571</v>
      </c>
      <c r="N200" s="831">
        <v>2</v>
      </c>
      <c r="O200" s="831">
        <v>1146</v>
      </c>
      <c r="P200" s="827">
        <v>1.0035026269702276</v>
      </c>
      <c r="Q200" s="832">
        <v>573</v>
      </c>
    </row>
    <row r="201" spans="1:17" ht="14.45" customHeight="1" x14ac:dyDescent="0.2">
      <c r="A201" s="821" t="s">
        <v>2822</v>
      </c>
      <c r="B201" s="822" t="s">
        <v>2823</v>
      </c>
      <c r="C201" s="822" t="s">
        <v>2192</v>
      </c>
      <c r="D201" s="822" t="s">
        <v>2888</v>
      </c>
      <c r="E201" s="822" t="s">
        <v>2889</v>
      </c>
      <c r="F201" s="831">
        <v>1</v>
      </c>
      <c r="G201" s="831">
        <v>155</v>
      </c>
      <c r="H201" s="831">
        <v>0.99358974358974361</v>
      </c>
      <c r="I201" s="831">
        <v>155</v>
      </c>
      <c r="J201" s="831">
        <v>1</v>
      </c>
      <c r="K201" s="831">
        <v>156</v>
      </c>
      <c r="L201" s="831">
        <v>1</v>
      </c>
      <c r="M201" s="831">
        <v>156</v>
      </c>
      <c r="N201" s="831"/>
      <c r="O201" s="831"/>
      <c r="P201" s="827"/>
      <c r="Q201" s="832"/>
    </row>
    <row r="202" spans="1:17" ht="14.45" customHeight="1" x14ac:dyDescent="0.2">
      <c r="A202" s="821" t="s">
        <v>2822</v>
      </c>
      <c r="B202" s="822" t="s">
        <v>2823</v>
      </c>
      <c r="C202" s="822" t="s">
        <v>2192</v>
      </c>
      <c r="D202" s="822" t="s">
        <v>2890</v>
      </c>
      <c r="E202" s="822" t="s">
        <v>2891</v>
      </c>
      <c r="F202" s="831">
        <v>3</v>
      </c>
      <c r="G202" s="831">
        <v>615</v>
      </c>
      <c r="H202" s="831"/>
      <c r="I202" s="831">
        <v>205</v>
      </c>
      <c r="J202" s="831"/>
      <c r="K202" s="831"/>
      <c r="L202" s="831"/>
      <c r="M202" s="831"/>
      <c r="N202" s="831"/>
      <c r="O202" s="831"/>
      <c r="P202" s="827"/>
      <c r="Q202" s="832"/>
    </row>
    <row r="203" spans="1:17" ht="14.45" customHeight="1" x14ac:dyDescent="0.2">
      <c r="A203" s="821" t="s">
        <v>2822</v>
      </c>
      <c r="B203" s="822" t="s">
        <v>2823</v>
      </c>
      <c r="C203" s="822" t="s">
        <v>2192</v>
      </c>
      <c r="D203" s="822" t="s">
        <v>2892</v>
      </c>
      <c r="E203" s="822" t="s">
        <v>2893</v>
      </c>
      <c r="F203" s="831"/>
      <c r="G203" s="831"/>
      <c r="H203" s="831"/>
      <c r="I203" s="831"/>
      <c r="J203" s="831">
        <v>4</v>
      </c>
      <c r="K203" s="831">
        <v>1712</v>
      </c>
      <c r="L203" s="831">
        <v>1</v>
      </c>
      <c r="M203" s="831">
        <v>428</v>
      </c>
      <c r="N203" s="831">
        <v>2</v>
      </c>
      <c r="O203" s="831">
        <v>860</v>
      </c>
      <c r="P203" s="827">
        <v>0.50233644859813087</v>
      </c>
      <c r="Q203" s="832">
        <v>430</v>
      </c>
    </row>
    <row r="204" spans="1:17" ht="14.45" customHeight="1" x14ac:dyDescent="0.2">
      <c r="A204" s="821" t="s">
        <v>2822</v>
      </c>
      <c r="B204" s="822" t="s">
        <v>2823</v>
      </c>
      <c r="C204" s="822" t="s">
        <v>2192</v>
      </c>
      <c r="D204" s="822" t="s">
        <v>2894</v>
      </c>
      <c r="E204" s="822" t="s">
        <v>2895</v>
      </c>
      <c r="F204" s="831">
        <v>2</v>
      </c>
      <c r="G204" s="831">
        <v>4312</v>
      </c>
      <c r="H204" s="831"/>
      <c r="I204" s="831">
        <v>2156</v>
      </c>
      <c r="J204" s="831"/>
      <c r="K204" s="831"/>
      <c r="L204" s="831"/>
      <c r="M204" s="831"/>
      <c r="N204" s="831"/>
      <c r="O204" s="831"/>
      <c r="P204" s="827"/>
      <c r="Q204" s="832"/>
    </row>
    <row r="205" spans="1:17" ht="14.45" customHeight="1" x14ac:dyDescent="0.2">
      <c r="A205" s="821" t="s">
        <v>2822</v>
      </c>
      <c r="B205" s="822" t="s">
        <v>2823</v>
      </c>
      <c r="C205" s="822" t="s">
        <v>2192</v>
      </c>
      <c r="D205" s="822" t="s">
        <v>2896</v>
      </c>
      <c r="E205" s="822" t="s">
        <v>2897</v>
      </c>
      <c r="F205" s="831">
        <v>6</v>
      </c>
      <c r="G205" s="831">
        <v>5610</v>
      </c>
      <c r="H205" s="831">
        <v>1.9936034115138592</v>
      </c>
      <c r="I205" s="831">
        <v>935</v>
      </c>
      <c r="J205" s="831">
        <v>3</v>
      </c>
      <c r="K205" s="831">
        <v>2814</v>
      </c>
      <c r="L205" s="831">
        <v>1</v>
      </c>
      <c r="M205" s="831">
        <v>938</v>
      </c>
      <c r="N205" s="831">
        <v>1</v>
      </c>
      <c r="O205" s="831">
        <v>941</v>
      </c>
      <c r="P205" s="827">
        <v>0.3343994314143568</v>
      </c>
      <c r="Q205" s="832">
        <v>941</v>
      </c>
    </row>
    <row r="206" spans="1:17" ht="14.45" customHeight="1" x14ac:dyDescent="0.2">
      <c r="A206" s="821" t="s">
        <v>2822</v>
      </c>
      <c r="B206" s="822" t="s">
        <v>2823</v>
      </c>
      <c r="C206" s="822" t="s">
        <v>2192</v>
      </c>
      <c r="D206" s="822" t="s">
        <v>2898</v>
      </c>
      <c r="E206" s="822" t="s">
        <v>2899</v>
      </c>
      <c r="F206" s="831">
        <v>1</v>
      </c>
      <c r="G206" s="831">
        <v>8462</v>
      </c>
      <c r="H206" s="831"/>
      <c r="I206" s="831">
        <v>8462</v>
      </c>
      <c r="J206" s="831"/>
      <c r="K206" s="831"/>
      <c r="L206" s="831"/>
      <c r="M206" s="831"/>
      <c r="N206" s="831"/>
      <c r="O206" s="831"/>
      <c r="P206" s="827"/>
      <c r="Q206" s="832"/>
    </row>
    <row r="207" spans="1:17" ht="14.45" customHeight="1" x14ac:dyDescent="0.2">
      <c r="A207" s="821" t="s">
        <v>2900</v>
      </c>
      <c r="B207" s="822" t="s">
        <v>2901</v>
      </c>
      <c r="C207" s="822" t="s">
        <v>2192</v>
      </c>
      <c r="D207" s="822" t="s">
        <v>2902</v>
      </c>
      <c r="E207" s="822" t="s">
        <v>2903</v>
      </c>
      <c r="F207" s="831">
        <v>13</v>
      </c>
      <c r="G207" s="831">
        <v>2756</v>
      </c>
      <c r="H207" s="831">
        <v>1.0782472613458529</v>
      </c>
      <c r="I207" s="831">
        <v>212</v>
      </c>
      <c r="J207" s="831">
        <v>12</v>
      </c>
      <c r="K207" s="831">
        <v>2556</v>
      </c>
      <c r="L207" s="831">
        <v>1</v>
      </c>
      <c r="M207" s="831">
        <v>213</v>
      </c>
      <c r="N207" s="831">
        <v>8</v>
      </c>
      <c r="O207" s="831">
        <v>1720</v>
      </c>
      <c r="P207" s="827">
        <v>0.67292644757433495</v>
      </c>
      <c r="Q207" s="832">
        <v>215</v>
      </c>
    </row>
    <row r="208" spans="1:17" ht="14.45" customHeight="1" x14ac:dyDescent="0.2">
      <c r="A208" s="821" t="s">
        <v>2900</v>
      </c>
      <c r="B208" s="822" t="s">
        <v>2901</v>
      </c>
      <c r="C208" s="822" t="s">
        <v>2192</v>
      </c>
      <c r="D208" s="822" t="s">
        <v>2904</v>
      </c>
      <c r="E208" s="822" t="s">
        <v>2905</v>
      </c>
      <c r="F208" s="831">
        <v>201</v>
      </c>
      <c r="G208" s="831">
        <v>60702</v>
      </c>
      <c r="H208" s="831">
        <v>2.2765526552655264</v>
      </c>
      <c r="I208" s="831">
        <v>302</v>
      </c>
      <c r="J208" s="831">
        <v>88</v>
      </c>
      <c r="K208" s="831">
        <v>26664</v>
      </c>
      <c r="L208" s="831">
        <v>1</v>
      </c>
      <c r="M208" s="831">
        <v>303</v>
      </c>
      <c r="N208" s="831">
        <v>166</v>
      </c>
      <c r="O208" s="831">
        <v>50630</v>
      </c>
      <c r="P208" s="827">
        <v>1.8988148814881489</v>
      </c>
      <c r="Q208" s="832">
        <v>305</v>
      </c>
    </row>
    <row r="209" spans="1:17" ht="14.45" customHeight="1" x14ac:dyDescent="0.2">
      <c r="A209" s="821" t="s">
        <v>2900</v>
      </c>
      <c r="B209" s="822" t="s">
        <v>2901</v>
      </c>
      <c r="C209" s="822" t="s">
        <v>2192</v>
      </c>
      <c r="D209" s="822" t="s">
        <v>2906</v>
      </c>
      <c r="E209" s="822" t="s">
        <v>2907</v>
      </c>
      <c r="F209" s="831">
        <v>12</v>
      </c>
      <c r="G209" s="831">
        <v>1200</v>
      </c>
      <c r="H209" s="831">
        <v>1</v>
      </c>
      <c r="I209" s="831">
        <v>100</v>
      </c>
      <c r="J209" s="831">
        <v>12</v>
      </c>
      <c r="K209" s="831">
        <v>1200</v>
      </c>
      <c r="L209" s="831">
        <v>1</v>
      </c>
      <c r="M209" s="831">
        <v>100</v>
      </c>
      <c r="N209" s="831">
        <v>15</v>
      </c>
      <c r="O209" s="831">
        <v>1515</v>
      </c>
      <c r="P209" s="827">
        <v>1.2625</v>
      </c>
      <c r="Q209" s="832">
        <v>101</v>
      </c>
    </row>
    <row r="210" spans="1:17" ht="14.45" customHeight="1" x14ac:dyDescent="0.2">
      <c r="A210" s="821" t="s">
        <v>2900</v>
      </c>
      <c r="B210" s="822" t="s">
        <v>2901</v>
      </c>
      <c r="C210" s="822" t="s">
        <v>2192</v>
      </c>
      <c r="D210" s="822" t="s">
        <v>2908</v>
      </c>
      <c r="E210" s="822" t="s">
        <v>2909</v>
      </c>
      <c r="F210" s="831">
        <v>5</v>
      </c>
      <c r="G210" s="831">
        <v>1160</v>
      </c>
      <c r="H210" s="831">
        <v>0.98723404255319147</v>
      </c>
      <c r="I210" s="831">
        <v>232</v>
      </c>
      <c r="J210" s="831">
        <v>5</v>
      </c>
      <c r="K210" s="831">
        <v>1175</v>
      </c>
      <c r="L210" s="831">
        <v>1</v>
      </c>
      <c r="M210" s="831">
        <v>235</v>
      </c>
      <c r="N210" s="831">
        <v>4</v>
      </c>
      <c r="O210" s="831">
        <v>948</v>
      </c>
      <c r="P210" s="827">
        <v>0.80680851063829784</v>
      </c>
      <c r="Q210" s="832">
        <v>237</v>
      </c>
    </row>
    <row r="211" spans="1:17" ht="14.45" customHeight="1" x14ac:dyDescent="0.2">
      <c r="A211" s="821" t="s">
        <v>2900</v>
      </c>
      <c r="B211" s="822" t="s">
        <v>2901</v>
      </c>
      <c r="C211" s="822" t="s">
        <v>2192</v>
      </c>
      <c r="D211" s="822" t="s">
        <v>2910</v>
      </c>
      <c r="E211" s="822" t="s">
        <v>2911</v>
      </c>
      <c r="F211" s="831">
        <v>33</v>
      </c>
      <c r="G211" s="831">
        <v>4521</v>
      </c>
      <c r="H211" s="831">
        <v>1.0568022440392706</v>
      </c>
      <c r="I211" s="831">
        <v>137</v>
      </c>
      <c r="J211" s="831">
        <v>31</v>
      </c>
      <c r="K211" s="831">
        <v>4278</v>
      </c>
      <c r="L211" s="831">
        <v>1</v>
      </c>
      <c r="M211" s="831">
        <v>138</v>
      </c>
      <c r="N211" s="831">
        <v>21</v>
      </c>
      <c r="O211" s="831">
        <v>2919</v>
      </c>
      <c r="P211" s="827">
        <v>0.68232819074333806</v>
      </c>
      <c r="Q211" s="832">
        <v>139</v>
      </c>
    </row>
    <row r="212" spans="1:17" ht="14.45" customHeight="1" x14ac:dyDescent="0.2">
      <c r="A212" s="821" t="s">
        <v>2900</v>
      </c>
      <c r="B212" s="822" t="s">
        <v>2901</v>
      </c>
      <c r="C212" s="822" t="s">
        <v>2192</v>
      </c>
      <c r="D212" s="822" t="s">
        <v>2912</v>
      </c>
      <c r="E212" s="822" t="s">
        <v>2911</v>
      </c>
      <c r="F212" s="831">
        <v>4</v>
      </c>
      <c r="G212" s="831">
        <v>736</v>
      </c>
      <c r="H212" s="831"/>
      <c r="I212" s="831">
        <v>184</v>
      </c>
      <c r="J212" s="831"/>
      <c r="K212" s="831"/>
      <c r="L212" s="831"/>
      <c r="M212" s="831"/>
      <c r="N212" s="831">
        <v>9</v>
      </c>
      <c r="O212" s="831">
        <v>1683</v>
      </c>
      <c r="P212" s="827"/>
      <c r="Q212" s="832">
        <v>187</v>
      </c>
    </row>
    <row r="213" spans="1:17" ht="14.45" customHeight="1" x14ac:dyDescent="0.2">
      <c r="A213" s="821" t="s">
        <v>2900</v>
      </c>
      <c r="B213" s="822" t="s">
        <v>2901</v>
      </c>
      <c r="C213" s="822" t="s">
        <v>2192</v>
      </c>
      <c r="D213" s="822" t="s">
        <v>2913</v>
      </c>
      <c r="E213" s="822" t="s">
        <v>2914</v>
      </c>
      <c r="F213" s="831">
        <v>9</v>
      </c>
      <c r="G213" s="831">
        <v>2691</v>
      </c>
      <c r="H213" s="831">
        <v>2.9701986754966887</v>
      </c>
      <c r="I213" s="831">
        <v>299</v>
      </c>
      <c r="J213" s="831">
        <v>3</v>
      </c>
      <c r="K213" s="831">
        <v>906</v>
      </c>
      <c r="L213" s="831">
        <v>1</v>
      </c>
      <c r="M213" s="831">
        <v>302</v>
      </c>
      <c r="N213" s="831">
        <v>9</v>
      </c>
      <c r="O213" s="831">
        <v>2745</v>
      </c>
      <c r="P213" s="827">
        <v>3.0298013245033113</v>
      </c>
      <c r="Q213" s="832">
        <v>305</v>
      </c>
    </row>
    <row r="214" spans="1:17" ht="14.45" customHeight="1" x14ac:dyDescent="0.2">
      <c r="A214" s="821" t="s">
        <v>2900</v>
      </c>
      <c r="B214" s="822" t="s">
        <v>2901</v>
      </c>
      <c r="C214" s="822" t="s">
        <v>2192</v>
      </c>
      <c r="D214" s="822" t="s">
        <v>2915</v>
      </c>
      <c r="E214" s="822" t="s">
        <v>2916</v>
      </c>
      <c r="F214" s="831">
        <v>35</v>
      </c>
      <c r="G214" s="831">
        <v>6090</v>
      </c>
      <c r="H214" s="831">
        <v>1.3919999999999999</v>
      </c>
      <c r="I214" s="831">
        <v>174</v>
      </c>
      <c r="J214" s="831">
        <v>25</v>
      </c>
      <c r="K214" s="831">
        <v>4375</v>
      </c>
      <c r="L214" s="831">
        <v>1</v>
      </c>
      <c r="M214" s="831">
        <v>175</v>
      </c>
      <c r="N214" s="831">
        <v>45</v>
      </c>
      <c r="O214" s="831">
        <v>7920</v>
      </c>
      <c r="P214" s="827">
        <v>1.8102857142857143</v>
      </c>
      <c r="Q214" s="832">
        <v>176</v>
      </c>
    </row>
    <row r="215" spans="1:17" ht="14.45" customHeight="1" x14ac:dyDescent="0.2">
      <c r="A215" s="821" t="s">
        <v>2900</v>
      </c>
      <c r="B215" s="822" t="s">
        <v>2901</v>
      </c>
      <c r="C215" s="822" t="s">
        <v>2192</v>
      </c>
      <c r="D215" s="822" t="s">
        <v>2917</v>
      </c>
      <c r="E215" s="822" t="s">
        <v>2918</v>
      </c>
      <c r="F215" s="831">
        <v>11</v>
      </c>
      <c r="G215" s="831">
        <v>3817</v>
      </c>
      <c r="H215" s="831">
        <v>0.47688655672163915</v>
      </c>
      <c r="I215" s="831">
        <v>347</v>
      </c>
      <c r="J215" s="831">
        <v>23</v>
      </c>
      <c r="K215" s="831">
        <v>8004</v>
      </c>
      <c r="L215" s="831">
        <v>1</v>
      </c>
      <c r="M215" s="831">
        <v>348</v>
      </c>
      <c r="N215" s="831"/>
      <c r="O215" s="831"/>
      <c r="P215" s="827"/>
      <c r="Q215" s="832"/>
    </row>
    <row r="216" spans="1:17" ht="14.45" customHeight="1" x14ac:dyDescent="0.2">
      <c r="A216" s="821" t="s">
        <v>2900</v>
      </c>
      <c r="B216" s="822" t="s">
        <v>2901</v>
      </c>
      <c r="C216" s="822" t="s">
        <v>2192</v>
      </c>
      <c r="D216" s="822" t="s">
        <v>2919</v>
      </c>
      <c r="E216" s="822" t="s">
        <v>2920</v>
      </c>
      <c r="F216" s="831">
        <v>1</v>
      </c>
      <c r="G216" s="831">
        <v>274</v>
      </c>
      <c r="H216" s="831"/>
      <c r="I216" s="831">
        <v>274</v>
      </c>
      <c r="J216" s="831"/>
      <c r="K216" s="831"/>
      <c r="L216" s="831"/>
      <c r="M216" s="831"/>
      <c r="N216" s="831"/>
      <c r="O216" s="831"/>
      <c r="P216" s="827"/>
      <c r="Q216" s="832"/>
    </row>
    <row r="217" spans="1:17" ht="14.45" customHeight="1" x14ac:dyDescent="0.2">
      <c r="A217" s="821" t="s">
        <v>2900</v>
      </c>
      <c r="B217" s="822" t="s">
        <v>2901</v>
      </c>
      <c r="C217" s="822" t="s">
        <v>2192</v>
      </c>
      <c r="D217" s="822" t="s">
        <v>2921</v>
      </c>
      <c r="E217" s="822" t="s">
        <v>2922</v>
      </c>
      <c r="F217" s="831">
        <v>1</v>
      </c>
      <c r="G217" s="831">
        <v>142</v>
      </c>
      <c r="H217" s="831"/>
      <c r="I217" s="831">
        <v>142</v>
      </c>
      <c r="J217" s="831"/>
      <c r="K217" s="831"/>
      <c r="L217" s="831"/>
      <c r="M217" s="831"/>
      <c r="N217" s="831">
        <v>2</v>
      </c>
      <c r="O217" s="831">
        <v>284</v>
      </c>
      <c r="P217" s="827"/>
      <c r="Q217" s="832">
        <v>142</v>
      </c>
    </row>
    <row r="218" spans="1:17" ht="14.45" customHeight="1" x14ac:dyDescent="0.2">
      <c r="A218" s="821" t="s">
        <v>2900</v>
      </c>
      <c r="B218" s="822" t="s">
        <v>2901</v>
      </c>
      <c r="C218" s="822" t="s">
        <v>2192</v>
      </c>
      <c r="D218" s="822" t="s">
        <v>2923</v>
      </c>
      <c r="E218" s="822" t="s">
        <v>2922</v>
      </c>
      <c r="F218" s="831">
        <v>32</v>
      </c>
      <c r="G218" s="831">
        <v>2496</v>
      </c>
      <c r="H218" s="831">
        <v>1.019191506737444</v>
      </c>
      <c r="I218" s="831">
        <v>78</v>
      </c>
      <c r="J218" s="831">
        <v>31</v>
      </c>
      <c r="K218" s="831">
        <v>2449</v>
      </c>
      <c r="L218" s="831">
        <v>1</v>
      </c>
      <c r="M218" s="831">
        <v>79</v>
      </c>
      <c r="N218" s="831">
        <v>21</v>
      </c>
      <c r="O218" s="831">
        <v>1659</v>
      </c>
      <c r="P218" s="827">
        <v>0.67741935483870963</v>
      </c>
      <c r="Q218" s="832">
        <v>79</v>
      </c>
    </row>
    <row r="219" spans="1:17" ht="14.45" customHeight="1" x14ac:dyDescent="0.2">
      <c r="A219" s="821" t="s">
        <v>2900</v>
      </c>
      <c r="B219" s="822" t="s">
        <v>2901</v>
      </c>
      <c r="C219" s="822" t="s">
        <v>2192</v>
      </c>
      <c r="D219" s="822" t="s">
        <v>2924</v>
      </c>
      <c r="E219" s="822" t="s">
        <v>2925</v>
      </c>
      <c r="F219" s="831">
        <v>1</v>
      </c>
      <c r="G219" s="831">
        <v>314</v>
      </c>
      <c r="H219" s="831"/>
      <c r="I219" s="831">
        <v>314</v>
      </c>
      <c r="J219" s="831"/>
      <c r="K219" s="831"/>
      <c r="L219" s="831"/>
      <c r="M219" s="831"/>
      <c r="N219" s="831">
        <v>2</v>
      </c>
      <c r="O219" s="831">
        <v>636</v>
      </c>
      <c r="P219" s="827"/>
      <c r="Q219" s="832">
        <v>318</v>
      </c>
    </row>
    <row r="220" spans="1:17" ht="14.45" customHeight="1" x14ac:dyDescent="0.2">
      <c r="A220" s="821" t="s">
        <v>2900</v>
      </c>
      <c r="B220" s="822" t="s">
        <v>2901</v>
      </c>
      <c r="C220" s="822" t="s">
        <v>2192</v>
      </c>
      <c r="D220" s="822" t="s">
        <v>2926</v>
      </c>
      <c r="E220" s="822" t="s">
        <v>2927</v>
      </c>
      <c r="F220" s="831">
        <v>1437</v>
      </c>
      <c r="G220" s="831">
        <v>471336</v>
      </c>
      <c r="H220" s="831">
        <v>1.0426726483587954</v>
      </c>
      <c r="I220" s="831">
        <v>328</v>
      </c>
      <c r="J220" s="831">
        <v>1374</v>
      </c>
      <c r="K220" s="831">
        <v>452046</v>
      </c>
      <c r="L220" s="831">
        <v>1</v>
      </c>
      <c r="M220" s="831">
        <v>329</v>
      </c>
      <c r="N220" s="831">
        <v>1772</v>
      </c>
      <c r="O220" s="831">
        <v>582988</v>
      </c>
      <c r="P220" s="827">
        <v>1.289665211062591</v>
      </c>
      <c r="Q220" s="832">
        <v>329</v>
      </c>
    </row>
    <row r="221" spans="1:17" ht="14.45" customHeight="1" x14ac:dyDescent="0.2">
      <c r="A221" s="821" t="s">
        <v>2900</v>
      </c>
      <c r="B221" s="822" t="s">
        <v>2901</v>
      </c>
      <c r="C221" s="822" t="s">
        <v>2192</v>
      </c>
      <c r="D221" s="822" t="s">
        <v>2928</v>
      </c>
      <c r="E221" s="822" t="s">
        <v>2929</v>
      </c>
      <c r="F221" s="831">
        <v>16</v>
      </c>
      <c r="G221" s="831">
        <v>2608</v>
      </c>
      <c r="H221" s="831">
        <v>1.7562289562289561</v>
      </c>
      <c r="I221" s="831">
        <v>163</v>
      </c>
      <c r="J221" s="831">
        <v>9</v>
      </c>
      <c r="K221" s="831">
        <v>1485</v>
      </c>
      <c r="L221" s="831">
        <v>1</v>
      </c>
      <c r="M221" s="831">
        <v>165</v>
      </c>
      <c r="N221" s="831">
        <v>9</v>
      </c>
      <c r="O221" s="831">
        <v>1494</v>
      </c>
      <c r="P221" s="827">
        <v>1.0060606060606061</v>
      </c>
      <c r="Q221" s="832">
        <v>166</v>
      </c>
    </row>
    <row r="222" spans="1:17" ht="14.45" customHeight="1" x14ac:dyDescent="0.2">
      <c r="A222" s="821" t="s">
        <v>2900</v>
      </c>
      <c r="B222" s="822" t="s">
        <v>2901</v>
      </c>
      <c r="C222" s="822" t="s">
        <v>2192</v>
      </c>
      <c r="D222" s="822" t="s">
        <v>2930</v>
      </c>
      <c r="E222" s="822" t="s">
        <v>2903</v>
      </c>
      <c r="F222" s="831">
        <v>42</v>
      </c>
      <c r="G222" s="831">
        <v>3024</v>
      </c>
      <c r="H222" s="831">
        <v>0.81729729729729728</v>
      </c>
      <c r="I222" s="831">
        <v>72</v>
      </c>
      <c r="J222" s="831">
        <v>50</v>
      </c>
      <c r="K222" s="831">
        <v>3700</v>
      </c>
      <c r="L222" s="831">
        <v>1</v>
      </c>
      <c r="M222" s="831">
        <v>74</v>
      </c>
      <c r="N222" s="831">
        <v>48</v>
      </c>
      <c r="O222" s="831">
        <v>3552</v>
      </c>
      <c r="P222" s="827">
        <v>0.96</v>
      </c>
      <c r="Q222" s="832">
        <v>74</v>
      </c>
    </row>
    <row r="223" spans="1:17" ht="14.45" customHeight="1" x14ac:dyDescent="0.2">
      <c r="A223" s="821" t="s">
        <v>2900</v>
      </c>
      <c r="B223" s="822" t="s">
        <v>2901</v>
      </c>
      <c r="C223" s="822" t="s">
        <v>2192</v>
      </c>
      <c r="D223" s="822" t="s">
        <v>2931</v>
      </c>
      <c r="E223" s="822" t="s">
        <v>2932</v>
      </c>
      <c r="F223" s="831">
        <v>22</v>
      </c>
      <c r="G223" s="831">
        <v>26664</v>
      </c>
      <c r="H223" s="831">
        <v>2.1927631578947366</v>
      </c>
      <c r="I223" s="831">
        <v>1212</v>
      </c>
      <c r="J223" s="831">
        <v>10</v>
      </c>
      <c r="K223" s="831">
        <v>12160</v>
      </c>
      <c r="L223" s="831">
        <v>1</v>
      </c>
      <c r="M223" s="831">
        <v>1216</v>
      </c>
      <c r="N223" s="831">
        <v>18</v>
      </c>
      <c r="O223" s="831">
        <v>21960</v>
      </c>
      <c r="P223" s="827">
        <v>1.805921052631579</v>
      </c>
      <c r="Q223" s="832">
        <v>1220</v>
      </c>
    </row>
    <row r="224" spans="1:17" ht="14.45" customHeight="1" x14ac:dyDescent="0.2">
      <c r="A224" s="821" t="s">
        <v>2900</v>
      </c>
      <c r="B224" s="822" t="s">
        <v>2901</v>
      </c>
      <c r="C224" s="822" t="s">
        <v>2192</v>
      </c>
      <c r="D224" s="822" t="s">
        <v>2933</v>
      </c>
      <c r="E224" s="822" t="s">
        <v>2934</v>
      </c>
      <c r="F224" s="831">
        <v>330</v>
      </c>
      <c r="G224" s="831">
        <v>37950</v>
      </c>
      <c r="H224" s="831">
        <v>1.1939969796123835</v>
      </c>
      <c r="I224" s="831">
        <v>115</v>
      </c>
      <c r="J224" s="831">
        <v>274</v>
      </c>
      <c r="K224" s="831">
        <v>31784</v>
      </c>
      <c r="L224" s="831">
        <v>1</v>
      </c>
      <c r="M224" s="831">
        <v>116</v>
      </c>
      <c r="N224" s="831">
        <v>274</v>
      </c>
      <c r="O224" s="831">
        <v>32058</v>
      </c>
      <c r="P224" s="827">
        <v>1.0086206896551724</v>
      </c>
      <c r="Q224" s="832">
        <v>117</v>
      </c>
    </row>
    <row r="225" spans="1:17" ht="14.45" customHeight="1" x14ac:dyDescent="0.2">
      <c r="A225" s="821" t="s">
        <v>2900</v>
      </c>
      <c r="B225" s="822" t="s">
        <v>2901</v>
      </c>
      <c r="C225" s="822" t="s">
        <v>2192</v>
      </c>
      <c r="D225" s="822" t="s">
        <v>2935</v>
      </c>
      <c r="E225" s="822" t="s">
        <v>2936</v>
      </c>
      <c r="F225" s="831"/>
      <c r="G225" s="831"/>
      <c r="H225" s="831"/>
      <c r="I225" s="831"/>
      <c r="J225" s="831"/>
      <c r="K225" s="831"/>
      <c r="L225" s="831"/>
      <c r="M225" s="831"/>
      <c r="N225" s="831">
        <v>2</v>
      </c>
      <c r="O225" s="831">
        <v>704</v>
      </c>
      <c r="P225" s="827"/>
      <c r="Q225" s="832">
        <v>352</v>
      </c>
    </row>
    <row r="226" spans="1:17" ht="14.45" customHeight="1" x14ac:dyDescent="0.2">
      <c r="A226" s="821" t="s">
        <v>2900</v>
      </c>
      <c r="B226" s="822" t="s">
        <v>2901</v>
      </c>
      <c r="C226" s="822" t="s">
        <v>2192</v>
      </c>
      <c r="D226" s="822" t="s">
        <v>2937</v>
      </c>
      <c r="E226" s="822" t="s">
        <v>2938</v>
      </c>
      <c r="F226" s="831">
        <v>727</v>
      </c>
      <c r="G226" s="831">
        <v>109777</v>
      </c>
      <c r="H226" s="831">
        <v>1.0795472425458263</v>
      </c>
      <c r="I226" s="831">
        <v>151</v>
      </c>
      <c r="J226" s="831">
        <v>669</v>
      </c>
      <c r="K226" s="831">
        <v>101688</v>
      </c>
      <c r="L226" s="831">
        <v>1</v>
      </c>
      <c r="M226" s="831">
        <v>152</v>
      </c>
      <c r="N226" s="831">
        <v>687</v>
      </c>
      <c r="O226" s="831">
        <v>105111</v>
      </c>
      <c r="P226" s="827">
        <v>1.0336617890016522</v>
      </c>
      <c r="Q226" s="832">
        <v>153</v>
      </c>
    </row>
    <row r="227" spans="1:17" ht="14.45" customHeight="1" x14ac:dyDescent="0.2">
      <c r="A227" s="821" t="s">
        <v>2900</v>
      </c>
      <c r="B227" s="822" t="s">
        <v>2901</v>
      </c>
      <c r="C227" s="822" t="s">
        <v>2192</v>
      </c>
      <c r="D227" s="822" t="s">
        <v>2939</v>
      </c>
      <c r="E227" s="822" t="s">
        <v>2940</v>
      </c>
      <c r="F227" s="831">
        <v>3</v>
      </c>
      <c r="G227" s="831">
        <v>906</v>
      </c>
      <c r="H227" s="831">
        <v>0.74506578947368418</v>
      </c>
      <c r="I227" s="831">
        <v>302</v>
      </c>
      <c r="J227" s="831">
        <v>4</v>
      </c>
      <c r="K227" s="831">
        <v>1216</v>
      </c>
      <c r="L227" s="831">
        <v>1</v>
      </c>
      <c r="M227" s="831">
        <v>304</v>
      </c>
      <c r="N227" s="831">
        <v>4</v>
      </c>
      <c r="O227" s="831">
        <v>1224</v>
      </c>
      <c r="P227" s="827">
        <v>1.006578947368421</v>
      </c>
      <c r="Q227" s="832">
        <v>306</v>
      </c>
    </row>
    <row r="228" spans="1:17" ht="14.45" customHeight="1" x14ac:dyDescent="0.2">
      <c r="A228" s="821" t="s">
        <v>2941</v>
      </c>
      <c r="B228" s="822" t="s">
        <v>2942</v>
      </c>
      <c r="C228" s="822" t="s">
        <v>2192</v>
      </c>
      <c r="D228" s="822" t="s">
        <v>2943</v>
      </c>
      <c r="E228" s="822" t="s">
        <v>2944</v>
      </c>
      <c r="F228" s="831"/>
      <c r="G228" s="831"/>
      <c r="H228" s="831"/>
      <c r="I228" s="831"/>
      <c r="J228" s="831"/>
      <c r="K228" s="831"/>
      <c r="L228" s="831"/>
      <c r="M228" s="831"/>
      <c r="N228" s="831">
        <v>9</v>
      </c>
      <c r="O228" s="831">
        <v>531</v>
      </c>
      <c r="P228" s="827"/>
      <c r="Q228" s="832">
        <v>59</v>
      </c>
    </row>
    <row r="229" spans="1:17" ht="14.45" customHeight="1" x14ac:dyDescent="0.2">
      <c r="A229" s="821" t="s">
        <v>2941</v>
      </c>
      <c r="B229" s="822" t="s">
        <v>2942</v>
      </c>
      <c r="C229" s="822" t="s">
        <v>2192</v>
      </c>
      <c r="D229" s="822" t="s">
        <v>2945</v>
      </c>
      <c r="E229" s="822" t="s">
        <v>2946</v>
      </c>
      <c r="F229" s="831">
        <v>6</v>
      </c>
      <c r="G229" s="831">
        <v>792</v>
      </c>
      <c r="H229" s="831">
        <v>6</v>
      </c>
      <c r="I229" s="831">
        <v>132</v>
      </c>
      <c r="J229" s="831">
        <v>1</v>
      </c>
      <c r="K229" s="831">
        <v>132</v>
      </c>
      <c r="L229" s="831">
        <v>1</v>
      </c>
      <c r="M229" s="831">
        <v>132</v>
      </c>
      <c r="N229" s="831">
        <v>3</v>
      </c>
      <c r="O229" s="831">
        <v>399</v>
      </c>
      <c r="P229" s="827">
        <v>3.0227272727272729</v>
      </c>
      <c r="Q229" s="832">
        <v>133</v>
      </c>
    </row>
    <row r="230" spans="1:17" ht="14.45" customHeight="1" x14ac:dyDescent="0.2">
      <c r="A230" s="821" t="s">
        <v>2941</v>
      </c>
      <c r="B230" s="822" t="s">
        <v>2942</v>
      </c>
      <c r="C230" s="822" t="s">
        <v>2192</v>
      </c>
      <c r="D230" s="822" t="s">
        <v>2947</v>
      </c>
      <c r="E230" s="822" t="s">
        <v>2948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413</v>
      </c>
      <c r="P230" s="827"/>
      <c r="Q230" s="832">
        <v>413</v>
      </c>
    </row>
    <row r="231" spans="1:17" ht="14.45" customHeight="1" x14ac:dyDescent="0.2">
      <c r="A231" s="821" t="s">
        <v>2941</v>
      </c>
      <c r="B231" s="822" t="s">
        <v>2942</v>
      </c>
      <c r="C231" s="822" t="s">
        <v>2192</v>
      </c>
      <c r="D231" s="822" t="s">
        <v>2949</v>
      </c>
      <c r="E231" s="822" t="s">
        <v>2950</v>
      </c>
      <c r="F231" s="831">
        <v>1</v>
      </c>
      <c r="G231" s="831">
        <v>180</v>
      </c>
      <c r="H231" s="831"/>
      <c r="I231" s="831">
        <v>180</v>
      </c>
      <c r="J231" s="831"/>
      <c r="K231" s="831"/>
      <c r="L231" s="831"/>
      <c r="M231" s="831"/>
      <c r="N231" s="831"/>
      <c r="O231" s="831"/>
      <c r="P231" s="827"/>
      <c r="Q231" s="832"/>
    </row>
    <row r="232" spans="1:17" ht="14.45" customHeight="1" x14ac:dyDescent="0.2">
      <c r="A232" s="821" t="s">
        <v>2941</v>
      </c>
      <c r="B232" s="822" t="s">
        <v>2942</v>
      </c>
      <c r="C232" s="822" t="s">
        <v>2192</v>
      </c>
      <c r="D232" s="822" t="s">
        <v>2951</v>
      </c>
      <c r="E232" s="822" t="s">
        <v>2952</v>
      </c>
      <c r="F232" s="831">
        <v>8</v>
      </c>
      <c r="G232" s="831">
        <v>2800</v>
      </c>
      <c r="H232" s="831">
        <v>2.6590693257359925</v>
      </c>
      <c r="I232" s="831">
        <v>350</v>
      </c>
      <c r="J232" s="831">
        <v>3</v>
      </c>
      <c r="K232" s="831">
        <v>1053</v>
      </c>
      <c r="L232" s="831">
        <v>1</v>
      </c>
      <c r="M232" s="831">
        <v>351</v>
      </c>
      <c r="N232" s="831">
        <v>10</v>
      </c>
      <c r="O232" s="831">
        <v>3530</v>
      </c>
      <c r="P232" s="827">
        <v>3.3523266856600191</v>
      </c>
      <c r="Q232" s="832">
        <v>353</v>
      </c>
    </row>
    <row r="233" spans="1:17" ht="14.45" customHeight="1" x14ac:dyDescent="0.2">
      <c r="A233" s="821" t="s">
        <v>2941</v>
      </c>
      <c r="B233" s="822" t="s">
        <v>2942</v>
      </c>
      <c r="C233" s="822" t="s">
        <v>2192</v>
      </c>
      <c r="D233" s="822" t="s">
        <v>2953</v>
      </c>
      <c r="E233" s="822" t="s">
        <v>2954</v>
      </c>
      <c r="F233" s="831"/>
      <c r="G233" s="831"/>
      <c r="H233" s="831"/>
      <c r="I233" s="831"/>
      <c r="J233" s="831"/>
      <c r="K233" s="831"/>
      <c r="L233" s="831"/>
      <c r="M233" s="831"/>
      <c r="N233" s="831">
        <v>2</v>
      </c>
      <c r="O233" s="831">
        <v>238</v>
      </c>
      <c r="P233" s="827"/>
      <c r="Q233" s="832">
        <v>119</v>
      </c>
    </row>
    <row r="234" spans="1:17" ht="14.45" customHeight="1" x14ac:dyDescent="0.2">
      <c r="A234" s="821" t="s">
        <v>2941</v>
      </c>
      <c r="B234" s="822" t="s">
        <v>2942</v>
      </c>
      <c r="C234" s="822" t="s">
        <v>2192</v>
      </c>
      <c r="D234" s="822" t="s">
        <v>2955</v>
      </c>
      <c r="E234" s="822" t="s">
        <v>2956</v>
      </c>
      <c r="F234" s="831"/>
      <c r="G234" s="831"/>
      <c r="H234" s="831"/>
      <c r="I234" s="831"/>
      <c r="J234" s="831"/>
      <c r="K234" s="831"/>
      <c r="L234" s="831"/>
      <c r="M234" s="831"/>
      <c r="N234" s="831">
        <v>2</v>
      </c>
      <c r="O234" s="831">
        <v>78</v>
      </c>
      <c r="P234" s="827"/>
      <c r="Q234" s="832">
        <v>39</v>
      </c>
    </row>
    <row r="235" spans="1:17" ht="14.45" customHeight="1" x14ac:dyDescent="0.2">
      <c r="A235" s="821" t="s">
        <v>2941</v>
      </c>
      <c r="B235" s="822" t="s">
        <v>2942</v>
      </c>
      <c r="C235" s="822" t="s">
        <v>2192</v>
      </c>
      <c r="D235" s="822" t="s">
        <v>2957</v>
      </c>
      <c r="E235" s="822" t="s">
        <v>2958</v>
      </c>
      <c r="F235" s="831">
        <v>6</v>
      </c>
      <c r="G235" s="831">
        <v>1830</v>
      </c>
      <c r="H235" s="831">
        <v>5.9415584415584419</v>
      </c>
      <c r="I235" s="831">
        <v>305</v>
      </c>
      <c r="J235" s="831">
        <v>1</v>
      </c>
      <c r="K235" s="831">
        <v>308</v>
      </c>
      <c r="L235" s="831">
        <v>1</v>
      </c>
      <c r="M235" s="831">
        <v>308</v>
      </c>
      <c r="N235" s="831">
        <v>10</v>
      </c>
      <c r="O235" s="831">
        <v>3100</v>
      </c>
      <c r="P235" s="827">
        <v>10.064935064935066</v>
      </c>
      <c r="Q235" s="832">
        <v>310</v>
      </c>
    </row>
    <row r="236" spans="1:17" ht="14.45" customHeight="1" x14ac:dyDescent="0.2">
      <c r="A236" s="821" t="s">
        <v>2941</v>
      </c>
      <c r="B236" s="822" t="s">
        <v>2942</v>
      </c>
      <c r="C236" s="822" t="s">
        <v>2192</v>
      </c>
      <c r="D236" s="822" t="s">
        <v>2959</v>
      </c>
      <c r="E236" s="822" t="s">
        <v>2960</v>
      </c>
      <c r="F236" s="831">
        <v>1</v>
      </c>
      <c r="G236" s="831">
        <v>495</v>
      </c>
      <c r="H236" s="831"/>
      <c r="I236" s="831">
        <v>495</v>
      </c>
      <c r="J236" s="831"/>
      <c r="K236" s="831"/>
      <c r="L236" s="831"/>
      <c r="M236" s="831"/>
      <c r="N236" s="831">
        <v>2</v>
      </c>
      <c r="O236" s="831">
        <v>1006</v>
      </c>
      <c r="P236" s="827"/>
      <c r="Q236" s="832">
        <v>503</v>
      </c>
    </row>
    <row r="237" spans="1:17" ht="14.45" customHeight="1" x14ac:dyDescent="0.2">
      <c r="A237" s="821" t="s">
        <v>2941</v>
      </c>
      <c r="B237" s="822" t="s">
        <v>2942</v>
      </c>
      <c r="C237" s="822" t="s">
        <v>2192</v>
      </c>
      <c r="D237" s="822" t="s">
        <v>2961</v>
      </c>
      <c r="E237" s="822" t="s">
        <v>2962</v>
      </c>
      <c r="F237" s="831">
        <v>7</v>
      </c>
      <c r="G237" s="831">
        <v>2597</v>
      </c>
      <c r="H237" s="831">
        <v>6.9069148936170217</v>
      </c>
      <c r="I237" s="831">
        <v>371</v>
      </c>
      <c r="J237" s="831">
        <v>1</v>
      </c>
      <c r="K237" s="831">
        <v>376</v>
      </c>
      <c r="L237" s="831">
        <v>1</v>
      </c>
      <c r="M237" s="831">
        <v>376</v>
      </c>
      <c r="N237" s="831">
        <v>12</v>
      </c>
      <c r="O237" s="831">
        <v>4560</v>
      </c>
      <c r="P237" s="827">
        <v>12.127659574468085</v>
      </c>
      <c r="Q237" s="832">
        <v>380</v>
      </c>
    </row>
    <row r="238" spans="1:17" ht="14.45" customHeight="1" x14ac:dyDescent="0.2">
      <c r="A238" s="821" t="s">
        <v>2941</v>
      </c>
      <c r="B238" s="822" t="s">
        <v>2942</v>
      </c>
      <c r="C238" s="822" t="s">
        <v>2192</v>
      </c>
      <c r="D238" s="822" t="s">
        <v>2963</v>
      </c>
      <c r="E238" s="822" t="s">
        <v>2964</v>
      </c>
      <c r="F238" s="831"/>
      <c r="G238" s="831"/>
      <c r="H238" s="831"/>
      <c r="I238" s="831"/>
      <c r="J238" s="831"/>
      <c r="K238" s="831"/>
      <c r="L238" s="831"/>
      <c r="M238" s="831"/>
      <c r="N238" s="831">
        <v>1</v>
      </c>
      <c r="O238" s="831">
        <v>126</v>
      </c>
      <c r="P238" s="827"/>
      <c r="Q238" s="832">
        <v>126</v>
      </c>
    </row>
    <row r="239" spans="1:17" ht="14.45" customHeight="1" x14ac:dyDescent="0.2">
      <c r="A239" s="821" t="s">
        <v>2941</v>
      </c>
      <c r="B239" s="822" t="s">
        <v>2942</v>
      </c>
      <c r="C239" s="822" t="s">
        <v>2192</v>
      </c>
      <c r="D239" s="822" t="s">
        <v>2965</v>
      </c>
      <c r="E239" s="822" t="s">
        <v>2966</v>
      </c>
      <c r="F239" s="831"/>
      <c r="G239" s="831"/>
      <c r="H239" s="831"/>
      <c r="I239" s="831"/>
      <c r="J239" s="831"/>
      <c r="K239" s="831"/>
      <c r="L239" s="831"/>
      <c r="M239" s="831"/>
      <c r="N239" s="831">
        <v>1</v>
      </c>
      <c r="O239" s="831">
        <v>504</v>
      </c>
      <c r="P239" s="827"/>
      <c r="Q239" s="832">
        <v>504</v>
      </c>
    </row>
    <row r="240" spans="1:17" ht="14.45" customHeight="1" x14ac:dyDescent="0.2">
      <c r="A240" s="821" t="s">
        <v>2941</v>
      </c>
      <c r="B240" s="822" t="s">
        <v>2942</v>
      </c>
      <c r="C240" s="822" t="s">
        <v>2192</v>
      </c>
      <c r="D240" s="822" t="s">
        <v>2967</v>
      </c>
      <c r="E240" s="822" t="s">
        <v>2968</v>
      </c>
      <c r="F240" s="831">
        <v>1</v>
      </c>
      <c r="G240" s="831">
        <v>458</v>
      </c>
      <c r="H240" s="831"/>
      <c r="I240" s="831">
        <v>458</v>
      </c>
      <c r="J240" s="831"/>
      <c r="K240" s="831"/>
      <c r="L240" s="831"/>
      <c r="M240" s="831"/>
      <c r="N240" s="831"/>
      <c r="O240" s="831"/>
      <c r="P240" s="827"/>
      <c r="Q240" s="832"/>
    </row>
    <row r="241" spans="1:17" ht="14.45" customHeight="1" x14ac:dyDescent="0.2">
      <c r="A241" s="821" t="s">
        <v>2941</v>
      </c>
      <c r="B241" s="822" t="s">
        <v>2942</v>
      </c>
      <c r="C241" s="822" t="s">
        <v>2192</v>
      </c>
      <c r="D241" s="822" t="s">
        <v>2969</v>
      </c>
      <c r="E241" s="822" t="s">
        <v>2970</v>
      </c>
      <c r="F241" s="831">
        <v>1</v>
      </c>
      <c r="G241" s="831">
        <v>58</v>
      </c>
      <c r="H241" s="831"/>
      <c r="I241" s="831">
        <v>58</v>
      </c>
      <c r="J241" s="831"/>
      <c r="K241" s="831"/>
      <c r="L241" s="831"/>
      <c r="M241" s="831"/>
      <c r="N241" s="831">
        <v>1</v>
      </c>
      <c r="O241" s="831">
        <v>59</v>
      </c>
      <c r="P241" s="827"/>
      <c r="Q241" s="832">
        <v>59</v>
      </c>
    </row>
    <row r="242" spans="1:17" ht="14.45" customHeight="1" x14ac:dyDescent="0.2">
      <c r="A242" s="821" t="s">
        <v>2941</v>
      </c>
      <c r="B242" s="822" t="s">
        <v>2942</v>
      </c>
      <c r="C242" s="822" t="s">
        <v>2192</v>
      </c>
      <c r="D242" s="822" t="s">
        <v>2971</v>
      </c>
      <c r="E242" s="822" t="s">
        <v>2972</v>
      </c>
      <c r="F242" s="831">
        <v>39</v>
      </c>
      <c r="G242" s="831">
        <v>6864</v>
      </c>
      <c r="H242" s="831">
        <v>1.4202358783364371</v>
      </c>
      <c r="I242" s="831">
        <v>176</v>
      </c>
      <c r="J242" s="831">
        <v>27</v>
      </c>
      <c r="K242" s="831">
        <v>4833</v>
      </c>
      <c r="L242" s="831">
        <v>1</v>
      </c>
      <c r="M242" s="831">
        <v>179</v>
      </c>
      <c r="N242" s="831">
        <v>37</v>
      </c>
      <c r="O242" s="831">
        <v>6697</v>
      </c>
      <c r="P242" s="827">
        <v>1.3856817711566314</v>
      </c>
      <c r="Q242" s="832">
        <v>181</v>
      </c>
    </row>
    <row r="243" spans="1:17" ht="14.45" customHeight="1" x14ac:dyDescent="0.2">
      <c r="A243" s="821" t="s">
        <v>2941</v>
      </c>
      <c r="B243" s="822" t="s">
        <v>2942</v>
      </c>
      <c r="C243" s="822" t="s">
        <v>2192</v>
      </c>
      <c r="D243" s="822" t="s">
        <v>2973</v>
      </c>
      <c r="E243" s="822" t="s">
        <v>2974</v>
      </c>
      <c r="F243" s="831"/>
      <c r="G243" s="831"/>
      <c r="H243" s="831"/>
      <c r="I243" s="831"/>
      <c r="J243" s="831"/>
      <c r="K243" s="831"/>
      <c r="L243" s="831"/>
      <c r="M243" s="831"/>
      <c r="N243" s="831">
        <v>1</v>
      </c>
      <c r="O243" s="831">
        <v>269</v>
      </c>
      <c r="P243" s="827"/>
      <c r="Q243" s="832">
        <v>269</v>
      </c>
    </row>
    <row r="244" spans="1:17" ht="14.45" customHeight="1" x14ac:dyDescent="0.2">
      <c r="A244" s="821" t="s">
        <v>2941</v>
      </c>
      <c r="B244" s="822" t="s">
        <v>2942</v>
      </c>
      <c r="C244" s="822" t="s">
        <v>2192</v>
      </c>
      <c r="D244" s="822" t="s">
        <v>2975</v>
      </c>
      <c r="E244" s="822" t="s">
        <v>2976</v>
      </c>
      <c r="F244" s="831"/>
      <c r="G244" s="831"/>
      <c r="H244" s="831"/>
      <c r="I244" s="831"/>
      <c r="J244" s="831"/>
      <c r="K244" s="831"/>
      <c r="L244" s="831"/>
      <c r="M244" s="831"/>
      <c r="N244" s="831">
        <v>2</v>
      </c>
      <c r="O244" s="831">
        <v>492</v>
      </c>
      <c r="P244" s="827"/>
      <c r="Q244" s="832">
        <v>246</v>
      </c>
    </row>
    <row r="245" spans="1:17" ht="14.45" customHeight="1" x14ac:dyDescent="0.2">
      <c r="A245" s="821" t="s">
        <v>2941</v>
      </c>
      <c r="B245" s="822" t="s">
        <v>2942</v>
      </c>
      <c r="C245" s="822" t="s">
        <v>2192</v>
      </c>
      <c r="D245" s="822" t="s">
        <v>2977</v>
      </c>
      <c r="E245" s="822" t="s">
        <v>2978</v>
      </c>
      <c r="F245" s="831">
        <v>1</v>
      </c>
      <c r="G245" s="831">
        <v>426</v>
      </c>
      <c r="H245" s="831">
        <v>0.97931034482758617</v>
      </c>
      <c r="I245" s="831">
        <v>426</v>
      </c>
      <c r="J245" s="831">
        <v>1</v>
      </c>
      <c r="K245" s="831">
        <v>435</v>
      </c>
      <c r="L245" s="831">
        <v>1</v>
      </c>
      <c r="M245" s="831">
        <v>435</v>
      </c>
      <c r="N245" s="831"/>
      <c r="O245" s="831"/>
      <c r="P245" s="827"/>
      <c r="Q245" s="832"/>
    </row>
    <row r="246" spans="1:17" ht="14.45" customHeight="1" x14ac:dyDescent="0.2">
      <c r="A246" s="821" t="s">
        <v>2941</v>
      </c>
      <c r="B246" s="822" t="s">
        <v>2942</v>
      </c>
      <c r="C246" s="822" t="s">
        <v>2192</v>
      </c>
      <c r="D246" s="822" t="s">
        <v>2979</v>
      </c>
      <c r="E246" s="822" t="s">
        <v>2980</v>
      </c>
      <c r="F246" s="831">
        <v>1</v>
      </c>
      <c r="G246" s="831">
        <v>289</v>
      </c>
      <c r="H246" s="831"/>
      <c r="I246" s="831">
        <v>289</v>
      </c>
      <c r="J246" s="831"/>
      <c r="K246" s="831"/>
      <c r="L246" s="831"/>
      <c r="M246" s="831"/>
      <c r="N246" s="831"/>
      <c r="O246" s="831"/>
      <c r="P246" s="827"/>
      <c r="Q246" s="832"/>
    </row>
    <row r="247" spans="1:17" ht="14.45" customHeight="1" x14ac:dyDescent="0.2">
      <c r="A247" s="821" t="s">
        <v>2981</v>
      </c>
      <c r="B247" s="822" t="s">
        <v>2497</v>
      </c>
      <c r="C247" s="822" t="s">
        <v>2192</v>
      </c>
      <c r="D247" s="822" t="s">
        <v>2982</v>
      </c>
      <c r="E247" s="822" t="s">
        <v>2983</v>
      </c>
      <c r="F247" s="831">
        <v>77</v>
      </c>
      <c r="G247" s="831">
        <v>13398</v>
      </c>
      <c r="H247" s="831">
        <v>1.142686567164179</v>
      </c>
      <c r="I247" s="831">
        <v>174</v>
      </c>
      <c r="J247" s="831">
        <v>67</v>
      </c>
      <c r="K247" s="831">
        <v>11725</v>
      </c>
      <c r="L247" s="831">
        <v>1</v>
      </c>
      <c r="M247" s="831">
        <v>175</v>
      </c>
      <c r="N247" s="831">
        <v>87</v>
      </c>
      <c r="O247" s="831">
        <v>15312</v>
      </c>
      <c r="P247" s="827">
        <v>1.3059275053304904</v>
      </c>
      <c r="Q247" s="832">
        <v>176</v>
      </c>
    </row>
    <row r="248" spans="1:17" ht="14.45" customHeight="1" x14ac:dyDescent="0.2">
      <c r="A248" s="821" t="s">
        <v>2981</v>
      </c>
      <c r="B248" s="822" t="s">
        <v>2497</v>
      </c>
      <c r="C248" s="822" t="s">
        <v>2192</v>
      </c>
      <c r="D248" s="822" t="s">
        <v>2984</v>
      </c>
      <c r="E248" s="822" t="s">
        <v>2985</v>
      </c>
      <c r="F248" s="831"/>
      <c r="G248" s="831"/>
      <c r="H248" s="831"/>
      <c r="I248" s="831"/>
      <c r="J248" s="831">
        <v>1</v>
      </c>
      <c r="K248" s="831">
        <v>195</v>
      </c>
      <c r="L248" s="831">
        <v>1</v>
      </c>
      <c r="M248" s="831">
        <v>195</v>
      </c>
      <c r="N248" s="831">
        <v>0</v>
      </c>
      <c r="O248" s="831">
        <v>0</v>
      </c>
      <c r="P248" s="827">
        <v>0</v>
      </c>
      <c r="Q248" s="832"/>
    </row>
    <row r="249" spans="1:17" ht="14.45" customHeight="1" x14ac:dyDescent="0.2">
      <c r="A249" s="821" t="s">
        <v>2981</v>
      </c>
      <c r="B249" s="822" t="s">
        <v>2497</v>
      </c>
      <c r="C249" s="822" t="s">
        <v>2192</v>
      </c>
      <c r="D249" s="822" t="s">
        <v>2986</v>
      </c>
      <c r="E249" s="822" t="s">
        <v>2987</v>
      </c>
      <c r="F249" s="831"/>
      <c r="G249" s="831"/>
      <c r="H249" s="831"/>
      <c r="I249" s="831"/>
      <c r="J249" s="831"/>
      <c r="K249" s="831"/>
      <c r="L249" s="831"/>
      <c r="M249" s="831"/>
      <c r="N249" s="831">
        <v>0</v>
      </c>
      <c r="O249" s="831">
        <v>0</v>
      </c>
      <c r="P249" s="827"/>
      <c r="Q249" s="832"/>
    </row>
    <row r="250" spans="1:17" ht="14.45" customHeight="1" x14ac:dyDescent="0.2">
      <c r="A250" s="821" t="s">
        <v>2981</v>
      </c>
      <c r="B250" s="822" t="s">
        <v>2497</v>
      </c>
      <c r="C250" s="822" t="s">
        <v>2192</v>
      </c>
      <c r="D250" s="822" t="s">
        <v>2988</v>
      </c>
      <c r="E250" s="822" t="s">
        <v>2989</v>
      </c>
      <c r="F250" s="831">
        <v>38</v>
      </c>
      <c r="G250" s="831">
        <v>40660</v>
      </c>
      <c r="H250" s="831">
        <v>1.8044645630852527</v>
      </c>
      <c r="I250" s="831">
        <v>1070</v>
      </c>
      <c r="J250" s="831">
        <v>21</v>
      </c>
      <c r="K250" s="831">
        <v>22533</v>
      </c>
      <c r="L250" s="831">
        <v>1</v>
      </c>
      <c r="M250" s="831">
        <v>1073</v>
      </c>
      <c r="N250" s="831">
        <v>72</v>
      </c>
      <c r="O250" s="831">
        <v>77400</v>
      </c>
      <c r="P250" s="827">
        <v>3.4349620556517109</v>
      </c>
      <c r="Q250" s="832">
        <v>1075</v>
      </c>
    </row>
    <row r="251" spans="1:17" ht="14.45" customHeight="1" x14ac:dyDescent="0.2">
      <c r="A251" s="821" t="s">
        <v>2981</v>
      </c>
      <c r="B251" s="822" t="s">
        <v>2497</v>
      </c>
      <c r="C251" s="822" t="s">
        <v>2192</v>
      </c>
      <c r="D251" s="822" t="s">
        <v>2990</v>
      </c>
      <c r="E251" s="822" t="s">
        <v>2991</v>
      </c>
      <c r="F251" s="831">
        <v>844</v>
      </c>
      <c r="G251" s="831">
        <v>38824</v>
      </c>
      <c r="H251" s="831">
        <v>0.63590650746073085</v>
      </c>
      <c r="I251" s="831">
        <v>46</v>
      </c>
      <c r="J251" s="831">
        <v>1299</v>
      </c>
      <c r="K251" s="831">
        <v>61053</v>
      </c>
      <c r="L251" s="831">
        <v>1</v>
      </c>
      <c r="M251" s="831">
        <v>47</v>
      </c>
      <c r="N251" s="831">
        <v>1204</v>
      </c>
      <c r="O251" s="831">
        <v>56588</v>
      </c>
      <c r="P251" s="827">
        <v>0.92686682063125481</v>
      </c>
      <c r="Q251" s="832">
        <v>47</v>
      </c>
    </row>
    <row r="252" spans="1:17" ht="14.45" customHeight="1" x14ac:dyDescent="0.2">
      <c r="A252" s="821" t="s">
        <v>2981</v>
      </c>
      <c r="B252" s="822" t="s">
        <v>2497</v>
      </c>
      <c r="C252" s="822" t="s">
        <v>2192</v>
      </c>
      <c r="D252" s="822" t="s">
        <v>2992</v>
      </c>
      <c r="E252" s="822" t="s">
        <v>2993</v>
      </c>
      <c r="F252" s="831">
        <v>4</v>
      </c>
      <c r="G252" s="831">
        <v>204</v>
      </c>
      <c r="H252" s="831"/>
      <c r="I252" s="831">
        <v>51</v>
      </c>
      <c r="J252" s="831"/>
      <c r="K252" s="831"/>
      <c r="L252" s="831"/>
      <c r="M252" s="831"/>
      <c r="N252" s="831"/>
      <c r="O252" s="831"/>
      <c r="P252" s="827"/>
      <c r="Q252" s="832"/>
    </row>
    <row r="253" spans="1:17" ht="14.45" customHeight="1" x14ac:dyDescent="0.2">
      <c r="A253" s="821" t="s">
        <v>2981</v>
      </c>
      <c r="B253" s="822" t="s">
        <v>2497</v>
      </c>
      <c r="C253" s="822" t="s">
        <v>2192</v>
      </c>
      <c r="D253" s="822" t="s">
        <v>2994</v>
      </c>
      <c r="E253" s="822" t="s">
        <v>2995</v>
      </c>
      <c r="F253" s="831">
        <v>38</v>
      </c>
      <c r="G253" s="831">
        <v>14326</v>
      </c>
      <c r="H253" s="831">
        <v>1.2225635774022872</v>
      </c>
      <c r="I253" s="831">
        <v>377</v>
      </c>
      <c r="J253" s="831">
        <v>31</v>
      </c>
      <c r="K253" s="831">
        <v>11718</v>
      </c>
      <c r="L253" s="831">
        <v>1</v>
      </c>
      <c r="M253" s="831">
        <v>378</v>
      </c>
      <c r="N253" s="831"/>
      <c r="O253" s="831"/>
      <c r="P253" s="827"/>
      <c r="Q253" s="832"/>
    </row>
    <row r="254" spans="1:17" ht="14.45" customHeight="1" x14ac:dyDescent="0.2">
      <c r="A254" s="821" t="s">
        <v>2981</v>
      </c>
      <c r="B254" s="822" t="s">
        <v>2497</v>
      </c>
      <c r="C254" s="822" t="s">
        <v>2192</v>
      </c>
      <c r="D254" s="822" t="s">
        <v>2996</v>
      </c>
      <c r="E254" s="822" t="s">
        <v>2997</v>
      </c>
      <c r="F254" s="831"/>
      <c r="G254" s="831"/>
      <c r="H254" s="831"/>
      <c r="I254" s="831"/>
      <c r="J254" s="831"/>
      <c r="K254" s="831"/>
      <c r="L254" s="831"/>
      <c r="M254" s="831"/>
      <c r="N254" s="831">
        <v>1</v>
      </c>
      <c r="O254" s="831">
        <v>35</v>
      </c>
      <c r="P254" s="827"/>
      <c r="Q254" s="832">
        <v>35</v>
      </c>
    </row>
    <row r="255" spans="1:17" ht="14.45" customHeight="1" x14ac:dyDescent="0.2">
      <c r="A255" s="821" t="s">
        <v>2981</v>
      </c>
      <c r="B255" s="822" t="s">
        <v>2497</v>
      </c>
      <c r="C255" s="822" t="s">
        <v>2192</v>
      </c>
      <c r="D255" s="822" t="s">
        <v>2998</v>
      </c>
      <c r="E255" s="822" t="s">
        <v>2999</v>
      </c>
      <c r="F255" s="831">
        <v>11</v>
      </c>
      <c r="G255" s="831">
        <v>5764</v>
      </c>
      <c r="H255" s="831">
        <v>1.3723809523809525</v>
      </c>
      <c r="I255" s="831">
        <v>524</v>
      </c>
      <c r="J255" s="831">
        <v>8</v>
      </c>
      <c r="K255" s="831">
        <v>4200</v>
      </c>
      <c r="L255" s="831">
        <v>1</v>
      </c>
      <c r="M255" s="831">
        <v>525</v>
      </c>
      <c r="N255" s="831">
        <v>7</v>
      </c>
      <c r="O255" s="831">
        <v>3675</v>
      </c>
      <c r="P255" s="827">
        <v>0.875</v>
      </c>
      <c r="Q255" s="832">
        <v>525</v>
      </c>
    </row>
    <row r="256" spans="1:17" ht="14.45" customHeight="1" x14ac:dyDescent="0.2">
      <c r="A256" s="821" t="s">
        <v>2981</v>
      </c>
      <c r="B256" s="822" t="s">
        <v>2497</v>
      </c>
      <c r="C256" s="822" t="s">
        <v>2192</v>
      </c>
      <c r="D256" s="822" t="s">
        <v>3000</v>
      </c>
      <c r="E256" s="822" t="s">
        <v>3001</v>
      </c>
      <c r="F256" s="831">
        <v>7</v>
      </c>
      <c r="G256" s="831">
        <v>399</v>
      </c>
      <c r="H256" s="831">
        <v>1.7198275862068966</v>
      </c>
      <c r="I256" s="831">
        <v>57</v>
      </c>
      <c r="J256" s="831">
        <v>4</v>
      </c>
      <c r="K256" s="831">
        <v>232</v>
      </c>
      <c r="L256" s="831">
        <v>1</v>
      </c>
      <c r="M256" s="831">
        <v>58</v>
      </c>
      <c r="N256" s="831">
        <v>5</v>
      </c>
      <c r="O256" s="831">
        <v>290</v>
      </c>
      <c r="P256" s="827">
        <v>1.25</v>
      </c>
      <c r="Q256" s="832">
        <v>58</v>
      </c>
    </row>
    <row r="257" spans="1:17" ht="14.45" customHeight="1" x14ac:dyDescent="0.2">
      <c r="A257" s="821" t="s">
        <v>2981</v>
      </c>
      <c r="B257" s="822" t="s">
        <v>2497</v>
      </c>
      <c r="C257" s="822" t="s">
        <v>2192</v>
      </c>
      <c r="D257" s="822" t="s">
        <v>3002</v>
      </c>
      <c r="E257" s="822" t="s">
        <v>3003</v>
      </c>
      <c r="F257" s="831"/>
      <c r="G257" s="831"/>
      <c r="H257" s="831"/>
      <c r="I257" s="831"/>
      <c r="J257" s="831">
        <v>1</v>
      </c>
      <c r="K257" s="831">
        <v>216</v>
      </c>
      <c r="L257" s="831">
        <v>1</v>
      </c>
      <c r="M257" s="831">
        <v>216</v>
      </c>
      <c r="N257" s="831"/>
      <c r="O257" s="831"/>
      <c r="P257" s="827"/>
      <c r="Q257" s="832"/>
    </row>
    <row r="258" spans="1:17" ht="14.45" customHeight="1" x14ac:dyDescent="0.2">
      <c r="A258" s="821" t="s">
        <v>2981</v>
      </c>
      <c r="B258" s="822" t="s">
        <v>2497</v>
      </c>
      <c r="C258" s="822" t="s">
        <v>2192</v>
      </c>
      <c r="D258" s="822" t="s">
        <v>3004</v>
      </c>
      <c r="E258" s="822" t="s">
        <v>3005</v>
      </c>
      <c r="F258" s="831"/>
      <c r="G258" s="831"/>
      <c r="H258" s="831"/>
      <c r="I258" s="831"/>
      <c r="J258" s="831">
        <v>1</v>
      </c>
      <c r="K258" s="831">
        <v>144</v>
      </c>
      <c r="L258" s="831">
        <v>1</v>
      </c>
      <c r="M258" s="831">
        <v>144</v>
      </c>
      <c r="N258" s="831">
        <v>1</v>
      </c>
      <c r="O258" s="831">
        <v>145</v>
      </c>
      <c r="P258" s="827">
        <v>1.0069444444444444</v>
      </c>
      <c r="Q258" s="832">
        <v>145</v>
      </c>
    </row>
    <row r="259" spans="1:17" ht="14.45" customHeight="1" x14ac:dyDescent="0.2">
      <c r="A259" s="821" t="s">
        <v>2981</v>
      </c>
      <c r="B259" s="822" t="s">
        <v>2497</v>
      </c>
      <c r="C259" s="822" t="s">
        <v>2192</v>
      </c>
      <c r="D259" s="822" t="s">
        <v>3006</v>
      </c>
      <c r="E259" s="822" t="s">
        <v>3007</v>
      </c>
      <c r="F259" s="831"/>
      <c r="G259" s="831"/>
      <c r="H259" s="831"/>
      <c r="I259" s="831"/>
      <c r="J259" s="831">
        <v>1</v>
      </c>
      <c r="K259" s="831">
        <v>44</v>
      </c>
      <c r="L259" s="831">
        <v>1</v>
      </c>
      <c r="M259" s="831">
        <v>44</v>
      </c>
      <c r="N259" s="831"/>
      <c r="O259" s="831"/>
      <c r="P259" s="827"/>
      <c r="Q259" s="832"/>
    </row>
    <row r="260" spans="1:17" ht="14.45" customHeight="1" x14ac:dyDescent="0.2">
      <c r="A260" s="821" t="s">
        <v>2981</v>
      </c>
      <c r="B260" s="822" t="s">
        <v>2497</v>
      </c>
      <c r="C260" s="822" t="s">
        <v>2192</v>
      </c>
      <c r="D260" s="822" t="s">
        <v>3008</v>
      </c>
      <c r="E260" s="822" t="s">
        <v>3009</v>
      </c>
      <c r="F260" s="831">
        <v>514</v>
      </c>
      <c r="G260" s="831">
        <v>70418</v>
      </c>
      <c r="H260" s="831">
        <v>0.77314448836187966</v>
      </c>
      <c r="I260" s="831">
        <v>137</v>
      </c>
      <c r="J260" s="831">
        <v>660</v>
      </c>
      <c r="K260" s="831">
        <v>91080</v>
      </c>
      <c r="L260" s="831">
        <v>1</v>
      </c>
      <c r="M260" s="831">
        <v>138</v>
      </c>
      <c r="N260" s="831">
        <v>654</v>
      </c>
      <c r="O260" s="831">
        <v>90906</v>
      </c>
      <c r="P260" s="827">
        <v>0.99808959156785249</v>
      </c>
      <c r="Q260" s="832">
        <v>139</v>
      </c>
    </row>
    <row r="261" spans="1:17" ht="14.45" customHeight="1" x14ac:dyDescent="0.2">
      <c r="A261" s="821" t="s">
        <v>2981</v>
      </c>
      <c r="B261" s="822" t="s">
        <v>2497</v>
      </c>
      <c r="C261" s="822" t="s">
        <v>2192</v>
      </c>
      <c r="D261" s="822" t="s">
        <v>3010</v>
      </c>
      <c r="E261" s="822" t="s">
        <v>3011</v>
      </c>
      <c r="F261" s="831">
        <v>60</v>
      </c>
      <c r="G261" s="831">
        <v>5460</v>
      </c>
      <c r="H261" s="831">
        <v>1.348814229249012</v>
      </c>
      <c r="I261" s="831">
        <v>91</v>
      </c>
      <c r="J261" s="831">
        <v>44</v>
      </c>
      <c r="K261" s="831">
        <v>4048</v>
      </c>
      <c r="L261" s="831">
        <v>1</v>
      </c>
      <c r="M261" s="831">
        <v>92</v>
      </c>
      <c r="N261" s="831">
        <v>56</v>
      </c>
      <c r="O261" s="831">
        <v>5208</v>
      </c>
      <c r="P261" s="827">
        <v>1.2865612648221343</v>
      </c>
      <c r="Q261" s="832">
        <v>93</v>
      </c>
    </row>
    <row r="262" spans="1:17" ht="14.45" customHeight="1" x14ac:dyDescent="0.2">
      <c r="A262" s="821" t="s">
        <v>2981</v>
      </c>
      <c r="B262" s="822" t="s">
        <v>2497</v>
      </c>
      <c r="C262" s="822" t="s">
        <v>2192</v>
      </c>
      <c r="D262" s="822" t="s">
        <v>3012</v>
      </c>
      <c r="E262" s="822" t="s">
        <v>3013</v>
      </c>
      <c r="F262" s="831">
        <v>11</v>
      </c>
      <c r="G262" s="831">
        <v>1518</v>
      </c>
      <c r="H262" s="831">
        <v>0.54214285714285715</v>
      </c>
      <c r="I262" s="831">
        <v>138</v>
      </c>
      <c r="J262" s="831">
        <v>20</v>
      </c>
      <c r="K262" s="831">
        <v>2800</v>
      </c>
      <c r="L262" s="831">
        <v>1</v>
      </c>
      <c r="M262" s="831">
        <v>140</v>
      </c>
      <c r="N262" s="831">
        <v>21</v>
      </c>
      <c r="O262" s="831">
        <v>2961</v>
      </c>
      <c r="P262" s="827">
        <v>1.0575000000000001</v>
      </c>
      <c r="Q262" s="832">
        <v>141</v>
      </c>
    </row>
    <row r="263" spans="1:17" ht="14.45" customHeight="1" x14ac:dyDescent="0.2">
      <c r="A263" s="821" t="s">
        <v>2981</v>
      </c>
      <c r="B263" s="822" t="s">
        <v>2497</v>
      </c>
      <c r="C263" s="822" t="s">
        <v>2192</v>
      </c>
      <c r="D263" s="822" t="s">
        <v>3014</v>
      </c>
      <c r="E263" s="822" t="s">
        <v>3015</v>
      </c>
      <c r="F263" s="831">
        <v>14</v>
      </c>
      <c r="G263" s="831">
        <v>924</v>
      </c>
      <c r="H263" s="831">
        <v>0.15671641791044777</v>
      </c>
      <c r="I263" s="831">
        <v>66</v>
      </c>
      <c r="J263" s="831">
        <v>88</v>
      </c>
      <c r="K263" s="831">
        <v>5896</v>
      </c>
      <c r="L263" s="831">
        <v>1</v>
      </c>
      <c r="M263" s="831">
        <v>67</v>
      </c>
      <c r="N263" s="831">
        <v>6</v>
      </c>
      <c r="O263" s="831">
        <v>402</v>
      </c>
      <c r="P263" s="827">
        <v>6.8181818181818177E-2</v>
      </c>
      <c r="Q263" s="832">
        <v>67</v>
      </c>
    </row>
    <row r="264" spans="1:17" ht="14.45" customHeight="1" x14ac:dyDescent="0.2">
      <c r="A264" s="821" t="s">
        <v>2981</v>
      </c>
      <c r="B264" s="822" t="s">
        <v>2497</v>
      </c>
      <c r="C264" s="822" t="s">
        <v>2192</v>
      </c>
      <c r="D264" s="822" t="s">
        <v>2926</v>
      </c>
      <c r="E264" s="822" t="s">
        <v>2927</v>
      </c>
      <c r="F264" s="831">
        <v>11</v>
      </c>
      <c r="G264" s="831">
        <v>3608</v>
      </c>
      <c r="H264" s="831">
        <v>2.1933130699088146</v>
      </c>
      <c r="I264" s="831">
        <v>328</v>
      </c>
      <c r="J264" s="831">
        <v>5</v>
      </c>
      <c r="K264" s="831">
        <v>1645</v>
      </c>
      <c r="L264" s="831">
        <v>1</v>
      </c>
      <c r="M264" s="831">
        <v>329</v>
      </c>
      <c r="N264" s="831"/>
      <c r="O264" s="831"/>
      <c r="P264" s="827"/>
      <c r="Q264" s="832"/>
    </row>
    <row r="265" spans="1:17" ht="14.45" customHeight="1" x14ac:dyDescent="0.2">
      <c r="A265" s="821" t="s">
        <v>2981</v>
      </c>
      <c r="B265" s="822" t="s">
        <v>2497</v>
      </c>
      <c r="C265" s="822" t="s">
        <v>2192</v>
      </c>
      <c r="D265" s="822" t="s">
        <v>3016</v>
      </c>
      <c r="E265" s="822" t="s">
        <v>3017</v>
      </c>
      <c r="F265" s="831">
        <v>45</v>
      </c>
      <c r="G265" s="831">
        <v>2295</v>
      </c>
      <c r="H265" s="831">
        <v>1.026386404293381</v>
      </c>
      <c r="I265" s="831">
        <v>51</v>
      </c>
      <c r="J265" s="831">
        <v>43</v>
      </c>
      <c r="K265" s="831">
        <v>2236</v>
      </c>
      <c r="L265" s="831">
        <v>1</v>
      </c>
      <c r="M265" s="831">
        <v>52</v>
      </c>
      <c r="N265" s="831">
        <v>99</v>
      </c>
      <c r="O265" s="831">
        <v>5148</v>
      </c>
      <c r="P265" s="827">
        <v>2.3023255813953489</v>
      </c>
      <c r="Q265" s="832">
        <v>52</v>
      </c>
    </row>
    <row r="266" spans="1:17" ht="14.45" customHeight="1" x14ac:dyDescent="0.2">
      <c r="A266" s="821" t="s">
        <v>2981</v>
      </c>
      <c r="B266" s="822" t="s">
        <v>2497</v>
      </c>
      <c r="C266" s="822" t="s">
        <v>2192</v>
      </c>
      <c r="D266" s="822" t="s">
        <v>3018</v>
      </c>
      <c r="E266" s="822" t="s">
        <v>3019</v>
      </c>
      <c r="F266" s="831"/>
      <c r="G266" s="831"/>
      <c r="H266" s="831"/>
      <c r="I266" s="831"/>
      <c r="J266" s="831">
        <v>1</v>
      </c>
      <c r="K266" s="831">
        <v>131</v>
      </c>
      <c r="L266" s="831">
        <v>1</v>
      </c>
      <c r="M266" s="831">
        <v>131</v>
      </c>
      <c r="N266" s="831"/>
      <c r="O266" s="831"/>
      <c r="P266" s="827"/>
      <c r="Q266" s="832"/>
    </row>
    <row r="267" spans="1:17" ht="14.45" customHeight="1" x14ac:dyDescent="0.2">
      <c r="A267" s="821" t="s">
        <v>2981</v>
      </c>
      <c r="B267" s="822" t="s">
        <v>2497</v>
      </c>
      <c r="C267" s="822" t="s">
        <v>2192</v>
      </c>
      <c r="D267" s="822" t="s">
        <v>3020</v>
      </c>
      <c r="E267" s="822" t="s">
        <v>3021</v>
      </c>
      <c r="F267" s="831">
        <v>11</v>
      </c>
      <c r="G267" s="831">
        <v>6732</v>
      </c>
      <c r="H267" s="831">
        <v>1.0946341463414635</v>
      </c>
      <c r="I267" s="831">
        <v>612</v>
      </c>
      <c r="J267" s="831">
        <v>10</v>
      </c>
      <c r="K267" s="831">
        <v>6150</v>
      </c>
      <c r="L267" s="831">
        <v>1</v>
      </c>
      <c r="M267" s="831">
        <v>615</v>
      </c>
      <c r="N267" s="831">
        <v>9</v>
      </c>
      <c r="O267" s="831">
        <v>5553</v>
      </c>
      <c r="P267" s="827">
        <v>0.90292682926829271</v>
      </c>
      <c r="Q267" s="832">
        <v>617</v>
      </c>
    </row>
    <row r="268" spans="1:17" ht="14.45" customHeight="1" x14ac:dyDescent="0.2">
      <c r="A268" s="821" t="s">
        <v>2981</v>
      </c>
      <c r="B268" s="822" t="s">
        <v>2497</v>
      </c>
      <c r="C268" s="822" t="s">
        <v>2192</v>
      </c>
      <c r="D268" s="822" t="s">
        <v>3022</v>
      </c>
      <c r="E268" s="822" t="s">
        <v>3023</v>
      </c>
      <c r="F268" s="831"/>
      <c r="G268" s="831"/>
      <c r="H268" s="831"/>
      <c r="I268" s="831"/>
      <c r="J268" s="831">
        <v>0</v>
      </c>
      <c r="K268" s="831">
        <v>0</v>
      </c>
      <c r="L268" s="831"/>
      <c r="M268" s="831"/>
      <c r="N268" s="831"/>
      <c r="O268" s="831"/>
      <c r="P268" s="827"/>
      <c r="Q268" s="832"/>
    </row>
    <row r="269" spans="1:17" ht="14.45" customHeight="1" x14ac:dyDescent="0.2">
      <c r="A269" s="821" t="s">
        <v>2981</v>
      </c>
      <c r="B269" s="822" t="s">
        <v>2497</v>
      </c>
      <c r="C269" s="822" t="s">
        <v>2192</v>
      </c>
      <c r="D269" s="822" t="s">
        <v>3024</v>
      </c>
      <c r="E269" s="822" t="s">
        <v>3025</v>
      </c>
      <c r="F269" s="831"/>
      <c r="G269" s="831"/>
      <c r="H269" s="831"/>
      <c r="I269" s="831"/>
      <c r="J269" s="831">
        <v>1</v>
      </c>
      <c r="K269" s="831">
        <v>275</v>
      </c>
      <c r="L269" s="831">
        <v>1</v>
      </c>
      <c r="M269" s="831">
        <v>275</v>
      </c>
      <c r="N269" s="831"/>
      <c r="O269" s="831"/>
      <c r="P269" s="827"/>
      <c r="Q269" s="832"/>
    </row>
    <row r="270" spans="1:17" ht="14.45" customHeight="1" x14ac:dyDescent="0.2">
      <c r="A270" s="821" t="s">
        <v>2981</v>
      </c>
      <c r="B270" s="822" t="s">
        <v>2497</v>
      </c>
      <c r="C270" s="822" t="s">
        <v>2192</v>
      </c>
      <c r="D270" s="822" t="s">
        <v>3026</v>
      </c>
      <c r="E270" s="822" t="s">
        <v>3027</v>
      </c>
      <c r="F270" s="831">
        <v>64</v>
      </c>
      <c r="G270" s="831">
        <v>3008</v>
      </c>
      <c r="H270" s="831">
        <v>0.38554216867469882</v>
      </c>
      <c r="I270" s="831">
        <v>47</v>
      </c>
      <c r="J270" s="831">
        <v>166</v>
      </c>
      <c r="K270" s="831">
        <v>7802</v>
      </c>
      <c r="L270" s="831">
        <v>1</v>
      </c>
      <c r="M270" s="831">
        <v>47</v>
      </c>
      <c r="N270" s="831">
        <v>137</v>
      </c>
      <c r="O270" s="831">
        <v>6439</v>
      </c>
      <c r="P270" s="827">
        <v>0.82530120481927716</v>
      </c>
      <c r="Q270" s="832">
        <v>47</v>
      </c>
    </row>
    <row r="271" spans="1:17" ht="14.45" customHeight="1" x14ac:dyDescent="0.2">
      <c r="A271" s="821" t="s">
        <v>2981</v>
      </c>
      <c r="B271" s="822" t="s">
        <v>2497</v>
      </c>
      <c r="C271" s="822" t="s">
        <v>2192</v>
      </c>
      <c r="D271" s="822" t="s">
        <v>3028</v>
      </c>
      <c r="E271" s="822" t="s">
        <v>3029</v>
      </c>
      <c r="F271" s="831">
        <v>3</v>
      </c>
      <c r="G271" s="831">
        <v>726</v>
      </c>
      <c r="H271" s="831"/>
      <c r="I271" s="831">
        <v>242</v>
      </c>
      <c r="J271" s="831"/>
      <c r="K271" s="831"/>
      <c r="L271" s="831"/>
      <c r="M271" s="831"/>
      <c r="N271" s="831"/>
      <c r="O271" s="831"/>
      <c r="P271" s="827"/>
      <c r="Q271" s="832"/>
    </row>
    <row r="272" spans="1:17" ht="14.45" customHeight="1" x14ac:dyDescent="0.2">
      <c r="A272" s="821" t="s">
        <v>2981</v>
      </c>
      <c r="B272" s="822" t="s">
        <v>2497</v>
      </c>
      <c r="C272" s="822" t="s">
        <v>2192</v>
      </c>
      <c r="D272" s="822" t="s">
        <v>2498</v>
      </c>
      <c r="E272" s="822" t="s">
        <v>2499</v>
      </c>
      <c r="F272" s="831">
        <v>19</v>
      </c>
      <c r="G272" s="831">
        <v>28367</v>
      </c>
      <c r="H272" s="831">
        <v>1.1154057879836428</v>
      </c>
      <c r="I272" s="831">
        <v>1493</v>
      </c>
      <c r="J272" s="831">
        <v>17</v>
      </c>
      <c r="K272" s="831">
        <v>25432</v>
      </c>
      <c r="L272" s="831">
        <v>1</v>
      </c>
      <c r="M272" s="831">
        <v>1496</v>
      </c>
      <c r="N272" s="831">
        <v>9</v>
      </c>
      <c r="O272" s="831">
        <v>13482</v>
      </c>
      <c r="P272" s="827">
        <v>0.53011953444479398</v>
      </c>
      <c r="Q272" s="832">
        <v>1498</v>
      </c>
    </row>
    <row r="273" spans="1:17" ht="14.45" customHeight="1" x14ac:dyDescent="0.2">
      <c r="A273" s="821" t="s">
        <v>2981</v>
      </c>
      <c r="B273" s="822" t="s">
        <v>2497</v>
      </c>
      <c r="C273" s="822" t="s">
        <v>2192</v>
      </c>
      <c r="D273" s="822" t="s">
        <v>2500</v>
      </c>
      <c r="E273" s="822" t="s">
        <v>2501</v>
      </c>
      <c r="F273" s="831">
        <v>36</v>
      </c>
      <c r="G273" s="831">
        <v>11772</v>
      </c>
      <c r="H273" s="831">
        <v>1.3252279635258359</v>
      </c>
      <c r="I273" s="831">
        <v>327</v>
      </c>
      <c r="J273" s="831">
        <v>27</v>
      </c>
      <c r="K273" s="831">
        <v>8883</v>
      </c>
      <c r="L273" s="831">
        <v>1</v>
      </c>
      <c r="M273" s="831">
        <v>329</v>
      </c>
      <c r="N273" s="831">
        <v>57</v>
      </c>
      <c r="O273" s="831">
        <v>18867</v>
      </c>
      <c r="P273" s="827">
        <v>2.1239446133063153</v>
      </c>
      <c r="Q273" s="832">
        <v>331</v>
      </c>
    </row>
    <row r="274" spans="1:17" ht="14.45" customHeight="1" x14ac:dyDescent="0.2">
      <c r="A274" s="821" t="s">
        <v>2981</v>
      </c>
      <c r="B274" s="822" t="s">
        <v>2497</v>
      </c>
      <c r="C274" s="822" t="s">
        <v>2192</v>
      </c>
      <c r="D274" s="822" t="s">
        <v>3030</v>
      </c>
      <c r="E274" s="822" t="s">
        <v>3031</v>
      </c>
      <c r="F274" s="831">
        <v>7</v>
      </c>
      <c r="G274" s="831">
        <v>6216</v>
      </c>
      <c r="H274" s="831">
        <v>6.9764309764309766</v>
      </c>
      <c r="I274" s="831">
        <v>888</v>
      </c>
      <c r="J274" s="831">
        <v>1</v>
      </c>
      <c r="K274" s="831">
        <v>891</v>
      </c>
      <c r="L274" s="831">
        <v>1</v>
      </c>
      <c r="M274" s="831">
        <v>891</v>
      </c>
      <c r="N274" s="831">
        <v>4</v>
      </c>
      <c r="O274" s="831">
        <v>3576</v>
      </c>
      <c r="P274" s="827">
        <v>4.0134680134680139</v>
      </c>
      <c r="Q274" s="832">
        <v>894</v>
      </c>
    </row>
    <row r="275" spans="1:17" ht="14.45" customHeight="1" x14ac:dyDescent="0.2">
      <c r="A275" s="821" t="s">
        <v>2981</v>
      </c>
      <c r="B275" s="822" t="s">
        <v>2497</v>
      </c>
      <c r="C275" s="822" t="s">
        <v>2192</v>
      </c>
      <c r="D275" s="822" t="s">
        <v>3032</v>
      </c>
      <c r="E275" s="822" t="s">
        <v>3033</v>
      </c>
      <c r="F275" s="831">
        <v>534</v>
      </c>
      <c r="G275" s="831">
        <v>139374</v>
      </c>
      <c r="H275" s="831">
        <v>0.73986346600983133</v>
      </c>
      <c r="I275" s="831">
        <v>261</v>
      </c>
      <c r="J275" s="831">
        <v>719</v>
      </c>
      <c r="K275" s="831">
        <v>188378</v>
      </c>
      <c r="L275" s="831">
        <v>1</v>
      </c>
      <c r="M275" s="831">
        <v>262</v>
      </c>
      <c r="N275" s="831">
        <v>773</v>
      </c>
      <c r="O275" s="831">
        <v>204072</v>
      </c>
      <c r="P275" s="827">
        <v>1.0833112146853667</v>
      </c>
      <c r="Q275" s="832">
        <v>264</v>
      </c>
    </row>
    <row r="276" spans="1:17" ht="14.45" customHeight="1" x14ac:dyDescent="0.2">
      <c r="A276" s="821" t="s">
        <v>2981</v>
      </c>
      <c r="B276" s="822" t="s">
        <v>2497</v>
      </c>
      <c r="C276" s="822" t="s">
        <v>2192</v>
      </c>
      <c r="D276" s="822" t="s">
        <v>3034</v>
      </c>
      <c r="E276" s="822" t="s">
        <v>3035</v>
      </c>
      <c r="F276" s="831">
        <v>10</v>
      </c>
      <c r="G276" s="831">
        <v>1650</v>
      </c>
      <c r="H276" s="831">
        <v>0.99397590361445787</v>
      </c>
      <c r="I276" s="831">
        <v>165</v>
      </c>
      <c r="J276" s="831">
        <v>10</v>
      </c>
      <c r="K276" s="831">
        <v>1660</v>
      </c>
      <c r="L276" s="831">
        <v>1</v>
      </c>
      <c r="M276" s="831">
        <v>166</v>
      </c>
      <c r="N276" s="831">
        <v>13</v>
      </c>
      <c r="O276" s="831">
        <v>2171</v>
      </c>
      <c r="P276" s="827">
        <v>1.3078313253012048</v>
      </c>
      <c r="Q276" s="832">
        <v>167</v>
      </c>
    </row>
    <row r="277" spans="1:17" ht="14.45" customHeight="1" x14ac:dyDescent="0.2">
      <c r="A277" s="821" t="s">
        <v>3036</v>
      </c>
      <c r="B277" s="822" t="s">
        <v>2819</v>
      </c>
      <c r="C277" s="822" t="s">
        <v>2192</v>
      </c>
      <c r="D277" s="822" t="s">
        <v>3037</v>
      </c>
      <c r="E277" s="822" t="s">
        <v>3038</v>
      </c>
      <c r="F277" s="831">
        <v>1</v>
      </c>
      <c r="G277" s="831">
        <v>550</v>
      </c>
      <c r="H277" s="831">
        <v>0.24954627949183303</v>
      </c>
      <c r="I277" s="831">
        <v>550</v>
      </c>
      <c r="J277" s="831">
        <v>4</v>
      </c>
      <c r="K277" s="831">
        <v>2204</v>
      </c>
      <c r="L277" s="831">
        <v>1</v>
      </c>
      <c r="M277" s="831">
        <v>551</v>
      </c>
      <c r="N277" s="831"/>
      <c r="O277" s="831"/>
      <c r="P277" s="827"/>
      <c r="Q277" s="832"/>
    </row>
    <row r="278" spans="1:17" ht="14.45" customHeight="1" x14ac:dyDescent="0.2">
      <c r="A278" s="821" t="s">
        <v>3036</v>
      </c>
      <c r="B278" s="822" t="s">
        <v>2819</v>
      </c>
      <c r="C278" s="822" t="s">
        <v>2192</v>
      </c>
      <c r="D278" s="822" t="s">
        <v>3039</v>
      </c>
      <c r="E278" s="822" t="s">
        <v>3040</v>
      </c>
      <c r="F278" s="831">
        <v>3</v>
      </c>
      <c r="G278" s="831">
        <v>1965</v>
      </c>
      <c r="H278" s="831">
        <v>0.37442835365853661</v>
      </c>
      <c r="I278" s="831">
        <v>655</v>
      </c>
      <c r="J278" s="831">
        <v>8</v>
      </c>
      <c r="K278" s="831">
        <v>5248</v>
      </c>
      <c r="L278" s="831">
        <v>1</v>
      </c>
      <c r="M278" s="831">
        <v>656</v>
      </c>
      <c r="N278" s="831">
        <v>1</v>
      </c>
      <c r="O278" s="831">
        <v>657</v>
      </c>
      <c r="P278" s="827">
        <v>0.1251905487804878</v>
      </c>
      <c r="Q278" s="832">
        <v>657</v>
      </c>
    </row>
    <row r="279" spans="1:17" ht="14.45" customHeight="1" x14ac:dyDescent="0.2">
      <c r="A279" s="821" t="s">
        <v>3036</v>
      </c>
      <c r="B279" s="822" t="s">
        <v>2819</v>
      </c>
      <c r="C279" s="822" t="s">
        <v>2192</v>
      </c>
      <c r="D279" s="822" t="s">
        <v>3041</v>
      </c>
      <c r="E279" s="822" t="s">
        <v>3042</v>
      </c>
      <c r="F279" s="831">
        <v>3</v>
      </c>
      <c r="G279" s="831">
        <v>1965</v>
      </c>
      <c r="H279" s="831">
        <v>0.37442835365853661</v>
      </c>
      <c r="I279" s="831">
        <v>655</v>
      </c>
      <c r="J279" s="831">
        <v>8</v>
      </c>
      <c r="K279" s="831">
        <v>5248</v>
      </c>
      <c r="L279" s="831">
        <v>1</v>
      </c>
      <c r="M279" s="831">
        <v>656</v>
      </c>
      <c r="N279" s="831">
        <v>1</v>
      </c>
      <c r="O279" s="831">
        <v>657</v>
      </c>
      <c r="P279" s="827">
        <v>0.1251905487804878</v>
      </c>
      <c r="Q279" s="832">
        <v>657</v>
      </c>
    </row>
    <row r="280" spans="1:17" ht="14.45" customHeight="1" x14ac:dyDescent="0.2">
      <c r="A280" s="821" t="s">
        <v>3036</v>
      </c>
      <c r="B280" s="822" t="s">
        <v>2819</v>
      </c>
      <c r="C280" s="822" t="s">
        <v>2192</v>
      </c>
      <c r="D280" s="822" t="s">
        <v>3043</v>
      </c>
      <c r="E280" s="822" t="s">
        <v>3044</v>
      </c>
      <c r="F280" s="831">
        <v>6</v>
      </c>
      <c r="G280" s="831">
        <v>1872</v>
      </c>
      <c r="H280" s="831">
        <v>0.375</v>
      </c>
      <c r="I280" s="831">
        <v>312</v>
      </c>
      <c r="J280" s="831">
        <v>16</v>
      </c>
      <c r="K280" s="831">
        <v>4992</v>
      </c>
      <c r="L280" s="831">
        <v>1</v>
      </c>
      <c r="M280" s="831">
        <v>312</v>
      </c>
      <c r="N280" s="831">
        <v>2</v>
      </c>
      <c r="O280" s="831">
        <v>626</v>
      </c>
      <c r="P280" s="827">
        <v>0.12540064102564102</v>
      </c>
      <c r="Q280" s="832">
        <v>313</v>
      </c>
    </row>
    <row r="281" spans="1:17" ht="14.45" customHeight="1" x14ac:dyDescent="0.2">
      <c r="A281" s="821" t="s">
        <v>3036</v>
      </c>
      <c r="B281" s="822" t="s">
        <v>2819</v>
      </c>
      <c r="C281" s="822" t="s">
        <v>2192</v>
      </c>
      <c r="D281" s="822" t="s">
        <v>3045</v>
      </c>
      <c r="E281" s="822" t="s">
        <v>3046</v>
      </c>
      <c r="F281" s="831">
        <v>5</v>
      </c>
      <c r="G281" s="831">
        <v>60</v>
      </c>
      <c r="H281" s="831"/>
      <c r="I281" s="831">
        <v>12</v>
      </c>
      <c r="J281" s="831"/>
      <c r="K281" s="831"/>
      <c r="L281" s="831"/>
      <c r="M281" s="831"/>
      <c r="N281" s="831"/>
      <c r="O281" s="831"/>
      <c r="P281" s="827"/>
      <c r="Q281" s="832"/>
    </row>
    <row r="282" spans="1:17" ht="14.45" customHeight="1" x14ac:dyDescent="0.2">
      <c r="A282" s="821" t="s">
        <v>3036</v>
      </c>
      <c r="B282" s="822" t="s">
        <v>2819</v>
      </c>
      <c r="C282" s="822" t="s">
        <v>2192</v>
      </c>
      <c r="D282" s="822" t="s">
        <v>3047</v>
      </c>
      <c r="E282" s="822" t="s">
        <v>3048</v>
      </c>
      <c r="F282" s="831">
        <v>1</v>
      </c>
      <c r="G282" s="831">
        <v>5024</v>
      </c>
      <c r="H282" s="831"/>
      <c r="I282" s="831">
        <v>5024</v>
      </c>
      <c r="J282" s="831"/>
      <c r="K282" s="831"/>
      <c r="L282" s="831"/>
      <c r="M282" s="831"/>
      <c r="N282" s="831"/>
      <c r="O282" s="831"/>
      <c r="P282" s="827"/>
      <c r="Q282" s="832"/>
    </row>
    <row r="283" spans="1:17" ht="14.45" customHeight="1" x14ac:dyDescent="0.2">
      <c r="A283" s="821" t="s">
        <v>3036</v>
      </c>
      <c r="B283" s="822" t="s">
        <v>2819</v>
      </c>
      <c r="C283" s="822" t="s">
        <v>2192</v>
      </c>
      <c r="D283" s="822" t="s">
        <v>3049</v>
      </c>
      <c r="E283" s="822" t="s">
        <v>3050</v>
      </c>
      <c r="F283" s="831">
        <v>3</v>
      </c>
      <c r="G283" s="831">
        <v>1965</v>
      </c>
      <c r="H283" s="831">
        <v>0.37442835365853661</v>
      </c>
      <c r="I283" s="831">
        <v>655</v>
      </c>
      <c r="J283" s="831">
        <v>8</v>
      </c>
      <c r="K283" s="831">
        <v>5248</v>
      </c>
      <c r="L283" s="831">
        <v>1</v>
      </c>
      <c r="M283" s="831">
        <v>656</v>
      </c>
      <c r="N283" s="831">
        <v>1</v>
      </c>
      <c r="O283" s="831">
        <v>657</v>
      </c>
      <c r="P283" s="827">
        <v>0.1251905487804878</v>
      </c>
      <c r="Q283" s="832">
        <v>657</v>
      </c>
    </row>
    <row r="284" spans="1:17" ht="14.45" customHeight="1" x14ac:dyDescent="0.2">
      <c r="A284" s="821" t="s">
        <v>3036</v>
      </c>
      <c r="B284" s="822" t="s">
        <v>2819</v>
      </c>
      <c r="C284" s="822" t="s">
        <v>2192</v>
      </c>
      <c r="D284" s="822" t="s">
        <v>3051</v>
      </c>
      <c r="E284" s="822" t="s">
        <v>3052</v>
      </c>
      <c r="F284" s="831">
        <v>3</v>
      </c>
      <c r="G284" s="831">
        <v>1965</v>
      </c>
      <c r="H284" s="831">
        <v>0.37442835365853661</v>
      </c>
      <c r="I284" s="831">
        <v>655</v>
      </c>
      <c r="J284" s="831">
        <v>8</v>
      </c>
      <c r="K284" s="831">
        <v>5248</v>
      </c>
      <c r="L284" s="831">
        <v>1</v>
      </c>
      <c r="M284" s="831">
        <v>656</v>
      </c>
      <c r="N284" s="831">
        <v>1</v>
      </c>
      <c r="O284" s="831">
        <v>657</v>
      </c>
      <c r="P284" s="827">
        <v>0.1251905487804878</v>
      </c>
      <c r="Q284" s="832">
        <v>657</v>
      </c>
    </row>
    <row r="285" spans="1:17" ht="14.45" customHeight="1" x14ac:dyDescent="0.2">
      <c r="A285" s="821" t="s">
        <v>3036</v>
      </c>
      <c r="B285" s="822" t="s">
        <v>2819</v>
      </c>
      <c r="C285" s="822" t="s">
        <v>2192</v>
      </c>
      <c r="D285" s="822" t="s">
        <v>3053</v>
      </c>
      <c r="E285" s="822" t="s">
        <v>3054</v>
      </c>
      <c r="F285" s="831">
        <v>20</v>
      </c>
      <c r="G285" s="831">
        <v>9420</v>
      </c>
      <c r="H285" s="831"/>
      <c r="I285" s="831">
        <v>471</v>
      </c>
      <c r="J285" s="831"/>
      <c r="K285" s="831"/>
      <c r="L285" s="831"/>
      <c r="M285" s="831"/>
      <c r="N285" s="831"/>
      <c r="O285" s="831"/>
      <c r="P285" s="827"/>
      <c r="Q285" s="832"/>
    </row>
    <row r="286" spans="1:17" ht="14.45" customHeight="1" x14ac:dyDescent="0.2">
      <c r="A286" s="821" t="s">
        <v>3036</v>
      </c>
      <c r="B286" s="822" t="s">
        <v>2819</v>
      </c>
      <c r="C286" s="822" t="s">
        <v>2192</v>
      </c>
      <c r="D286" s="822" t="s">
        <v>3055</v>
      </c>
      <c r="E286" s="822" t="s">
        <v>3056</v>
      </c>
      <c r="F286" s="831">
        <v>3</v>
      </c>
      <c r="G286" s="831">
        <v>4200</v>
      </c>
      <c r="H286" s="831">
        <v>0.375</v>
      </c>
      <c r="I286" s="831">
        <v>1400</v>
      </c>
      <c r="J286" s="831">
        <v>8</v>
      </c>
      <c r="K286" s="831">
        <v>11200</v>
      </c>
      <c r="L286" s="831">
        <v>1</v>
      </c>
      <c r="M286" s="831">
        <v>1400</v>
      </c>
      <c r="N286" s="831">
        <v>1</v>
      </c>
      <c r="O286" s="831">
        <v>1401</v>
      </c>
      <c r="P286" s="827">
        <v>0.12508928571428571</v>
      </c>
      <c r="Q286" s="832">
        <v>1401</v>
      </c>
    </row>
    <row r="287" spans="1:17" ht="14.45" customHeight="1" x14ac:dyDescent="0.2">
      <c r="A287" s="821" t="s">
        <v>3036</v>
      </c>
      <c r="B287" s="822" t="s">
        <v>2819</v>
      </c>
      <c r="C287" s="822" t="s">
        <v>2192</v>
      </c>
      <c r="D287" s="822" t="s">
        <v>3057</v>
      </c>
      <c r="E287" s="822" t="s">
        <v>3058</v>
      </c>
      <c r="F287" s="831">
        <v>4</v>
      </c>
      <c r="G287" s="831">
        <v>4092</v>
      </c>
      <c r="H287" s="831">
        <v>2</v>
      </c>
      <c r="I287" s="831">
        <v>1023</v>
      </c>
      <c r="J287" s="831">
        <v>2</v>
      </c>
      <c r="K287" s="831">
        <v>2046</v>
      </c>
      <c r="L287" s="831">
        <v>1</v>
      </c>
      <c r="M287" s="831">
        <v>1023</v>
      </c>
      <c r="N287" s="831"/>
      <c r="O287" s="831"/>
      <c r="P287" s="827"/>
      <c r="Q287" s="832"/>
    </row>
    <row r="288" spans="1:17" ht="14.45" customHeight="1" x14ac:dyDescent="0.2">
      <c r="A288" s="821" t="s">
        <v>3036</v>
      </c>
      <c r="B288" s="822" t="s">
        <v>2819</v>
      </c>
      <c r="C288" s="822" t="s">
        <v>2192</v>
      </c>
      <c r="D288" s="822" t="s">
        <v>3059</v>
      </c>
      <c r="E288" s="822" t="s">
        <v>3060</v>
      </c>
      <c r="F288" s="831">
        <v>1</v>
      </c>
      <c r="G288" s="831">
        <v>190</v>
      </c>
      <c r="H288" s="831"/>
      <c r="I288" s="831">
        <v>190</v>
      </c>
      <c r="J288" s="831"/>
      <c r="K288" s="831"/>
      <c r="L288" s="831"/>
      <c r="M288" s="831"/>
      <c r="N288" s="831"/>
      <c r="O288" s="831"/>
      <c r="P288" s="827"/>
      <c r="Q288" s="832"/>
    </row>
    <row r="289" spans="1:17" ht="14.45" customHeight="1" x14ac:dyDescent="0.2">
      <c r="A289" s="821" t="s">
        <v>3036</v>
      </c>
      <c r="B289" s="822" t="s">
        <v>2503</v>
      </c>
      <c r="C289" s="822" t="s">
        <v>2192</v>
      </c>
      <c r="D289" s="822" t="s">
        <v>3045</v>
      </c>
      <c r="E289" s="822" t="s">
        <v>3046</v>
      </c>
      <c r="F289" s="831"/>
      <c r="G289" s="831"/>
      <c r="H289" s="831"/>
      <c r="I289" s="831"/>
      <c r="J289" s="831">
        <v>2</v>
      </c>
      <c r="K289" s="831">
        <v>24</v>
      </c>
      <c r="L289" s="831">
        <v>1</v>
      </c>
      <c r="M289" s="831">
        <v>12</v>
      </c>
      <c r="N289" s="831">
        <v>1</v>
      </c>
      <c r="O289" s="831">
        <v>12</v>
      </c>
      <c r="P289" s="827">
        <v>0.5</v>
      </c>
      <c r="Q289" s="832">
        <v>12</v>
      </c>
    </row>
    <row r="290" spans="1:17" ht="14.45" customHeight="1" x14ac:dyDescent="0.2">
      <c r="A290" s="821" t="s">
        <v>3036</v>
      </c>
      <c r="B290" s="822" t="s">
        <v>2503</v>
      </c>
      <c r="C290" s="822" t="s">
        <v>2192</v>
      </c>
      <c r="D290" s="822" t="s">
        <v>3053</v>
      </c>
      <c r="E290" s="822" t="s">
        <v>3054</v>
      </c>
      <c r="F290" s="831"/>
      <c r="G290" s="831"/>
      <c r="H290" s="831"/>
      <c r="I290" s="831"/>
      <c r="J290" s="831">
        <v>8</v>
      </c>
      <c r="K290" s="831">
        <v>3808</v>
      </c>
      <c r="L290" s="831">
        <v>1</v>
      </c>
      <c r="M290" s="831">
        <v>476</v>
      </c>
      <c r="N290" s="831">
        <v>4</v>
      </c>
      <c r="O290" s="831">
        <v>1920</v>
      </c>
      <c r="P290" s="827">
        <v>0.50420168067226889</v>
      </c>
      <c r="Q290" s="832">
        <v>480</v>
      </c>
    </row>
    <row r="291" spans="1:17" ht="14.45" customHeight="1" x14ac:dyDescent="0.2">
      <c r="A291" s="821" t="s">
        <v>3061</v>
      </c>
      <c r="B291" s="822" t="s">
        <v>2497</v>
      </c>
      <c r="C291" s="822" t="s">
        <v>2192</v>
      </c>
      <c r="D291" s="822" t="s">
        <v>2982</v>
      </c>
      <c r="E291" s="822" t="s">
        <v>2983</v>
      </c>
      <c r="F291" s="831"/>
      <c r="G291" s="831"/>
      <c r="H291" s="831"/>
      <c r="I291" s="831"/>
      <c r="J291" s="831"/>
      <c r="K291" s="831"/>
      <c r="L291" s="831"/>
      <c r="M291" s="831"/>
      <c r="N291" s="831">
        <v>2</v>
      </c>
      <c r="O291" s="831">
        <v>352</v>
      </c>
      <c r="P291" s="827"/>
      <c r="Q291" s="832">
        <v>176</v>
      </c>
    </row>
    <row r="292" spans="1:17" ht="14.45" customHeight="1" x14ac:dyDescent="0.2">
      <c r="A292" s="821" t="s">
        <v>3061</v>
      </c>
      <c r="B292" s="822" t="s">
        <v>2497</v>
      </c>
      <c r="C292" s="822" t="s">
        <v>2192</v>
      </c>
      <c r="D292" s="822" t="s">
        <v>2984</v>
      </c>
      <c r="E292" s="822" t="s">
        <v>2985</v>
      </c>
      <c r="F292" s="831"/>
      <c r="G292" s="831"/>
      <c r="H292" s="831"/>
      <c r="I292" s="831"/>
      <c r="J292" s="831"/>
      <c r="K292" s="831"/>
      <c r="L292" s="831"/>
      <c r="M292" s="831"/>
      <c r="N292" s="831">
        <v>0</v>
      </c>
      <c r="O292" s="831">
        <v>0</v>
      </c>
      <c r="P292" s="827"/>
      <c r="Q292" s="832"/>
    </row>
    <row r="293" spans="1:17" ht="14.45" customHeight="1" x14ac:dyDescent="0.2">
      <c r="A293" s="821" t="s">
        <v>3061</v>
      </c>
      <c r="B293" s="822" t="s">
        <v>2497</v>
      </c>
      <c r="C293" s="822" t="s">
        <v>2192</v>
      </c>
      <c r="D293" s="822" t="s">
        <v>2986</v>
      </c>
      <c r="E293" s="822" t="s">
        <v>2987</v>
      </c>
      <c r="F293" s="831"/>
      <c r="G293" s="831"/>
      <c r="H293" s="831"/>
      <c r="I293" s="831"/>
      <c r="J293" s="831"/>
      <c r="K293" s="831"/>
      <c r="L293" s="831"/>
      <c r="M293" s="831"/>
      <c r="N293" s="831">
        <v>0</v>
      </c>
      <c r="O293" s="831">
        <v>0</v>
      </c>
      <c r="P293" s="827"/>
      <c r="Q293" s="832"/>
    </row>
    <row r="294" spans="1:17" ht="14.45" customHeight="1" x14ac:dyDescent="0.2">
      <c r="A294" s="821" t="s">
        <v>3061</v>
      </c>
      <c r="B294" s="822" t="s">
        <v>2497</v>
      </c>
      <c r="C294" s="822" t="s">
        <v>2192</v>
      </c>
      <c r="D294" s="822" t="s">
        <v>2990</v>
      </c>
      <c r="E294" s="822" t="s">
        <v>2991</v>
      </c>
      <c r="F294" s="831"/>
      <c r="G294" s="831"/>
      <c r="H294" s="831"/>
      <c r="I294" s="831"/>
      <c r="J294" s="831"/>
      <c r="K294" s="831"/>
      <c r="L294" s="831"/>
      <c r="M294" s="831"/>
      <c r="N294" s="831">
        <v>21</v>
      </c>
      <c r="O294" s="831">
        <v>987</v>
      </c>
      <c r="P294" s="827"/>
      <c r="Q294" s="832">
        <v>47</v>
      </c>
    </row>
    <row r="295" spans="1:17" ht="14.45" customHeight="1" x14ac:dyDescent="0.2">
      <c r="A295" s="821" t="s">
        <v>3061</v>
      </c>
      <c r="B295" s="822" t="s">
        <v>2497</v>
      </c>
      <c r="C295" s="822" t="s">
        <v>2192</v>
      </c>
      <c r="D295" s="822" t="s">
        <v>3008</v>
      </c>
      <c r="E295" s="822" t="s">
        <v>3009</v>
      </c>
      <c r="F295" s="831"/>
      <c r="G295" s="831"/>
      <c r="H295" s="831"/>
      <c r="I295" s="831"/>
      <c r="J295" s="831"/>
      <c r="K295" s="831"/>
      <c r="L295" s="831"/>
      <c r="M295" s="831"/>
      <c r="N295" s="831">
        <v>23</v>
      </c>
      <c r="O295" s="831">
        <v>3197</v>
      </c>
      <c r="P295" s="827"/>
      <c r="Q295" s="832">
        <v>139</v>
      </c>
    </row>
    <row r="296" spans="1:17" ht="14.45" customHeight="1" x14ac:dyDescent="0.2">
      <c r="A296" s="821" t="s">
        <v>3061</v>
      </c>
      <c r="B296" s="822" t="s">
        <v>2497</v>
      </c>
      <c r="C296" s="822" t="s">
        <v>2192</v>
      </c>
      <c r="D296" s="822" t="s">
        <v>3010</v>
      </c>
      <c r="E296" s="822" t="s">
        <v>3011</v>
      </c>
      <c r="F296" s="831"/>
      <c r="G296" s="831"/>
      <c r="H296" s="831"/>
      <c r="I296" s="831"/>
      <c r="J296" s="831"/>
      <c r="K296" s="831"/>
      <c r="L296" s="831"/>
      <c r="M296" s="831"/>
      <c r="N296" s="831">
        <v>1</v>
      </c>
      <c r="O296" s="831">
        <v>93</v>
      </c>
      <c r="P296" s="827"/>
      <c r="Q296" s="832">
        <v>93</v>
      </c>
    </row>
    <row r="297" spans="1:17" ht="14.45" customHeight="1" x14ac:dyDescent="0.2">
      <c r="A297" s="821" t="s">
        <v>3061</v>
      </c>
      <c r="B297" s="822" t="s">
        <v>2497</v>
      </c>
      <c r="C297" s="822" t="s">
        <v>2192</v>
      </c>
      <c r="D297" s="822" t="s">
        <v>3012</v>
      </c>
      <c r="E297" s="822" t="s">
        <v>3013</v>
      </c>
      <c r="F297" s="831"/>
      <c r="G297" s="831"/>
      <c r="H297" s="831"/>
      <c r="I297" s="831"/>
      <c r="J297" s="831"/>
      <c r="K297" s="831"/>
      <c r="L297" s="831"/>
      <c r="M297" s="831"/>
      <c r="N297" s="831">
        <v>4</v>
      </c>
      <c r="O297" s="831">
        <v>564</v>
      </c>
      <c r="P297" s="827"/>
      <c r="Q297" s="832">
        <v>141</v>
      </c>
    </row>
    <row r="298" spans="1:17" ht="14.45" customHeight="1" x14ac:dyDescent="0.2">
      <c r="A298" s="821" t="s">
        <v>3061</v>
      </c>
      <c r="B298" s="822" t="s">
        <v>2497</v>
      </c>
      <c r="C298" s="822" t="s">
        <v>2192</v>
      </c>
      <c r="D298" s="822" t="s">
        <v>3016</v>
      </c>
      <c r="E298" s="822" t="s">
        <v>3017</v>
      </c>
      <c r="F298" s="831"/>
      <c r="G298" s="831"/>
      <c r="H298" s="831"/>
      <c r="I298" s="831"/>
      <c r="J298" s="831"/>
      <c r="K298" s="831"/>
      <c r="L298" s="831"/>
      <c r="M298" s="831"/>
      <c r="N298" s="831">
        <v>3</v>
      </c>
      <c r="O298" s="831">
        <v>156</v>
      </c>
      <c r="P298" s="827"/>
      <c r="Q298" s="832">
        <v>52</v>
      </c>
    </row>
    <row r="299" spans="1:17" ht="14.45" customHeight="1" x14ac:dyDescent="0.2">
      <c r="A299" s="821" t="s">
        <v>3061</v>
      </c>
      <c r="B299" s="822" t="s">
        <v>2497</v>
      </c>
      <c r="C299" s="822" t="s">
        <v>2192</v>
      </c>
      <c r="D299" s="822" t="s">
        <v>2498</v>
      </c>
      <c r="E299" s="822" t="s">
        <v>2499</v>
      </c>
      <c r="F299" s="831"/>
      <c r="G299" s="831"/>
      <c r="H299" s="831"/>
      <c r="I299" s="831"/>
      <c r="J299" s="831"/>
      <c r="K299" s="831"/>
      <c r="L299" s="831"/>
      <c r="M299" s="831"/>
      <c r="N299" s="831">
        <v>2</v>
      </c>
      <c r="O299" s="831">
        <v>2996</v>
      </c>
      <c r="P299" s="827"/>
      <c r="Q299" s="832">
        <v>1498</v>
      </c>
    </row>
    <row r="300" spans="1:17" ht="14.45" customHeight="1" x14ac:dyDescent="0.2">
      <c r="A300" s="821" t="s">
        <v>3061</v>
      </c>
      <c r="B300" s="822" t="s">
        <v>2497</v>
      </c>
      <c r="C300" s="822" t="s">
        <v>2192</v>
      </c>
      <c r="D300" s="822" t="s">
        <v>2500</v>
      </c>
      <c r="E300" s="822" t="s">
        <v>2501</v>
      </c>
      <c r="F300" s="831"/>
      <c r="G300" s="831"/>
      <c r="H300" s="831"/>
      <c r="I300" s="831"/>
      <c r="J300" s="831"/>
      <c r="K300" s="831"/>
      <c r="L300" s="831"/>
      <c r="M300" s="831"/>
      <c r="N300" s="831">
        <v>2</v>
      </c>
      <c r="O300" s="831">
        <v>662</v>
      </c>
      <c r="P300" s="827"/>
      <c r="Q300" s="832">
        <v>331</v>
      </c>
    </row>
    <row r="301" spans="1:17" ht="14.45" customHeight="1" thickBot="1" x14ac:dyDescent="0.25">
      <c r="A301" s="813" t="s">
        <v>3061</v>
      </c>
      <c r="B301" s="814" t="s">
        <v>2497</v>
      </c>
      <c r="C301" s="814" t="s">
        <v>2192</v>
      </c>
      <c r="D301" s="814" t="s">
        <v>3032</v>
      </c>
      <c r="E301" s="814" t="s">
        <v>3033</v>
      </c>
      <c r="F301" s="833"/>
      <c r="G301" s="833"/>
      <c r="H301" s="833"/>
      <c r="I301" s="833"/>
      <c r="J301" s="833"/>
      <c r="K301" s="833"/>
      <c r="L301" s="833"/>
      <c r="M301" s="833"/>
      <c r="N301" s="833">
        <v>22</v>
      </c>
      <c r="O301" s="833">
        <v>5808</v>
      </c>
      <c r="P301" s="819"/>
      <c r="Q301" s="834">
        <v>264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109DDE91-6DA6-4437-B49A-5CEF36F7A0A7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7962</v>
      </c>
      <c r="D3" s="193">
        <f>SUBTOTAL(9,D6:D1048576)</f>
        <v>7630</v>
      </c>
      <c r="E3" s="193">
        <f>SUBTOTAL(9,E6:E1048576)</f>
        <v>7295</v>
      </c>
      <c r="F3" s="194">
        <f>IF(OR(E3=0,D3=0),"",E3/D3)</f>
        <v>0.95609436435124506</v>
      </c>
      <c r="G3" s="388">
        <f>SUBTOTAL(9,G6:G1048576)</f>
        <v>28040.289959999998</v>
      </c>
      <c r="H3" s="389">
        <f>SUBTOTAL(9,H6:H1048576)</f>
        <v>30773.143379999994</v>
      </c>
      <c r="I3" s="389">
        <f>SUBTOTAL(9,I6:I1048576)</f>
        <v>28799.048759999998</v>
      </c>
      <c r="J3" s="194">
        <f>IF(OR(I3=0,H3=0),"",I3/H3)</f>
        <v>0.93585008214393217</v>
      </c>
      <c r="K3" s="388">
        <f>SUBTOTAL(9,K6:K1048576)</f>
        <v>6247.32</v>
      </c>
      <c r="L3" s="389">
        <f>SUBTOTAL(9,L6:L1048576)</f>
        <v>7211.7</v>
      </c>
      <c r="M3" s="389">
        <f>SUBTOTAL(9,M6:M1048576)</f>
        <v>6608.78</v>
      </c>
      <c r="N3" s="195">
        <f>IF(OR(M3=0,E3=0),"",M3*1000/E3)</f>
        <v>905.93283070596294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0"/>
      <c r="B5" s="971"/>
      <c r="C5" s="978">
        <v>2018</v>
      </c>
      <c r="D5" s="978">
        <v>2019</v>
      </c>
      <c r="E5" s="978">
        <v>2020</v>
      </c>
      <c r="F5" s="979" t="s">
        <v>2</v>
      </c>
      <c r="G5" s="989">
        <v>2018</v>
      </c>
      <c r="H5" s="978">
        <v>2019</v>
      </c>
      <c r="I5" s="978">
        <v>2020</v>
      </c>
      <c r="J5" s="979" t="s">
        <v>2</v>
      </c>
      <c r="K5" s="989">
        <v>2018</v>
      </c>
      <c r="L5" s="978">
        <v>2019</v>
      </c>
      <c r="M5" s="978">
        <v>2020</v>
      </c>
      <c r="N5" s="990" t="s">
        <v>92</v>
      </c>
    </row>
    <row r="6" spans="1:14" ht="14.45" customHeight="1" x14ac:dyDescent="0.2">
      <c r="A6" s="972" t="s">
        <v>2277</v>
      </c>
      <c r="B6" s="975" t="s">
        <v>3063</v>
      </c>
      <c r="C6" s="980">
        <v>5413</v>
      </c>
      <c r="D6" s="981">
        <v>5047</v>
      </c>
      <c r="E6" s="981">
        <v>4628</v>
      </c>
      <c r="F6" s="986"/>
      <c r="G6" s="980">
        <v>4624.0404600000002</v>
      </c>
      <c r="H6" s="981">
        <v>4331.7805799999987</v>
      </c>
      <c r="I6" s="981">
        <v>3994.1613600000005</v>
      </c>
      <c r="J6" s="986"/>
      <c r="K6" s="980">
        <v>324.77999999999997</v>
      </c>
      <c r="L6" s="981">
        <v>302.82</v>
      </c>
      <c r="M6" s="981">
        <v>277.68</v>
      </c>
      <c r="N6" s="991">
        <v>60</v>
      </c>
    </row>
    <row r="7" spans="1:14" ht="14.45" customHeight="1" x14ac:dyDescent="0.2">
      <c r="A7" s="973" t="s">
        <v>2251</v>
      </c>
      <c r="B7" s="976" t="s">
        <v>3063</v>
      </c>
      <c r="C7" s="982">
        <v>439</v>
      </c>
      <c r="D7" s="983">
        <v>514</v>
      </c>
      <c r="E7" s="983">
        <v>465</v>
      </c>
      <c r="F7" s="987"/>
      <c r="G7" s="982">
        <v>70.327799999999982</v>
      </c>
      <c r="H7" s="983">
        <v>83.73060000000001</v>
      </c>
      <c r="I7" s="983">
        <v>91.467900000000043</v>
      </c>
      <c r="J7" s="987"/>
      <c r="K7" s="982">
        <v>18.54</v>
      </c>
      <c r="L7" s="983">
        <v>20.88</v>
      </c>
      <c r="M7" s="983">
        <v>14.1</v>
      </c>
      <c r="N7" s="992">
        <v>30.322580645161292</v>
      </c>
    </row>
    <row r="8" spans="1:14" ht="14.45" customHeight="1" x14ac:dyDescent="0.2">
      <c r="A8" s="973" t="s">
        <v>2350</v>
      </c>
      <c r="B8" s="976" t="s">
        <v>3064</v>
      </c>
      <c r="C8" s="982">
        <v>116</v>
      </c>
      <c r="D8" s="983">
        <v>83</v>
      </c>
      <c r="E8" s="983">
        <v>70</v>
      </c>
      <c r="F8" s="987"/>
      <c r="G8" s="982">
        <v>3023.9459999999999</v>
      </c>
      <c r="H8" s="983">
        <v>2164.1102999999998</v>
      </c>
      <c r="I8" s="983">
        <v>1825.4177999999999</v>
      </c>
      <c r="J8" s="987"/>
      <c r="K8" s="982">
        <v>928</v>
      </c>
      <c r="L8" s="983">
        <v>664</v>
      </c>
      <c r="M8" s="983">
        <v>560</v>
      </c>
      <c r="N8" s="992">
        <v>8000</v>
      </c>
    </row>
    <row r="9" spans="1:14" ht="14.45" customHeight="1" x14ac:dyDescent="0.2">
      <c r="A9" s="973" t="s">
        <v>2372</v>
      </c>
      <c r="B9" s="976" t="s">
        <v>3064</v>
      </c>
      <c r="C9" s="982">
        <v>435</v>
      </c>
      <c r="D9" s="983">
        <v>640</v>
      </c>
      <c r="E9" s="983">
        <v>497</v>
      </c>
      <c r="F9" s="987"/>
      <c r="G9" s="982">
        <v>9683.7525000000005</v>
      </c>
      <c r="H9" s="983">
        <v>14250.239099999995</v>
      </c>
      <c r="I9" s="983">
        <v>11068.3053</v>
      </c>
      <c r="J9" s="987"/>
      <c r="K9" s="982">
        <v>2610</v>
      </c>
      <c r="L9" s="983">
        <v>3840</v>
      </c>
      <c r="M9" s="983">
        <v>2982</v>
      </c>
      <c r="N9" s="992">
        <v>6000</v>
      </c>
    </row>
    <row r="10" spans="1:14" ht="14.45" customHeight="1" x14ac:dyDescent="0.2">
      <c r="A10" s="973" t="s">
        <v>2352</v>
      </c>
      <c r="B10" s="976" t="s">
        <v>3064</v>
      </c>
      <c r="C10" s="982">
        <v>269</v>
      </c>
      <c r="D10" s="983">
        <v>346</v>
      </c>
      <c r="E10" s="983">
        <v>380</v>
      </c>
      <c r="F10" s="987"/>
      <c r="G10" s="982">
        <v>3309.9911999999977</v>
      </c>
      <c r="H10" s="983">
        <v>4258.8971999999994</v>
      </c>
      <c r="I10" s="983">
        <v>4679.2205999999987</v>
      </c>
      <c r="J10" s="987"/>
      <c r="K10" s="982">
        <v>1076</v>
      </c>
      <c r="L10" s="983">
        <v>1384</v>
      </c>
      <c r="M10" s="983">
        <v>1520</v>
      </c>
      <c r="N10" s="992">
        <v>4000</v>
      </c>
    </row>
    <row r="11" spans="1:14" ht="14.45" customHeight="1" thickBot="1" x14ac:dyDescent="0.25">
      <c r="A11" s="974" t="s">
        <v>2368</v>
      </c>
      <c r="B11" s="977" t="s">
        <v>3064</v>
      </c>
      <c r="C11" s="984">
        <v>1290</v>
      </c>
      <c r="D11" s="985">
        <v>1000</v>
      </c>
      <c r="E11" s="985">
        <v>1255</v>
      </c>
      <c r="F11" s="988"/>
      <c r="G11" s="984">
        <v>7328.2319999999991</v>
      </c>
      <c r="H11" s="985">
        <v>5684.3856000000005</v>
      </c>
      <c r="I11" s="985">
        <v>7140.4758000000002</v>
      </c>
      <c r="J11" s="988"/>
      <c r="K11" s="984">
        <v>1290</v>
      </c>
      <c r="L11" s="985">
        <v>1000</v>
      </c>
      <c r="M11" s="985">
        <v>1255</v>
      </c>
      <c r="N11" s="993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6BA479FE-2388-4188-BD8A-5EAEB2C73986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0.54005721798944306</v>
      </c>
      <c r="C4" s="323">
        <f t="shared" ref="C4:M4" si="0">(C10+C8)/C6</f>
        <v>0.4444210289261607</v>
      </c>
      <c r="D4" s="323">
        <f t="shared" si="0"/>
        <v>0.61322778060045613</v>
      </c>
      <c r="E4" s="323">
        <f t="shared" si="0"/>
        <v>0.622151342157784</v>
      </c>
      <c r="F4" s="323">
        <f t="shared" si="0"/>
        <v>0.62688414544300552</v>
      </c>
      <c r="G4" s="323">
        <f t="shared" si="0"/>
        <v>0.78294094269303804</v>
      </c>
      <c r="H4" s="323">
        <f t="shared" si="0"/>
        <v>0.8017072498447807</v>
      </c>
      <c r="I4" s="323">
        <f t="shared" si="0"/>
        <v>5.3422484106256732E-3</v>
      </c>
      <c r="J4" s="323">
        <f t="shared" si="0"/>
        <v>5.3422484106256732E-3</v>
      </c>
      <c r="K4" s="323">
        <f t="shared" si="0"/>
        <v>5.3422484106256732E-3</v>
      </c>
      <c r="L4" s="323">
        <f t="shared" si="0"/>
        <v>5.3422484106256732E-3</v>
      </c>
      <c r="M4" s="323">
        <f t="shared" si="0"/>
        <v>5.3422484106256732E-3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7718.2858799999995</v>
      </c>
      <c r="C5" s="323">
        <f>IF(ISERROR(VLOOKUP($A5,'Man Tab'!$A:$Q,COLUMN()+2,0)),0,VLOOKUP($A5,'Man Tab'!$A:$Q,COLUMN()+2,0))</f>
        <v>7596.5339800000002</v>
      </c>
      <c r="D5" s="323">
        <f>IF(ISERROR(VLOOKUP($A5,'Man Tab'!$A:$Q,COLUMN()+2,0)),0,VLOOKUP($A5,'Man Tab'!$A:$Q,COLUMN()+2,0))</f>
        <v>6838.1540100000002</v>
      </c>
      <c r="E5" s="323">
        <f>IF(ISERROR(VLOOKUP($A5,'Man Tab'!$A:$Q,COLUMN()+2,0)),0,VLOOKUP($A5,'Man Tab'!$A:$Q,COLUMN()+2,0))</f>
        <v>7429.1788200000001</v>
      </c>
      <c r="F5" s="323">
        <f>IF(ISERROR(VLOOKUP($A5,'Man Tab'!$A:$Q,COLUMN()+2,0)),0,VLOOKUP($A5,'Man Tab'!$A:$Q,COLUMN()+2,0))</f>
        <v>8021.9838499999996</v>
      </c>
      <c r="G5" s="323">
        <f>IF(ISERROR(VLOOKUP($A5,'Man Tab'!$A:$Q,COLUMN()+2,0)),0,VLOOKUP($A5,'Man Tab'!$A:$Q,COLUMN()+2,0))</f>
        <v>7552.0637200000001</v>
      </c>
      <c r="H5" s="323">
        <f>IF(ISERROR(VLOOKUP($A5,'Man Tab'!$A:$Q,COLUMN()+2,0)),0,VLOOKUP($A5,'Man Tab'!$A:$Q,COLUMN()+2,0))</f>
        <v>9513.1032899999991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7718.2858799999995</v>
      </c>
      <c r="C6" s="325">
        <f t="shared" ref="C6:M6" si="1">C5+B6</f>
        <v>15314.81986</v>
      </c>
      <c r="D6" s="325">
        <f t="shared" si="1"/>
        <v>22152.973870000002</v>
      </c>
      <c r="E6" s="325">
        <f t="shared" si="1"/>
        <v>29582.152690000003</v>
      </c>
      <c r="F6" s="325">
        <f t="shared" si="1"/>
        <v>37604.13654</v>
      </c>
      <c r="G6" s="325">
        <f t="shared" si="1"/>
        <v>45156.200259999998</v>
      </c>
      <c r="H6" s="325">
        <f t="shared" si="1"/>
        <v>54669.303549999997</v>
      </c>
      <c r="I6" s="325">
        <f t="shared" si="1"/>
        <v>54669.303549999997</v>
      </c>
      <c r="J6" s="325">
        <f t="shared" si="1"/>
        <v>54669.303549999997</v>
      </c>
      <c r="K6" s="325">
        <f t="shared" si="1"/>
        <v>54669.303549999997</v>
      </c>
      <c r="L6" s="325">
        <f t="shared" si="1"/>
        <v>54669.303549999997</v>
      </c>
      <c r="M6" s="325">
        <f t="shared" si="1"/>
        <v>54669.303549999997</v>
      </c>
    </row>
    <row r="7" spans="1:13" ht="14.45" customHeight="1" x14ac:dyDescent="0.2">
      <c r="A7" s="324" t="s">
        <v>125</v>
      </c>
      <c r="B7" s="324">
        <v>137.535</v>
      </c>
      <c r="C7" s="324">
        <v>223.964</v>
      </c>
      <c r="D7" s="324">
        <v>449.14699999999999</v>
      </c>
      <c r="E7" s="324">
        <v>608.755</v>
      </c>
      <c r="F7" s="324">
        <v>779.404</v>
      </c>
      <c r="G7" s="324">
        <v>1170.546</v>
      </c>
      <c r="H7" s="324">
        <v>1451.2239999999999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4126.05</v>
      </c>
      <c r="C8" s="325">
        <f t="shared" ref="C8:M8" si="2">C7*30</f>
        <v>6718.92</v>
      </c>
      <c r="D8" s="325">
        <f t="shared" si="2"/>
        <v>13474.41</v>
      </c>
      <c r="E8" s="325">
        <f t="shared" si="2"/>
        <v>18262.650000000001</v>
      </c>
      <c r="F8" s="325">
        <f t="shared" si="2"/>
        <v>23382.12</v>
      </c>
      <c r="G8" s="325">
        <f t="shared" si="2"/>
        <v>35116.380000000005</v>
      </c>
      <c r="H8" s="325">
        <f t="shared" si="2"/>
        <v>43536.72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42266</v>
      </c>
      <c r="C9" s="324">
        <v>45042</v>
      </c>
      <c r="D9" s="324">
        <v>23101</v>
      </c>
      <c r="E9" s="324">
        <v>31517</v>
      </c>
      <c r="F9" s="324">
        <v>49391</v>
      </c>
      <c r="G9" s="324">
        <v>46941</v>
      </c>
      <c r="H9" s="324">
        <v>53799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42.265999999999998</v>
      </c>
      <c r="C10" s="325">
        <f t="shared" ref="C10:M10" si="3">C9/1000+B10</f>
        <v>87.307999999999993</v>
      </c>
      <c r="D10" s="325">
        <f t="shared" si="3"/>
        <v>110.40899999999999</v>
      </c>
      <c r="E10" s="325">
        <f t="shared" si="3"/>
        <v>141.92599999999999</v>
      </c>
      <c r="F10" s="325">
        <f t="shared" si="3"/>
        <v>191.31699999999998</v>
      </c>
      <c r="G10" s="325">
        <f t="shared" si="3"/>
        <v>238.25799999999998</v>
      </c>
      <c r="H10" s="325">
        <f t="shared" si="3"/>
        <v>292.05699999999996</v>
      </c>
      <c r="I10" s="325">
        <f t="shared" si="3"/>
        <v>292.05699999999996</v>
      </c>
      <c r="J10" s="325">
        <f t="shared" si="3"/>
        <v>292.05699999999996</v>
      </c>
      <c r="K10" s="325">
        <f t="shared" si="3"/>
        <v>292.05699999999996</v>
      </c>
      <c r="L10" s="325">
        <f t="shared" si="3"/>
        <v>292.05699999999996</v>
      </c>
      <c r="M10" s="325">
        <f t="shared" si="3"/>
        <v>292.05699999999996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A2C138A4-E5F3-4198-8C32-A113075A0CF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7029.9999992000003</v>
      </c>
      <c r="C7" s="56">
        <v>585.83333326666673</v>
      </c>
      <c r="D7" s="56">
        <v>779.38592000000006</v>
      </c>
      <c r="E7" s="56">
        <v>897.61221</v>
      </c>
      <c r="F7" s="56">
        <v>219.35863000000001</v>
      </c>
      <c r="G7" s="56">
        <v>337.68934999999999</v>
      </c>
      <c r="H7" s="56">
        <v>240.85325</v>
      </c>
      <c r="I7" s="56">
        <v>209.5753</v>
      </c>
      <c r="J7" s="56">
        <v>194.56793999999999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2879.0425999999998</v>
      </c>
      <c r="Q7" s="185">
        <v>0.40953664300535259</v>
      </c>
    </row>
    <row r="8" spans="1:17" ht="14.45" customHeight="1" x14ac:dyDescent="0.2">
      <c r="A8" s="19" t="s">
        <v>36</v>
      </c>
      <c r="B8" s="55">
        <v>343.43354740000001</v>
      </c>
      <c r="C8" s="56">
        <v>28.619462283333334</v>
      </c>
      <c r="D8" s="56">
        <v>3.26</v>
      </c>
      <c r="E8" s="56">
        <v>8.6419999999999995</v>
      </c>
      <c r="F8" s="56">
        <v>3.7519999999999998</v>
      </c>
      <c r="G8" s="56">
        <v>17.718</v>
      </c>
      <c r="H8" s="56">
        <v>16.3</v>
      </c>
      <c r="I8" s="56">
        <v>11.41</v>
      </c>
      <c r="J8" s="56">
        <v>15.007999999999999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76.089999999999989</v>
      </c>
      <c r="Q8" s="185">
        <v>0.22155669000902031</v>
      </c>
    </row>
    <row r="9" spans="1:17" ht="14.45" customHeight="1" x14ac:dyDescent="0.2">
      <c r="A9" s="19" t="s">
        <v>37</v>
      </c>
      <c r="B9" s="55">
        <v>4414.9999994999998</v>
      </c>
      <c r="C9" s="56">
        <v>367.916666625</v>
      </c>
      <c r="D9" s="56">
        <v>306.04378000000003</v>
      </c>
      <c r="E9" s="56">
        <v>316.91159999999996</v>
      </c>
      <c r="F9" s="56">
        <v>404.95463000000001</v>
      </c>
      <c r="G9" s="56">
        <v>475.04327000000001</v>
      </c>
      <c r="H9" s="56">
        <v>360.66416999999996</v>
      </c>
      <c r="I9" s="56">
        <v>391.05917999999997</v>
      </c>
      <c r="J9" s="56">
        <v>379.11309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2633.7897199999998</v>
      </c>
      <c r="Q9" s="185">
        <v>0.59655486303471739</v>
      </c>
    </row>
    <row r="10" spans="1:17" ht="14.45" customHeight="1" x14ac:dyDescent="0.2">
      <c r="A10" s="19" t="s">
        <v>38</v>
      </c>
      <c r="B10" s="55">
        <v>251.5315511</v>
      </c>
      <c r="C10" s="56">
        <v>20.960962591666668</v>
      </c>
      <c r="D10" s="56">
        <v>11.7202</v>
      </c>
      <c r="E10" s="56">
        <v>14.70565</v>
      </c>
      <c r="F10" s="56">
        <v>21.188230000000001</v>
      </c>
      <c r="G10" s="56">
        <v>8.2695799999999995</v>
      </c>
      <c r="H10" s="56">
        <v>25.223200000000002</v>
      </c>
      <c r="I10" s="56">
        <v>17.209689999999998</v>
      </c>
      <c r="J10" s="56">
        <v>14.726659999999999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113.04320999999999</v>
      </c>
      <c r="Q10" s="185">
        <v>0.44941960364669331</v>
      </c>
    </row>
    <row r="11" spans="1:17" ht="14.45" customHeight="1" x14ac:dyDescent="0.2">
      <c r="A11" s="19" t="s">
        <v>39</v>
      </c>
      <c r="B11" s="55">
        <v>734.29234669999994</v>
      </c>
      <c r="C11" s="56">
        <v>61.191028891666662</v>
      </c>
      <c r="D11" s="56">
        <v>47.084600000000002</v>
      </c>
      <c r="E11" s="56">
        <v>50.378120000000003</v>
      </c>
      <c r="F11" s="56">
        <v>69.385739999999998</v>
      </c>
      <c r="G11" s="56">
        <v>64.948499999999996</v>
      </c>
      <c r="H11" s="56">
        <v>61.691180000000003</v>
      </c>
      <c r="I11" s="56">
        <v>69.556479999999993</v>
      </c>
      <c r="J11" s="56">
        <v>47.943870000000004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410.98849000000001</v>
      </c>
      <c r="Q11" s="185">
        <v>0.55970689582566513</v>
      </c>
    </row>
    <row r="12" spans="1:17" ht="14.45" customHeight="1" x14ac:dyDescent="0.2">
      <c r="A12" s="19" t="s">
        <v>40</v>
      </c>
      <c r="B12" s="55">
        <v>159.35126890000001</v>
      </c>
      <c r="C12" s="56">
        <v>13.279272408333334</v>
      </c>
      <c r="D12" s="56">
        <v>57.980899999999998</v>
      </c>
      <c r="E12" s="56">
        <v>5.2460200000000006</v>
      </c>
      <c r="F12" s="56">
        <v>1.0049999999999999</v>
      </c>
      <c r="G12" s="56">
        <v>20.582099999999997</v>
      </c>
      <c r="H12" s="56">
        <v>0.40150000000000002</v>
      </c>
      <c r="I12" s="56">
        <v>16.03585</v>
      </c>
      <c r="J12" s="56">
        <v>27.602060000000002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128.85343</v>
      </c>
      <c r="Q12" s="185">
        <v>0.80861251303157966</v>
      </c>
    </row>
    <row r="13" spans="1:17" ht="14.45" customHeight="1" x14ac:dyDescent="0.2">
      <c r="A13" s="19" t="s">
        <v>41</v>
      </c>
      <c r="B13" s="55">
        <v>385.00000030000001</v>
      </c>
      <c r="C13" s="56">
        <v>32.083333358333334</v>
      </c>
      <c r="D13" s="56">
        <v>25.7698</v>
      </c>
      <c r="E13" s="56">
        <v>29.989169999999998</v>
      </c>
      <c r="F13" s="56">
        <v>32.813849999999995</v>
      </c>
      <c r="G13" s="56">
        <v>60.162269999999999</v>
      </c>
      <c r="H13" s="56">
        <v>136.07875000000001</v>
      </c>
      <c r="I13" s="56">
        <v>85.772379999999998</v>
      </c>
      <c r="J13" s="56">
        <v>18.627599999999997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389.21382</v>
      </c>
      <c r="Q13" s="185">
        <v>1.0109449862252375</v>
      </c>
    </row>
    <row r="14" spans="1:17" ht="14.45" customHeight="1" x14ac:dyDescent="0.2">
      <c r="A14" s="19" t="s">
        <v>42</v>
      </c>
      <c r="B14" s="55">
        <v>951.64448019999998</v>
      </c>
      <c r="C14" s="56">
        <v>79.303706683333331</v>
      </c>
      <c r="D14" s="56">
        <v>116.15944</v>
      </c>
      <c r="E14" s="56">
        <v>92.635379999999998</v>
      </c>
      <c r="F14" s="56">
        <v>92.233550000000008</v>
      </c>
      <c r="G14" s="56">
        <v>74.117360000000005</v>
      </c>
      <c r="H14" s="56">
        <v>67.744249999999994</v>
      </c>
      <c r="I14" s="56">
        <v>54.918900000000001</v>
      </c>
      <c r="J14" s="56">
        <v>54.966349999999998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552.77523000000008</v>
      </c>
      <c r="Q14" s="185">
        <v>0.58086317054434811</v>
      </c>
    </row>
    <row r="15" spans="1:17" ht="14.45" customHeight="1" x14ac:dyDescent="0.2">
      <c r="A15" s="19" t="s">
        <v>43</v>
      </c>
      <c r="B15" s="55">
        <v>229</v>
      </c>
      <c r="C15" s="56">
        <v>19.083333333333332</v>
      </c>
      <c r="D15" s="56">
        <v>33.571899999999999</v>
      </c>
      <c r="E15" s="56">
        <v>14.3939</v>
      </c>
      <c r="F15" s="56">
        <v>0</v>
      </c>
      <c r="G15" s="56">
        <v>24.732220000000002</v>
      </c>
      <c r="H15" s="56">
        <v>38.901620000000001</v>
      </c>
      <c r="I15" s="56">
        <v>14.28645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125.88609</v>
      </c>
      <c r="Q15" s="185">
        <v>0.54972091703056769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311.0227314</v>
      </c>
      <c r="C17" s="56">
        <v>25.91856095</v>
      </c>
      <c r="D17" s="56">
        <v>35.898760000000003</v>
      </c>
      <c r="E17" s="56">
        <v>1.5584800000000001</v>
      </c>
      <c r="F17" s="56">
        <v>32.117280000000001</v>
      </c>
      <c r="G17" s="56">
        <v>18.58277</v>
      </c>
      <c r="H17" s="56">
        <v>16.34348</v>
      </c>
      <c r="I17" s="56">
        <v>2.7000600000000001</v>
      </c>
      <c r="J17" s="56">
        <v>19.772830000000003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126.97366</v>
      </c>
      <c r="Q17" s="185">
        <v>0.40824559487487028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4.4669999999999996</v>
      </c>
      <c r="E18" s="56">
        <v>1.819</v>
      </c>
      <c r="F18" s="56">
        <v>0</v>
      </c>
      <c r="G18" s="56">
        <v>0.21199999999999999</v>
      </c>
      <c r="H18" s="56">
        <v>0</v>
      </c>
      <c r="I18" s="56">
        <v>0.72099999999999997</v>
      </c>
      <c r="J18" s="56">
        <v>4.7080000000000002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11.927</v>
      </c>
      <c r="Q18" s="185" t="s">
        <v>329</v>
      </c>
    </row>
    <row r="19" spans="1:17" ht="14.45" customHeight="1" x14ac:dyDescent="0.2">
      <c r="A19" s="19" t="s">
        <v>47</v>
      </c>
      <c r="B19" s="55">
        <v>3201.3670578000001</v>
      </c>
      <c r="C19" s="56">
        <v>266.78058815000003</v>
      </c>
      <c r="D19" s="56">
        <v>396.04983000000004</v>
      </c>
      <c r="E19" s="56">
        <v>219.49336</v>
      </c>
      <c r="F19" s="56">
        <v>234.55408</v>
      </c>
      <c r="G19" s="56">
        <v>253.30254000000002</v>
      </c>
      <c r="H19" s="56">
        <v>315.13835999999998</v>
      </c>
      <c r="I19" s="56">
        <v>252.04047</v>
      </c>
      <c r="J19" s="56">
        <v>279.99194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1950.5705800000001</v>
      </c>
      <c r="Q19" s="185">
        <v>0.60929301288570281</v>
      </c>
    </row>
    <row r="20" spans="1:17" ht="14.45" customHeight="1" x14ac:dyDescent="0.2">
      <c r="A20" s="19" t="s">
        <v>48</v>
      </c>
      <c r="B20" s="55">
        <v>72171.632765399903</v>
      </c>
      <c r="C20" s="56">
        <v>6014.3027304499919</v>
      </c>
      <c r="D20" s="56">
        <v>5238.55224</v>
      </c>
      <c r="E20" s="56">
        <v>5319.1387100000002</v>
      </c>
      <c r="F20" s="56">
        <v>5083.9106600000005</v>
      </c>
      <c r="G20" s="56">
        <v>5411.1365099999994</v>
      </c>
      <c r="H20" s="56">
        <v>6035.4112400000004</v>
      </c>
      <c r="I20" s="56">
        <v>5663.1649400000006</v>
      </c>
      <c r="J20" s="56">
        <v>7788.5835299999999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40539.897830000002</v>
      </c>
      <c r="Q20" s="185">
        <v>0.56171512652039379</v>
      </c>
    </row>
    <row r="21" spans="1:17" ht="14.45" customHeight="1" x14ac:dyDescent="0.2">
      <c r="A21" s="20" t="s">
        <v>49</v>
      </c>
      <c r="B21" s="55">
        <v>7530.9244979999994</v>
      </c>
      <c r="C21" s="56">
        <v>627.57704149999995</v>
      </c>
      <c r="D21" s="56">
        <v>613.86651000000006</v>
      </c>
      <c r="E21" s="56">
        <v>612.59349999999995</v>
      </c>
      <c r="F21" s="56">
        <v>642.88049999999998</v>
      </c>
      <c r="G21" s="56">
        <v>645.6345</v>
      </c>
      <c r="H21" s="56">
        <v>645.58431999999993</v>
      </c>
      <c r="I21" s="56">
        <v>646.19783999999993</v>
      </c>
      <c r="J21" s="56">
        <v>646.1888100000001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4452.9459800000004</v>
      </c>
      <c r="Q21" s="185">
        <v>0.59128809234278967</v>
      </c>
    </row>
    <row r="22" spans="1:17" ht="14.45" customHeight="1" x14ac:dyDescent="0.2">
      <c r="A22" s="19" t="s">
        <v>50</v>
      </c>
      <c r="B22" s="55">
        <v>0</v>
      </c>
      <c r="C22" s="56">
        <v>0</v>
      </c>
      <c r="D22" s="56">
        <v>44.487000000000002</v>
      </c>
      <c r="E22" s="56">
        <v>4.4165000000000001</v>
      </c>
      <c r="F22" s="56">
        <v>0</v>
      </c>
      <c r="G22" s="56">
        <v>0</v>
      </c>
      <c r="H22" s="56">
        <v>25.247499999999999</v>
      </c>
      <c r="I22" s="56">
        <v>73.709570000000014</v>
      </c>
      <c r="J22" s="56">
        <v>20.812000000000001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168.67257000000001</v>
      </c>
      <c r="Q22" s="185" t="s">
        <v>329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107.25218880000466</v>
      </c>
      <c r="C24" s="56">
        <v>8.9376824000003889</v>
      </c>
      <c r="D24" s="56">
        <v>3.9879999999993743</v>
      </c>
      <c r="E24" s="56">
        <v>7.0003799999994953</v>
      </c>
      <c r="F24" s="56">
        <v>-1.4000000101077603E-4</v>
      </c>
      <c r="G24" s="56">
        <v>17.047849999999926</v>
      </c>
      <c r="H24" s="56">
        <v>36.401029999999082</v>
      </c>
      <c r="I24" s="56">
        <v>43.705609999999979</v>
      </c>
      <c r="J24" s="56">
        <v>0.49060999999892374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108.63333999999577</v>
      </c>
      <c r="Q24" s="185">
        <v>1.0128776038554008</v>
      </c>
    </row>
    <row r="25" spans="1:17" ht="14.45" customHeight="1" x14ac:dyDescent="0.2">
      <c r="A25" s="21" t="s">
        <v>53</v>
      </c>
      <c r="B25" s="58">
        <v>97821.452434699895</v>
      </c>
      <c r="C25" s="59">
        <v>8151.7877028916582</v>
      </c>
      <c r="D25" s="59">
        <v>7718.2858799999995</v>
      </c>
      <c r="E25" s="59">
        <v>7596.5339800000002</v>
      </c>
      <c r="F25" s="59">
        <v>6838.1540100000002</v>
      </c>
      <c r="G25" s="59">
        <v>7429.1788200000001</v>
      </c>
      <c r="H25" s="59">
        <v>8021.9838499999996</v>
      </c>
      <c r="I25" s="59">
        <v>7552.0637200000001</v>
      </c>
      <c r="J25" s="59">
        <v>9513.1032899999991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54669.303549999997</v>
      </c>
      <c r="Q25" s="186">
        <v>0.55886824606794872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939.43868999999995</v>
      </c>
      <c r="E26" s="56">
        <v>682.99589000000003</v>
      </c>
      <c r="F26" s="56">
        <v>825.54687000000001</v>
      </c>
      <c r="G26" s="56">
        <v>934.35476000000006</v>
      </c>
      <c r="H26" s="56">
        <v>608.70242000000007</v>
      </c>
      <c r="I26" s="56">
        <v>1175.6540199999999</v>
      </c>
      <c r="J26" s="56">
        <v>867.18777999999998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6033.8804300000011</v>
      </c>
      <c r="Q26" s="185" t="s">
        <v>329</v>
      </c>
    </row>
    <row r="27" spans="1:17" ht="14.45" customHeight="1" x14ac:dyDescent="0.2">
      <c r="A27" s="22" t="s">
        <v>55</v>
      </c>
      <c r="B27" s="58">
        <v>97821.452434699895</v>
      </c>
      <c r="C27" s="59">
        <v>8151.7877028916582</v>
      </c>
      <c r="D27" s="59">
        <v>8657.7245699999985</v>
      </c>
      <c r="E27" s="59">
        <v>8279.5298700000003</v>
      </c>
      <c r="F27" s="59">
        <v>7663.7008800000003</v>
      </c>
      <c r="G27" s="59">
        <v>8363.5335799999993</v>
      </c>
      <c r="H27" s="59">
        <v>8630.6862700000001</v>
      </c>
      <c r="I27" s="59">
        <v>8727.71774</v>
      </c>
      <c r="J27" s="59">
        <v>10380.291069999999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60703.183979999994</v>
      </c>
      <c r="Q27" s="186">
        <v>0.6205508349052784</v>
      </c>
    </row>
    <row r="28" spans="1:17" ht="14.45" customHeight="1" x14ac:dyDescent="0.2">
      <c r="A28" s="20" t="s">
        <v>56</v>
      </c>
      <c r="B28" s="55">
        <v>33.821653599999998</v>
      </c>
      <c r="C28" s="56">
        <v>2.818471133333333</v>
      </c>
      <c r="D28" s="56">
        <v>0.40300000000000002</v>
      </c>
      <c r="E28" s="56">
        <v>10.39874</v>
      </c>
      <c r="F28" s="56">
        <v>8.4890000000000008</v>
      </c>
      <c r="G28" s="56">
        <v>11.773</v>
      </c>
      <c r="H28" s="56">
        <v>18.081880000000002</v>
      </c>
      <c r="I28" s="56">
        <v>16.53068</v>
      </c>
      <c r="J28" s="56">
        <v>9.6377999999999986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75.314099999999996</v>
      </c>
      <c r="Q28" s="185">
        <v>2.2268012348160293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238.00000009999999</v>
      </c>
      <c r="C30" s="56">
        <v>19.833333341666666</v>
      </c>
      <c r="D30" s="56">
        <v>17.633839999999999</v>
      </c>
      <c r="E30" s="56">
        <v>12.568959999999999</v>
      </c>
      <c r="F30" s="56">
        <v>8.1319599999999994</v>
      </c>
      <c r="G30" s="56">
        <v>16.64922</v>
      </c>
      <c r="H30" s="56">
        <v>11.890270000000001</v>
      </c>
      <c r="I30" s="56">
        <v>11.59376</v>
      </c>
      <c r="J30" s="56">
        <v>10.527799999999999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88.995809999999992</v>
      </c>
      <c r="Q30" s="185">
        <v>0.37393197463280164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26.540999999999997</v>
      </c>
      <c r="E31" s="62">
        <v>0</v>
      </c>
      <c r="F31" s="62">
        <v>0</v>
      </c>
      <c r="G31" s="62">
        <v>0</v>
      </c>
      <c r="H31" s="62">
        <v>39.025599999999997</v>
      </c>
      <c r="I31" s="62">
        <v>39.802999999999997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105.36959999999999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1CDE546-885C-44DC-9CC3-06580688940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16228.636261</v>
      </c>
      <c r="C6" s="707">
        <v>-5928.6340199999695</v>
      </c>
      <c r="D6" s="707">
        <v>-22157.270280999968</v>
      </c>
      <c r="E6" s="708">
        <v>-0.36531929884012632</v>
      </c>
      <c r="F6" s="706">
        <v>-97326.867002199899</v>
      </c>
      <c r="G6" s="707">
        <v>-56774.005751283279</v>
      </c>
      <c r="H6" s="707">
        <v>272.90611999999703</v>
      </c>
      <c r="I6" s="707">
        <v>-481.02044999997901</v>
      </c>
      <c r="J6" s="707">
        <v>56292.985301283297</v>
      </c>
      <c r="K6" s="709">
        <v>4.9423192671876146E-3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89371.413515000197</v>
      </c>
      <c r="C7" s="707">
        <v>92193.741309999794</v>
      </c>
      <c r="D7" s="707">
        <v>2822.3277949995972</v>
      </c>
      <c r="E7" s="708">
        <v>1.0315797600596963</v>
      </c>
      <c r="F7" s="706">
        <v>97821.452434699895</v>
      </c>
      <c r="G7" s="707">
        <v>57062.51392024161</v>
      </c>
      <c r="H7" s="707">
        <v>9513.1032899999991</v>
      </c>
      <c r="I7" s="707">
        <v>54669.303549999997</v>
      </c>
      <c r="J7" s="707">
        <v>-2393.2103702416134</v>
      </c>
      <c r="K7" s="709">
        <v>0.55886824606794872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14762.350157999999</v>
      </c>
      <c r="C8" s="707">
        <v>12505.65006</v>
      </c>
      <c r="D8" s="707">
        <v>-2256.7000979999993</v>
      </c>
      <c r="E8" s="708">
        <v>0.84713137990585796</v>
      </c>
      <c r="F8" s="706">
        <v>14499.253193299999</v>
      </c>
      <c r="G8" s="707">
        <v>8457.8976960916661</v>
      </c>
      <c r="H8" s="707">
        <v>752.55618000000004</v>
      </c>
      <c r="I8" s="707">
        <v>7392.5019299999994</v>
      </c>
      <c r="J8" s="707">
        <v>-1065.3957660916667</v>
      </c>
      <c r="K8" s="709">
        <v>0.50985397878395711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13456.159559</v>
      </c>
      <c r="C9" s="707">
        <v>11313.902470000001</v>
      </c>
      <c r="D9" s="707">
        <v>-2142.2570889999988</v>
      </c>
      <c r="E9" s="708">
        <v>0.84079728843827695</v>
      </c>
      <c r="F9" s="706">
        <v>13318.608713099999</v>
      </c>
      <c r="G9" s="707">
        <v>7769.1884159749989</v>
      </c>
      <c r="H9" s="707">
        <v>697.58983000000001</v>
      </c>
      <c r="I9" s="707">
        <v>6713.8406100000002</v>
      </c>
      <c r="J9" s="707">
        <v>-1055.3478059749987</v>
      </c>
      <c r="K9" s="709">
        <v>0.50409474102173746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8.1300000000000001E-3</v>
      </c>
      <c r="D10" s="707">
        <v>8.1300000000000001E-3</v>
      </c>
      <c r="E10" s="708">
        <v>0</v>
      </c>
      <c r="F10" s="706">
        <v>0</v>
      </c>
      <c r="G10" s="707">
        <v>0</v>
      </c>
      <c r="H10" s="707">
        <v>6.0999999999999997E-4</v>
      </c>
      <c r="I10" s="707">
        <v>2.7400000000000002E-3</v>
      </c>
      <c r="J10" s="707">
        <v>2.7400000000000002E-3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8.1300000000000001E-3</v>
      </c>
      <c r="D11" s="707">
        <v>8.1300000000000001E-3</v>
      </c>
      <c r="E11" s="708">
        <v>0</v>
      </c>
      <c r="F11" s="706">
        <v>0</v>
      </c>
      <c r="G11" s="707">
        <v>0</v>
      </c>
      <c r="H11" s="707">
        <v>6.0999999999999997E-4</v>
      </c>
      <c r="I11" s="707">
        <v>2.7400000000000002E-3</v>
      </c>
      <c r="J11" s="707">
        <v>2.7400000000000002E-3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7030.6759220000004</v>
      </c>
      <c r="C12" s="707">
        <v>5039.0581299999994</v>
      </c>
      <c r="D12" s="707">
        <v>-1991.6177920000009</v>
      </c>
      <c r="E12" s="708">
        <v>0.71672456331432643</v>
      </c>
      <c r="F12" s="706">
        <v>7029.9999992000003</v>
      </c>
      <c r="G12" s="707">
        <v>4100.8333328666668</v>
      </c>
      <c r="H12" s="707">
        <v>194.56793999999999</v>
      </c>
      <c r="I12" s="707">
        <v>2879.0426000000002</v>
      </c>
      <c r="J12" s="707">
        <v>-1221.7907328666665</v>
      </c>
      <c r="K12" s="709">
        <v>0.4095366430053527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2100.4784749999999</v>
      </c>
      <c r="C13" s="707">
        <v>1882.3804499999999</v>
      </c>
      <c r="D13" s="707">
        <v>-218.09802500000001</v>
      </c>
      <c r="E13" s="708">
        <v>0.89616745536990094</v>
      </c>
      <c r="F13" s="706">
        <v>1899.9999998000001</v>
      </c>
      <c r="G13" s="707">
        <v>1108.3333332166667</v>
      </c>
      <c r="H13" s="707">
        <v>138.47902999999999</v>
      </c>
      <c r="I13" s="707">
        <v>1158.15056</v>
      </c>
      <c r="J13" s="707">
        <v>49.817226783333354</v>
      </c>
      <c r="K13" s="709">
        <v>0.60955292637995295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25</v>
      </c>
      <c r="C14" s="707">
        <v>11.946759999999999</v>
      </c>
      <c r="D14" s="707">
        <v>-13.053240000000001</v>
      </c>
      <c r="E14" s="708">
        <v>0.47787039999999997</v>
      </c>
      <c r="F14" s="706">
        <v>10</v>
      </c>
      <c r="G14" s="707">
        <v>5.8333333333333339</v>
      </c>
      <c r="H14" s="707">
        <v>1.70668</v>
      </c>
      <c r="I14" s="707">
        <v>3.4133599999999999</v>
      </c>
      <c r="J14" s="707">
        <v>-2.419973333333334</v>
      </c>
      <c r="K14" s="709">
        <v>0.34133599999999997</v>
      </c>
      <c r="L14" s="270"/>
      <c r="M14" s="705" t="str">
        <f t="shared" si="0"/>
        <v/>
      </c>
    </row>
    <row r="15" spans="1:13" ht="14.45" customHeight="1" x14ac:dyDescent="0.2">
      <c r="A15" s="710" t="s">
        <v>339</v>
      </c>
      <c r="B15" s="706">
        <v>325.000001</v>
      </c>
      <c r="C15" s="707">
        <v>216.39345</v>
      </c>
      <c r="D15" s="707">
        <v>-108.606551</v>
      </c>
      <c r="E15" s="708">
        <v>0.66582599795130459</v>
      </c>
      <c r="F15" s="706">
        <v>250</v>
      </c>
      <c r="G15" s="707">
        <v>145.83333333333331</v>
      </c>
      <c r="H15" s="707">
        <v>27.386509999999998</v>
      </c>
      <c r="I15" s="707">
        <v>127.60661</v>
      </c>
      <c r="J15" s="707">
        <v>-18.226723333333311</v>
      </c>
      <c r="K15" s="709">
        <v>0.51042644000000004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20.000001000000001</v>
      </c>
      <c r="C16" s="707">
        <v>46.9863</v>
      </c>
      <c r="D16" s="707">
        <v>26.986298999999999</v>
      </c>
      <c r="E16" s="708">
        <v>2.3493148825342556</v>
      </c>
      <c r="F16" s="706">
        <v>150</v>
      </c>
      <c r="G16" s="707">
        <v>87.5</v>
      </c>
      <c r="H16" s="707">
        <v>13.192620000000002</v>
      </c>
      <c r="I16" s="707">
        <v>47.200339999999997</v>
      </c>
      <c r="J16" s="707">
        <v>-40.299660000000003</v>
      </c>
      <c r="K16" s="709">
        <v>0.31466893333333329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40</v>
      </c>
      <c r="C17" s="707">
        <v>53.515819999999998</v>
      </c>
      <c r="D17" s="707">
        <v>13.515819999999998</v>
      </c>
      <c r="E17" s="708">
        <v>1.3378954999999999</v>
      </c>
      <c r="F17" s="706">
        <v>49.999999799999998</v>
      </c>
      <c r="G17" s="707">
        <v>29.166666549999999</v>
      </c>
      <c r="H17" s="707">
        <v>0</v>
      </c>
      <c r="I17" s="707">
        <v>13.29358</v>
      </c>
      <c r="J17" s="707">
        <v>-15.873086549999998</v>
      </c>
      <c r="K17" s="709">
        <v>0.26587160106348645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0</v>
      </c>
      <c r="C18" s="707">
        <v>0.45650000000000002</v>
      </c>
      <c r="D18" s="707">
        <v>0.45650000000000002</v>
      </c>
      <c r="E18" s="708">
        <v>0</v>
      </c>
      <c r="F18" s="706">
        <v>0</v>
      </c>
      <c r="G18" s="707">
        <v>0</v>
      </c>
      <c r="H18" s="707">
        <v>0</v>
      </c>
      <c r="I18" s="707">
        <v>0</v>
      </c>
      <c r="J18" s="707">
        <v>0</v>
      </c>
      <c r="K18" s="709">
        <v>0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109.999999</v>
      </c>
      <c r="C19" s="707">
        <v>89.177660000000003</v>
      </c>
      <c r="D19" s="707">
        <v>-20.822338999999999</v>
      </c>
      <c r="E19" s="708">
        <v>0.8107060073700546</v>
      </c>
      <c r="F19" s="706">
        <v>94.999999899999992</v>
      </c>
      <c r="G19" s="707">
        <v>55.41666660833333</v>
      </c>
      <c r="H19" s="707">
        <v>12.399700000000001</v>
      </c>
      <c r="I19" s="707">
        <v>55.017980000000001</v>
      </c>
      <c r="J19" s="707">
        <v>-0.39868660833332825</v>
      </c>
      <c r="K19" s="709">
        <v>0.57913663218856493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10</v>
      </c>
      <c r="C20" s="707">
        <v>1.3642000000000001</v>
      </c>
      <c r="D20" s="707">
        <v>-8.6357999999999997</v>
      </c>
      <c r="E20" s="708">
        <v>0.13642000000000001</v>
      </c>
      <c r="F20" s="706">
        <v>2.0000000999999998</v>
      </c>
      <c r="G20" s="707">
        <v>1.1666667249999998</v>
      </c>
      <c r="H20" s="707">
        <v>0.23039999999999999</v>
      </c>
      <c r="I20" s="707">
        <v>1.46468</v>
      </c>
      <c r="J20" s="707">
        <v>0.29801327500000019</v>
      </c>
      <c r="K20" s="709">
        <v>0.73233996338300189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4000.197447</v>
      </c>
      <c r="C21" s="707">
        <v>2204.2058500000003</v>
      </c>
      <c r="D21" s="707">
        <v>-1795.9915969999997</v>
      </c>
      <c r="E21" s="708">
        <v>0.55102426297808704</v>
      </c>
      <c r="F21" s="706">
        <v>3999.9999996000001</v>
      </c>
      <c r="G21" s="707">
        <v>2333.3333330999999</v>
      </c>
      <c r="H21" s="707">
        <v>0</v>
      </c>
      <c r="I21" s="707">
        <v>1326.76596</v>
      </c>
      <c r="J21" s="707">
        <v>-1006.5673730999999</v>
      </c>
      <c r="K21" s="709">
        <v>0.33169149003316911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399.999999</v>
      </c>
      <c r="C22" s="707">
        <v>532.63113999999996</v>
      </c>
      <c r="D22" s="707">
        <v>132.63114099999996</v>
      </c>
      <c r="E22" s="708">
        <v>1.3315778533289446</v>
      </c>
      <c r="F22" s="706">
        <v>573</v>
      </c>
      <c r="G22" s="707">
        <v>334.25</v>
      </c>
      <c r="H22" s="707">
        <v>1.173</v>
      </c>
      <c r="I22" s="707">
        <v>146.12952999999999</v>
      </c>
      <c r="J22" s="707">
        <v>-188.12047000000001</v>
      </c>
      <c r="K22" s="709">
        <v>0.2550253577661431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243.16440700000001</v>
      </c>
      <c r="C23" s="707">
        <v>325.74</v>
      </c>
      <c r="D23" s="707">
        <v>82.575592999999998</v>
      </c>
      <c r="E23" s="708">
        <v>1.3395874997445658</v>
      </c>
      <c r="F23" s="706">
        <v>343.43354740000001</v>
      </c>
      <c r="G23" s="707">
        <v>200.33623598333332</v>
      </c>
      <c r="H23" s="707">
        <v>15.007999999999999</v>
      </c>
      <c r="I23" s="707">
        <v>76.09</v>
      </c>
      <c r="J23" s="707">
        <v>-124.24623598333332</v>
      </c>
      <c r="K23" s="709">
        <v>0.22155669000902037</v>
      </c>
      <c r="L23" s="270"/>
      <c r="M23" s="705" t="str">
        <f t="shared" si="0"/>
        <v>X</v>
      </c>
    </row>
    <row r="24" spans="1:13" ht="14.45" customHeight="1" x14ac:dyDescent="0.2">
      <c r="A24" s="710" t="s">
        <v>348</v>
      </c>
      <c r="B24" s="706">
        <v>231.980369</v>
      </c>
      <c r="C24" s="707">
        <v>305.14</v>
      </c>
      <c r="D24" s="707">
        <v>73.15963099999999</v>
      </c>
      <c r="E24" s="708">
        <v>1.3153699225299533</v>
      </c>
      <c r="F24" s="706">
        <v>321.33451990000003</v>
      </c>
      <c r="G24" s="707">
        <v>187.44513660833337</v>
      </c>
      <c r="H24" s="707">
        <v>13.04</v>
      </c>
      <c r="I24" s="707">
        <v>71.17</v>
      </c>
      <c r="J24" s="707">
        <v>-116.27513660833337</v>
      </c>
      <c r="K24" s="709">
        <v>0.22148258463531478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11.184038000000001</v>
      </c>
      <c r="C25" s="707">
        <v>20.6</v>
      </c>
      <c r="D25" s="707">
        <v>9.4159620000000004</v>
      </c>
      <c r="E25" s="708">
        <v>1.8419107660399581</v>
      </c>
      <c r="F25" s="706">
        <v>22.099027500000002</v>
      </c>
      <c r="G25" s="707">
        <v>12.891099375000001</v>
      </c>
      <c r="H25" s="707">
        <v>1.968</v>
      </c>
      <c r="I25" s="707">
        <v>4.92</v>
      </c>
      <c r="J25" s="707">
        <v>-7.9710993750000014</v>
      </c>
      <c r="K25" s="709">
        <v>0.22263423130271229</v>
      </c>
      <c r="L25" s="270"/>
      <c r="M25" s="705" t="str">
        <f t="shared" si="0"/>
        <v/>
      </c>
    </row>
    <row r="26" spans="1:13" ht="14.45" customHeight="1" x14ac:dyDescent="0.2">
      <c r="A26" s="710" t="s">
        <v>350</v>
      </c>
      <c r="B26" s="706">
        <v>4450.5332980000003</v>
      </c>
      <c r="C26" s="707">
        <v>4184.0393300000005</v>
      </c>
      <c r="D26" s="707">
        <v>-266.49396799999977</v>
      </c>
      <c r="E26" s="708">
        <v>0.94012089110314978</v>
      </c>
      <c r="F26" s="706">
        <v>4414.9999994999998</v>
      </c>
      <c r="G26" s="707">
        <v>2575.4166663750002</v>
      </c>
      <c r="H26" s="707">
        <v>379.11309</v>
      </c>
      <c r="I26" s="707">
        <v>2633.7897200000002</v>
      </c>
      <c r="J26" s="707">
        <v>58.373053625000011</v>
      </c>
      <c r="K26" s="709">
        <v>0.5965548630347175</v>
      </c>
      <c r="L26" s="270"/>
      <c r="M26" s="705" t="str">
        <f t="shared" si="0"/>
        <v>X</v>
      </c>
    </row>
    <row r="27" spans="1:13" ht="14.45" customHeight="1" x14ac:dyDescent="0.2">
      <c r="A27" s="710" t="s">
        <v>351</v>
      </c>
      <c r="B27" s="706">
        <v>635.53330099999994</v>
      </c>
      <c r="C27" s="707">
        <v>625.71343999999999</v>
      </c>
      <c r="D27" s="707">
        <v>-9.8198609999999462</v>
      </c>
      <c r="E27" s="708">
        <v>0.98454862871143245</v>
      </c>
      <c r="F27" s="706">
        <v>680.00000009999997</v>
      </c>
      <c r="G27" s="707">
        <v>396.66666672499997</v>
      </c>
      <c r="H27" s="707">
        <v>45.981850000000001</v>
      </c>
      <c r="I27" s="707">
        <v>377.17520000000002</v>
      </c>
      <c r="J27" s="707">
        <v>-19.491466724999952</v>
      </c>
      <c r="K27" s="709">
        <v>0.55466941168313688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214.99999800000001</v>
      </c>
      <c r="C28" s="707">
        <v>187.25842</v>
      </c>
      <c r="D28" s="707">
        <v>-27.741578000000004</v>
      </c>
      <c r="E28" s="708">
        <v>0.87096940345087814</v>
      </c>
      <c r="F28" s="706">
        <v>199.99999979999998</v>
      </c>
      <c r="G28" s="707">
        <v>116.66666655</v>
      </c>
      <c r="H28" s="707">
        <v>18.739819999999998</v>
      </c>
      <c r="I28" s="707">
        <v>92.147770000000008</v>
      </c>
      <c r="J28" s="707">
        <v>-24.518896549999994</v>
      </c>
      <c r="K28" s="709">
        <v>0.46073885046073892</v>
      </c>
      <c r="L28" s="270"/>
      <c r="M28" s="705" t="str">
        <f t="shared" si="0"/>
        <v/>
      </c>
    </row>
    <row r="29" spans="1:13" ht="14.45" customHeight="1" x14ac:dyDescent="0.2">
      <c r="A29" s="710" t="s">
        <v>353</v>
      </c>
      <c r="B29" s="706">
        <v>2900.0000019999998</v>
      </c>
      <c r="C29" s="707">
        <v>2773.4867300000001</v>
      </c>
      <c r="D29" s="707">
        <v>-126.51327199999969</v>
      </c>
      <c r="E29" s="708">
        <v>0.95637473382318994</v>
      </c>
      <c r="F29" s="706">
        <v>2800</v>
      </c>
      <c r="G29" s="707">
        <v>1633.3333333333335</v>
      </c>
      <c r="H29" s="707">
        <v>227.57263</v>
      </c>
      <c r="I29" s="707">
        <v>1726.3029799999999</v>
      </c>
      <c r="J29" s="707">
        <v>92.969646666666449</v>
      </c>
      <c r="K29" s="709">
        <v>0.61653677857142852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39.999997999999998</v>
      </c>
      <c r="C30" s="707">
        <v>24.7713</v>
      </c>
      <c r="D30" s="707">
        <v>-15.228697999999998</v>
      </c>
      <c r="E30" s="708">
        <v>0.61928253096412655</v>
      </c>
      <c r="F30" s="706">
        <v>39.999999799999998</v>
      </c>
      <c r="G30" s="707">
        <v>23.333333216666663</v>
      </c>
      <c r="H30" s="707">
        <v>0</v>
      </c>
      <c r="I30" s="707">
        <v>7.5083400000000005</v>
      </c>
      <c r="J30" s="707">
        <v>-15.824993216666662</v>
      </c>
      <c r="K30" s="709">
        <v>0.18770850093854252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</v>
      </c>
      <c r="C31" s="707">
        <v>4.1876099999999994</v>
      </c>
      <c r="D31" s="707">
        <v>-5.8123900000000006</v>
      </c>
      <c r="E31" s="708">
        <v>0.41876099999999994</v>
      </c>
      <c r="F31" s="706">
        <v>9.9999997999999994</v>
      </c>
      <c r="G31" s="707">
        <v>5.8333332166666665</v>
      </c>
      <c r="H31" s="707">
        <v>0.59823000000000004</v>
      </c>
      <c r="I31" s="707">
        <v>1.7946900000000001</v>
      </c>
      <c r="J31" s="707">
        <v>-4.0386432166666664</v>
      </c>
      <c r="K31" s="709">
        <v>0.17946900358938009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9.999998999999999</v>
      </c>
      <c r="C32" s="707">
        <v>5.1708699999999999</v>
      </c>
      <c r="D32" s="707">
        <v>-4.8291289999999991</v>
      </c>
      <c r="E32" s="708">
        <v>0.51708705170870517</v>
      </c>
      <c r="F32" s="706">
        <v>10</v>
      </c>
      <c r="G32" s="707">
        <v>5.8333333333333339</v>
      </c>
      <c r="H32" s="707">
        <v>0.48270999999999997</v>
      </c>
      <c r="I32" s="707">
        <v>5.00345</v>
      </c>
      <c r="J32" s="707">
        <v>-0.82988333333333397</v>
      </c>
      <c r="K32" s="709">
        <v>0.50034500000000004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160</v>
      </c>
      <c r="C33" s="707">
        <v>154.25982000000002</v>
      </c>
      <c r="D33" s="707">
        <v>-5.740179999999981</v>
      </c>
      <c r="E33" s="708">
        <v>0.96412387500000007</v>
      </c>
      <c r="F33" s="706">
        <v>150.00000020000002</v>
      </c>
      <c r="G33" s="707">
        <v>87.500000116666683</v>
      </c>
      <c r="H33" s="707">
        <v>16.991700000000002</v>
      </c>
      <c r="I33" s="707">
        <v>102.80522000000001</v>
      </c>
      <c r="J33" s="707">
        <v>15.305219883333322</v>
      </c>
      <c r="K33" s="709">
        <v>0.68536813241950911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179.999999</v>
      </c>
      <c r="C34" s="707">
        <v>213.25039999999998</v>
      </c>
      <c r="D34" s="707">
        <v>33.250400999999982</v>
      </c>
      <c r="E34" s="708">
        <v>1.1847244510262469</v>
      </c>
      <c r="F34" s="706">
        <v>265</v>
      </c>
      <c r="G34" s="707">
        <v>154.58333333333331</v>
      </c>
      <c r="H34" s="707">
        <v>29.161000000000001</v>
      </c>
      <c r="I34" s="707">
        <v>85.111399999999989</v>
      </c>
      <c r="J34" s="707">
        <v>-69.471933333333325</v>
      </c>
      <c r="K34" s="709">
        <v>0.3211750943396226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300.000001</v>
      </c>
      <c r="C35" s="707">
        <v>195.94073999999998</v>
      </c>
      <c r="D35" s="707">
        <v>-104.05926100000002</v>
      </c>
      <c r="E35" s="708">
        <v>0.65313579782288056</v>
      </c>
      <c r="F35" s="706">
        <v>259.99999980000001</v>
      </c>
      <c r="G35" s="707">
        <v>151.66666655</v>
      </c>
      <c r="H35" s="707">
        <v>39.585149999999999</v>
      </c>
      <c r="I35" s="707">
        <v>231.48026999999999</v>
      </c>
      <c r="J35" s="707">
        <v>79.813603449999988</v>
      </c>
      <c r="K35" s="709">
        <v>0.89030873145408351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0</v>
      </c>
      <c r="C36" s="707">
        <v>0</v>
      </c>
      <c r="D36" s="707">
        <v>0</v>
      </c>
      <c r="E36" s="708">
        <v>0</v>
      </c>
      <c r="F36" s="706">
        <v>0</v>
      </c>
      <c r="G36" s="707">
        <v>0</v>
      </c>
      <c r="H36" s="707">
        <v>0</v>
      </c>
      <c r="I36" s="707">
        <v>4.4603999999999999</v>
      </c>
      <c r="J36" s="707">
        <v>4.4603999999999999</v>
      </c>
      <c r="K36" s="709">
        <v>0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251.71438800000001</v>
      </c>
      <c r="C37" s="707">
        <v>244.89532</v>
      </c>
      <c r="D37" s="707">
        <v>-6.8190680000000157</v>
      </c>
      <c r="E37" s="708">
        <v>0.97290950249534403</v>
      </c>
      <c r="F37" s="706">
        <v>251.5315511</v>
      </c>
      <c r="G37" s="707">
        <v>146.72673814166669</v>
      </c>
      <c r="H37" s="707">
        <v>14.726659999999999</v>
      </c>
      <c r="I37" s="707">
        <v>113.04321</v>
      </c>
      <c r="J37" s="707">
        <v>-33.683528141666685</v>
      </c>
      <c r="K37" s="709">
        <v>0.44941960364669337</v>
      </c>
      <c r="L37" s="270"/>
      <c r="M37" s="705" t="str">
        <f t="shared" si="0"/>
        <v>X</v>
      </c>
    </row>
    <row r="38" spans="1:13" ht="14.45" customHeight="1" x14ac:dyDescent="0.2">
      <c r="A38" s="710" t="s">
        <v>362</v>
      </c>
      <c r="B38" s="706">
        <v>98.648078999999996</v>
      </c>
      <c r="C38" s="707">
        <v>85.893600000000006</v>
      </c>
      <c r="D38" s="707">
        <v>-12.754478999999989</v>
      </c>
      <c r="E38" s="708">
        <v>0.87070727449239038</v>
      </c>
      <c r="F38" s="706">
        <v>85.703733999999997</v>
      </c>
      <c r="G38" s="707">
        <v>49.993844833333327</v>
      </c>
      <c r="H38" s="707">
        <v>7.8685900000000002</v>
      </c>
      <c r="I38" s="707">
        <v>49.831510000000002</v>
      </c>
      <c r="J38" s="707">
        <v>-0.16233483333332543</v>
      </c>
      <c r="K38" s="709">
        <v>0.58143919376955033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12.960225000000001</v>
      </c>
      <c r="C39" s="707">
        <v>12.77661</v>
      </c>
      <c r="D39" s="707">
        <v>-0.18361500000000142</v>
      </c>
      <c r="E39" s="708">
        <v>0.98583242189082354</v>
      </c>
      <c r="F39" s="706">
        <v>13.493048699999999</v>
      </c>
      <c r="G39" s="707">
        <v>7.8709450749999998</v>
      </c>
      <c r="H39" s="707">
        <v>0.33111000000000002</v>
      </c>
      <c r="I39" s="707">
        <v>3.7609899999999996</v>
      </c>
      <c r="J39" s="707">
        <v>-4.1099550750000002</v>
      </c>
      <c r="K39" s="709">
        <v>0.27873537579390784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140.10608400000001</v>
      </c>
      <c r="C40" s="707">
        <v>146.22510999999997</v>
      </c>
      <c r="D40" s="707">
        <v>6.1190259999999626</v>
      </c>
      <c r="E40" s="708">
        <v>1.0436742347320189</v>
      </c>
      <c r="F40" s="706">
        <v>152.3347684</v>
      </c>
      <c r="G40" s="707">
        <v>88.861948233333337</v>
      </c>
      <c r="H40" s="707">
        <v>6.5269599999999999</v>
      </c>
      <c r="I40" s="707">
        <v>59.450710000000001</v>
      </c>
      <c r="J40" s="707">
        <v>-29.411238233333336</v>
      </c>
      <c r="K40" s="709">
        <v>0.39026356638357551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748.55254400000001</v>
      </c>
      <c r="C41" s="707">
        <v>782.14247</v>
      </c>
      <c r="D41" s="707">
        <v>33.589925999999991</v>
      </c>
      <c r="E41" s="708">
        <v>1.044873170586673</v>
      </c>
      <c r="F41" s="706">
        <v>734.29234669999994</v>
      </c>
      <c r="G41" s="707">
        <v>428.33720224166666</v>
      </c>
      <c r="H41" s="707">
        <v>47.943870000000004</v>
      </c>
      <c r="I41" s="707">
        <v>410.98849000000001</v>
      </c>
      <c r="J41" s="707">
        <v>-17.348712241666647</v>
      </c>
      <c r="K41" s="709">
        <v>0.55970689582566513</v>
      </c>
      <c r="L41" s="270"/>
      <c r="M41" s="705" t="str">
        <f t="shared" si="0"/>
        <v>X</v>
      </c>
    </row>
    <row r="42" spans="1:13" ht="14.45" customHeight="1" x14ac:dyDescent="0.2">
      <c r="A42" s="710" t="s">
        <v>366</v>
      </c>
      <c r="B42" s="706">
        <v>0</v>
      </c>
      <c r="C42" s="707">
        <v>42.702300000000001</v>
      </c>
      <c r="D42" s="707">
        <v>42.702300000000001</v>
      </c>
      <c r="E42" s="708">
        <v>0</v>
      </c>
      <c r="F42" s="706">
        <v>0</v>
      </c>
      <c r="G42" s="707">
        <v>0</v>
      </c>
      <c r="H42" s="707">
        <v>0</v>
      </c>
      <c r="I42" s="707">
        <v>-1.1368683772161601E-15</v>
      </c>
      <c r="J42" s="707">
        <v>-1.1368683772161601E-15</v>
      </c>
      <c r="K42" s="709">
        <v>0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24.999998999999999</v>
      </c>
      <c r="C43" s="707">
        <v>25.557040000000001</v>
      </c>
      <c r="D43" s="707">
        <v>0.55704100000000167</v>
      </c>
      <c r="E43" s="708">
        <v>1.0222816408912656</v>
      </c>
      <c r="F43" s="706">
        <v>24.999999899999999</v>
      </c>
      <c r="G43" s="707">
        <v>14.583333274999999</v>
      </c>
      <c r="H43" s="707">
        <v>1.4917100000000001</v>
      </c>
      <c r="I43" s="707">
        <v>16.683340000000001</v>
      </c>
      <c r="J43" s="707">
        <v>2.1000067250000019</v>
      </c>
      <c r="K43" s="709">
        <v>0.6673336026693345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430.00000300000005</v>
      </c>
      <c r="C44" s="707">
        <v>409.78546999999998</v>
      </c>
      <c r="D44" s="707">
        <v>-20.214533000000074</v>
      </c>
      <c r="E44" s="708">
        <v>0.95298945846751526</v>
      </c>
      <c r="F44" s="706">
        <v>430</v>
      </c>
      <c r="G44" s="707">
        <v>250.83333333333334</v>
      </c>
      <c r="H44" s="707">
        <v>31.132069999999999</v>
      </c>
      <c r="I44" s="707">
        <v>248.07897</v>
      </c>
      <c r="J44" s="707">
        <v>-2.7543633333333446</v>
      </c>
      <c r="K44" s="709">
        <v>0.5769278372093023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79.000005000000002</v>
      </c>
      <c r="C45" s="707">
        <v>76.072789999999998</v>
      </c>
      <c r="D45" s="707">
        <v>-2.9272150000000039</v>
      </c>
      <c r="E45" s="708">
        <v>0.96294664791476903</v>
      </c>
      <c r="F45" s="706">
        <v>79.999999800000012</v>
      </c>
      <c r="G45" s="707">
        <v>46.666666550000002</v>
      </c>
      <c r="H45" s="707">
        <v>4.57599</v>
      </c>
      <c r="I45" s="707">
        <v>36.160800000000002</v>
      </c>
      <c r="J45" s="707">
        <v>-10.50586655</v>
      </c>
      <c r="K45" s="709">
        <v>0.45201000113002499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3.0413570000000001</v>
      </c>
      <c r="C46" s="707">
        <v>4.0559000000000003</v>
      </c>
      <c r="D46" s="707">
        <v>1.0145430000000002</v>
      </c>
      <c r="E46" s="708">
        <v>1.3335823449861361</v>
      </c>
      <c r="F46" s="706">
        <v>3.6305242</v>
      </c>
      <c r="G46" s="707">
        <v>2.117805783333333</v>
      </c>
      <c r="H46" s="707">
        <v>0.8085</v>
      </c>
      <c r="I46" s="707">
        <v>4.1275000000000004</v>
      </c>
      <c r="J46" s="707">
        <v>2.0096942166666674</v>
      </c>
      <c r="K46" s="709">
        <v>1.136888166177215</v>
      </c>
      <c r="L46" s="270"/>
      <c r="M46" s="705" t="str">
        <f t="shared" si="0"/>
        <v/>
      </c>
    </row>
    <row r="47" spans="1:13" ht="14.45" customHeight="1" x14ac:dyDescent="0.2">
      <c r="A47" s="710" t="s">
        <v>371</v>
      </c>
      <c r="B47" s="706">
        <v>0</v>
      </c>
      <c r="C47" s="707">
        <v>4.5069799999999995</v>
      </c>
      <c r="D47" s="707">
        <v>4.5069799999999995</v>
      </c>
      <c r="E47" s="708">
        <v>0</v>
      </c>
      <c r="F47" s="706">
        <v>0</v>
      </c>
      <c r="G47" s="707">
        <v>0</v>
      </c>
      <c r="H47" s="707">
        <v>0</v>
      </c>
      <c r="I47" s="707">
        <v>1.0573399999999999</v>
      </c>
      <c r="J47" s="707">
        <v>1.0573399999999999</v>
      </c>
      <c r="K47" s="709">
        <v>0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0</v>
      </c>
      <c r="C48" s="707">
        <v>11.73699</v>
      </c>
      <c r="D48" s="707">
        <v>11.73699</v>
      </c>
      <c r="E48" s="708">
        <v>0</v>
      </c>
      <c r="F48" s="706">
        <v>0</v>
      </c>
      <c r="G48" s="707">
        <v>0</v>
      </c>
      <c r="H48" s="707">
        <v>1.1737</v>
      </c>
      <c r="I48" s="707">
        <v>7.0422000000000002</v>
      </c>
      <c r="J48" s="707">
        <v>7.0422000000000002</v>
      </c>
      <c r="K48" s="709">
        <v>0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6</v>
      </c>
      <c r="C49" s="707">
        <v>4.0042399999999994</v>
      </c>
      <c r="D49" s="707">
        <v>-1.9957600000000006</v>
      </c>
      <c r="E49" s="708">
        <v>0.66737333333333326</v>
      </c>
      <c r="F49" s="706">
        <v>5</v>
      </c>
      <c r="G49" s="707">
        <v>2.916666666666667</v>
      </c>
      <c r="H49" s="707">
        <v>0</v>
      </c>
      <c r="I49" s="707">
        <v>0.78112000000000004</v>
      </c>
      <c r="J49" s="707">
        <v>-2.1355466666666669</v>
      </c>
      <c r="K49" s="709">
        <v>0.156224</v>
      </c>
      <c r="L49" s="270"/>
      <c r="M49" s="705" t="str">
        <f t="shared" si="0"/>
        <v/>
      </c>
    </row>
    <row r="50" spans="1:13" ht="14.45" customHeight="1" x14ac:dyDescent="0.2">
      <c r="A50" s="710" t="s">
        <v>374</v>
      </c>
      <c r="B50" s="706">
        <v>45.511180000000003</v>
      </c>
      <c r="C50" s="707">
        <v>32.688279999999999</v>
      </c>
      <c r="D50" s="707">
        <v>-12.822900000000004</v>
      </c>
      <c r="E50" s="708">
        <v>0.71824725265308431</v>
      </c>
      <c r="F50" s="706">
        <v>30.661822700000002</v>
      </c>
      <c r="G50" s="707">
        <v>17.886063241666665</v>
      </c>
      <c r="H50" s="707">
        <v>0.90749999999999997</v>
      </c>
      <c r="I50" s="707">
        <v>18.03941</v>
      </c>
      <c r="J50" s="707">
        <v>0.15334675833333478</v>
      </c>
      <c r="K50" s="709">
        <v>0.58833456107617499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0</v>
      </c>
      <c r="C51" s="707">
        <v>12.056290000000001</v>
      </c>
      <c r="D51" s="707">
        <v>12.056290000000001</v>
      </c>
      <c r="E51" s="708">
        <v>0</v>
      </c>
      <c r="F51" s="706">
        <v>0</v>
      </c>
      <c r="G51" s="707">
        <v>0</v>
      </c>
      <c r="H51" s="707">
        <v>0</v>
      </c>
      <c r="I51" s="707">
        <v>2.7829999999999999</v>
      </c>
      <c r="J51" s="707">
        <v>2.7829999999999999</v>
      </c>
      <c r="K51" s="709">
        <v>0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0</v>
      </c>
      <c r="C52" s="707">
        <v>3.1360000000000001</v>
      </c>
      <c r="D52" s="707">
        <v>3.1360000000000001</v>
      </c>
      <c r="E52" s="708">
        <v>0</v>
      </c>
      <c r="F52" s="706">
        <v>0</v>
      </c>
      <c r="G52" s="707">
        <v>0</v>
      </c>
      <c r="H52" s="707">
        <v>0</v>
      </c>
      <c r="I52" s="707">
        <v>0</v>
      </c>
      <c r="J52" s="707">
        <v>0</v>
      </c>
      <c r="K52" s="709">
        <v>0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160</v>
      </c>
      <c r="C53" s="707">
        <v>155.84019000000001</v>
      </c>
      <c r="D53" s="707">
        <v>-4.1598099999999931</v>
      </c>
      <c r="E53" s="708">
        <v>0.97400118750000009</v>
      </c>
      <c r="F53" s="706">
        <v>160.00000009999999</v>
      </c>
      <c r="G53" s="707">
        <v>93.333333391666656</v>
      </c>
      <c r="H53" s="707">
        <v>7.8544</v>
      </c>
      <c r="I53" s="707">
        <v>76.234809999999996</v>
      </c>
      <c r="J53" s="707">
        <v>-17.09852339166666</v>
      </c>
      <c r="K53" s="709">
        <v>0.47646756220220776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276.51900499999999</v>
      </c>
      <c r="C54" s="707">
        <v>203.99523000000002</v>
      </c>
      <c r="D54" s="707">
        <v>-72.523774999999972</v>
      </c>
      <c r="E54" s="708">
        <v>0.737725893379372</v>
      </c>
      <c r="F54" s="706">
        <v>159.35126890000001</v>
      </c>
      <c r="G54" s="707">
        <v>92.954906858333345</v>
      </c>
      <c r="H54" s="707">
        <v>27.602060000000002</v>
      </c>
      <c r="I54" s="707">
        <v>128.85343</v>
      </c>
      <c r="J54" s="707">
        <v>35.898523141666658</v>
      </c>
      <c r="K54" s="709">
        <v>0.80861251303157966</v>
      </c>
      <c r="L54" s="270"/>
      <c r="M54" s="705" t="str">
        <f t="shared" si="0"/>
        <v>X</v>
      </c>
    </row>
    <row r="55" spans="1:13" ht="14.45" customHeight="1" x14ac:dyDescent="0.2">
      <c r="A55" s="710" t="s">
        <v>379</v>
      </c>
      <c r="B55" s="706">
        <v>0.93554399999999993</v>
      </c>
      <c r="C55" s="707">
        <v>4.5621400000000003</v>
      </c>
      <c r="D55" s="707">
        <v>3.6265960000000002</v>
      </c>
      <c r="E55" s="708">
        <v>4.876456906356089</v>
      </c>
      <c r="F55" s="706">
        <v>0.41209320000000005</v>
      </c>
      <c r="G55" s="707">
        <v>0.24038770000000004</v>
      </c>
      <c r="H55" s="707">
        <v>0</v>
      </c>
      <c r="I55" s="707">
        <v>0</v>
      </c>
      <c r="J55" s="707">
        <v>-0.24038770000000004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227.46503099999998</v>
      </c>
      <c r="C56" s="707">
        <v>153.94120000000001</v>
      </c>
      <c r="D56" s="707">
        <v>-73.523830999999973</v>
      </c>
      <c r="E56" s="708">
        <v>0.67676864141811766</v>
      </c>
      <c r="F56" s="706">
        <v>154.9391756</v>
      </c>
      <c r="G56" s="707">
        <v>90.381185766666675</v>
      </c>
      <c r="H56" s="707">
        <v>6.8789999999999996</v>
      </c>
      <c r="I56" s="707">
        <v>49.397690000000004</v>
      </c>
      <c r="J56" s="707">
        <v>-40.983495766666671</v>
      </c>
      <c r="K56" s="709">
        <v>0.31881988405261663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1.2838420000000001</v>
      </c>
      <c r="C57" s="707">
        <v>0</v>
      </c>
      <c r="D57" s="707">
        <v>-1.2838420000000001</v>
      </c>
      <c r="E57" s="708">
        <v>0</v>
      </c>
      <c r="F57" s="706">
        <v>0</v>
      </c>
      <c r="G57" s="707">
        <v>0</v>
      </c>
      <c r="H57" s="707">
        <v>0</v>
      </c>
      <c r="I57" s="707">
        <v>1.089</v>
      </c>
      <c r="J57" s="707">
        <v>1.089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44.651651999999999</v>
      </c>
      <c r="C58" s="707">
        <v>45.491889999999998</v>
      </c>
      <c r="D58" s="707">
        <v>0.84023799999999937</v>
      </c>
      <c r="E58" s="708">
        <v>1.01881762403774</v>
      </c>
      <c r="F58" s="706">
        <v>4.0000001000000003</v>
      </c>
      <c r="G58" s="707">
        <v>2.3333333916666668</v>
      </c>
      <c r="H58" s="707">
        <v>20.72306</v>
      </c>
      <c r="I58" s="707">
        <v>61.609259999999999</v>
      </c>
      <c r="J58" s="707">
        <v>59.275926608333336</v>
      </c>
      <c r="K58" s="709">
        <v>15.402314614942133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2.1829360000000002</v>
      </c>
      <c r="C59" s="707">
        <v>0</v>
      </c>
      <c r="D59" s="707">
        <v>-2.1829360000000002</v>
      </c>
      <c r="E59" s="708">
        <v>0</v>
      </c>
      <c r="F59" s="706">
        <v>0</v>
      </c>
      <c r="G59" s="707">
        <v>0</v>
      </c>
      <c r="H59" s="707">
        <v>0</v>
      </c>
      <c r="I59" s="707">
        <v>16.757480000000001</v>
      </c>
      <c r="J59" s="707">
        <v>16.757480000000001</v>
      </c>
      <c r="K59" s="709">
        <v>0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454.99999500000001</v>
      </c>
      <c r="C60" s="707">
        <v>388.22886</v>
      </c>
      <c r="D60" s="707">
        <v>-66.771135000000015</v>
      </c>
      <c r="E60" s="708">
        <v>0.85325025113461817</v>
      </c>
      <c r="F60" s="706">
        <v>385.00000030000001</v>
      </c>
      <c r="G60" s="707">
        <v>224.58333350833334</v>
      </c>
      <c r="H60" s="707">
        <v>18.627599999999997</v>
      </c>
      <c r="I60" s="707">
        <v>389.21382</v>
      </c>
      <c r="J60" s="707">
        <v>164.63048649166666</v>
      </c>
      <c r="K60" s="709">
        <v>1.0109449862252375</v>
      </c>
      <c r="L60" s="270"/>
      <c r="M60" s="705" t="str">
        <f t="shared" si="0"/>
        <v>X</v>
      </c>
    </row>
    <row r="61" spans="1:13" ht="14.45" customHeight="1" x14ac:dyDescent="0.2">
      <c r="A61" s="710" t="s">
        <v>385</v>
      </c>
      <c r="B61" s="706">
        <v>0</v>
      </c>
      <c r="C61" s="707">
        <v>3.9084499999999998</v>
      </c>
      <c r="D61" s="707">
        <v>3.9084499999999998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0</v>
      </c>
      <c r="C62" s="707">
        <v>18.657720000000001</v>
      </c>
      <c r="D62" s="707">
        <v>18.657720000000001</v>
      </c>
      <c r="E62" s="708">
        <v>0</v>
      </c>
      <c r="F62" s="706">
        <v>0</v>
      </c>
      <c r="G62" s="707">
        <v>0</v>
      </c>
      <c r="H62" s="707">
        <v>1.7772399999999999</v>
      </c>
      <c r="I62" s="707">
        <v>9.0421899999999997</v>
      </c>
      <c r="J62" s="707">
        <v>9.0421899999999997</v>
      </c>
      <c r="K62" s="709">
        <v>0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0</v>
      </c>
      <c r="C63" s="707">
        <v>6.2495000000000003</v>
      </c>
      <c r="D63" s="707">
        <v>6.2495000000000003</v>
      </c>
      <c r="E63" s="708">
        <v>0</v>
      </c>
      <c r="F63" s="706">
        <v>0</v>
      </c>
      <c r="G63" s="707">
        <v>0</v>
      </c>
      <c r="H63" s="707">
        <v>0</v>
      </c>
      <c r="I63" s="707">
        <v>0.29158000000000001</v>
      </c>
      <c r="J63" s="707">
        <v>0.29158000000000001</v>
      </c>
      <c r="K63" s="709">
        <v>0</v>
      </c>
      <c r="L63" s="270"/>
      <c r="M63" s="705" t="str">
        <f t="shared" si="0"/>
        <v/>
      </c>
    </row>
    <row r="64" spans="1:13" ht="14.45" customHeight="1" x14ac:dyDescent="0.2">
      <c r="A64" s="710" t="s">
        <v>388</v>
      </c>
      <c r="B64" s="706">
        <v>109.999999</v>
      </c>
      <c r="C64" s="707">
        <v>44.510839999999995</v>
      </c>
      <c r="D64" s="707">
        <v>-65.489159000000001</v>
      </c>
      <c r="E64" s="708">
        <v>0.40464400367858178</v>
      </c>
      <c r="F64" s="706">
        <v>49.999999799999998</v>
      </c>
      <c r="G64" s="707">
        <v>29.166666549999999</v>
      </c>
      <c r="H64" s="707">
        <v>0</v>
      </c>
      <c r="I64" s="707">
        <v>25.468859999999999</v>
      </c>
      <c r="J64" s="707">
        <v>-3.6978065499999992</v>
      </c>
      <c r="K64" s="709">
        <v>0.5093772020375088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209.99999800000001</v>
      </c>
      <c r="C65" s="707">
        <v>190.60173</v>
      </c>
      <c r="D65" s="707">
        <v>-19.398268000000002</v>
      </c>
      <c r="E65" s="708">
        <v>0.90762729435835521</v>
      </c>
      <c r="F65" s="706">
        <v>200.00000039999998</v>
      </c>
      <c r="G65" s="707">
        <v>116.66666689999998</v>
      </c>
      <c r="H65" s="707">
        <v>3.14391</v>
      </c>
      <c r="I65" s="707">
        <v>119.87939999999999</v>
      </c>
      <c r="J65" s="707">
        <v>3.2127331000000083</v>
      </c>
      <c r="K65" s="709">
        <v>0.599396998801206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134.99999800000001</v>
      </c>
      <c r="C66" s="707">
        <v>124.30062</v>
      </c>
      <c r="D66" s="707">
        <v>-10.69937800000001</v>
      </c>
      <c r="E66" s="708">
        <v>0.92074534697400512</v>
      </c>
      <c r="F66" s="706">
        <v>135.00000009999999</v>
      </c>
      <c r="G66" s="707">
        <v>78.750000058333328</v>
      </c>
      <c r="H66" s="707">
        <v>6.08345</v>
      </c>
      <c r="I66" s="707">
        <v>94.942789999999988</v>
      </c>
      <c r="J66" s="707">
        <v>16.192789941666661</v>
      </c>
      <c r="K66" s="709">
        <v>0.70327992540497775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0</v>
      </c>
      <c r="C67" s="707">
        <v>0</v>
      </c>
      <c r="D67" s="707">
        <v>0</v>
      </c>
      <c r="E67" s="708">
        <v>0</v>
      </c>
      <c r="F67" s="706">
        <v>0</v>
      </c>
      <c r="G67" s="707">
        <v>0</v>
      </c>
      <c r="H67" s="707">
        <v>7.6230000000000002</v>
      </c>
      <c r="I67" s="707">
        <v>138.303</v>
      </c>
      <c r="J67" s="707">
        <v>138.303</v>
      </c>
      <c r="K67" s="709">
        <v>0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</v>
      </c>
      <c r="C68" s="707">
        <v>0</v>
      </c>
      <c r="D68" s="707">
        <v>0</v>
      </c>
      <c r="E68" s="708">
        <v>0</v>
      </c>
      <c r="F68" s="706">
        <v>0</v>
      </c>
      <c r="G68" s="707">
        <v>0</v>
      </c>
      <c r="H68" s="707">
        <v>0</v>
      </c>
      <c r="I68" s="707">
        <v>1.286</v>
      </c>
      <c r="J68" s="707">
        <v>1.286</v>
      </c>
      <c r="K68" s="709">
        <v>0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0</v>
      </c>
      <c r="C69" s="707">
        <v>0.39600000000000002</v>
      </c>
      <c r="D69" s="707">
        <v>0.39600000000000002</v>
      </c>
      <c r="E69" s="708">
        <v>0</v>
      </c>
      <c r="F69" s="706">
        <v>0</v>
      </c>
      <c r="G69" s="707">
        <v>0</v>
      </c>
      <c r="H69" s="707">
        <v>0</v>
      </c>
      <c r="I69" s="707">
        <v>0.39600000000000002</v>
      </c>
      <c r="J69" s="707">
        <v>0.39600000000000002</v>
      </c>
      <c r="K69" s="709">
        <v>0</v>
      </c>
      <c r="L69" s="270"/>
      <c r="M69" s="705" t="str">
        <f t="shared" si="0"/>
        <v>X</v>
      </c>
    </row>
    <row r="70" spans="1:13" ht="14.45" customHeight="1" x14ac:dyDescent="0.2">
      <c r="A70" s="710" t="s">
        <v>394</v>
      </c>
      <c r="B70" s="706">
        <v>0</v>
      </c>
      <c r="C70" s="707">
        <v>0.39600000000000002</v>
      </c>
      <c r="D70" s="707">
        <v>0.39600000000000002</v>
      </c>
      <c r="E70" s="708">
        <v>0</v>
      </c>
      <c r="F70" s="706">
        <v>0</v>
      </c>
      <c r="G70" s="707">
        <v>0</v>
      </c>
      <c r="H70" s="707">
        <v>0</v>
      </c>
      <c r="I70" s="707">
        <v>0.39600000000000002</v>
      </c>
      <c r="J70" s="707">
        <v>0.39600000000000002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0</v>
      </c>
      <c r="C71" s="707">
        <v>145.399</v>
      </c>
      <c r="D71" s="707">
        <v>145.399</v>
      </c>
      <c r="E71" s="708">
        <v>0</v>
      </c>
      <c r="F71" s="706">
        <v>0</v>
      </c>
      <c r="G71" s="707">
        <v>0</v>
      </c>
      <c r="H71" s="707">
        <v>0</v>
      </c>
      <c r="I71" s="707">
        <v>82.420600000000007</v>
      </c>
      <c r="J71" s="707">
        <v>82.420600000000007</v>
      </c>
      <c r="K71" s="709">
        <v>0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145.399</v>
      </c>
      <c r="D72" s="707">
        <v>145.399</v>
      </c>
      <c r="E72" s="708">
        <v>0</v>
      </c>
      <c r="F72" s="706">
        <v>0</v>
      </c>
      <c r="G72" s="707">
        <v>0</v>
      </c>
      <c r="H72" s="707">
        <v>0</v>
      </c>
      <c r="I72" s="707">
        <v>82.420600000000007</v>
      </c>
      <c r="J72" s="707">
        <v>82.420600000000007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997.75407700000005</v>
      </c>
      <c r="C73" s="707">
        <v>965.08018000000004</v>
      </c>
      <c r="D73" s="707">
        <v>-32.673897000000011</v>
      </c>
      <c r="E73" s="708">
        <v>0.96725255475954319</v>
      </c>
      <c r="F73" s="706">
        <v>951.64448019999998</v>
      </c>
      <c r="G73" s="707">
        <v>555.12594678333335</v>
      </c>
      <c r="H73" s="707">
        <v>54.966349999999998</v>
      </c>
      <c r="I73" s="707">
        <v>552.77522999999997</v>
      </c>
      <c r="J73" s="707">
        <v>-2.3507167833333824</v>
      </c>
      <c r="K73" s="709">
        <v>0.580863170544348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997.75407700000005</v>
      </c>
      <c r="C74" s="707">
        <v>965.08018000000004</v>
      </c>
      <c r="D74" s="707">
        <v>-32.673897000000011</v>
      </c>
      <c r="E74" s="708">
        <v>0.96725255475954319</v>
      </c>
      <c r="F74" s="706">
        <v>951.64448019999998</v>
      </c>
      <c r="G74" s="707">
        <v>555.12594678333335</v>
      </c>
      <c r="H74" s="707">
        <v>54.966349999999998</v>
      </c>
      <c r="I74" s="707">
        <v>552.77522999999997</v>
      </c>
      <c r="J74" s="707">
        <v>-2.3507167833333824</v>
      </c>
      <c r="K74" s="709">
        <v>0.580863170544348</v>
      </c>
      <c r="L74" s="270"/>
      <c r="M74" s="705" t="str">
        <f t="shared" si="1"/>
        <v>X</v>
      </c>
    </row>
    <row r="75" spans="1:13" ht="14.45" customHeight="1" x14ac:dyDescent="0.2">
      <c r="A75" s="710" t="s">
        <v>399</v>
      </c>
      <c r="B75" s="706">
        <v>339.243788</v>
      </c>
      <c r="C75" s="707">
        <v>331.16518000000002</v>
      </c>
      <c r="D75" s="707">
        <v>-8.0786079999999743</v>
      </c>
      <c r="E75" s="708">
        <v>0.97618642319841098</v>
      </c>
      <c r="F75" s="706">
        <v>301.35184370000002</v>
      </c>
      <c r="G75" s="707">
        <v>175.78857549166668</v>
      </c>
      <c r="H75" s="707">
        <v>27.740349999999999</v>
      </c>
      <c r="I75" s="707">
        <v>172.48723000000001</v>
      </c>
      <c r="J75" s="707">
        <v>-3.301345491666666</v>
      </c>
      <c r="K75" s="709">
        <v>0.57237821372585818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79.075607000000005</v>
      </c>
      <c r="C76" s="707">
        <v>75.965000000000003</v>
      </c>
      <c r="D76" s="707">
        <v>-3.1106070000000017</v>
      </c>
      <c r="E76" s="708">
        <v>0.96066287546803153</v>
      </c>
      <c r="F76" s="706">
        <v>82.717545700000002</v>
      </c>
      <c r="G76" s="707">
        <v>48.251901658333338</v>
      </c>
      <c r="H76" s="707">
        <v>6.4649999999999999</v>
      </c>
      <c r="I76" s="707">
        <v>44.856000000000002</v>
      </c>
      <c r="J76" s="707">
        <v>-3.3959016583333366</v>
      </c>
      <c r="K76" s="709">
        <v>0.54227914549935685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579.43468200000007</v>
      </c>
      <c r="C77" s="707">
        <v>557.95000000000005</v>
      </c>
      <c r="D77" s="707">
        <v>-21.484682000000021</v>
      </c>
      <c r="E77" s="708">
        <v>0.96292130473474136</v>
      </c>
      <c r="F77" s="706">
        <v>567.5750908</v>
      </c>
      <c r="G77" s="707">
        <v>331.08546963333333</v>
      </c>
      <c r="H77" s="707">
        <v>20.760999999999999</v>
      </c>
      <c r="I77" s="707">
        <v>335.43200000000002</v>
      </c>
      <c r="J77" s="707">
        <v>4.3465303666666841</v>
      </c>
      <c r="K77" s="709">
        <v>0.59099140437471787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308.43652200000002</v>
      </c>
      <c r="C78" s="707">
        <v>226.66740999999999</v>
      </c>
      <c r="D78" s="707">
        <v>-81.769112000000035</v>
      </c>
      <c r="E78" s="708">
        <v>0.73489160275254295</v>
      </c>
      <c r="F78" s="706">
        <v>229</v>
      </c>
      <c r="G78" s="707">
        <v>133.58333333333331</v>
      </c>
      <c r="H78" s="707">
        <v>0</v>
      </c>
      <c r="I78" s="707">
        <v>125.88609</v>
      </c>
      <c r="J78" s="707">
        <v>-7.6972433333333186</v>
      </c>
      <c r="K78" s="709">
        <v>0.54972091703056769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308.43652200000002</v>
      </c>
      <c r="C79" s="707">
        <v>226.66740999999999</v>
      </c>
      <c r="D79" s="707">
        <v>-81.769112000000035</v>
      </c>
      <c r="E79" s="708">
        <v>0.73489160275254295</v>
      </c>
      <c r="F79" s="706">
        <v>229</v>
      </c>
      <c r="G79" s="707">
        <v>133.58333333333331</v>
      </c>
      <c r="H79" s="707">
        <v>0</v>
      </c>
      <c r="I79" s="707">
        <v>125.88609</v>
      </c>
      <c r="J79" s="707">
        <v>-7.6972433333333186</v>
      </c>
      <c r="K79" s="709">
        <v>0.54972091703056769</v>
      </c>
      <c r="L79" s="270"/>
      <c r="M79" s="705" t="str">
        <f t="shared" si="1"/>
        <v>X</v>
      </c>
    </row>
    <row r="80" spans="1:13" ht="14.45" customHeight="1" x14ac:dyDescent="0.2">
      <c r="A80" s="710" t="s">
        <v>404</v>
      </c>
      <c r="B80" s="706">
        <v>308.43652200000002</v>
      </c>
      <c r="C80" s="707">
        <v>226.66740999999999</v>
      </c>
      <c r="D80" s="707">
        <v>-81.769112000000035</v>
      </c>
      <c r="E80" s="708">
        <v>0.73489160275254295</v>
      </c>
      <c r="F80" s="706">
        <v>229</v>
      </c>
      <c r="G80" s="707">
        <v>133.58333333333331</v>
      </c>
      <c r="H80" s="707">
        <v>0</v>
      </c>
      <c r="I80" s="707">
        <v>125.88609</v>
      </c>
      <c r="J80" s="707">
        <v>-7.6972433333333186</v>
      </c>
      <c r="K80" s="709">
        <v>0.54972091703056769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2688.589579</v>
      </c>
      <c r="C81" s="707">
        <v>3803.4549900000002</v>
      </c>
      <c r="D81" s="707">
        <v>1114.8654110000002</v>
      </c>
      <c r="E81" s="708">
        <v>1.4146655256376712</v>
      </c>
      <c r="F81" s="706">
        <v>3512.3897892</v>
      </c>
      <c r="G81" s="707">
        <v>2048.8940437000001</v>
      </c>
      <c r="H81" s="707">
        <v>304.47277000000003</v>
      </c>
      <c r="I81" s="707">
        <v>2089.4712399999999</v>
      </c>
      <c r="J81" s="707">
        <v>40.577196299999741</v>
      </c>
      <c r="K81" s="709">
        <v>0.59488592252054939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552.243922</v>
      </c>
      <c r="C82" s="707">
        <v>386.70350000000002</v>
      </c>
      <c r="D82" s="707">
        <v>-165.54042199999998</v>
      </c>
      <c r="E82" s="708">
        <v>0.70024039123784154</v>
      </c>
      <c r="F82" s="706">
        <v>311.0227314</v>
      </c>
      <c r="G82" s="707">
        <v>181.42992665</v>
      </c>
      <c r="H82" s="707">
        <v>19.772830000000003</v>
      </c>
      <c r="I82" s="707">
        <v>126.97366000000001</v>
      </c>
      <c r="J82" s="707">
        <v>-54.456266649999989</v>
      </c>
      <c r="K82" s="709">
        <v>0.40824559487487033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552.243922</v>
      </c>
      <c r="C83" s="707">
        <v>386.70350000000002</v>
      </c>
      <c r="D83" s="707">
        <v>-165.54042199999998</v>
      </c>
      <c r="E83" s="708">
        <v>0.70024039123784154</v>
      </c>
      <c r="F83" s="706">
        <v>311.0227314</v>
      </c>
      <c r="G83" s="707">
        <v>181.42992665</v>
      </c>
      <c r="H83" s="707">
        <v>19.772830000000003</v>
      </c>
      <c r="I83" s="707">
        <v>126.97366000000001</v>
      </c>
      <c r="J83" s="707">
        <v>-54.456266649999989</v>
      </c>
      <c r="K83" s="709">
        <v>0.40824559487487033</v>
      </c>
      <c r="L83" s="270"/>
      <c r="M83" s="705" t="str">
        <f t="shared" si="1"/>
        <v>X</v>
      </c>
    </row>
    <row r="84" spans="1:13" ht="14.45" customHeight="1" x14ac:dyDescent="0.2">
      <c r="A84" s="710" t="s">
        <v>408</v>
      </c>
      <c r="B84" s="706">
        <v>378.16587099999998</v>
      </c>
      <c r="C84" s="707">
        <v>182.83089999999999</v>
      </c>
      <c r="D84" s="707">
        <v>-195.334971</v>
      </c>
      <c r="E84" s="708">
        <v>0.48346747821672142</v>
      </c>
      <c r="F84" s="706">
        <v>187.17691730000001</v>
      </c>
      <c r="G84" s="707">
        <v>109.18653509166668</v>
      </c>
      <c r="H84" s="707">
        <v>0</v>
      </c>
      <c r="I84" s="707">
        <v>37.140059999999998</v>
      </c>
      <c r="J84" s="707">
        <v>-72.046475091666679</v>
      </c>
      <c r="K84" s="709">
        <v>0.19842222286668676</v>
      </c>
      <c r="L84" s="270"/>
      <c r="M84" s="705" t="str">
        <f t="shared" si="1"/>
        <v/>
      </c>
    </row>
    <row r="85" spans="1:13" ht="14.45" customHeight="1" x14ac:dyDescent="0.2">
      <c r="A85" s="710" t="s">
        <v>409</v>
      </c>
      <c r="B85" s="706">
        <v>0.49912200000000001</v>
      </c>
      <c r="C85" s="707">
        <v>39.770360000000004</v>
      </c>
      <c r="D85" s="707">
        <v>39.271238000000004</v>
      </c>
      <c r="E85" s="708">
        <v>79.680639202439494</v>
      </c>
      <c r="F85" s="706">
        <v>1.6977473000000001</v>
      </c>
      <c r="G85" s="707">
        <v>0.99035259166666667</v>
      </c>
      <c r="H85" s="707">
        <v>0</v>
      </c>
      <c r="I85" s="707">
        <v>1.5629999999999999</v>
      </c>
      <c r="J85" s="707">
        <v>0.57264740833333327</v>
      </c>
      <c r="K85" s="709">
        <v>0.92063171003128663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113.65814400000001</v>
      </c>
      <c r="C86" s="707">
        <v>111.77067</v>
      </c>
      <c r="D86" s="707">
        <v>-1.8874740000000116</v>
      </c>
      <c r="E86" s="708">
        <v>0.98339341173827355</v>
      </c>
      <c r="F86" s="706">
        <v>40</v>
      </c>
      <c r="G86" s="707">
        <v>23.333333333333336</v>
      </c>
      <c r="H86" s="707">
        <v>0</v>
      </c>
      <c r="I86" s="707">
        <v>22.3124</v>
      </c>
      <c r="J86" s="707">
        <v>-1.0209333333333355</v>
      </c>
      <c r="K86" s="709">
        <v>0.55781000000000003</v>
      </c>
      <c r="L86" s="270"/>
      <c r="M86" s="705" t="str">
        <f t="shared" si="1"/>
        <v/>
      </c>
    </row>
    <row r="87" spans="1:13" ht="14.45" customHeight="1" x14ac:dyDescent="0.2">
      <c r="A87" s="710" t="s">
        <v>411</v>
      </c>
      <c r="B87" s="706">
        <v>46.143457999999995</v>
      </c>
      <c r="C87" s="707">
        <v>47.293010000000002</v>
      </c>
      <c r="D87" s="707">
        <v>1.149552000000007</v>
      </c>
      <c r="E87" s="708">
        <v>1.0249125672375921</v>
      </c>
      <c r="F87" s="706">
        <v>42.1480672</v>
      </c>
      <c r="G87" s="707">
        <v>24.586372533333336</v>
      </c>
      <c r="H87" s="707">
        <v>12.148620000000001</v>
      </c>
      <c r="I87" s="707">
        <v>24.43627</v>
      </c>
      <c r="J87" s="707">
        <v>-0.15010253333333523</v>
      </c>
      <c r="K87" s="709">
        <v>0.57977201858499461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0</v>
      </c>
      <c r="C88" s="707">
        <v>0</v>
      </c>
      <c r="D88" s="707">
        <v>0</v>
      </c>
      <c r="E88" s="708">
        <v>0</v>
      </c>
      <c r="F88" s="706">
        <v>0</v>
      </c>
      <c r="G88" s="707">
        <v>0</v>
      </c>
      <c r="H88" s="707">
        <v>0</v>
      </c>
      <c r="I88" s="707">
        <v>27.660599999999999</v>
      </c>
      <c r="J88" s="707">
        <v>27.660599999999999</v>
      </c>
      <c r="K88" s="709">
        <v>0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3.9491489999999998</v>
      </c>
      <c r="C89" s="707">
        <v>4.2785600000000006</v>
      </c>
      <c r="D89" s="707">
        <v>0.32941100000000079</v>
      </c>
      <c r="E89" s="708">
        <v>1.0834131606581572</v>
      </c>
      <c r="F89" s="706">
        <v>15</v>
      </c>
      <c r="G89" s="707">
        <v>8.75</v>
      </c>
      <c r="H89" s="707">
        <v>0</v>
      </c>
      <c r="I89" s="707">
        <v>0</v>
      </c>
      <c r="J89" s="707">
        <v>-8.75</v>
      </c>
      <c r="K89" s="709">
        <v>0</v>
      </c>
      <c r="L89" s="270"/>
      <c r="M89" s="705" t="str">
        <f t="shared" si="1"/>
        <v/>
      </c>
    </row>
    <row r="90" spans="1:13" ht="14.45" customHeight="1" x14ac:dyDescent="0.2">
      <c r="A90" s="710" t="s">
        <v>414</v>
      </c>
      <c r="B90" s="706">
        <v>7.4212769999999999</v>
      </c>
      <c r="C90" s="707">
        <v>0.76</v>
      </c>
      <c r="D90" s="707">
        <v>-6.6612770000000001</v>
      </c>
      <c r="E90" s="708">
        <v>0.10240825130230283</v>
      </c>
      <c r="F90" s="706">
        <v>24.999999599999999</v>
      </c>
      <c r="G90" s="707">
        <v>14.583333100000001</v>
      </c>
      <c r="H90" s="707">
        <v>0</v>
      </c>
      <c r="I90" s="707">
        <v>0.86</v>
      </c>
      <c r="J90" s="707">
        <v>-13.723333100000001</v>
      </c>
      <c r="K90" s="709">
        <v>3.440000055040001E-2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2.406901</v>
      </c>
      <c r="C91" s="707">
        <v>0</v>
      </c>
      <c r="D91" s="707">
        <v>-2.406901</v>
      </c>
      <c r="E91" s="708">
        <v>0</v>
      </c>
      <c r="F91" s="706">
        <v>0</v>
      </c>
      <c r="G91" s="707">
        <v>0</v>
      </c>
      <c r="H91" s="707">
        <v>7.6242099999999997</v>
      </c>
      <c r="I91" s="707">
        <v>13.001329999999999</v>
      </c>
      <c r="J91" s="707">
        <v>13.001329999999999</v>
      </c>
      <c r="K91" s="709">
        <v>0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0</v>
      </c>
      <c r="C92" s="707">
        <v>116.804</v>
      </c>
      <c r="D92" s="707">
        <v>116.804</v>
      </c>
      <c r="E92" s="708">
        <v>0</v>
      </c>
      <c r="F92" s="706">
        <v>0</v>
      </c>
      <c r="G92" s="707">
        <v>0</v>
      </c>
      <c r="H92" s="707">
        <v>4.7080000000000002</v>
      </c>
      <c r="I92" s="707">
        <v>11.927</v>
      </c>
      <c r="J92" s="707">
        <v>11.927</v>
      </c>
      <c r="K92" s="709">
        <v>0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0</v>
      </c>
      <c r="C93" s="707">
        <v>111.24299999999999</v>
      </c>
      <c r="D93" s="707">
        <v>111.24299999999999</v>
      </c>
      <c r="E93" s="708">
        <v>0</v>
      </c>
      <c r="F93" s="706">
        <v>0</v>
      </c>
      <c r="G93" s="707">
        <v>0</v>
      </c>
      <c r="H93" s="707">
        <v>4.7080000000000002</v>
      </c>
      <c r="I93" s="707">
        <v>11.927</v>
      </c>
      <c r="J93" s="707">
        <v>11.927</v>
      </c>
      <c r="K93" s="709">
        <v>0</v>
      </c>
      <c r="L93" s="270"/>
      <c r="M93" s="705" t="str">
        <f t="shared" si="1"/>
        <v>X</v>
      </c>
    </row>
    <row r="94" spans="1:13" ht="14.45" customHeight="1" x14ac:dyDescent="0.2">
      <c r="A94" s="710" t="s">
        <v>418</v>
      </c>
      <c r="B94" s="706">
        <v>0</v>
      </c>
      <c r="C94" s="707">
        <v>108.49299999999999</v>
      </c>
      <c r="D94" s="707">
        <v>108.49299999999999</v>
      </c>
      <c r="E94" s="708">
        <v>0</v>
      </c>
      <c r="F94" s="706">
        <v>0</v>
      </c>
      <c r="G94" s="707">
        <v>0</v>
      </c>
      <c r="H94" s="707">
        <v>4.7080000000000002</v>
      </c>
      <c r="I94" s="707">
        <v>11.927</v>
      </c>
      <c r="J94" s="707">
        <v>11.927</v>
      </c>
      <c r="K94" s="709">
        <v>0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0</v>
      </c>
      <c r="C95" s="707">
        <v>2.75</v>
      </c>
      <c r="D95" s="707">
        <v>2.75</v>
      </c>
      <c r="E95" s="708">
        <v>0</v>
      </c>
      <c r="F95" s="706">
        <v>0</v>
      </c>
      <c r="G95" s="707">
        <v>0</v>
      </c>
      <c r="H95" s="707">
        <v>0</v>
      </c>
      <c r="I95" s="707">
        <v>0</v>
      </c>
      <c r="J95" s="707">
        <v>0</v>
      </c>
      <c r="K95" s="709">
        <v>0</v>
      </c>
      <c r="L95" s="270"/>
      <c r="M95" s="705" t="str">
        <f t="shared" si="1"/>
        <v/>
      </c>
    </row>
    <row r="96" spans="1:13" ht="14.45" customHeight="1" x14ac:dyDescent="0.2">
      <c r="A96" s="710" t="s">
        <v>420</v>
      </c>
      <c r="B96" s="706">
        <v>0</v>
      </c>
      <c r="C96" s="707">
        <v>5.5609999999999999</v>
      </c>
      <c r="D96" s="707">
        <v>5.5609999999999999</v>
      </c>
      <c r="E96" s="708">
        <v>0</v>
      </c>
      <c r="F96" s="706">
        <v>0</v>
      </c>
      <c r="G96" s="707">
        <v>0</v>
      </c>
      <c r="H96" s="707">
        <v>0</v>
      </c>
      <c r="I96" s="707">
        <v>0</v>
      </c>
      <c r="J96" s="707">
        <v>0</v>
      </c>
      <c r="K96" s="709">
        <v>0</v>
      </c>
      <c r="L96" s="270"/>
      <c r="M96" s="705" t="str">
        <f t="shared" si="1"/>
        <v>X</v>
      </c>
    </row>
    <row r="97" spans="1:13" ht="14.45" customHeight="1" x14ac:dyDescent="0.2">
      <c r="A97" s="710" t="s">
        <v>421</v>
      </c>
      <c r="B97" s="706">
        <v>0</v>
      </c>
      <c r="C97" s="707">
        <v>5.5609999999999999</v>
      </c>
      <c r="D97" s="707">
        <v>5.5609999999999999</v>
      </c>
      <c r="E97" s="708">
        <v>0</v>
      </c>
      <c r="F97" s="706">
        <v>0</v>
      </c>
      <c r="G97" s="707">
        <v>0</v>
      </c>
      <c r="H97" s="707">
        <v>0</v>
      </c>
      <c r="I97" s="707">
        <v>0</v>
      </c>
      <c r="J97" s="707">
        <v>0</v>
      </c>
      <c r="K97" s="709">
        <v>0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2136.3456570000003</v>
      </c>
      <c r="C98" s="707">
        <v>3299.94749</v>
      </c>
      <c r="D98" s="707">
        <v>1163.6018329999997</v>
      </c>
      <c r="E98" s="708">
        <v>1.5446692716542918</v>
      </c>
      <c r="F98" s="706">
        <v>3201.3670578000001</v>
      </c>
      <c r="G98" s="707">
        <v>1867.4641170500001</v>
      </c>
      <c r="H98" s="707">
        <v>279.99194</v>
      </c>
      <c r="I98" s="707">
        <v>1950.5705800000001</v>
      </c>
      <c r="J98" s="707">
        <v>83.106462949999923</v>
      </c>
      <c r="K98" s="709">
        <v>0.60929301288570281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26.906140999999998</v>
      </c>
      <c r="C99" s="707">
        <v>27.404810000000001</v>
      </c>
      <c r="D99" s="707">
        <v>0.49866900000000314</v>
      </c>
      <c r="E99" s="708">
        <v>1.018533649994624</v>
      </c>
      <c r="F99" s="706">
        <v>28.771059399999999</v>
      </c>
      <c r="G99" s="707">
        <v>16.78311798333333</v>
      </c>
      <c r="H99" s="707">
        <v>3.2153499999999999</v>
      </c>
      <c r="I99" s="707">
        <v>17.756529999999998</v>
      </c>
      <c r="J99" s="707">
        <v>0.97341201666666777</v>
      </c>
      <c r="K99" s="709">
        <v>0.61716635988732482</v>
      </c>
      <c r="L99" s="270"/>
      <c r="M99" s="705" t="str">
        <f t="shared" si="1"/>
        <v>X</v>
      </c>
    </row>
    <row r="100" spans="1:13" ht="14.45" customHeight="1" x14ac:dyDescent="0.2">
      <c r="A100" s="710" t="s">
        <v>424</v>
      </c>
      <c r="B100" s="706">
        <v>13.281450999999999</v>
      </c>
      <c r="C100" s="707">
        <v>13.126799999999999</v>
      </c>
      <c r="D100" s="707">
        <v>-0.15465099999999943</v>
      </c>
      <c r="E100" s="708">
        <v>0.98835586563546407</v>
      </c>
      <c r="F100" s="706">
        <v>13.306266299999999</v>
      </c>
      <c r="G100" s="707">
        <v>7.7619886749999987</v>
      </c>
      <c r="H100" s="707">
        <v>0.96399999999999997</v>
      </c>
      <c r="I100" s="707">
        <v>7.1563999999999997</v>
      </c>
      <c r="J100" s="707">
        <v>-0.60558867499999902</v>
      </c>
      <c r="K100" s="709">
        <v>0.53782179302995015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13.624690000000001</v>
      </c>
      <c r="C101" s="707">
        <v>14.27801</v>
      </c>
      <c r="D101" s="707">
        <v>0.65331999999999901</v>
      </c>
      <c r="E101" s="708">
        <v>1.0479511827425063</v>
      </c>
      <c r="F101" s="706">
        <v>15.464793100000001</v>
      </c>
      <c r="G101" s="707">
        <v>9.0211293083333342</v>
      </c>
      <c r="H101" s="707">
        <v>2.25135</v>
      </c>
      <c r="I101" s="707">
        <v>10.60013</v>
      </c>
      <c r="J101" s="707">
        <v>1.5790006916666659</v>
      </c>
      <c r="K101" s="709">
        <v>0.68543626361221732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100.922444</v>
      </c>
      <c r="C102" s="707">
        <v>121.06032</v>
      </c>
      <c r="D102" s="707">
        <v>20.137876000000006</v>
      </c>
      <c r="E102" s="708">
        <v>1.1995381324693246</v>
      </c>
      <c r="F102" s="706">
        <v>126.430826</v>
      </c>
      <c r="G102" s="707">
        <v>73.751315166666672</v>
      </c>
      <c r="H102" s="707">
        <v>7.1665100000000006</v>
      </c>
      <c r="I102" s="707">
        <v>96.685169999999999</v>
      </c>
      <c r="J102" s="707">
        <v>22.933854833333328</v>
      </c>
      <c r="K102" s="709">
        <v>0.76472782041303755</v>
      </c>
      <c r="L102" s="270"/>
      <c r="M102" s="705" t="str">
        <f t="shared" si="1"/>
        <v>X</v>
      </c>
    </row>
    <row r="103" spans="1:13" ht="14.45" customHeight="1" x14ac:dyDescent="0.2">
      <c r="A103" s="710" t="s">
        <v>427</v>
      </c>
      <c r="B103" s="706">
        <v>25.000008000000001</v>
      </c>
      <c r="C103" s="707">
        <v>25.11</v>
      </c>
      <c r="D103" s="707">
        <v>0.10999199999999831</v>
      </c>
      <c r="E103" s="708">
        <v>1.0043996785921028</v>
      </c>
      <c r="F103" s="706">
        <v>24.84</v>
      </c>
      <c r="G103" s="707">
        <v>14.489999999999998</v>
      </c>
      <c r="H103" s="707">
        <v>6.21</v>
      </c>
      <c r="I103" s="707">
        <v>18.63</v>
      </c>
      <c r="J103" s="707">
        <v>4.1400000000000006</v>
      </c>
      <c r="K103" s="709">
        <v>0.75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75.922436000000005</v>
      </c>
      <c r="C104" s="707">
        <v>95.950320000000005</v>
      </c>
      <c r="D104" s="707">
        <v>20.027884</v>
      </c>
      <c r="E104" s="708">
        <v>1.263794012088864</v>
      </c>
      <c r="F104" s="706">
        <v>101.59082600000001</v>
      </c>
      <c r="G104" s="707">
        <v>59.261315166666677</v>
      </c>
      <c r="H104" s="707">
        <v>0.95650999999999997</v>
      </c>
      <c r="I104" s="707">
        <v>78.055170000000004</v>
      </c>
      <c r="J104" s="707">
        <v>18.793854833333327</v>
      </c>
      <c r="K104" s="709">
        <v>0.76832892371600559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45.496000000000002</v>
      </c>
      <c r="D105" s="707">
        <v>45.496000000000002</v>
      </c>
      <c r="E105" s="708">
        <v>0</v>
      </c>
      <c r="F105" s="706">
        <v>0</v>
      </c>
      <c r="G105" s="707">
        <v>0</v>
      </c>
      <c r="H105" s="707">
        <v>0</v>
      </c>
      <c r="I105" s="707">
        <v>0</v>
      </c>
      <c r="J105" s="707">
        <v>0</v>
      </c>
      <c r="K105" s="709">
        <v>0</v>
      </c>
      <c r="L105" s="270"/>
      <c r="M105" s="705" t="str">
        <f t="shared" si="1"/>
        <v>X</v>
      </c>
    </row>
    <row r="106" spans="1:13" ht="14.45" customHeight="1" x14ac:dyDescent="0.2">
      <c r="A106" s="710" t="s">
        <v>430</v>
      </c>
      <c r="B106" s="706">
        <v>0</v>
      </c>
      <c r="C106" s="707">
        <v>45.496000000000002</v>
      </c>
      <c r="D106" s="707">
        <v>45.496000000000002</v>
      </c>
      <c r="E106" s="708">
        <v>0</v>
      </c>
      <c r="F106" s="706">
        <v>0</v>
      </c>
      <c r="G106" s="707">
        <v>0</v>
      </c>
      <c r="H106" s="707">
        <v>0</v>
      </c>
      <c r="I106" s="707">
        <v>0</v>
      </c>
      <c r="J106" s="707">
        <v>0</v>
      </c>
      <c r="K106" s="709">
        <v>0</v>
      </c>
      <c r="L106" s="270"/>
      <c r="M106" s="705" t="str">
        <f t="shared" si="1"/>
        <v/>
      </c>
    </row>
    <row r="107" spans="1:13" ht="14.45" customHeight="1" x14ac:dyDescent="0.2">
      <c r="A107" s="710" t="s">
        <v>431</v>
      </c>
      <c r="B107" s="706">
        <v>1138.056992</v>
      </c>
      <c r="C107" s="707">
        <v>1992.4047599999999</v>
      </c>
      <c r="D107" s="707">
        <v>854.34776799999986</v>
      </c>
      <c r="E107" s="708">
        <v>1.7507073670349189</v>
      </c>
      <c r="F107" s="706">
        <v>2716.0752815999999</v>
      </c>
      <c r="G107" s="707">
        <v>1584.3772475999999</v>
      </c>
      <c r="H107" s="707">
        <v>209.19332</v>
      </c>
      <c r="I107" s="707">
        <v>1392.84358</v>
      </c>
      <c r="J107" s="707">
        <v>-191.53366759999994</v>
      </c>
      <c r="K107" s="709">
        <v>0.51281479178275813</v>
      </c>
      <c r="L107" s="270"/>
      <c r="M107" s="705" t="str">
        <f t="shared" si="1"/>
        <v>X</v>
      </c>
    </row>
    <row r="108" spans="1:13" ht="14.45" customHeight="1" x14ac:dyDescent="0.2">
      <c r="A108" s="710" t="s">
        <v>432</v>
      </c>
      <c r="B108" s="706">
        <v>969.44654700000001</v>
      </c>
      <c r="C108" s="707">
        <v>987.67660000000001</v>
      </c>
      <c r="D108" s="707">
        <v>18.230052999999998</v>
      </c>
      <c r="E108" s="708">
        <v>1.0188045984138205</v>
      </c>
      <c r="F108" s="706">
        <v>1096.6585404</v>
      </c>
      <c r="G108" s="707">
        <v>639.71748189999994</v>
      </c>
      <c r="H108" s="707">
        <v>91.433630000000008</v>
      </c>
      <c r="I108" s="707">
        <v>632.55115000000001</v>
      </c>
      <c r="J108" s="707">
        <v>-7.1663318999999319</v>
      </c>
      <c r="K108" s="709">
        <v>0.5767986357624868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0</v>
      </c>
      <c r="C109" s="707">
        <v>4.5133000000000001</v>
      </c>
      <c r="D109" s="707">
        <v>4.5133000000000001</v>
      </c>
      <c r="E109" s="708">
        <v>0</v>
      </c>
      <c r="F109" s="706">
        <v>2.7625023</v>
      </c>
      <c r="G109" s="707">
        <v>1.6114596749999999</v>
      </c>
      <c r="H109" s="707">
        <v>0</v>
      </c>
      <c r="I109" s="707">
        <v>0</v>
      </c>
      <c r="J109" s="707">
        <v>-1.6114596749999999</v>
      </c>
      <c r="K109" s="709">
        <v>0</v>
      </c>
      <c r="L109" s="270"/>
      <c r="M109" s="705" t="str">
        <f t="shared" si="1"/>
        <v/>
      </c>
    </row>
    <row r="110" spans="1:13" ht="14.45" customHeight="1" x14ac:dyDescent="0.2">
      <c r="A110" s="710" t="s">
        <v>434</v>
      </c>
      <c r="B110" s="706">
        <v>168.610445</v>
      </c>
      <c r="C110" s="707">
        <v>179.48392999999999</v>
      </c>
      <c r="D110" s="707">
        <v>10.873484999999988</v>
      </c>
      <c r="E110" s="708">
        <v>1.0644887984252696</v>
      </c>
      <c r="F110" s="706">
        <v>180.62423850000002</v>
      </c>
      <c r="G110" s="707">
        <v>105.36413912500001</v>
      </c>
      <c r="H110" s="707">
        <v>13.461639999999999</v>
      </c>
      <c r="I110" s="707">
        <v>99.690439999999995</v>
      </c>
      <c r="J110" s="707">
        <v>-5.6736991250000131</v>
      </c>
      <c r="K110" s="709">
        <v>0.55192171785958832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820.73093000000006</v>
      </c>
      <c r="D111" s="707">
        <v>820.73093000000006</v>
      </c>
      <c r="E111" s="708">
        <v>0</v>
      </c>
      <c r="F111" s="706">
        <v>1436.0300004000001</v>
      </c>
      <c r="G111" s="707">
        <v>837.68416690000004</v>
      </c>
      <c r="H111" s="707">
        <v>104.29805</v>
      </c>
      <c r="I111" s="707">
        <v>660.60199</v>
      </c>
      <c r="J111" s="707">
        <v>-177.08217690000004</v>
      </c>
      <c r="K111" s="709">
        <v>0.46001963038097543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870.46007999999995</v>
      </c>
      <c r="C112" s="707">
        <v>1072.2186499999998</v>
      </c>
      <c r="D112" s="707">
        <v>201.75856999999985</v>
      </c>
      <c r="E112" s="708">
        <v>1.2317838286162415</v>
      </c>
      <c r="F112" s="706">
        <v>310.35702209999999</v>
      </c>
      <c r="G112" s="707">
        <v>181.04159622499998</v>
      </c>
      <c r="H112" s="707">
        <v>59.805080000000004</v>
      </c>
      <c r="I112" s="707">
        <v>409.43288999999999</v>
      </c>
      <c r="J112" s="707">
        <v>228.39129377500001</v>
      </c>
      <c r="K112" s="709">
        <v>1.319231919515186</v>
      </c>
      <c r="L112" s="270"/>
      <c r="M112" s="705" t="str">
        <f t="shared" si="1"/>
        <v>X</v>
      </c>
    </row>
    <row r="113" spans="1:13" ht="14.45" customHeight="1" x14ac:dyDescent="0.2">
      <c r="A113" s="710" t="s">
        <v>437</v>
      </c>
      <c r="B113" s="706">
        <v>0</v>
      </c>
      <c r="C113" s="707">
        <v>18.702999999999999</v>
      </c>
      <c r="D113" s="707">
        <v>18.702999999999999</v>
      </c>
      <c r="E113" s="708">
        <v>0</v>
      </c>
      <c r="F113" s="706">
        <v>15.8782742</v>
      </c>
      <c r="G113" s="707">
        <v>9.2623266166666678</v>
      </c>
      <c r="H113" s="707">
        <v>0</v>
      </c>
      <c r="I113" s="707">
        <v>0</v>
      </c>
      <c r="J113" s="707">
        <v>-9.2623266166666678</v>
      </c>
      <c r="K113" s="709">
        <v>0</v>
      </c>
      <c r="L113" s="270"/>
      <c r="M113" s="705" t="str">
        <f t="shared" si="1"/>
        <v/>
      </c>
    </row>
    <row r="114" spans="1:13" ht="14.45" customHeight="1" x14ac:dyDescent="0.2">
      <c r="A114" s="710" t="s">
        <v>438</v>
      </c>
      <c r="B114" s="706">
        <v>734.44987100000003</v>
      </c>
      <c r="C114" s="707">
        <v>751.80006000000003</v>
      </c>
      <c r="D114" s="707">
        <v>17.350189</v>
      </c>
      <c r="E114" s="708">
        <v>1.0236233808256738</v>
      </c>
      <c r="F114" s="706">
        <v>199.15918040000003</v>
      </c>
      <c r="G114" s="707">
        <v>116.17618856666668</v>
      </c>
      <c r="H114" s="707">
        <v>46.54551</v>
      </c>
      <c r="I114" s="707">
        <v>245.84645999999998</v>
      </c>
      <c r="J114" s="707">
        <v>129.67027143333331</v>
      </c>
      <c r="K114" s="709">
        <v>1.2344219307703073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2</v>
      </c>
      <c r="C115" s="707">
        <v>2.3648000000000002</v>
      </c>
      <c r="D115" s="707">
        <v>0.36480000000000024</v>
      </c>
      <c r="E115" s="708">
        <v>1.1824000000000001</v>
      </c>
      <c r="F115" s="706">
        <v>2</v>
      </c>
      <c r="G115" s="707">
        <v>1.1666666666666665</v>
      </c>
      <c r="H115" s="707">
        <v>0</v>
      </c>
      <c r="I115" s="707">
        <v>1.1533399999999998</v>
      </c>
      <c r="J115" s="707">
        <v>-1.3326666666666709E-2</v>
      </c>
      <c r="K115" s="709">
        <v>0.5766699999999999</v>
      </c>
      <c r="L115" s="270"/>
      <c r="M115" s="705" t="str">
        <f t="shared" si="1"/>
        <v/>
      </c>
    </row>
    <row r="116" spans="1:13" ht="14.45" customHeight="1" x14ac:dyDescent="0.2">
      <c r="A116" s="710" t="s">
        <v>440</v>
      </c>
      <c r="B116" s="706">
        <v>3.981509</v>
      </c>
      <c r="C116" s="707">
        <v>55.75264</v>
      </c>
      <c r="D116" s="707">
        <v>51.771130999999997</v>
      </c>
      <c r="E116" s="708">
        <v>14.002891868384575</v>
      </c>
      <c r="F116" s="706">
        <v>58.3195683</v>
      </c>
      <c r="G116" s="707">
        <v>34.019748175000004</v>
      </c>
      <c r="H116" s="707">
        <v>0</v>
      </c>
      <c r="I116" s="707">
        <v>12.21021</v>
      </c>
      <c r="J116" s="707">
        <v>-21.809538175000004</v>
      </c>
      <c r="K116" s="709">
        <v>0.20936729053256725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130.02869999999999</v>
      </c>
      <c r="C117" s="707">
        <v>178.9408</v>
      </c>
      <c r="D117" s="707">
        <v>48.912100000000009</v>
      </c>
      <c r="E117" s="708">
        <v>1.3761638776670075</v>
      </c>
      <c r="F117" s="706">
        <v>0</v>
      </c>
      <c r="G117" s="707">
        <v>0</v>
      </c>
      <c r="H117" s="707">
        <v>13.25957</v>
      </c>
      <c r="I117" s="707">
        <v>150.22288</v>
      </c>
      <c r="J117" s="707">
        <v>150.22288</v>
      </c>
      <c r="K117" s="709">
        <v>0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0</v>
      </c>
      <c r="C118" s="707">
        <v>64.657349999999994</v>
      </c>
      <c r="D118" s="707">
        <v>64.657349999999994</v>
      </c>
      <c r="E118" s="708">
        <v>0</v>
      </c>
      <c r="F118" s="706">
        <v>34.999999199999998</v>
      </c>
      <c r="G118" s="707">
        <v>20.416666199999998</v>
      </c>
      <c r="H118" s="707">
        <v>0</v>
      </c>
      <c r="I118" s="707">
        <v>0</v>
      </c>
      <c r="J118" s="707">
        <v>-20.416666199999998</v>
      </c>
      <c r="K118" s="709">
        <v>0</v>
      </c>
      <c r="L118" s="270"/>
      <c r="M118" s="705" t="str">
        <f t="shared" si="1"/>
        <v/>
      </c>
    </row>
    <row r="119" spans="1:13" ht="14.45" customHeight="1" x14ac:dyDescent="0.2">
      <c r="A119" s="710" t="s">
        <v>443</v>
      </c>
      <c r="B119" s="706">
        <v>0</v>
      </c>
      <c r="C119" s="707">
        <v>0</v>
      </c>
      <c r="D119" s="707">
        <v>0</v>
      </c>
      <c r="E119" s="708">
        <v>0</v>
      </c>
      <c r="F119" s="706">
        <v>0</v>
      </c>
      <c r="G119" s="707">
        <v>0</v>
      </c>
      <c r="H119" s="707">
        <v>3.0679999999999999E-2</v>
      </c>
      <c r="I119" s="707">
        <v>3.0679999999999999E-2</v>
      </c>
      <c r="J119" s="707">
        <v>3.0679999999999999E-2</v>
      </c>
      <c r="K119" s="709">
        <v>0</v>
      </c>
      <c r="L119" s="270"/>
      <c r="M119" s="705" t="str">
        <f t="shared" si="1"/>
        <v>X</v>
      </c>
    </row>
    <row r="120" spans="1:13" ht="14.45" customHeight="1" x14ac:dyDescent="0.2">
      <c r="A120" s="710" t="s">
        <v>444</v>
      </c>
      <c r="B120" s="706">
        <v>0</v>
      </c>
      <c r="C120" s="707">
        <v>0</v>
      </c>
      <c r="D120" s="707">
        <v>0</v>
      </c>
      <c r="E120" s="708">
        <v>0</v>
      </c>
      <c r="F120" s="706">
        <v>0</v>
      </c>
      <c r="G120" s="707">
        <v>0</v>
      </c>
      <c r="H120" s="707">
        <v>3.0679999999999999E-2</v>
      </c>
      <c r="I120" s="707">
        <v>3.0679999999999999E-2</v>
      </c>
      <c r="J120" s="707">
        <v>3.0679999999999999E-2</v>
      </c>
      <c r="K120" s="709">
        <v>0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23.212949999999999</v>
      </c>
      <c r="D121" s="707">
        <v>23.212949999999999</v>
      </c>
      <c r="E121" s="708">
        <v>0</v>
      </c>
      <c r="F121" s="706">
        <v>19.732868699999997</v>
      </c>
      <c r="G121" s="707">
        <v>11.510840074999997</v>
      </c>
      <c r="H121" s="707">
        <v>0.58099999999999996</v>
      </c>
      <c r="I121" s="707">
        <v>15.67173</v>
      </c>
      <c r="J121" s="707">
        <v>4.1608899250000029</v>
      </c>
      <c r="K121" s="709">
        <v>0.79419420654230588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3.5766999999999998</v>
      </c>
      <c r="D122" s="707">
        <v>3.5766999999999998</v>
      </c>
      <c r="E122" s="708">
        <v>0</v>
      </c>
      <c r="F122" s="706">
        <v>0</v>
      </c>
      <c r="G122" s="707">
        <v>0</v>
      </c>
      <c r="H122" s="707">
        <v>0.58099999999999996</v>
      </c>
      <c r="I122" s="707">
        <v>1.1853499999999999</v>
      </c>
      <c r="J122" s="707">
        <v>1.1853499999999999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0</v>
      </c>
      <c r="C123" s="707">
        <v>19.63625</v>
      </c>
      <c r="D123" s="707">
        <v>19.63625</v>
      </c>
      <c r="E123" s="708">
        <v>0</v>
      </c>
      <c r="F123" s="706">
        <v>19.732868699999997</v>
      </c>
      <c r="G123" s="707">
        <v>11.510840074999997</v>
      </c>
      <c r="H123" s="707">
        <v>0</v>
      </c>
      <c r="I123" s="707">
        <v>14.486379999999999</v>
      </c>
      <c r="J123" s="707">
        <v>2.9755399250000014</v>
      </c>
      <c r="K123" s="709">
        <v>0.73412437999954872</v>
      </c>
      <c r="L123" s="270"/>
      <c r="M123" s="705" t="str">
        <f t="shared" si="1"/>
        <v/>
      </c>
    </row>
    <row r="124" spans="1:13" ht="14.45" customHeight="1" x14ac:dyDescent="0.2">
      <c r="A124" s="710" t="s">
        <v>448</v>
      </c>
      <c r="B124" s="706">
        <v>0</v>
      </c>
      <c r="C124" s="707">
        <v>18.149999999999999</v>
      </c>
      <c r="D124" s="707">
        <v>18.149999999999999</v>
      </c>
      <c r="E124" s="708">
        <v>0</v>
      </c>
      <c r="F124" s="706">
        <v>0</v>
      </c>
      <c r="G124" s="707">
        <v>0</v>
      </c>
      <c r="H124" s="707">
        <v>0</v>
      </c>
      <c r="I124" s="707">
        <v>18.149999999999999</v>
      </c>
      <c r="J124" s="707">
        <v>18.149999999999999</v>
      </c>
      <c r="K124" s="709">
        <v>0</v>
      </c>
      <c r="L124" s="270"/>
      <c r="M124" s="705" t="str">
        <f t="shared" si="1"/>
        <v>X</v>
      </c>
    </row>
    <row r="125" spans="1:13" ht="14.45" customHeight="1" x14ac:dyDescent="0.2">
      <c r="A125" s="710" t="s">
        <v>449</v>
      </c>
      <c r="B125" s="706">
        <v>0</v>
      </c>
      <c r="C125" s="707">
        <v>18.149999999999999</v>
      </c>
      <c r="D125" s="707">
        <v>18.149999999999999</v>
      </c>
      <c r="E125" s="708">
        <v>0</v>
      </c>
      <c r="F125" s="706">
        <v>0</v>
      </c>
      <c r="G125" s="707">
        <v>0</v>
      </c>
      <c r="H125" s="707">
        <v>0</v>
      </c>
      <c r="I125" s="707">
        <v>18.149999999999999</v>
      </c>
      <c r="J125" s="707">
        <v>18.149999999999999</v>
      </c>
      <c r="K125" s="709">
        <v>0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65432.473773999998</v>
      </c>
      <c r="C126" s="707">
        <v>68981.096400000009</v>
      </c>
      <c r="D126" s="707">
        <v>3548.6226260000112</v>
      </c>
      <c r="E126" s="708">
        <v>1.054233355722676</v>
      </c>
      <c r="F126" s="706">
        <v>72171.632765399903</v>
      </c>
      <c r="G126" s="707">
        <v>42100.119113149944</v>
      </c>
      <c r="H126" s="707">
        <v>7788.5835299999999</v>
      </c>
      <c r="I126" s="707">
        <v>40539.897830000002</v>
      </c>
      <c r="J126" s="707">
        <v>-1560.2212831499419</v>
      </c>
      <c r="K126" s="709">
        <v>0.56171512652039379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47269.73</v>
      </c>
      <c r="C127" s="707">
        <v>50868.985999999997</v>
      </c>
      <c r="D127" s="707">
        <v>3599.2559999999939</v>
      </c>
      <c r="E127" s="708">
        <v>1.0761429354472725</v>
      </c>
      <c r="F127" s="706">
        <v>53048.4797607</v>
      </c>
      <c r="G127" s="707">
        <v>30944.946527074997</v>
      </c>
      <c r="H127" s="707">
        <v>5736.0919999999996</v>
      </c>
      <c r="I127" s="707">
        <v>29893.147000000001</v>
      </c>
      <c r="J127" s="707">
        <v>-1051.7995270749961</v>
      </c>
      <c r="K127" s="709">
        <v>0.56350619536784152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46903.13</v>
      </c>
      <c r="C128" s="707">
        <v>50484.175000000003</v>
      </c>
      <c r="D128" s="707">
        <v>3581.0450000000055</v>
      </c>
      <c r="E128" s="708">
        <v>1.0763498086375047</v>
      </c>
      <c r="F128" s="706">
        <v>52634.397148599994</v>
      </c>
      <c r="G128" s="707">
        <v>30703.398336683331</v>
      </c>
      <c r="H128" s="707">
        <v>5684.7920000000004</v>
      </c>
      <c r="I128" s="707">
        <v>29640.05</v>
      </c>
      <c r="J128" s="707">
        <v>-1063.3483366833316</v>
      </c>
      <c r="K128" s="709">
        <v>0.56313079669780897</v>
      </c>
      <c r="L128" s="270"/>
      <c r="M128" s="705" t="str">
        <f t="shared" si="1"/>
        <v>X</v>
      </c>
    </row>
    <row r="129" spans="1:13" ht="14.45" customHeight="1" x14ac:dyDescent="0.2">
      <c r="A129" s="710" t="s">
        <v>453</v>
      </c>
      <c r="B129" s="706">
        <v>46903.13</v>
      </c>
      <c r="C129" s="707">
        <v>50484.175000000003</v>
      </c>
      <c r="D129" s="707">
        <v>3581.0450000000055</v>
      </c>
      <c r="E129" s="708">
        <v>1.0763498086375047</v>
      </c>
      <c r="F129" s="706">
        <v>52634.397148599994</v>
      </c>
      <c r="G129" s="707">
        <v>30703.398336683331</v>
      </c>
      <c r="H129" s="707">
        <v>5684.7920000000004</v>
      </c>
      <c r="I129" s="707">
        <v>29640.05</v>
      </c>
      <c r="J129" s="707">
        <v>-1063.3483366833316</v>
      </c>
      <c r="K129" s="709">
        <v>0.56313079669780897</v>
      </c>
      <c r="L129" s="270"/>
      <c r="M129" s="705" t="str">
        <f t="shared" si="1"/>
        <v/>
      </c>
    </row>
    <row r="130" spans="1:13" ht="14.45" customHeight="1" x14ac:dyDescent="0.2">
      <c r="A130" s="710" t="s">
        <v>454</v>
      </c>
      <c r="B130" s="706">
        <v>233.76</v>
      </c>
      <c r="C130" s="707">
        <v>188.13</v>
      </c>
      <c r="D130" s="707">
        <v>-45.629999999999995</v>
      </c>
      <c r="E130" s="708">
        <v>0.804799794661191</v>
      </c>
      <c r="F130" s="706">
        <v>184.50545639999999</v>
      </c>
      <c r="G130" s="707">
        <v>107.62818289999998</v>
      </c>
      <c r="H130" s="707">
        <v>13.8</v>
      </c>
      <c r="I130" s="707">
        <v>63.99</v>
      </c>
      <c r="J130" s="707">
        <v>-43.638182899999983</v>
      </c>
      <c r="K130" s="709">
        <v>0.34681901147287703</v>
      </c>
      <c r="L130" s="270"/>
      <c r="M130" s="705" t="str">
        <f t="shared" si="1"/>
        <v>X</v>
      </c>
    </row>
    <row r="131" spans="1:13" ht="14.45" customHeight="1" x14ac:dyDescent="0.2">
      <c r="A131" s="710" t="s">
        <v>455</v>
      </c>
      <c r="B131" s="706">
        <v>233.76</v>
      </c>
      <c r="C131" s="707">
        <v>188.13</v>
      </c>
      <c r="D131" s="707">
        <v>-45.629999999999995</v>
      </c>
      <c r="E131" s="708">
        <v>0.804799794661191</v>
      </c>
      <c r="F131" s="706">
        <v>184.50545639999999</v>
      </c>
      <c r="G131" s="707">
        <v>107.62818289999998</v>
      </c>
      <c r="H131" s="707">
        <v>13.8</v>
      </c>
      <c r="I131" s="707">
        <v>63.99</v>
      </c>
      <c r="J131" s="707">
        <v>-43.638182899999983</v>
      </c>
      <c r="K131" s="709">
        <v>0.34681901147287703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48.84</v>
      </c>
      <c r="C132" s="707">
        <v>116.681</v>
      </c>
      <c r="D132" s="707">
        <v>67.840999999999994</v>
      </c>
      <c r="E132" s="708">
        <v>2.3890458640458636</v>
      </c>
      <c r="F132" s="706">
        <v>123.6352289</v>
      </c>
      <c r="G132" s="707">
        <v>72.120550191666666</v>
      </c>
      <c r="H132" s="707">
        <v>0</v>
      </c>
      <c r="I132" s="707">
        <v>119.607</v>
      </c>
      <c r="J132" s="707">
        <v>47.486449808333333</v>
      </c>
      <c r="K132" s="709">
        <v>0.96741843780417835</v>
      </c>
      <c r="L132" s="270"/>
      <c r="M132" s="705" t="str">
        <f t="shared" si="1"/>
        <v>X</v>
      </c>
    </row>
    <row r="133" spans="1:13" ht="14.45" customHeight="1" x14ac:dyDescent="0.2">
      <c r="A133" s="710" t="s">
        <v>457</v>
      </c>
      <c r="B133" s="706">
        <v>48.84</v>
      </c>
      <c r="C133" s="707">
        <v>116.681</v>
      </c>
      <c r="D133" s="707">
        <v>67.840999999999994</v>
      </c>
      <c r="E133" s="708">
        <v>2.3890458640458636</v>
      </c>
      <c r="F133" s="706">
        <v>123.6352289</v>
      </c>
      <c r="G133" s="707">
        <v>72.120550191666666</v>
      </c>
      <c r="H133" s="707">
        <v>0</v>
      </c>
      <c r="I133" s="707">
        <v>119.607</v>
      </c>
      <c r="J133" s="707">
        <v>47.486449808333333</v>
      </c>
      <c r="K133" s="709">
        <v>0.96741843780417835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84</v>
      </c>
      <c r="C134" s="707">
        <v>80</v>
      </c>
      <c r="D134" s="707">
        <v>-4</v>
      </c>
      <c r="E134" s="708">
        <v>0.95238095238095233</v>
      </c>
      <c r="F134" s="706">
        <v>105.9419268</v>
      </c>
      <c r="G134" s="707">
        <v>61.7994573</v>
      </c>
      <c r="H134" s="707">
        <v>37.5</v>
      </c>
      <c r="I134" s="707">
        <v>69.5</v>
      </c>
      <c r="J134" s="707">
        <v>7.7005426999999997</v>
      </c>
      <c r="K134" s="709">
        <v>0.65601978460523902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710" t="s">
        <v>459</v>
      </c>
      <c r="B135" s="706">
        <v>84</v>
      </c>
      <c r="C135" s="707">
        <v>80</v>
      </c>
      <c r="D135" s="707">
        <v>-4</v>
      </c>
      <c r="E135" s="708">
        <v>0.95238095238095233</v>
      </c>
      <c r="F135" s="706">
        <v>105.9419268</v>
      </c>
      <c r="G135" s="707">
        <v>61.7994573</v>
      </c>
      <c r="H135" s="707">
        <v>37.5</v>
      </c>
      <c r="I135" s="707">
        <v>69.5</v>
      </c>
      <c r="J135" s="707">
        <v>7.7005426999999997</v>
      </c>
      <c r="K135" s="709">
        <v>0.65601978460523902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16943.52</v>
      </c>
      <c r="C136" s="707">
        <v>17100.031309999998</v>
      </c>
      <c r="D136" s="707">
        <v>156.51130999999805</v>
      </c>
      <c r="E136" s="708">
        <v>1.0092372370086027</v>
      </c>
      <c r="F136" s="706">
        <v>17842.467104899999</v>
      </c>
      <c r="G136" s="707">
        <v>10408.105811191666</v>
      </c>
      <c r="H136" s="707">
        <v>1938.79333</v>
      </c>
      <c r="I136" s="707">
        <v>10051.54522</v>
      </c>
      <c r="J136" s="707">
        <v>-356.56059119166639</v>
      </c>
      <c r="K136" s="709">
        <v>0.5633495166842476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4518.8100000000004</v>
      </c>
      <c r="C137" s="707">
        <v>4556.8150800000003</v>
      </c>
      <c r="D137" s="707">
        <v>38.005079999999907</v>
      </c>
      <c r="E137" s="708">
        <v>1.0084104177869837</v>
      </c>
      <c r="F137" s="706">
        <v>4757.7576879999997</v>
      </c>
      <c r="G137" s="707">
        <v>2775.3586513333335</v>
      </c>
      <c r="H137" s="707">
        <v>516.24249999999995</v>
      </c>
      <c r="I137" s="707">
        <v>2676.4468099999999</v>
      </c>
      <c r="J137" s="707">
        <v>-98.911841333333541</v>
      </c>
      <c r="K137" s="709">
        <v>0.56254374129866369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4518.8100000000004</v>
      </c>
      <c r="C138" s="707">
        <v>4556.8150800000003</v>
      </c>
      <c r="D138" s="707">
        <v>38.005079999999907</v>
      </c>
      <c r="E138" s="708">
        <v>1.0084104177869837</v>
      </c>
      <c r="F138" s="706">
        <v>4757.7576879999997</v>
      </c>
      <c r="G138" s="707">
        <v>2775.3586513333335</v>
      </c>
      <c r="H138" s="707">
        <v>516.24249999999995</v>
      </c>
      <c r="I138" s="707">
        <v>2676.4468099999999</v>
      </c>
      <c r="J138" s="707">
        <v>-98.911841333333541</v>
      </c>
      <c r="K138" s="709">
        <v>0.56254374129866369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12424.71</v>
      </c>
      <c r="C139" s="707">
        <v>12543.21623</v>
      </c>
      <c r="D139" s="707">
        <v>118.50623000000087</v>
      </c>
      <c r="E139" s="708">
        <v>1.0095379473645663</v>
      </c>
      <c r="F139" s="706">
        <v>13084.709416899999</v>
      </c>
      <c r="G139" s="707">
        <v>7632.7471598583325</v>
      </c>
      <c r="H139" s="707">
        <v>1422.5508300000001</v>
      </c>
      <c r="I139" s="707">
        <v>7375.0984100000005</v>
      </c>
      <c r="J139" s="707">
        <v>-257.64874985833194</v>
      </c>
      <c r="K139" s="709">
        <v>0.56364250630391854</v>
      </c>
      <c r="L139" s="270"/>
      <c r="M139" s="705" t="str">
        <f t="shared" si="2"/>
        <v>X</v>
      </c>
    </row>
    <row r="140" spans="1:13" ht="14.45" customHeight="1" x14ac:dyDescent="0.2">
      <c r="A140" s="710" t="s">
        <v>464</v>
      </c>
      <c r="B140" s="706">
        <v>12424.71</v>
      </c>
      <c r="C140" s="707">
        <v>12543.21623</v>
      </c>
      <c r="D140" s="707">
        <v>118.50623000000087</v>
      </c>
      <c r="E140" s="708">
        <v>1.0095379473645663</v>
      </c>
      <c r="F140" s="706">
        <v>13084.709416899999</v>
      </c>
      <c r="G140" s="707">
        <v>7632.7471598583325</v>
      </c>
      <c r="H140" s="707">
        <v>1422.5508300000001</v>
      </c>
      <c r="I140" s="707">
        <v>7375.0984100000005</v>
      </c>
      <c r="J140" s="707">
        <v>-257.64874985833194</v>
      </c>
      <c r="K140" s="709">
        <v>0.56364250630391854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210.33377400000001</v>
      </c>
      <c r="C141" s="707">
        <v>0</v>
      </c>
      <c r="D141" s="707">
        <v>-210.33377400000001</v>
      </c>
      <c r="E141" s="708">
        <v>0</v>
      </c>
      <c r="F141" s="706">
        <v>219.71630500000001</v>
      </c>
      <c r="G141" s="707">
        <v>128.16784458333333</v>
      </c>
      <c r="H141" s="707">
        <v>0</v>
      </c>
      <c r="I141" s="707">
        <v>0</v>
      </c>
      <c r="J141" s="707">
        <v>-128.16784458333333</v>
      </c>
      <c r="K141" s="709">
        <v>0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210.33377400000001</v>
      </c>
      <c r="C142" s="707">
        <v>0</v>
      </c>
      <c r="D142" s="707">
        <v>-210.33377400000001</v>
      </c>
      <c r="E142" s="708">
        <v>0</v>
      </c>
      <c r="F142" s="706">
        <v>219.71630500000001</v>
      </c>
      <c r="G142" s="707">
        <v>128.16784458333333</v>
      </c>
      <c r="H142" s="707">
        <v>0</v>
      </c>
      <c r="I142" s="707">
        <v>0</v>
      </c>
      <c r="J142" s="707">
        <v>-128.16784458333333</v>
      </c>
      <c r="K142" s="709">
        <v>0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210.33377400000001</v>
      </c>
      <c r="C143" s="707">
        <v>0</v>
      </c>
      <c r="D143" s="707">
        <v>-210.33377400000001</v>
      </c>
      <c r="E143" s="708">
        <v>0</v>
      </c>
      <c r="F143" s="706">
        <v>219.71630500000001</v>
      </c>
      <c r="G143" s="707">
        <v>128.16784458333333</v>
      </c>
      <c r="H143" s="707">
        <v>0</v>
      </c>
      <c r="I143" s="707">
        <v>0</v>
      </c>
      <c r="J143" s="707">
        <v>-128.16784458333333</v>
      </c>
      <c r="K143" s="709">
        <v>0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1008.89</v>
      </c>
      <c r="C144" s="707">
        <v>1012.07909</v>
      </c>
      <c r="D144" s="707">
        <v>3.1890899999999647</v>
      </c>
      <c r="E144" s="708">
        <v>1.0031609888094837</v>
      </c>
      <c r="F144" s="706">
        <v>1060.9695948000001</v>
      </c>
      <c r="G144" s="707">
        <v>618.89893030000007</v>
      </c>
      <c r="H144" s="707">
        <v>113.6982</v>
      </c>
      <c r="I144" s="707">
        <v>595.20560999999998</v>
      </c>
      <c r="J144" s="707">
        <v>-23.693320300000096</v>
      </c>
      <c r="K144" s="709">
        <v>0.56100157150328167</v>
      </c>
      <c r="L144" s="270"/>
      <c r="M144" s="705" t="str">
        <f t="shared" si="2"/>
        <v/>
      </c>
    </row>
    <row r="145" spans="1:13" ht="14.45" customHeight="1" x14ac:dyDescent="0.2">
      <c r="A145" s="710" t="s">
        <v>469</v>
      </c>
      <c r="B145" s="706">
        <v>1008.89</v>
      </c>
      <c r="C145" s="707">
        <v>1012.07909</v>
      </c>
      <c r="D145" s="707">
        <v>3.1890899999999647</v>
      </c>
      <c r="E145" s="708">
        <v>1.0031609888094837</v>
      </c>
      <c r="F145" s="706">
        <v>1060.9695948000001</v>
      </c>
      <c r="G145" s="707">
        <v>618.89893030000007</v>
      </c>
      <c r="H145" s="707">
        <v>113.6982</v>
      </c>
      <c r="I145" s="707">
        <v>595.20560999999998</v>
      </c>
      <c r="J145" s="707">
        <v>-23.693320300000096</v>
      </c>
      <c r="K145" s="709">
        <v>0.56100157150328167</v>
      </c>
      <c r="L145" s="270"/>
      <c r="M145" s="705" t="str">
        <f t="shared" si="2"/>
        <v>X</v>
      </c>
    </row>
    <row r="146" spans="1:13" ht="14.45" customHeight="1" x14ac:dyDescent="0.2">
      <c r="A146" s="710" t="s">
        <v>470</v>
      </c>
      <c r="B146" s="706">
        <v>1008.89</v>
      </c>
      <c r="C146" s="707">
        <v>1012.07909</v>
      </c>
      <c r="D146" s="707">
        <v>3.1890899999999647</v>
      </c>
      <c r="E146" s="708">
        <v>1.0031609888094837</v>
      </c>
      <c r="F146" s="706">
        <v>1060.9695948000001</v>
      </c>
      <c r="G146" s="707">
        <v>618.89893030000007</v>
      </c>
      <c r="H146" s="707">
        <v>113.6982</v>
      </c>
      <c r="I146" s="707">
        <v>595.20560999999998</v>
      </c>
      <c r="J146" s="707">
        <v>-23.693320300000096</v>
      </c>
      <c r="K146" s="709">
        <v>0.56100157150328167</v>
      </c>
      <c r="L146" s="270"/>
      <c r="M146" s="705" t="str">
        <f t="shared" si="2"/>
        <v/>
      </c>
    </row>
    <row r="147" spans="1:13" ht="14.45" customHeight="1" x14ac:dyDescent="0.2">
      <c r="A147" s="710" t="s">
        <v>471</v>
      </c>
      <c r="B147" s="706">
        <v>0</v>
      </c>
      <c r="C147" s="707">
        <v>126.06425</v>
      </c>
      <c r="D147" s="707">
        <v>126.06425</v>
      </c>
      <c r="E147" s="708">
        <v>0</v>
      </c>
      <c r="F147" s="706">
        <v>107.2521888</v>
      </c>
      <c r="G147" s="707">
        <v>62.563776799999999</v>
      </c>
      <c r="H147" s="707">
        <v>0.49</v>
      </c>
      <c r="I147" s="707">
        <v>25.814</v>
      </c>
      <c r="J147" s="707">
        <v>-36.749776799999999</v>
      </c>
      <c r="K147" s="709">
        <v>0.2406850646949221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0</v>
      </c>
      <c r="C148" s="707">
        <v>126.06425</v>
      </c>
      <c r="D148" s="707">
        <v>126.06425</v>
      </c>
      <c r="E148" s="708">
        <v>0</v>
      </c>
      <c r="F148" s="706">
        <v>107.2521888</v>
      </c>
      <c r="G148" s="707">
        <v>62.563776799999999</v>
      </c>
      <c r="H148" s="707">
        <v>0.49</v>
      </c>
      <c r="I148" s="707">
        <v>25.814</v>
      </c>
      <c r="J148" s="707">
        <v>-36.749776799999999</v>
      </c>
      <c r="K148" s="709">
        <v>0.2406850646949221</v>
      </c>
      <c r="L148" s="270"/>
      <c r="M148" s="705" t="str">
        <f t="shared" si="2"/>
        <v/>
      </c>
    </row>
    <row r="149" spans="1:13" ht="14.45" customHeight="1" x14ac:dyDescent="0.2">
      <c r="A149" s="710" t="s">
        <v>473</v>
      </c>
      <c r="B149" s="706">
        <v>0</v>
      </c>
      <c r="C149" s="707">
        <v>56.03425</v>
      </c>
      <c r="D149" s="707">
        <v>56.03425</v>
      </c>
      <c r="E149" s="708">
        <v>0</v>
      </c>
      <c r="F149" s="706">
        <v>65.595289199999996</v>
      </c>
      <c r="G149" s="707">
        <v>38.263918699999998</v>
      </c>
      <c r="H149" s="707">
        <v>0.49</v>
      </c>
      <c r="I149" s="707">
        <v>25.814</v>
      </c>
      <c r="J149" s="707">
        <v>-12.449918699999998</v>
      </c>
      <c r="K149" s="709">
        <v>0.39353435764713424</v>
      </c>
      <c r="L149" s="270"/>
      <c r="M149" s="705" t="str">
        <f t="shared" si="2"/>
        <v>X</v>
      </c>
    </row>
    <row r="150" spans="1:13" ht="14.45" customHeight="1" x14ac:dyDescent="0.2">
      <c r="A150" s="710" t="s">
        <v>474</v>
      </c>
      <c r="B150" s="706">
        <v>0</v>
      </c>
      <c r="C150" s="707">
        <v>0.97324999999999995</v>
      </c>
      <c r="D150" s="707">
        <v>0.97324999999999995</v>
      </c>
      <c r="E150" s="708">
        <v>0</v>
      </c>
      <c r="F150" s="706">
        <v>1.0380132000000002</v>
      </c>
      <c r="G150" s="707">
        <v>0.60550770000000009</v>
      </c>
      <c r="H150" s="707">
        <v>0</v>
      </c>
      <c r="I150" s="707">
        <v>1.9890000000000001</v>
      </c>
      <c r="J150" s="707">
        <v>1.3834922999999999</v>
      </c>
      <c r="K150" s="709">
        <v>1.9161606037379868</v>
      </c>
      <c r="L150" s="270"/>
      <c r="M150" s="705" t="str">
        <f t="shared" si="2"/>
        <v/>
      </c>
    </row>
    <row r="151" spans="1:13" ht="14.45" customHeight="1" x14ac:dyDescent="0.2">
      <c r="A151" s="710" t="s">
        <v>475</v>
      </c>
      <c r="B151" s="706">
        <v>0</v>
      </c>
      <c r="C151" s="707">
        <v>7.1050000000000004</v>
      </c>
      <c r="D151" s="707">
        <v>7.1050000000000004</v>
      </c>
      <c r="E151" s="708">
        <v>0</v>
      </c>
      <c r="F151" s="706">
        <v>11.326798800000001</v>
      </c>
      <c r="G151" s="707">
        <v>6.6072993000000002</v>
      </c>
      <c r="H151" s="707">
        <v>0</v>
      </c>
      <c r="I151" s="707">
        <v>13.835000000000001</v>
      </c>
      <c r="J151" s="707">
        <v>7.2277007000000006</v>
      </c>
      <c r="K151" s="709">
        <v>1.2214395474209359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0</v>
      </c>
      <c r="C152" s="707">
        <v>47.956000000000003</v>
      </c>
      <c r="D152" s="707">
        <v>47.956000000000003</v>
      </c>
      <c r="E152" s="708">
        <v>0</v>
      </c>
      <c r="F152" s="706">
        <v>53.230477200000003</v>
      </c>
      <c r="G152" s="707">
        <v>31.0511117</v>
      </c>
      <c r="H152" s="707">
        <v>0.49</v>
      </c>
      <c r="I152" s="707">
        <v>9.99</v>
      </c>
      <c r="J152" s="707">
        <v>-21.061111699999998</v>
      </c>
      <c r="K152" s="709">
        <v>0.18767444001046829</v>
      </c>
      <c r="L152" s="270"/>
      <c r="M152" s="705" t="str">
        <f t="shared" si="2"/>
        <v/>
      </c>
    </row>
    <row r="153" spans="1:13" ht="14.45" customHeight="1" x14ac:dyDescent="0.2">
      <c r="A153" s="710" t="s">
        <v>477</v>
      </c>
      <c r="B153" s="706">
        <v>0</v>
      </c>
      <c r="C153" s="707">
        <v>35.119999999999997</v>
      </c>
      <c r="D153" s="707">
        <v>35.119999999999997</v>
      </c>
      <c r="E153" s="708">
        <v>0</v>
      </c>
      <c r="F153" s="706">
        <v>27.631693200000001</v>
      </c>
      <c r="G153" s="707">
        <v>16.118487700000003</v>
      </c>
      <c r="H153" s="707">
        <v>0</v>
      </c>
      <c r="I153" s="707">
        <v>0</v>
      </c>
      <c r="J153" s="707">
        <v>-16.118487700000003</v>
      </c>
      <c r="K153" s="709">
        <v>0</v>
      </c>
      <c r="L153" s="270"/>
      <c r="M153" s="705" t="str">
        <f t="shared" si="2"/>
        <v>X</v>
      </c>
    </row>
    <row r="154" spans="1:13" ht="14.45" customHeight="1" x14ac:dyDescent="0.2">
      <c r="A154" s="710" t="s">
        <v>478</v>
      </c>
      <c r="B154" s="706">
        <v>0</v>
      </c>
      <c r="C154" s="707">
        <v>35.119999999999997</v>
      </c>
      <c r="D154" s="707">
        <v>35.119999999999997</v>
      </c>
      <c r="E154" s="708">
        <v>0</v>
      </c>
      <c r="F154" s="706">
        <v>27.631693200000001</v>
      </c>
      <c r="G154" s="707">
        <v>16.118487700000003</v>
      </c>
      <c r="H154" s="707">
        <v>0</v>
      </c>
      <c r="I154" s="707">
        <v>0</v>
      </c>
      <c r="J154" s="707">
        <v>-16.118487700000003</v>
      </c>
      <c r="K154" s="709">
        <v>0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0</v>
      </c>
      <c r="C155" s="707">
        <v>34.909999999999997</v>
      </c>
      <c r="D155" s="707">
        <v>34.909999999999997</v>
      </c>
      <c r="E155" s="708">
        <v>0</v>
      </c>
      <c r="F155" s="706">
        <v>14.025206399999998</v>
      </c>
      <c r="G155" s="707">
        <v>8.1813703999999987</v>
      </c>
      <c r="H155" s="707">
        <v>0</v>
      </c>
      <c r="I155" s="707">
        <v>0</v>
      </c>
      <c r="J155" s="707">
        <v>-8.1813703999999987</v>
      </c>
      <c r="K155" s="709">
        <v>0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0</v>
      </c>
      <c r="C156" s="707">
        <v>34.909999999999997</v>
      </c>
      <c r="D156" s="707">
        <v>34.909999999999997</v>
      </c>
      <c r="E156" s="708">
        <v>0</v>
      </c>
      <c r="F156" s="706">
        <v>14.025206399999998</v>
      </c>
      <c r="G156" s="707">
        <v>8.1813703999999987</v>
      </c>
      <c r="H156" s="707">
        <v>0</v>
      </c>
      <c r="I156" s="707">
        <v>0</v>
      </c>
      <c r="J156" s="707">
        <v>-8.1813703999999987</v>
      </c>
      <c r="K156" s="709">
        <v>0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6488.0000039999995</v>
      </c>
      <c r="C157" s="707">
        <v>6777.4756100000004</v>
      </c>
      <c r="D157" s="707">
        <v>289.47560600000088</v>
      </c>
      <c r="E157" s="708">
        <v>1.0446170785791511</v>
      </c>
      <c r="F157" s="706">
        <v>7530.9244979999994</v>
      </c>
      <c r="G157" s="707">
        <v>4393.0392904999999</v>
      </c>
      <c r="H157" s="707">
        <v>667.00081</v>
      </c>
      <c r="I157" s="707">
        <v>4621.6185500000001</v>
      </c>
      <c r="J157" s="707">
        <v>228.57925950000026</v>
      </c>
      <c r="K157" s="709">
        <v>0.61368541820162603</v>
      </c>
      <c r="L157" s="270"/>
      <c r="M157" s="705" t="str">
        <f t="shared" si="2"/>
        <v/>
      </c>
    </row>
    <row r="158" spans="1:13" ht="14.45" customHeight="1" x14ac:dyDescent="0.2">
      <c r="A158" s="710" t="s">
        <v>482</v>
      </c>
      <c r="B158" s="706">
        <v>5783.0000039999995</v>
      </c>
      <c r="C158" s="707">
        <v>5380.0687199999993</v>
      </c>
      <c r="D158" s="707">
        <v>-402.93128400000023</v>
      </c>
      <c r="E158" s="708">
        <v>0.93032486880143528</v>
      </c>
      <c r="F158" s="706">
        <v>7530.9244979999994</v>
      </c>
      <c r="G158" s="707">
        <v>4393.0392904999999</v>
      </c>
      <c r="H158" s="707">
        <v>646.1888100000001</v>
      </c>
      <c r="I158" s="707">
        <v>4452.9459800000004</v>
      </c>
      <c r="J158" s="707">
        <v>59.906689500000539</v>
      </c>
      <c r="K158" s="709">
        <v>0.59128809234278967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5783.0000039999995</v>
      </c>
      <c r="C159" s="707">
        <v>5340.5177199999998</v>
      </c>
      <c r="D159" s="707">
        <v>-442.48228399999971</v>
      </c>
      <c r="E159" s="708">
        <v>0.92348568499153683</v>
      </c>
      <c r="F159" s="706">
        <v>7530.9244979999994</v>
      </c>
      <c r="G159" s="707">
        <v>4393.0392904999999</v>
      </c>
      <c r="H159" s="707">
        <v>646.1888100000001</v>
      </c>
      <c r="I159" s="707">
        <v>4452.9459800000004</v>
      </c>
      <c r="J159" s="707">
        <v>59.906689500000539</v>
      </c>
      <c r="K159" s="709">
        <v>0.59128809234278967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136.00000800000001</v>
      </c>
      <c r="C160" s="707">
        <v>136.67786999999998</v>
      </c>
      <c r="D160" s="707">
        <v>0.67786199999997621</v>
      </c>
      <c r="E160" s="708">
        <v>1.0049842791185717</v>
      </c>
      <c r="F160" s="706">
        <v>176.7526158</v>
      </c>
      <c r="G160" s="707">
        <v>103.10569255</v>
      </c>
      <c r="H160" s="707">
        <v>11.699389999999999</v>
      </c>
      <c r="I160" s="707">
        <v>83.217250000000007</v>
      </c>
      <c r="J160" s="707">
        <v>-19.888442549999994</v>
      </c>
      <c r="K160" s="709">
        <v>0.47081198557288906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1852.000008</v>
      </c>
      <c r="C161" s="707">
        <v>1791.4338400000001</v>
      </c>
      <c r="D161" s="707">
        <v>-60.566167999999834</v>
      </c>
      <c r="E161" s="708">
        <v>0.96729688567042393</v>
      </c>
      <c r="F161" s="706">
        <v>1674.3585221999999</v>
      </c>
      <c r="G161" s="707">
        <v>976.70913795000001</v>
      </c>
      <c r="H161" s="707">
        <v>152.38055</v>
      </c>
      <c r="I161" s="707">
        <v>1060.17695</v>
      </c>
      <c r="J161" s="707">
        <v>83.46781205000002</v>
      </c>
      <c r="K161" s="709">
        <v>0.63318395429850671</v>
      </c>
      <c r="L161" s="270"/>
      <c r="M161" s="705" t="str">
        <f t="shared" si="2"/>
        <v/>
      </c>
    </row>
    <row r="162" spans="1:13" ht="14.45" customHeight="1" x14ac:dyDescent="0.2">
      <c r="A162" s="710" t="s">
        <v>486</v>
      </c>
      <c r="B162" s="706">
        <v>81</v>
      </c>
      <c r="C162" s="707">
        <v>81.463999999999999</v>
      </c>
      <c r="D162" s="707">
        <v>0.46399999999999864</v>
      </c>
      <c r="E162" s="708">
        <v>1.0057283950617284</v>
      </c>
      <c r="F162" s="706">
        <v>139.69200000000001</v>
      </c>
      <c r="G162" s="707">
        <v>81.486999999999995</v>
      </c>
      <c r="H162" s="707">
        <v>11.609</v>
      </c>
      <c r="I162" s="707">
        <v>81.391000000000005</v>
      </c>
      <c r="J162" s="707">
        <v>-9.5999999999989427E-2</v>
      </c>
      <c r="K162" s="709">
        <v>0.58264610715001575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3.9999959999999999</v>
      </c>
      <c r="C163" s="707">
        <v>4.0088499999999998</v>
      </c>
      <c r="D163" s="707">
        <v>8.8539999999999175E-3</v>
      </c>
      <c r="E163" s="708">
        <v>1.0022135022135021</v>
      </c>
      <c r="F163" s="706">
        <v>4.0060295999999997</v>
      </c>
      <c r="G163" s="707">
        <v>2.3368505999999996</v>
      </c>
      <c r="H163" s="707">
        <v>0.75241999999999998</v>
      </c>
      <c r="I163" s="707">
        <v>5.3067299999999999</v>
      </c>
      <c r="J163" s="707">
        <v>2.9698794000000004</v>
      </c>
      <c r="K163" s="709">
        <v>1.3246856688228166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3709.999992</v>
      </c>
      <c r="C164" s="707">
        <v>3326.93316</v>
      </c>
      <c r="D164" s="707">
        <v>-383.06683199999998</v>
      </c>
      <c r="E164" s="708">
        <v>0.89674748441347163</v>
      </c>
      <c r="F164" s="706">
        <v>5536.1153303999999</v>
      </c>
      <c r="G164" s="707">
        <v>3229.4006093999997</v>
      </c>
      <c r="H164" s="707">
        <v>469.74745000000001</v>
      </c>
      <c r="I164" s="707">
        <v>3222.8540499999999</v>
      </c>
      <c r="J164" s="707">
        <v>-6.5465593999997509</v>
      </c>
      <c r="K164" s="709">
        <v>0.58215081472429142</v>
      </c>
      <c r="L164" s="270"/>
      <c r="M164" s="705" t="str">
        <f t="shared" si="2"/>
        <v/>
      </c>
    </row>
    <row r="165" spans="1:13" ht="14.45" customHeight="1" x14ac:dyDescent="0.2">
      <c r="A165" s="710" t="s">
        <v>489</v>
      </c>
      <c r="B165" s="706">
        <v>0</v>
      </c>
      <c r="C165" s="707">
        <v>39.551000000000002</v>
      </c>
      <c r="D165" s="707">
        <v>39.551000000000002</v>
      </c>
      <c r="E165" s="708">
        <v>0</v>
      </c>
      <c r="F165" s="706">
        <v>0</v>
      </c>
      <c r="G165" s="707">
        <v>0</v>
      </c>
      <c r="H165" s="707">
        <v>0</v>
      </c>
      <c r="I165" s="707">
        <v>0</v>
      </c>
      <c r="J165" s="707">
        <v>0</v>
      </c>
      <c r="K165" s="709">
        <v>0</v>
      </c>
      <c r="L165" s="270"/>
      <c r="M165" s="705" t="str">
        <f t="shared" si="2"/>
        <v>X</v>
      </c>
    </row>
    <row r="166" spans="1:13" ht="14.45" customHeight="1" x14ac:dyDescent="0.2">
      <c r="A166" s="710" t="s">
        <v>490</v>
      </c>
      <c r="B166" s="706">
        <v>0</v>
      </c>
      <c r="C166" s="707">
        <v>39.551000000000002</v>
      </c>
      <c r="D166" s="707">
        <v>39.551000000000002</v>
      </c>
      <c r="E166" s="708">
        <v>0</v>
      </c>
      <c r="F166" s="706">
        <v>0</v>
      </c>
      <c r="G166" s="707">
        <v>0</v>
      </c>
      <c r="H166" s="707">
        <v>0</v>
      </c>
      <c r="I166" s="707">
        <v>0</v>
      </c>
      <c r="J166" s="707">
        <v>0</v>
      </c>
      <c r="K166" s="709">
        <v>0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705</v>
      </c>
      <c r="C167" s="707">
        <v>1397.40689</v>
      </c>
      <c r="D167" s="707">
        <v>692.40688999999998</v>
      </c>
      <c r="E167" s="708">
        <v>1.9821374326241135</v>
      </c>
      <c r="F167" s="706">
        <v>0</v>
      </c>
      <c r="G167" s="707">
        <v>0</v>
      </c>
      <c r="H167" s="707">
        <v>20.812000000000001</v>
      </c>
      <c r="I167" s="707">
        <v>168.67257000000001</v>
      </c>
      <c r="J167" s="707">
        <v>168.67257000000001</v>
      </c>
      <c r="K167" s="709">
        <v>0</v>
      </c>
      <c r="L167" s="270"/>
      <c r="M167" s="705" t="str">
        <f t="shared" si="2"/>
        <v/>
      </c>
    </row>
    <row r="168" spans="1:13" ht="14.45" customHeight="1" x14ac:dyDescent="0.2">
      <c r="A168" s="710" t="s">
        <v>492</v>
      </c>
      <c r="B168" s="706">
        <v>705</v>
      </c>
      <c r="C168" s="707">
        <v>1054.3848400000002</v>
      </c>
      <c r="D168" s="707">
        <v>349.38484000000017</v>
      </c>
      <c r="E168" s="708">
        <v>1.4955813333333337</v>
      </c>
      <c r="F168" s="706">
        <v>0</v>
      </c>
      <c r="G168" s="707">
        <v>0</v>
      </c>
      <c r="H168" s="707">
        <v>20.812000000000001</v>
      </c>
      <c r="I168" s="707">
        <v>46.0595</v>
      </c>
      <c r="J168" s="707">
        <v>46.0595</v>
      </c>
      <c r="K168" s="709">
        <v>0</v>
      </c>
      <c r="L168" s="270"/>
      <c r="M168" s="705" t="str">
        <f t="shared" si="2"/>
        <v>X</v>
      </c>
    </row>
    <row r="169" spans="1:13" ht="14.45" customHeight="1" x14ac:dyDescent="0.2">
      <c r="A169" s="710" t="s">
        <v>493</v>
      </c>
      <c r="B169" s="706">
        <v>705</v>
      </c>
      <c r="C169" s="707">
        <v>837.15701999999999</v>
      </c>
      <c r="D169" s="707">
        <v>132.15701999999999</v>
      </c>
      <c r="E169" s="708">
        <v>1.1874567659574469</v>
      </c>
      <c r="F169" s="706">
        <v>0</v>
      </c>
      <c r="G169" s="707">
        <v>0</v>
      </c>
      <c r="H169" s="707">
        <v>20.812000000000001</v>
      </c>
      <c r="I169" s="707">
        <v>46.0595</v>
      </c>
      <c r="J169" s="707">
        <v>46.0595</v>
      </c>
      <c r="K169" s="709">
        <v>0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</v>
      </c>
      <c r="C170" s="707">
        <v>217.22782000000001</v>
      </c>
      <c r="D170" s="707">
        <v>217.22782000000001</v>
      </c>
      <c r="E170" s="708">
        <v>0</v>
      </c>
      <c r="F170" s="706">
        <v>0</v>
      </c>
      <c r="G170" s="707">
        <v>0</v>
      </c>
      <c r="H170" s="707">
        <v>0</v>
      </c>
      <c r="I170" s="707">
        <v>0</v>
      </c>
      <c r="J170" s="707">
        <v>0</v>
      </c>
      <c r="K170" s="709">
        <v>0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14.7</v>
      </c>
      <c r="D171" s="707">
        <v>14.7</v>
      </c>
      <c r="E171" s="708">
        <v>0</v>
      </c>
      <c r="F171" s="706">
        <v>0</v>
      </c>
      <c r="G171" s="707">
        <v>0</v>
      </c>
      <c r="H171" s="707">
        <v>0</v>
      </c>
      <c r="I171" s="707">
        <v>4.7990000000000004</v>
      </c>
      <c r="J171" s="707">
        <v>4.7990000000000004</v>
      </c>
      <c r="K171" s="709">
        <v>0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14.7</v>
      </c>
      <c r="D172" s="707">
        <v>14.7</v>
      </c>
      <c r="E172" s="708">
        <v>0</v>
      </c>
      <c r="F172" s="706">
        <v>0</v>
      </c>
      <c r="G172" s="707">
        <v>0</v>
      </c>
      <c r="H172" s="707">
        <v>0</v>
      </c>
      <c r="I172" s="707">
        <v>0</v>
      </c>
      <c r="J172" s="707">
        <v>0</v>
      </c>
      <c r="K172" s="709">
        <v>0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0</v>
      </c>
      <c r="D173" s="707">
        <v>0</v>
      </c>
      <c r="E173" s="708">
        <v>0</v>
      </c>
      <c r="F173" s="706">
        <v>0</v>
      </c>
      <c r="G173" s="707">
        <v>0</v>
      </c>
      <c r="H173" s="707">
        <v>0</v>
      </c>
      <c r="I173" s="707">
        <v>4.7990000000000004</v>
      </c>
      <c r="J173" s="707">
        <v>4.7990000000000004</v>
      </c>
      <c r="K173" s="709">
        <v>0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0</v>
      </c>
      <c r="D174" s="707">
        <v>0</v>
      </c>
      <c r="E174" s="708">
        <v>0</v>
      </c>
      <c r="F174" s="706">
        <v>0</v>
      </c>
      <c r="G174" s="707">
        <v>0</v>
      </c>
      <c r="H174" s="707">
        <v>0</v>
      </c>
      <c r="I174" s="707">
        <v>44.104500000000002</v>
      </c>
      <c r="J174" s="707">
        <v>44.104500000000002</v>
      </c>
      <c r="K174" s="709">
        <v>0</v>
      </c>
      <c r="L174" s="270"/>
      <c r="M174" s="705" t="str">
        <f t="shared" si="2"/>
        <v>X</v>
      </c>
    </row>
    <row r="175" spans="1:13" ht="14.45" customHeight="1" x14ac:dyDescent="0.2">
      <c r="A175" s="710" t="s">
        <v>499</v>
      </c>
      <c r="B175" s="706">
        <v>0</v>
      </c>
      <c r="C175" s="707">
        <v>0</v>
      </c>
      <c r="D175" s="707">
        <v>0</v>
      </c>
      <c r="E175" s="708">
        <v>0</v>
      </c>
      <c r="F175" s="706">
        <v>0</v>
      </c>
      <c r="G175" s="707">
        <v>0</v>
      </c>
      <c r="H175" s="707">
        <v>0</v>
      </c>
      <c r="I175" s="707">
        <v>39.688000000000002</v>
      </c>
      <c r="J175" s="707">
        <v>39.688000000000002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0</v>
      </c>
      <c r="D176" s="707">
        <v>0</v>
      </c>
      <c r="E176" s="708">
        <v>0</v>
      </c>
      <c r="F176" s="706">
        <v>0</v>
      </c>
      <c r="G176" s="707">
        <v>0</v>
      </c>
      <c r="H176" s="707">
        <v>0</v>
      </c>
      <c r="I176" s="707">
        <v>4.4165000000000001</v>
      </c>
      <c r="J176" s="707">
        <v>4.4165000000000001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312.58600000000001</v>
      </c>
      <c r="D177" s="707">
        <v>312.58600000000001</v>
      </c>
      <c r="E177" s="708">
        <v>0</v>
      </c>
      <c r="F177" s="706">
        <v>0</v>
      </c>
      <c r="G177" s="707">
        <v>0</v>
      </c>
      <c r="H177" s="707">
        <v>0</v>
      </c>
      <c r="I177" s="707">
        <v>73.709570000000014</v>
      </c>
      <c r="J177" s="707">
        <v>73.709570000000014</v>
      </c>
      <c r="K177" s="709">
        <v>0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312.58600000000001</v>
      </c>
      <c r="D178" s="707">
        <v>312.58600000000001</v>
      </c>
      <c r="E178" s="708">
        <v>0</v>
      </c>
      <c r="F178" s="706">
        <v>0</v>
      </c>
      <c r="G178" s="707">
        <v>0</v>
      </c>
      <c r="H178" s="707">
        <v>0</v>
      </c>
      <c r="I178" s="707">
        <v>73.709570000000014</v>
      </c>
      <c r="J178" s="707">
        <v>73.709570000000014</v>
      </c>
      <c r="K178" s="709">
        <v>0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15.736049999999999</v>
      </c>
      <c r="D179" s="707">
        <v>15.736049999999999</v>
      </c>
      <c r="E179" s="708">
        <v>0</v>
      </c>
      <c r="F179" s="706">
        <v>0</v>
      </c>
      <c r="G179" s="707">
        <v>0</v>
      </c>
      <c r="H179" s="707">
        <v>0</v>
      </c>
      <c r="I179" s="707">
        <v>0</v>
      </c>
      <c r="J179" s="707">
        <v>0</v>
      </c>
      <c r="K179" s="709">
        <v>0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15.736049999999999</v>
      </c>
      <c r="D180" s="707">
        <v>15.736049999999999</v>
      </c>
      <c r="E180" s="708">
        <v>0</v>
      </c>
      <c r="F180" s="706">
        <v>0</v>
      </c>
      <c r="G180" s="707">
        <v>0</v>
      </c>
      <c r="H180" s="707">
        <v>0</v>
      </c>
      <c r="I180" s="707">
        <v>0</v>
      </c>
      <c r="J180" s="707">
        <v>0</v>
      </c>
      <c r="K180" s="709">
        <v>0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105600.049776</v>
      </c>
      <c r="C181" s="707">
        <v>95308.198150000011</v>
      </c>
      <c r="D181" s="707">
        <v>-10291.851625999989</v>
      </c>
      <c r="E181" s="708">
        <v>0.902539329784113</v>
      </c>
      <c r="F181" s="706">
        <v>494.58543249999997</v>
      </c>
      <c r="G181" s="707">
        <v>288.50816895833333</v>
      </c>
      <c r="H181" s="707">
        <v>10647.837949999999</v>
      </c>
      <c r="I181" s="707">
        <v>60215.583989999999</v>
      </c>
      <c r="J181" s="707">
        <v>59927.075821041668</v>
      </c>
      <c r="K181" s="709">
        <v>121.7496109532098</v>
      </c>
      <c r="L181" s="270"/>
      <c r="M181" s="705" t="str">
        <f t="shared" si="2"/>
        <v/>
      </c>
    </row>
    <row r="182" spans="1:13" ht="14.45" customHeight="1" x14ac:dyDescent="0.2">
      <c r="A182" s="710" t="s">
        <v>506</v>
      </c>
      <c r="B182" s="706">
        <v>105530.49059999999</v>
      </c>
      <c r="C182" s="707">
        <v>94474.190489999994</v>
      </c>
      <c r="D182" s="707">
        <v>-11056.300109999996</v>
      </c>
      <c r="E182" s="708">
        <v>0.89523122609267958</v>
      </c>
      <c r="F182" s="706">
        <v>271.82165370000001</v>
      </c>
      <c r="G182" s="707">
        <v>158.56263132500001</v>
      </c>
      <c r="H182" s="707">
        <v>10604.62269</v>
      </c>
      <c r="I182" s="707">
        <v>59937.823729999996</v>
      </c>
      <c r="J182" s="707">
        <v>59779.261098674993</v>
      </c>
      <c r="K182" s="709">
        <v>220.50422736428226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105221.362507</v>
      </c>
      <c r="C183" s="707">
        <v>94256.925310000006</v>
      </c>
      <c r="D183" s="707">
        <v>-10964.437196999992</v>
      </c>
      <c r="E183" s="708">
        <v>0.89579647197335455</v>
      </c>
      <c r="F183" s="706">
        <v>33.821653599999998</v>
      </c>
      <c r="G183" s="707">
        <v>19.729297933333331</v>
      </c>
      <c r="H183" s="707">
        <v>10594.09489</v>
      </c>
      <c r="I183" s="707">
        <v>59848.827920000003</v>
      </c>
      <c r="J183" s="707">
        <v>59829.098622066667</v>
      </c>
      <c r="K183" s="709">
        <v>1769.5417447005018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39.772857999999999</v>
      </c>
      <c r="C184" s="707">
        <v>34.998710000000003</v>
      </c>
      <c r="D184" s="707">
        <v>-4.7741479999999967</v>
      </c>
      <c r="E184" s="708">
        <v>0.87996467339611362</v>
      </c>
      <c r="F184" s="706">
        <v>33.821653599999998</v>
      </c>
      <c r="G184" s="707">
        <v>19.729297933333331</v>
      </c>
      <c r="H184" s="707">
        <v>9.6377999999999986</v>
      </c>
      <c r="I184" s="707">
        <v>75.31410000000001</v>
      </c>
      <c r="J184" s="707">
        <v>55.584802066666683</v>
      </c>
      <c r="K184" s="709">
        <v>2.2268012348160298</v>
      </c>
      <c r="L184" s="270"/>
      <c r="M184" s="705" t="str">
        <f t="shared" si="2"/>
        <v>X</v>
      </c>
    </row>
    <row r="185" spans="1:13" ht="14.45" customHeight="1" x14ac:dyDescent="0.2">
      <c r="A185" s="710" t="s">
        <v>509</v>
      </c>
      <c r="B185" s="706">
        <v>5.6027E-2</v>
      </c>
      <c r="C185" s="707">
        <v>0.23469999999999999</v>
      </c>
      <c r="D185" s="707">
        <v>0.178673</v>
      </c>
      <c r="E185" s="708">
        <v>4.1890517072125935</v>
      </c>
      <c r="F185" s="706">
        <v>0.2304117</v>
      </c>
      <c r="G185" s="707">
        <v>0.13440682499999998</v>
      </c>
      <c r="H185" s="707">
        <v>0</v>
      </c>
      <c r="I185" s="707">
        <v>0</v>
      </c>
      <c r="J185" s="707">
        <v>-0.13440682499999998</v>
      </c>
      <c r="K185" s="709">
        <v>0</v>
      </c>
      <c r="L185" s="270"/>
      <c r="M185" s="705" t="str">
        <f t="shared" si="2"/>
        <v/>
      </c>
    </row>
    <row r="186" spans="1:13" ht="14.45" customHeight="1" x14ac:dyDescent="0.2">
      <c r="A186" s="710" t="s">
        <v>510</v>
      </c>
      <c r="B186" s="706">
        <v>34.216388000000002</v>
      </c>
      <c r="C186" s="707">
        <v>34.50038</v>
      </c>
      <c r="D186" s="707">
        <v>0.2839919999999978</v>
      </c>
      <c r="E186" s="708">
        <v>1.0082998825007479</v>
      </c>
      <c r="F186" s="706">
        <v>33.321161500000002</v>
      </c>
      <c r="G186" s="707">
        <v>19.437344208333332</v>
      </c>
      <c r="H186" s="707">
        <v>5.7288000000000006</v>
      </c>
      <c r="I186" s="707">
        <v>28.699099999999998</v>
      </c>
      <c r="J186" s="707">
        <v>9.2617557916666655</v>
      </c>
      <c r="K186" s="709">
        <v>0.86128750343831795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5.5004430000000006</v>
      </c>
      <c r="C187" s="707">
        <v>0.26362999999999998</v>
      </c>
      <c r="D187" s="707">
        <v>-5.2368130000000006</v>
      </c>
      <c r="E187" s="708">
        <v>4.7928866820363368E-2</v>
      </c>
      <c r="F187" s="706">
        <v>0.2700804</v>
      </c>
      <c r="G187" s="707">
        <v>0.15754690000000002</v>
      </c>
      <c r="H187" s="707">
        <v>3.9089999999999998</v>
      </c>
      <c r="I187" s="707">
        <v>46.615000000000002</v>
      </c>
      <c r="J187" s="707">
        <v>46.457453100000002</v>
      </c>
      <c r="K187" s="709">
        <v>172.59675267068621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222.72557</v>
      </c>
      <c r="C188" s="707">
        <v>109.60361999999999</v>
      </c>
      <c r="D188" s="707">
        <v>-113.12195000000001</v>
      </c>
      <c r="E188" s="708">
        <v>0.49210164778116849</v>
      </c>
      <c r="F188" s="706">
        <v>0</v>
      </c>
      <c r="G188" s="707">
        <v>0</v>
      </c>
      <c r="H188" s="707">
        <v>-2.5453600000000001</v>
      </c>
      <c r="I188" s="707">
        <v>11.475</v>
      </c>
      <c r="J188" s="707">
        <v>11.475</v>
      </c>
      <c r="K188" s="709">
        <v>0</v>
      </c>
      <c r="L188" s="270"/>
      <c r="M188" s="705" t="str">
        <f t="shared" si="2"/>
        <v>X</v>
      </c>
    </row>
    <row r="189" spans="1:13" ht="14.45" customHeight="1" x14ac:dyDescent="0.2">
      <c r="A189" s="710" t="s">
        <v>513</v>
      </c>
      <c r="B189" s="706">
        <v>32.868608999999999</v>
      </c>
      <c r="C189" s="707">
        <v>32.323900000000002</v>
      </c>
      <c r="D189" s="707">
        <v>-0.54470899999999745</v>
      </c>
      <c r="E189" s="708">
        <v>0.98342768323417651</v>
      </c>
      <c r="F189" s="706">
        <v>0</v>
      </c>
      <c r="G189" s="707">
        <v>0</v>
      </c>
      <c r="H189" s="707">
        <v>0</v>
      </c>
      <c r="I189" s="707">
        <v>8.131999999999999E-2</v>
      </c>
      <c r="J189" s="707">
        <v>8.131999999999999E-2</v>
      </c>
      <c r="K189" s="709">
        <v>0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189.85696100000001</v>
      </c>
      <c r="C190" s="707">
        <v>77.279719999999998</v>
      </c>
      <c r="D190" s="707">
        <v>-112.57724100000001</v>
      </c>
      <c r="E190" s="708">
        <v>0.40704180448774796</v>
      </c>
      <c r="F190" s="706">
        <v>0</v>
      </c>
      <c r="G190" s="707">
        <v>0</v>
      </c>
      <c r="H190" s="707">
        <v>-2.5453600000000001</v>
      </c>
      <c r="I190" s="707">
        <v>11.39368</v>
      </c>
      <c r="J190" s="707">
        <v>11.39368</v>
      </c>
      <c r="K190" s="709">
        <v>0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104958.86407899999</v>
      </c>
      <c r="C191" s="707">
        <v>89120.570240000001</v>
      </c>
      <c r="D191" s="707">
        <v>-15838.293838999991</v>
      </c>
      <c r="E191" s="708">
        <v>0.84909998809553722</v>
      </c>
      <c r="F191" s="706">
        <v>0</v>
      </c>
      <c r="G191" s="707">
        <v>0</v>
      </c>
      <c r="H191" s="707">
        <v>10579.80047</v>
      </c>
      <c r="I191" s="707">
        <v>57029.831200000001</v>
      </c>
      <c r="J191" s="707">
        <v>57029.831200000001</v>
      </c>
      <c r="K191" s="709">
        <v>0</v>
      </c>
      <c r="L191" s="270"/>
      <c r="M191" s="705" t="str">
        <f t="shared" si="2"/>
        <v>X</v>
      </c>
    </row>
    <row r="192" spans="1:13" ht="14.45" customHeight="1" x14ac:dyDescent="0.2">
      <c r="A192" s="710" t="s">
        <v>516</v>
      </c>
      <c r="B192" s="706">
        <v>99633.828599999993</v>
      </c>
      <c r="C192" s="707">
        <v>85737.219349999999</v>
      </c>
      <c r="D192" s="707">
        <v>-13896.609249999994</v>
      </c>
      <c r="E192" s="708">
        <v>0.86052318328756872</v>
      </c>
      <c r="F192" s="706">
        <v>0</v>
      </c>
      <c r="G192" s="707">
        <v>0</v>
      </c>
      <c r="H192" s="707">
        <v>10579.80047</v>
      </c>
      <c r="I192" s="707">
        <v>54971.772199999999</v>
      </c>
      <c r="J192" s="707">
        <v>54971.772199999999</v>
      </c>
      <c r="K192" s="709">
        <v>0</v>
      </c>
      <c r="L192" s="270"/>
      <c r="M192" s="705" t="str">
        <f t="shared" si="2"/>
        <v/>
      </c>
    </row>
    <row r="193" spans="1:13" ht="14.45" customHeight="1" x14ac:dyDescent="0.2">
      <c r="A193" s="710" t="s">
        <v>517</v>
      </c>
      <c r="B193" s="706">
        <v>5325.0354790000001</v>
      </c>
      <c r="C193" s="707">
        <v>3383.3508900000002</v>
      </c>
      <c r="D193" s="707">
        <v>-1941.684589</v>
      </c>
      <c r="E193" s="708">
        <v>0.63536682588176241</v>
      </c>
      <c r="F193" s="706">
        <v>0</v>
      </c>
      <c r="G193" s="707">
        <v>0</v>
      </c>
      <c r="H193" s="707">
        <v>0</v>
      </c>
      <c r="I193" s="707">
        <v>2058.0590000000002</v>
      </c>
      <c r="J193" s="707">
        <v>2058.0590000000002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0</v>
      </c>
      <c r="C194" s="707">
        <v>4991.7527399999999</v>
      </c>
      <c r="D194" s="707">
        <v>4991.7527399999999</v>
      </c>
      <c r="E194" s="708">
        <v>0</v>
      </c>
      <c r="F194" s="706">
        <v>0</v>
      </c>
      <c r="G194" s="707">
        <v>0</v>
      </c>
      <c r="H194" s="707">
        <v>7.2019799999999998</v>
      </c>
      <c r="I194" s="707">
        <v>2732.2076200000001</v>
      </c>
      <c r="J194" s="707">
        <v>2732.2076200000001</v>
      </c>
      <c r="K194" s="709">
        <v>0</v>
      </c>
      <c r="L194" s="270"/>
      <c r="M194" s="705" t="str">
        <f t="shared" si="2"/>
        <v>X</v>
      </c>
    </row>
    <row r="195" spans="1:13" ht="14.45" customHeight="1" x14ac:dyDescent="0.2">
      <c r="A195" s="710" t="s">
        <v>519</v>
      </c>
      <c r="B195" s="706">
        <v>0</v>
      </c>
      <c r="C195" s="707">
        <v>4991.7527399999999</v>
      </c>
      <c r="D195" s="707">
        <v>4991.7527399999999</v>
      </c>
      <c r="E195" s="708">
        <v>0</v>
      </c>
      <c r="F195" s="706">
        <v>0</v>
      </c>
      <c r="G195" s="707">
        <v>0</v>
      </c>
      <c r="H195" s="707">
        <v>7.2019799999999998</v>
      </c>
      <c r="I195" s="707">
        <v>2732.2076200000001</v>
      </c>
      <c r="J195" s="707">
        <v>2732.2076200000001</v>
      </c>
      <c r="K195" s="709">
        <v>0</v>
      </c>
      <c r="L195" s="270"/>
      <c r="M195" s="705" t="str">
        <f t="shared" si="2"/>
        <v/>
      </c>
    </row>
    <row r="196" spans="1:13" ht="14.45" customHeight="1" x14ac:dyDescent="0.2">
      <c r="A196" s="710" t="s">
        <v>520</v>
      </c>
      <c r="B196" s="706">
        <v>309.12809299999998</v>
      </c>
      <c r="C196" s="707">
        <v>217.26517999999999</v>
      </c>
      <c r="D196" s="707">
        <v>-91.862912999999992</v>
      </c>
      <c r="E196" s="708">
        <v>0.70283220748882247</v>
      </c>
      <c r="F196" s="706">
        <v>238.00000009999999</v>
      </c>
      <c r="G196" s="707">
        <v>138.83333339166666</v>
      </c>
      <c r="H196" s="707">
        <v>10.527799999999999</v>
      </c>
      <c r="I196" s="707">
        <v>88.995809999999992</v>
      </c>
      <c r="J196" s="707">
        <v>-49.837523391666664</v>
      </c>
      <c r="K196" s="709">
        <v>0.37393197463280164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309.12809299999998</v>
      </c>
      <c r="C197" s="707">
        <v>217.26517999999999</v>
      </c>
      <c r="D197" s="707">
        <v>-91.862912999999992</v>
      </c>
      <c r="E197" s="708">
        <v>0.70283220748882247</v>
      </c>
      <c r="F197" s="706">
        <v>238.00000009999999</v>
      </c>
      <c r="G197" s="707">
        <v>138.83333339166666</v>
      </c>
      <c r="H197" s="707">
        <v>10.527799999999999</v>
      </c>
      <c r="I197" s="707">
        <v>88.995809999999992</v>
      </c>
      <c r="J197" s="707">
        <v>-49.837523391666664</v>
      </c>
      <c r="K197" s="709">
        <v>0.37393197463280164</v>
      </c>
      <c r="L197" s="270"/>
      <c r="M197" s="705" t="str">
        <f t="shared" si="2"/>
        <v>X</v>
      </c>
    </row>
    <row r="198" spans="1:13" ht="14.45" customHeight="1" x14ac:dyDescent="0.2">
      <c r="A198" s="710" t="s">
        <v>522</v>
      </c>
      <c r="B198" s="706">
        <v>309.12809299999998</v>
      </c>
      <c r="C198" s="707">
        <v>217.26517999999999</v>
      </c>
      <c r="D198" s="707">
        <v>-91.862912999999992</v>
      </c>
      <c r="E198" s="708">
        <v>0.70283220748882247</v>
      </c>
      <c r="F198" s="706">
        <v>238.00000009999999</v>
      </c>
      <c r="G198" s="707">
        <v>138.83333339166666</v>
      </c>
      <c r="H198" s="707">
        <v>10.527799999999999</v>
      </c>
      <c r="I198" s="707">
        <v>88.995809999999992</v>
      </c>
      <c r="J198" s="707">
        <v>-49.837523391666664</v>
      </c>
      <c r="K198" s="709">
        <v>0.37393197463280164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710" t="s">
        <v>523</v>
      </c>
      <c r="B199" s="706">
        <v>0</v>
      </c>
      <c r="C199" s="707">
        <v>763.11469999999997</v>
      </c>
      <c r="D199" s="707">
        <v>763.11469999999997</v>
      </c>
      <c r="E199" s="708">
        <v>0</v>
      </c>
      <c r="F199" s="706">
        <v>160.09861559999999</v>
      </c>
      <c r="G199" s="707">
        <v>93.3908591</v>
      </c>
      <c r="H199" s="707">
        <v>41.152769999999997</v>
      </c>
      <c r="I199" s="707">
        <v>254.70623000000001</v>
      </c>
      <c r="J199" s="707">
        <v>161.3153709</v>
      </c>
      <c r="K199" s="709">
        <v>1.5909333696949222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98.15</v>
      </c>
      <c r="D200" s="707">
        <v>98.15</v>
      </c>
      <c r="E200" s="708">
        <v>0</v>
      </c>
      <c r="F200" s="706">
        <v>0</v>
      </c>
      <c r="G200" s="707">
        <v>0</v>
      </c>
      <c r="H200" s="707">
        <v>37.5</v>
      </c>
      <c r="I200" s="707">
        <v>87.65</v>
      </c>
      <c r="J200" s="707">
        <v>87.65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18.149999999999999</v>
      </c>
      <c r="D201" s="707">
        <v>18.149999999999999</v>
      </c>
      <c r="E201" s="708">
        <v>0</v>
      </c>
      <c r="F201" s="706">
        <v>0</v>
      </c>
      <c r="G201" s="707">
        <v>0</v>
      </c>
      <c r="H201" s="707">
        <v>0</v>
      </c>
      <c r="I201" s="707">
        <v>18.149999999999999</v>
      </c>
      <c r="J201" s="707">
        <v>18.149999999999999</v>
      </c>
      <c r="K201" s="709">
        <v>0</v>
      </c>
      <c r="L201" s="270"/>
      <c r="M201" s="705" t="str">
        <f t="shared" si="3"/>
        <v>X</v>
      </c>
    </row>
    <row r="202" spans="1:13" ht="14.45" customHeight="1" x14ac:dyDescent="0.2">
      <c r="A202" s="710" t="s">
        <v>526</v>
      </c>
      <c r="B202" s="706">
        <v>0</v>
      </c>
      <c r="C202" s="707">
        <v>18.149999999999999</v>
      </c>
      <c r="D202" s="707">
        <v>18.149999999999999</v>
      </c>
      <c r="E202" s="708">
        <v>0</v>
      </c>
      <c r="F202" s="706">
        <v>0</v>
      </c>
      <c r="G202" s="707">
        <v>0</v>
      </c>
      <c r="H202" s="707">
        <v>0</v>
      </c>
      <c r="I202" s="707">
        <v>18.149999999999999</v>
      </c>
      <c r="J202" s="707">
        <v>18.149999999999999</v>
      </c>
      <c r="K202" s="709">
        <v>0</v>
      </c>
      <c r="L202" s="270"/>
      <c r="M202" s="705" t="str">
        <f t="shared" si="3"/>
        <v/>
      </c>
    </row>
    <row r="203" spans="1:13" ht="14.45" customHeight="1" x14ac:dyDescent="0.2">
      <c r="A203" s="710" t="s">
        <v>527</v>
      </c>
      <c r="B203" s="706">
        <v>0</v>
      </c>
      <c r="C203" s="707">
        <v>80</v>
      </c>
      <c r="D203" s="707">
        <v>80</v>
      </c>
      <c r="E203" s="708">
        <v>0</v>
      </c>
      <c r="F203" s="706">
        <v>0</v>
      </c>
      <c r="G203" s="707">
        <v>0</v>
      </c>
      <c r="H203" s="707">
        <v>37.5</v>
      </c>
      <c r="I203" s="707">
        <v>69.5</v>
      </c>
      <c r="J203" s="707">
        <v>69.5</v>
      </c>
      <c r="K203" s="709">
        <v>0</v>
      </c>
      <c r="L203" s="270"/>
      <c r="M203" s="705" t="str">
        <f t="shared" si="3"/>
        <v>X</v>
      </c>
    </row>
    <row r="204" spans="1:13" ht="14.45" customHeight="1" x14ac:dyDescent="0.2">
      <c r="A204" s="710" t="s">
        <v>528</v>
      </c>
      <c r="B204" s="706">
        <v>0</v>
      </c>
      <c r="C204" s="707">
        <v>80</v>
      </c>
      <c r="D204" s="707">
        <v>80</v>
      </c>
      <c r="E204" s="708">
        <v>0</v>
      </c>
      <c r="F204" s="706">
        <v>0</v>
      </c>
      <c r="G204" s="707">
        <v>0</v>
      </c>
      <c r="H204" s="707">
        <v>37.5</v>
      </c>
      <c r="I204" s="707">
        <v>69.5</v>
      </c>
      <c r="J204" s="707">
        <v>69.5</v>
      </c>
      <c r="K204" s="709">
        <v>0</v>
      </c>
      <c r="L204" s="270"/>
      <c r="M204" s="705" t="str">
        <f t="shared" si="3"/>
        <v/>
      </c>
    </row>
    <row r="205" spans="1:13" ht="14.45" customHeight="1" x14ac:dyDescent="0.2">
      <c r="A205" s="710" t="s">
        <v>529</v>
      </c>
      <c r="B205" s="706">
        <v>0</v>
      </c>
      <c r="C205" s="707">
        <v>664.96469999999999</v>
      </c>
      <c r="D205" s="707">
        <v>664.96469999999999</v>
      </c>
      <c r="E205" s="708">
        <v>0</v>
      </c>
      <c r="F205" s="706">
        <v>160.09861559999999</v>
      </c>
      <c r="G205" s="707">
        <v>93.3908591</v>
      </c>
      <c r="H205" s="707">
        <v>3.6527699999999999</v>
      </c>
      <c r="I205" s="707">
        <v>167.05623</v>
      </c>
      <c r="J205" s="707">
        <v>73.665370899999999</v>
      </c>
      <c r="K205" s="709">
        <v>1.0434583045826162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100.00069000000001</v>
      </c>
      <c r="D206" s="707">
        <v>100.00069000000001</v>
      </c>
      <c r="E206" s="708">
        <v>0</v>
      </c>
      <c r="F206" s="706">
        <v>0</v>
      </c>
      <c r="G206" s="707">
        <v>0</v>
      </c>
      <c r="H206" s="707">
        <v>-1.6000000000000001E-4</v>
      </c>
      <c r="I206" s="707">
        <v>5.6999999999999998E-4</v>
      </c>
      <c r="J206" s="707">
        <v>5.6999999999999998E-4</v>
      </c>
      <c r="K206" s="709">
        <v>0</v>
      </c>
      <c r="L206" s="270"/>
      <c r="M206" s="705" t="str">
        <f t="shared" si="3"/>
        <v>X</v>
      </c>
    </row>
    <row r="207" spans="1:13" ht="14.45" customHeight="1" x14ac:dyDescent="0.2">
      <c r="A207" s="710" t="s">
        <v>531</v>
      </c>
      <c r="B207" s="706">
        <v>0</v>
      </c>
      <c r="C207" s="707">
        <v>6.8999999999999997E-4</v>
      </c>
      <c r="D207" s="707">
        <v>6.8999999999999997E-4</v>
      </c>
      <c r="E207" s="708">
        <v>0</v>
      </c>
      <c r="F207" s="706">
        <v>0</v>
      </c>
      <c r="G207" s="707">
        <v>0</v>
      </c>
      <c r="H207" s="707">
        <v>-1.6000000000000001E-4</v>
      </c>
      <c r="I207" s="707">
        <v>5.6999999999999998E-4</v>
      </c>
      <c r="J207" s="707">
        <v>5.6999999999999998E-4</v>
      </c>
      <c r="K207" s="709">
        <v>0</v>
      </c>
      <c r="L207" s="270"/>
      <c r="M207" s="705" t="str">
        <f t="shared" si="3"/>
        <v/>
      </c>
    </row>
    <row r="208" spans="1:13" ht="14.45" customHeight="1" x14ac:dyDescent="0.2">
      <c r="A208" s="710" t="s">
        <v>532</v>
      </c>
      <c r="B208" s="706">
        <v>0</v>
      </c>
      <c r="C208" s="707">
        <v>100</v>
      </c>
      <c r="D208" s="707">
        <v>100</v>
      </c>
      <c r="E208" s="708">
        <v>0</v>
      </c>
      <c r="F208" s="706">
        <v>0</v>
      </c>
      <c r="G208" s="707">
        <v>0</v>
      </c>
      <c r="H208" s="707">
        <v>0</v>
      </c>
      <c r="I208" s="707">
        <v>0</v>
      </c>
      <c r="J208" s="707">
        <v>0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0</v>
      </c>
      <c r="C209" s="707">
        <v>202.33718999999999</v>
      </c>
      <c r="D209" s="707">
        <v>202.33718999999999</v>
      </c>
      <c r="E209" s="708">
        <v>0</v>
      </c>
      <c r="F209" s="706">
        <v>160.09861559999999</v>
      </c>
      <c r="G209" s="707">
        <v>93.3908591</v>
      </c>
      <c r="H209" s="707">
        <v>3.65293</v>
      </c>
      <c r="I209" s="707">
        <v>79.836060000000003</v>
      </c>
      <c r="J209" s="707">
        <v>-13.554799099999997</v>
      </c>
      <c r="K209" s="709">
        <v>0.49866802221118023</v>
      </c>
      <c r="L209" s="270"/>
      <c r="M209" s="705" t="str">
        <f t="shared" si="3"/>
        <v>X</v>
      </c>
    </row>
    <row r="210" spans="1:13" ht="14.45" customHeight="1" x14ac:dyDescent="0.2">
      <c r="A210" s="710" t="s">
        <v>534</v>
      </c>
      <c r="B210" s="706">
        <v>0</v>
      </c>
      <c r="C210" s="707">
        <v>0</v>
      </c>
      <c r="D210" s="707">
        <v>0</v>
      </c>
      <c r="E210" s="708">
        <v>0</v>
      </c>
      <c r="F210" s="706">
        <v>0</v>
      </c>
      <c r="G210" s="707">
        <v>0</v>
      </c>
      <c r="H210" s="707">
        <v>0</v>
      </c>
      <c r="I210" s="707">
        <v>0.55500000000000005</v>
      </c>
      <c r="J210" s="707">
        <v>0.55500000000000005</v>
      </c>
      <c r="K210" s="709">
        <v>0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0</v>
      </c>
      <c r="C211" s="707">
        <v>202.33718999999999</v>
      </c>
      <c r="D211" s="707">
        <v>202.33718999999999</v>
      </c>
      <c r="E211" s="708">
        <v>0</v>
      </c>
      <c r="F211" s="706">
        <v>160.09861559999999</v>
      </c>
      <c r="G211" s="707">
        <v>93.3908591</v>
      </c>
      <c r="H211" s="707">
        <v>0</v>
      </c>
      <c r="I211" s="707">
        <v>74.58681</v>
      </c>
      <c r="J211" s="707">
        <v>-18.8040491</v>
      </c>
      <c r="K211" s="709">
        <v>0.46588041826890103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0</v>
      </c>
      <c r="C212" s="707">
        <v>0</v>
      </c>
      <c r="D212" s="707">
        <v>0</v>
      </c>
      <c r="E212" s="708">
        <v>0</v>
      </c>
      <c r="F212" s="706">
        <v>0</v>
      </c>
      <c r="G212" s="707">
        <v>0</v>
      </c>
      <c r="H212" s="707">
        <v>3.65293</v>
      </c>
      <c r="I212" s="707">
        <v>4.6942500000000003</v>
      </c>
      <c r="J212" s="707">
        <v>4.6942500000000003</v>
      </c>
      <c r="K212" s="709">
        <v>0</v>
      </c>
      <c r="L212" s="270"/>
      <c r="M212" s="705" t="str">
        <f t="shared" si="3"/>
        <v/>
      </c>
    </row>
    <row r="213" spans="1:13" ht="14.45" customHeight="1" x14ac:dyDescent="0.2">
      <c r="A213" s="710" t="s">
        <v>537</v>
      </c>
      <c r="B213" s="706">
        <v>0</v>
      </c>
      <c r="C213" s="707">
        <v>362.62682000000001</v>
      </c>
      <c r="D213" s="707">
        <v>362.62682000000001</v>
      </c>
      <c r="E213" s="708">
        <v>0</v>
      </c>
      <c r="F213" s="706">
        <v>0</v>
      </c>
      <c r="G213" s="707">
        <v>0</v>
      </c>
      <c r="H213" s="707">
        <v>0</v>
      </c>
      <c r="I213" s="707">
        <v>87.2196</v>
      </c>
      <c r="J213" s="707">
        <v>87.2196</v>
      </c>
      <c r="K213" s="709">
        <v>0</v>
      </c>
      <c r="L213" s="270"/>
      <c r="M213" s="705" t="str">
        <f t="shared" si="3"/>
        <v>X</v>
      </c>
    </row>
    <row r="214" spans="1:13" ht="14.45" customHeight="1" x14ac:dyDescent="0.2">
      <c r="A214" s="710" t="s">
        <v>538</v>
      </c>
      <c r="B214" s="706">
        <v>0</v>
      </c>
      <c r="C214" s="707">
        <v>362.62682000000001</v>
      </c>
      <c r="D214" s="707">
        <v>362.62682000000001</v>
      </c>
      <c r="E214" s="708">
        <v>0</v>
      </c>
      <c r="F214" s="706">
        <v>0</v>
      </c>
      <c r="G214" s="707">
        <v>0</v>
      </c>
      <c r="H214" s="707">
        <v>0</v>
      </c>
      <c r="I214" s="707">
        <v>87.2196</v>
      </c>
      <c r="J214" s="707">
        <v>87.2196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69.559176000000008</v>
      </c>
      <c r="C215" s="707">
        <v>70.892960000000002</v>
      </c>
      <c r="D215" s="707">
        <v>1.3337839999999943</v>
      </c>
      <c r="E215" s="708">
        <v>1.0191748102363949</v>
      </c>
      <c r="F215" s="706">
        <v>62.665163200000002</v>
      </c>
      <c r="G215" s="707">
        <v>36.554678533333337</v>
      </c>
      <c r="H215" s="707">
        <v>2.0624899999999999</v>
      </c>
      <c r="I215" s="707">
        <v>23.054029999999997</v>
      </c>
      <c r="J215" s="707">
        <v>-13.50064853333334</v>
      </c>
      <c r="K215" s="709">
        <v>0.36789228373061983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69.559176000000008</v>
      </c>
      <c r="C216" s="707">
        <v>70.892960000000002</v>
      </c>
      <c r="D216" s="707">
        <v>1.3337839999999943</v>
      </c>
      <c r="E216" s="708">
        <v>1.0191748102363949</v>
      </c>
      <c r="F216" s="706">
        <v>62.665163200000002</v>
      </c>
      <c r="G216" s="707">
        <v>36.554678533333337</v>
      </c>
      <c r="H216" s="707">
        <v>2.0624899999999999</v>
      </c>
      <c r="I216" s="707">
        <v>23.054029999999997</v>
      </c>
      <c r="J216" s="707">
        <v>-13.50064853333334</v>
      </c>
      <c r="K216" s="709">
        <v>0.36789228373061983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69.559176000000008</v>
      </c>
      <c r="C217" s="707">
        <v>46.143000000000001</v>
      </c>
      <c r="D217" s="707">
        <v>-23.416176000000007</v>
      </c>
      <c r="E217" s="708">
        <v>0.66336323478012438</v>
      </c>
      <c r="F217" s="706">
        <v>62.665163200000002</v>
      </c>
      <c r="G217" s="707">
        <v>36.554678533333337</v>
      </c>
      <c r="H217" s="707">
        <v>0</v>
      </c>
      <c r="I217" s="707">
        <v>8.6159999999999997</v>
      </c>
      <c r="J217" s="707">
        <v>-27.938678533333338</v>
      </c>
      <c r="K217" s="709">
        <v>0.13749266035582589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69.559176000000008</v>
      </c>
      <c r="C218" s="707">
        <v>46.143000000000001</v>
      </c>
      <c r="D218" s="707">
        <v>-23.416176000000007</v>
      </c>
      <c r="E218" s="708">
        <v>0.66336323478012438</v>
      </c>
      <c r="F218" s="706">
        <v>62.665163200000002</v>
      </c>
      <c r="G218" s="707">
        <v>36.554678533333337</v>
      </c>
      <c r="H218" s="707">
        <v>0</v>
      </c>
      <c r="I218" s="707">
        <v>8.6159999999999997</v>
      </c>
      <c r="J218" s="707">
        <v>-27.938678533333338</v>
      </c>
      <c r="K218" s="709">
        <v>0.13749266035582589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24.749959999999998</v>
      </c>
      <c r="D219" s="707">
        <v>24.749959999999998</v>
      </c>
      <c r="E219" s="708">
        <v>0</v>
      </c>
      <c r="F219" s="706">
        <v>0</v>
      </c>
      <c r="G219" s="707">
        <v>0</v>
      </c>
      <c r="H219" s="707">
        <v>2.0624899999999999</v>
      </c>
      <c r="I219" s="707">
        <v>14.438030000000001</v>
      </c>
      <c r="J219" s="707">
        <v>14.438030000000001</v>
      </c>
      <c r="K219" s="709">
        <v>0</v>
      </c>
      <c r="L219" s="270"/>
      <c r="M219" s="705" t="str">
        <f t="shared" si="3"/>
        <v>X</v>
      </c>
    </row>
    <row r="220" spans="1:13" ht="14.45" customHeight="1" x14ac:dyDescent="0.2">
      <c r="A220" s="710" t="s">
        <v>544</v>
      </c>
      <c r="B220" s="706">
        <v>0</v>
      </c>
      <c r="C220" s="707">
        <v>24.749959999999998</v>
      </c>
      <c r="D220" s="707">
        <v>24.749959999999998</v>
      </c>
      <c r="E220" s="708">
        <v>0</v>
      </c>
      <c r="F220" s="706">
        <v>0</v>
      </c>
      <c r="G220" s="707">
        <v>0</v>
      </c>
      <c r="H220" s="707">
        <v>2.0624899999999999</v>
      </c>
      <c r="I220" s="707">
        <v>14.438030000000001</v>
      </c>
      <c r="J220" s="707">
        <v>14.438030000000001</v>
      </c>
      <c r="K220" s="709">
        <v>0</v>
      </c>
      <c r="L220" s="270"/>
      <c r="M220" s="705" t="str">
        <f t="shared" si="3"/>
        <v/>
      </c>
    </row>
    <row r="221" spans="1:13" ht="14.45" customHeight="1" x14ac:dyDescent="0.2">
      <c r="A221" s="710" t="s">
        <v>545</v>
      </c>
      <c r="B221" s="706">
        <v>0</v>
      </c>
      <c r="C221" s="707">
        <v>9045.47595</v>
      </c>
      <c r="D221" s="707">
        <v>9045.47595</v>
      </c>
      <c r="E221" s="708">
        <v>0</v>
      </c>
      <c r="F221" s="706">
        <v>0</v>
      </c>
      <c r="G221" s="707">
        <v>0</v>
      </c>
      <c r="H221" s="707">
        <v>867.18777999999998</v>
      </c>
      <c r="I221" s="707">
        <v>6033.8804299999993</v>
      </c>
      <c r="J221" s="707">
        <v>6033.8804299999993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9045.47595</v>
      </c>
      <c r="D222" s="707">
        <v>9045.47595</v>
      </c>
      <c r="E222" s="708">
        <v>0</v>
      </c>
      <c r="F222" s="706">
        <v>0</v>
      </c>
      <c r="G222" s="707">
        <v>0</v>
      </c>
      <c r="H222" s="707">
        <v>867.18777999999998</v>
      </c>
      <c r="I222" s="707">
        <v>6033.8804299999993</v>
      </c>
      <c r="J222" s="707">
        <v>6033.8804299999993</v>
      </c>
      <c r="K222" s="709">
        <v>0</v>
      </c>
      <c r="L222" s="270"/>
      <c r="M222" s="705" t="str">
        <f t="shared" si="3"/>
        <v/>
      </c>
    </row>
    <row r="223" spans="1:13" ht="14.45" customHeight="1" x14ac:dyDescent="0.2">
      <c r="A223" s="710" t="s">
        <v>547</v>
      </c>
      <c r="B223" s="706">
        <v>0</v>
      </c>
      <c r="C223" s="707">
        <v>9045.47595</v>
      </c>
      <c r="D223" s="707">
        <v>9045.47595</v>
      </c>
      <c r="E223" s="708">
        <v>0</v>
      </c>
      <c r="F223" s="706">
        <v>0</v>
      </c>
      <c r="G223" s="707">
        <v>0</v>
      </c>
      <c r="H223" s="707">
        <v>867.18777999999998</v>
      </c>
      <c r="I223" s="707">
        <v>6033.8804299999993</v>
      </c>
      <c r="J223" s="707">
        <v>6033.8804299999993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53.889580000000002</v>
      </c>
      <c r="D224" s="707">
        <v>53.889580000000002</v>
      </c>
      <c r="E224" s="708">
        <v>0</v>
      </c>
      <c r="F224" s="706">
        <v>0</v>
      </c>
      <c r="G224" s="707">
        <v>0</v>
      </c>
      <c r="H224" s="707">
        <v>5.88103</v>
      </c>
      <c r="I224" s="707">
        <v>38.503629999999994</v>
      </c>
      <c r="J224" s="707">
        <v>38.503629999999994</v>
      </c>
      <c r="K224" s="709">
        <v>0</v>
      </c>
      <c r="L224" s="270"/>
      <c r="M224" s="705" t="str">
        <f t="shared" si="3"/>
        <v>X</v>
      </c>
    </row>
    <row r="225" spans="1:13" ht="14.45" customHeight="1" x14ac:dyDescent="0.2">
      <c r="A225" s="710" t="s">
        <v>549</v>
      </c>
      <c r="B225" s="706">
        <v>0</v>
      </c>
      <c r="C225" s="707">
        <v>53.889580000000002</v>
      </c>
      <c r="D225" s="707">
        <v>53.889580000000002</v>
      </c>
      <c r="E225" s="708">
        <v>0</v>
      </c>
      <c r="F225" s="706">
        <v>0</v>
      </c>
      <c r="G225" s="707">
        <v>0</v>
      </c>
      <c r="H225" s="707">
        <v>5.88103</v>
      </c>
      <c r="I225" s="707">
        <v>38.503629999999994</v>
      </c>
      <c r="J225" s="707">
        <v>38.503629999999994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31.43</v>
      </c>
      <c r="D226" s="707">
        <v>31.43</v>
      </c>
      <c r="E226" s="708">
        <v>0</v>
      </c>
      <c r="F226" s="706">
        <v>0</v>
      </c>
      <c r="G226" s="707">
        <v>0</v>
      </c>
      <c r="H226" s="707">
        <v>3.06</v>
      </c>
      <c r="I226" s="707">
        <v>15.19</v>
      </c>
      <c r="J226" s="707">
        <v>15.19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31.43</v>
      </c>
      <c r="D227" s="707">
        <v>31.43</v>
      </c>
      <c r="E227" s="708">
        <v>0</v>
      </c>
      <c r="F227" s="706">
        <v>0</v>
      </c>
      <c r="G227" s="707">
        <v>0</v>
      </c>
      <c r="H227" s="707">
        <v>3.06</v>
      </c>
      <c r="I227" s="707">
        <v>15.19</v>
      </c>
      <c r="J227" s="707">
        <v>15.19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75.737679999999997</v>
      </c>
      <c r="D228" s="707">
        <v>75.737679999999997</v>
      </c>
      <c r="E228" s="708">
        <v>0</v>
      </c>
      <c r="F228" s="706">
        <v>0</v>
      </c>
      <c r="G228" s="707">
        <v>0</v>
      </c>
      <c r="H228" s="707">
        <v>4.99404</v>
      </c>
      <c r="I228" s="707">
        <v>19.977259999999998</v>
      </c>
      <c r="J228" s="707">
        <v>19.977259999999998</v>
      </c>
      <c r="K228" s="709">
        <v>0</v>
      </c>
      <c r="L228" s="270"/>
      <c r="M228" s="705" t="str">
        <f t="shared" si="3"/>
        <v>X</v>
      </c>
    </row>
    <row r="229" spans="1:13" ht="14.45" customHeight="1" x14ac:dyDescent="0.2">
      <c r="A229" s="710" t="s">
        <v>553</v>
      </c>
      <c r="B229" s="706">
        <v>0</v>
      </c>
      <c r="C229" s="707">
        <v>15.01</v>
      </c>
      <c r="D229" s="707">
        <v>15.01</v>
      </c>
      <c r="E229" s="708">
        <v>0</v>
      </c>
      <c r="F229" s="706">
        <v>0</v>
      </c>
      <c r="G229" s="707">
        <v>0</v>
      </c>
      <c r="H229" s="707">
        <v>3.33</v>
      </c>
      <c r="I229" s="707">
        <v>7.25</v>
      </c>
      <c r="J229" s="707">
        <v>7.25</v>
      </c>
      <c r="K229" s="709">
        <v>0</v>
      </c>
      <c r="L229" s="270"/>
      <c r="M229" s="705" t="str">
        <f t="shared" si="3"/>
        <v/>
      </c>
    </row>
    <row r="230" spans="1:13" ht="14.45" customHeight="1" x14ac:dyDescent="0.2">
      <c r="A230" s="710" t="s">
        <v>554</v>
      </c>
      <c r="B230" s="706">
        <v>0</v>
      </c>
      <c r="C230" s="707">
        <v>60.727679999999999</v>
      </c>
      <c r="D230" s="707">
        <v>60.727679999999999</v>
      </c>
      <c r="E230" s="708">
        <v>0</v>
      </c>
      <c r="F230" s="706">
        <v>0</v>
      </c>
      <c r="G230" s="707">
        <v>0</v>
      </c>
      <c r="H230" s="707">
        <v>1.66404</v>
      </c>
      <c r="I230" s="707">
        <v>12.727259999999999</v>
      </c>
      <c r="J230" s="707">
        <v>12.727259999999999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56.741309999999999</v>
      </c>
      <c r="D231" s="707">
        <v>56.741309999999999</v>
      </c>
      <c r="E231" s="708">
        <v>0</v>
      </c>
      <c r="F231" s="706">
        <v>0</v>
      </c>
      <c r="G231" s="707">
        <v>0</v>
      </c>
      <c r="H231" s="707">
        <v>7.2754599999999998</v>
      </c>
      <c r="I231" s="707">
        <v>36.878190000000004</v>
      </c>
      <c r="J231" s="707">
        <v>36.878190000000004</v>
      </c>
      <c r="K231" s="709">
        <v>0</v>
      </c>
      <c r="L231" s="270"/>
      <c r="M231" s="705" t="str">
        <f t="shared" si="3"/>
        <v>X</v>
      </c>
    </row>
    <row r="232" spans="1:13" ht="14.45" customHeight="1" x14ac:dyDescent="0.2">
      <c r="A232" s="710" t="s">
        <v>556</v>
      </c>
      <c r="B232" s="706">
        <v>0</v>
      </c>
      <c r="C232" s="707">
        <v>56.741309999999999</v>
      </c>
      <c r="D232" s="707">
        <v>56.741309999999999</v>
      </c>
      <c r="E232" s="708">
        <v>0</v>
      </c>
      <c r="F232" s="706">
        <v>0</v>
      </c>
      <c r="G232" s="707">
        <v>0</v>
      </c>
      <c r="H232" s="707">
        <v>7.2754599999999998</v>
      </c>
      <c r="I232" s="707">
        <v>36.878190000000004</v>
      </c>
      <c r="J232" s="707">
        <v>36.878190000000004</v>
      </c>
      <c r="K232" s="709">
        <v>0</v>
      </c>
      <c r="L232" s="270"/>
      <c r="M232" s="705" t="str">
        <f t="shared" si="3"/>
        <v/>
      </c>
    </row>
    <row r="233" spans="1:13" ht="14.45" customHeight="1" x14ac:dyDescent="0.2">
      <c r="A233" s="710" t="s">
        <v>557</v>
      </c>
      <c r="B233" s="706">
        <v>0</v>
      </c>
      <c r="C233" s="707">
        <v>186.07656</v>
      </c>
      <c r="D233" s="707">
        <v>186.07656</v>
      </c>
      <c r="E233" s="708">
        <v>0</v>
      </c>
      <c r="F233" s="706">
        <v>0</v>
      </c>
      <c r="G233" s="707">
        <v>0</v>
      </c>
      <c r="H233" s="707">
        <v>0</v>
      </c>
      <c r="I233" s="707">
        <v>0</v>
      </c>
      <c r="J233" s="707">
        <v>0</v>
      </c>
      <c r="K233" s="709">
        <v>0</v>
      </c>
      <c r="L233" s="270"/>
      <c r="M233" s="705" t="str">
        <f t="shared" si="3"/>
        <v>X</v>
      </c>
    </row>
    <row r="234" spans="1:13" ht="14.45" customHeight="1" x14ac:dyDescent="0.2">
      <c r="A234" s="710" t="s">
        <v>558</v>
      </c>
      <c r="B234" s="706">
        <v>0</v>
      </c>
      <c r="C234" s="707">
        <v>186.07656</v>
      </c>
      <c r="D234" s="707">
        <v>186.07656</v>
      </c>
      <c r="E234" s="708">
        <v>0</v>
      </c>
      <c r="F234" s="706">
        <v>0</v>
      </c>
      <c r="G234" s="707">
        <v>0</v>
      </c>
      <c r="H234" s="707">
        <v>0</v>
      </c>
      <c r="I234" s="707">
        <v>0</v>
      </c>
      <c r="J234" s="707">
        <v>0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6.1820000000000004</v>
      </c>
      <c r="D235" s="707">
        <v>6.1820000000000004</v>
      </c>
      <c r="E235" s="708">
        <v>0</v>
      </c>
      <c r="F235" s="706">
        <v>0</v>
      </c>
      <c r="G235" s="707">
        <v>0</v>
      </c>
      <c r="H235" s="707">
        <v>0.76900000000000002</v>
      </c>
      <c r="I235" s="707">
        <v>4.5129999999999999</v>
      </c>
      <c r="J235" s="707">
        <v>4.5129999999999999</v>
      </c>
      <c r="K235" s="709">
        <v>0</v>
      </c>
      <c r="L235" s="270"/>
      <c r="M235" s="705" t="str">
        <f t="shared" si="3"/>
        <v>X</v>
      </c>
    </row>
    <row r="236" spans="1:13" ht="14.45" customHeight="1" x14ac:dyDescent="0.2">
      <c r="A236" s="710" t="s">
        <v>560</v>
      </c>
      <c r="B236" s="706">
        <v>0</v>
      </c>
      <c r="C236" s="707">
        <v>6.1820000000000004</v>
      </c>
      <c r="D236" s="707">
        <v>6.1820000000000004</v>
      </c>
      <c r="E236" s="708">
        <v>0</v>
      </c>
      <c r="F236" s="706">
        <v>0</v>
      </c>
      <c r="G236" s="707">
        <v>0</v>
      </c>
      <c r="H236" s="707">
        <v>0.76900000000000002</v>
      </c>
      <c r="I236" s="707">
        <v>4.5129999999999999</v>
      </c>
      <c r="J236" s="707">
        <v>4.5129999999999999</v>
      </c>
      <c r="K236" s="709">
        <v>0</v>
      </c>
      <c r="L236" s="270"/>
      <c r="M236" s="705" t="str">
        <f t="shared" si="3"/>
        <v/>
      </c>
    </row>
    <row r="237" spans="1:13" ht="14.45" customHeight="1" x14ac:dyDescent="0.2">
      <c r="A237" s="710" t="s">
        <v>561</v>
      </c>
      <c r="B237" s="706">
        <v>0</v>
      </c>
      <c r="C237" s="707">
        <v>557.08690999999999</v>
      </c>
      <c r="D237" s="707">
        <v>557.08690999999999</v>
      </c>
      <c r="E237" s="708">
        <v>0</v>
      </c>
      <c r="F237" s="706">
        <v>0</v>
      </c>
      <c r="G237" s="707">
        <v>0</v>
      </c>
      <c r="H237" s="707">
        <v>126.0398</v>
      </c>
      <c r="I237" s="707">
        <v>1212.89561</v>
      </c>
      <c r="J237" s="707">
        <v>1212.89561</v>
      </c>
      <c r="K237" s="709">
        <v>0</v>
      </c>
      <c r="L237" s="270"/>
      <c r="M237" s="705" t="str">
        <f t="shared" si="3"/>
        <v>X</v>
      </c>
    </row>
    <row r="238" spans="1:13" ht="14.45" customHeight="1" x14ac:dyDescent="0.2">
      <c r="A238" s="710" t="s">
        <v>562</v>
      </c>
      <c r="B238" s="706">
        <v>0</v>
      </c>
      <c r="C238" s="707">
        <v>557.08690999999999</v>
      </c>
      <c r="D238" s="707">
        <v>557.08690999999999</v>
      </c>
      <c r="E238" s="708">
        <v>0</v>
      </c>
      <c r="F238" s="706">
        <v>0</v>
      </c>
      <c r="G238" s="707">
        <v>0</v>
      </c>
      <c r="H238" s="707">
        <v>126.0398</v>
      </c>
      <c r="I238" s="707">
        <v>1212.89561</v>
      </c>
      <c r="J238" s="707">
        <v>1212.89561</v>
      </c>
      <c r="K238" s="709">
        <v>0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1134.80981</v>
      </c>
      <c r="D239" s="707">
        <v>1134.80981</v>
      </c>
      <c r="E239" s="708">
        <v>0</v>
      </c>
      <c r="F239" s="706">
        <v>0</v>
      </c>
      <c r="G239" s="707">
        <v>0</v>
      </c>
      <c r="H239" s="707">
        <v>123.21186</v>
      </c>
      <c r="I239" s="707">
        <v>792.68048999999996</v>
      </c>
      <c r="J239" s="707">
        <v>792.68048999999996</v>
      </c>
      <c r="K239" s="709">
        <v>0</v>
      </c>
      <c r="L239" s="270"/>
      <c r="M239" s="705" t="str">
        <f t="shared" si="3"/>
        <v>X</v>
      </c>
    </row>
    <row r="240" spans="1:13" ht="14.45" customHeight="1" x14ac:dyDescent="0.2">
      <c r="A240" s="710" t="s">
        <v>564</v>
      </c>
      <c r="B240" s="706">
        <v>0</v>
      </c>
      <c r="C240" s="707">
        <v>1134.80981</v>
      </c>
      <c r="D240" s="707">
        <v>1134.80981</v>
      </c>
      <c r="E240" s="708">
        <v>0</v>
      </c>
      <c r="F240" s="706">
        <v>0</v>
      </c>
      <c r="G240" s="707">
        <v>0</v>
      </c>
      <c r="H240" s="707">
        <v>123.21186</v>
      </c>
      <c r="I240" s="707">
        <v>792.68048999999996</v>
      </c>
      <c r="J240" s="707">
        <v>792.68048999999996</v>
      </c>
      <c r="K240" s="709">
        <v>0</v>
      </c>
      <c r="L240" s="270"/>
      <c r="M240" s="705" t="str">
        <f t="shared" si="3"/>
        <v/>
      </c>
    </row>
    <row r="241" spans="1:13" ht="14.45" customHeight="1" x14ac:dyDescent="0.2">
      <c r="A241" s="710" t="s">
        <v>565</v>
      </c>
      <c r="B241" s="706">
        <v>0</v>
      </c>
      <c r="C241" s="707">
        <v>6943.5220999999992</v>
      </c>
      <c r="D241" s="707">
        <v>6943.5220999999992</v>
      </c>
      <c r="E241" s="708">
        <v>0</v>
      </c>
      <c r="F241" s="706">
        <v>0</v>
      </c>
      <c r="G241" s="707">
        <v>0</v>
      </c>
      <c r="H241" s="707">
        <v>595.95659000000001</v>
      </c>
      <c r="I241" s="707">
        <v>3913.2422499999998</v>
      </c>
      <c r="J241" s="707">
        <v>3913.2422499999998</v>
      </c>
      <c r="K241" s="709">
        <v>0</v>
      </c>
      <c r="L241" s="270"/>
      <c r="M241" s="705" t="str">
        <f t="shared" si="3"/>
        <v>X</v>
      </c>
    </row>
    <row r="242" spans="1:13" ht="14.45" customHeight="1" x14ac:dyDescent="0.2">
      <c r="A242" s="710" t="s">
        <v>566</v>
      </c>
      <c r="B242" s="706">
        <v>0</v>
      </c>
      <c r="C242" s="707">
        <v>6943.5220999999992</v>
      </c>
      <c r="D242" s="707">
        <v>6943.5220999999992</v>
      </c>
      <c r="E242" s="708">
        <v>0</v>
      </c>
      <c r="F242" s="706">
        <v>0</v>
      </c>
      <c r="G242" s="707">
        <v>0</v>
      </c>
      <c r="H242" s="707">
        <v>595.95659000000001</v>
      </c>
      <c r="I242" s="707">
        <v>3913.2422499999998</v>
      </c>
      <c r="J242" s="707">
        <v>3913.2422499999998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2.3850899999999999</v>
      </c>
      <c r="D243" s="707">
        <v>2.3850899999999999</v>
      </c>
      <c r="E243" s="708">
        <v>0</v>
      </c>
      <c r="F243" s="706">
        <v>0</v>
      </c>
      <c r="G243" s="707">
        <v>0</v>
      </c>
      <c r="H243" s="707">
        <v>5.3592399999999998</v>
      </c>
      <c r="I243" s="707">
        <v>6.5795399999999997</v>
      </c>
      <c r="J243" s="707">
        <v>6.5795399999999997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2.3850899999999999</v>
      </c>
      <c r="D244" s="707">
        <v>2.3850899999999999</v>
      </c>
      <c r="E244" s="708">
        <v>0</v>
      </c>
      <c r="F244" s="706">
        <v>0</v>
      </c>
      <c r="G244" s="707">
        <v>0</v>
      </c>
      <c r="H244" s="707">
        <v>5.3592399999999998</v>
      </c>
      <c r="I244" s="707">
        <v>6.5795399999999997</v>
      </c>
      <c r="J244" s="707">
        <v>6.5795399999999997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2.3850899999999999</v>
      </c>
      <c r="D245" s="707">
        <v>2.3850899999999999</v>
      </c>
      <c r="E245" s="708">
        <v>0</v>
      </c>
      <c r="F245" s="706">
        <v>0</v>
      </c>
      <c r="G245" s="707">
        <v>0</v>
      </c>
      <c r="H245" s="707">
        <v>5.3592399999999998</v>
      </c>
      <c r="I245" s="707">
        <v>6.5795399999999997</v>
      </c>
      <c r="J245" s="707">
        <v>6.5795399999999997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2.3850899999999999</v>
      </c>
      <c r="D246" s="707">
        <v>2.3850899999999999</v>
      </c>
      <c r="E246" s="708">
        <v>0</v>
      </c>
      <c r="F246" s="706">
        <v>0</v>
      </c>
      <c r="G246" s="707">
        <v>0</v>
      </c>
      <c r="H246" s="707">
        <v>5.3592399999999998</v>
      </c>
      <c r="I246" s="707">
        <v>6.5795399999999997</v>
      </c>
      <c r="J246" s="707">
        <v>6.5795399999999997</v>
      </c>
      <c r="K246" s="709">
        <v>0</v>
      </c>
      <c r="L246" s="270"/>
      <c r="M246" s="705" t="str">
        <f t="shared" si="3"/>
        <v>X</v>
      </c>
    </row>
    <row r="247" spans="1:13" ht="14.45" customHeight="1" x14ac:dyDescent="0.2">
      <c r="A247" s="710" t="s">
        <v>571</v>
      </c>
      <c r="B247" s="706">
        <v>0</v>
      </c>
      <c r="C247" s="707">
        <v>2.3850899999999999</v>
      </c>
      <c r="D247" s="707">
        <v>2.3850899999999999</v>
      </c>
      <c r="E247" s="708">
        <v>0</v>
      </c>
      <c r="F247" s="706">
        <v>0</v>
      </c>
      <c r="G247" s="707">
        <v>0</v>
      </c>
      <c r="H247" s="707">
        <v>5.3592399999999998</v>
      </c>
      <c r="I247" s="707">
        <v>6.5795399999999997</v>
      </c>
      <c r="J247" s="707">
        <v>6.5795399999999997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/>
      <c r="B248" s="706"/>
      <c r="C248" s="707"/>
      <c r="D248" s="707"/>
      <c r="E248" s="708"/>
      <c r="F248" s="706"/>
      <c r="G248" s="707"/>
      <c r="H248" s="707"/>
      <c r="I248" s="707"/>
      <c r="J248" s="707"/>
      <c r="K248" s="709"/>
      <c r="L248" s="270"/>
      <c r="M248" s="705" t="str">
        <f t="shared" si="3"/>
        <v/>
      </c>
    </row>
    <row r="249" spans="1:13" ht="14.45" customHeight="1" x14ac:dyDescent="0.2">
      <c r="A249" s="710"/>
      <c r="B249" s="706"/>
      <c r="C249" s="707"/>
      <c r="D249" s="707"/>
      <c r="E249" s="708"/>
      <c r="F249" s="706"/>
      <c r="G249" s="707"/>
      <c r="H249" s="707"/>
      <c r="I249" s="707"/>
      <c r="J249" s="707"/>
      <c r="K249" s="709"/>
      <c r="L249" s="270"/>
      <c r="M249" s="705" t="str">
        <f t="shared" si="3"/>
        <v/>
      </c>
    </row>
    <row r="250" spans="1:13" ht="14.45" customHeight="1" x14ac:dyDescent="0.2">
      <c r="A250" s="710"/>
      <c r="B250" s="706"/>
      <c r="C250" s="707"/>
      <c r="D250" s="707"/>
      <c r="E250" s="708"/>
      <c r="F250" s="706"/>
      <c r="G250" s="707"/>
      <c r="H250" s="707"/>
      <c r="I250" s="707"/>
      <c r="J250" s="707"/>
      <c r="K250" s="709"/>
      <c r="L250" s="270"/>
      <c r="M250" s="705" t="str">
        <f t="shared" si="3"/>
        <v/>
      </c>
    </row>
    <row r="251" spans="1:13" ht="14.45" customHeight="1" x14ac:dyDescent="0.2">
      <c r="A251" s="710"/>
      <c r="B251" s="706"/>
      <c r="C251" s="707"/>
      <c r="D251" s="707"/>
      <c r="E251" s="708"/>
      <c r="F251" s="706"/>
      <c r="G251" s="707"/>
      <c r="H251" s="707"/>
      <c r="I251" s="707"/>
      <c r="J251" s="707"/>
      <c r="K251" s="709"/>
      <c r="L251" s="270"/>
      <c r="M251" s="705" t="str">
        <f t="shared" si="3"/>
        <v/>
      </c>
    </row>
    <row r="252" spans="1:13" ht="14.45" customHeight="1" x14ac:dyDescent="0.2">
      <c r="A252" s="710"/>
      <c r="B252" s="706"/>
      <c r="C252" s="707"/>
      <c r="D252" s="707"/>
      <c r="E252" s="708"/>
      <c r="F252" s="706"/>
      <c r="G252" s="707"/>
      <c r="H252" s="707"/>
      <c r="I252" s="707"/>
      <c r="J252" s="707"/>
      <c r="K252" s="709"/>
      <c r="L252" s="270"/>
      <c r="M252" s="705" t="str">
        <f t="shared" si="3"/>
        <v/>
      </c>
    </row>
    <row r="253" spans="1:13" ht="14.45" customHeight="1" x14ac:dyDescent="0.2">
      <c r="A253" s="710"/>
      <c r="B253" s="706"/>
      <c r="C253" s="707"/>
      <c r="D253" s="707"/>
      <c r="E253" s="708"/>
      <c r="F253" s="706"/>
      <c r="G253" s="707"/>
      <c r="H253" s="707"/>
      <c r="I253" s="707"/>
      <c r="J253" s="707"/>
      <c r="K253" s="709"/>
      <c r="L253" s="270"/>
      <c r="M253" s="705" t="str">
        <f t="shared" si="3"/>
        <v/>
      </c>
    </row>
    <row r="254" spans="1:13" ht="14.45" customHeight="1" x14ac:dyDescent="0.2">
      <c r="A254" s="710"/>
      <c r="B254" s="706"/>
      <c r="C254" s="707"/>
      <c r="D254" s="707"/>
      <c r="E254" s="708"/>
      <c r="F254" s="706"/>
      <c r="G254" s="707"/>
      <c r="H254" s="707"/>
      <c r="I254" s="707"/>
      <c r="J254" s="707"/>
      <c r="K254" s="709"/>
      <c r="L254" s="270"/>
      <c r="M254" s="705" t="str">
        <f t="shared" si="3"/>
        <v/>
      </c>
    </row>
    <row r="255" spans="1:13" ht="14.45" customHeight="1" x14ac:dyDescent="0.2">
      <c r="A255" s="710"/>
      <c r="B255" s="706"/>
      <c r="C255" s="707"/>
      <c r="D255" s="707"/>
      <c r="E255" s="708"/>
      <c r="F255" s="706"/>
      <c r="G255" s="707"/>
      <c r="H255" s="707"/>
      <c r="I255" s="707"/>
      <c r="J255" s="707"/>
      <c r="K255" s="709"/>
      <c r="L255" s="270"/>
      <c r="M255" s="705" t="str">
        <f t="shared" si="3"/>
        <v/>
      </c>
    </row>
    <row r="256" spans="1:13" ht="14.45" customHeight="1" x14ac:dyDescent="0.2">
      <c r="A256" s="710"/>
      <c r="B256" s="706"/>
      <c r="C256" s="707"/>
      <c r="D256" s="707"/>
      <c r="E256" s="708"/>
      <c r="F256" s="706"/>
      <c r="G256" s="707"/>
      <c r="H256" s="707"/>
      <c r="I256" s="707"/>
      <c r="J256" s="707"/>
      <c r="K256" s="709"/>
      <c r="L256" s="270"/>
      <c r="M256" s="705" t="str">
        <f t="shared" si="3"/>
        <v/>
      </c>
    </row>
    <row r="257" spans="1:13" ht="14.45" customHeight="1" x14ac:dyDescent="0.2">
      <c r="A257" s="710"/>
      <c r="B257" s="706"/>
      <c r="C257" s="707"/>
      <c r="D257" s="707"/>
      <c r="E257" s="708"/>
      <c r="F257" s="706"/>
      <c r="G257" s="707"/>
      <c r="H257" s="707"/>
      <c r="I257" s="707"/>
      <c r="J257" s="707"/>
      <c r="K257" s="709"/>
      <c r="L257" s="270"/>
      <c r="M257" s="705" t="str">
        <f t="shared" si="3"/>
        <v/>
      </c>
    </row>
    <row r="258" spans="1:13" ht="14.45" customHeight="1" x14ac:dyDescent="0.2">
      <c r="A258" s="710"/>
      <c r="B258" s="706"/>
      <c r="C258" s="707"/>
      <c r="D258" s="707"/>
      <c r="E258" s="708"/>
      <c r="F258" s="706"/>
      <c r="G258" s="707"/>
      <c r="H258" s="707"/>
      <c r="I258" s="707"/>
      <c r="J258" s="707"/>
      <c r="K258" s="709"/>
      <c r="L258" s="270"/>
      <c r="M258" s="705" t="str">
        <f t="shared" si="3"/>
        <v/>
      </c>
    </row>
    <row r="259" spans="1:13" ht="14.45" customHeight="1" x14ac:dyDescent="0.2">
      <c r="A259" s="710"/>
      <c r="B259" s="706"/>
      <c r="C259" s="707"/>
      <c r="D259" s="707"/>
      <c r="E259" s="708"/>
      <c r="F259" s="706"/>
      <c r="G259" s="707"/>
      <c r="H259" s="707"/>
      <c r="I259" s="707"/>
      <c r="J259" s="707"/>
      <c r="K259" s="709"/>
      <c r="L259" s="270"/>
      <c r="M259" s="705" t="str">
        <f t="shared" si="3"/>
        <v/>
      </c>
    </row>
    <row r="260" spans="1:13" ht="14.45" customHeight="1" x14ac:dyDescent="0.2">
      <c r="A260" s="710"/>
      <c r="B260" s="706"/>
      <c r="C260" s="707"/>
      <c r="D260" s="707"/>
      <c r="E260" s="708"/>
      <c r="F260" s="706"/>
      <c r="G260" s="707"/>
      <c r="H260" s="707"/>
      <c r="I260" s="707"/>
      <c r="J260" s="707"/>
      <c r="K260" s="709"/>
      <c r="L260" s="270"/>
      <c r="M260" s="705" t="str">
        <f t="shared" si="3"/>
        <v/>
      </c>
    </row>
    <row r="261" spans="1:13" ht="14.45" customHeight="1" x14ac:dyDescent="0.2">
      <c r="A261" s="710"/>
      <c r="B261" s="706"/>
      <c r="C261" s="707"/>
      <c r="D261" s="707"/>
      <c r="E261" s="708"/>
      <c r="F261" s="706"/>
      <c r="G261" s="707"/>
      <c r="H261" s="707"/>
      <c r="I261" s="707"/>
      <c r="J261" s="707"/>
      <c r="K261" s="709"/>
      <c r="L261" s="270"/>
      <c r="M261" s="705" t="str">
        <f t="shared" si="3"/>
        <v/>
      </c>
    </row>
    <row r="262" spans="1:13" ht="14.45" customHeight="1" x14ac:dyDescent="0.2">
      <c r="A262" s="710"/>
      <c r="B262" s="706"/>
      <c r="C262" s="707"/>
      <c r="D262" s="707"/>
      <c r="E262" s="708"/>
      <c r="F262" s="706"/>
      <c r="G262" s="707"/>
      <c r="H262" s="707"/>
      <c r="I262" s="707"/>
      <c r="J262" s="707"/>
      <c r="K262" s="709"/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/>
      <c r="B263" s="706"/>
      <c r="C263" s="707"/>
      <c r="D263" s="707"/>
      <c r="E263" s="708"/>
      <c r="F263" s="706"/>
      <c r="G263" s="707"/>
      <c r="H263" s="707"/>
      <c r="I263" s="707"/>
      <c r="J263" s="707"/>
      <c r="K263" s="709"/>
      <c r="L263" s="270"/>
      <c r="M263" s="705" t="str">
        <f t="shared" si="4"/>
        <v/>
      </c>
    </row>
    <row r="264" spans="1:13" ht="14.45" customHeight="1" x14ac:dyDescent="0.2">
      <c r="A264" s="710"/>
      <c r="B264" s="706"/>
      <c r="C264" s="707"/>
      <c r="D264" s="707"/>
      <c r="E264" s="708"/>
      <c r="F264" s="706"/>
      <c r="G264" s="707"/>
      <c r="H264" s="707"/>
      <c r="I264" s="707"/>
      <c r="J264" s="707"/>
      <c r="K264" s="709"/>
      <c r="L264" s="270"/>
      <c r="M264" s="705" t="str">
        <f t="shared" si="4"/>
        <v/>
      </c>
    </row>
    <row r="265" spans="1:13" ht="14.45" customHeight="1" x14ac:dyDescent="0.2">
      <c r="A265" s="710"/>
      <c r="B265" s="706"/>
      <c r="C265" s="707"/>
      <c r="D265" s="707"/>
      <c r="E265" s="708"/>
      <c r="F265" s="706"/>
      <c r="G265" s="707"/>
      <c r="H265" s="707"/>
      <c r="I265" s="707"/>
      <c r="J265" s="707"/>
      <c r="K265" s="709"/>
      <c r="L265" s="270"/>
      <c r="M265" s="705" t="str">
        <f t="shared" si="4"/>
        <v/>
      </c>
    </row>
    <row r="266" spans="1:13" ht="14.45" customHeight="1" x14ac:dyDescent="0.2">
      <c r="A266" s="710"/>
      <c r="B266" s="706"/>
      <c r="C266" s="707"/>
      <c r="D266" s="707"/>
      <c r="E266" s="708"/>
      <c r="F266" s="706"/>
      <c r="G266" s="707"/>
      <c r="H266" s="707"/>
      <c r="I266" s="707"/>
      <c r="J266" s="707"/>
      <c r="K266" s="709"/>
      <c r="L266" s="270"/>
      <c r="M266" s="705" t="str">
        <f t="shared" si="4"/>
        <v/>
      </c>
    </row>
    <row r="267" spans="1:13" ht="14.45" customHeight="1" x14ac:dyDescent="0.2">
      <c r="A267" s="710"/>
      <c r="B267" s="706"/>
      <c r="C267" s="707"/>
      <c r="D267" s="707"/>
      <c r="E267" s="708"/>
      <c r="F267" s="706"/>
      <c r="G267" s="707"/>
      <c r="H267" s="707"/>
      <c r="I267" s="707"/>
      <c r="J267" s="707"/>
      <c r="K267" s="709"/>
      <c r="L267" s="270"/>
      <c r="M267" s="705" t="str">
        <f t="shared" si="4"/>
        <v/>
      </c>
    </row>
    <row r="268" spans="1:13" ht="14.45" customHeight="1" x14ac:dyDescent="0.2">
      <c r="A268" s="710"/>
      <c r="B268" s="706"/>
      <c r="C268" s="707"/>
      <c r="D268" s="707"/>
      <c r="E268" s="708"/>
      <c r="F268" s="706"/>
      <c r="G268" s="707"/>
      <c r="H268" s="707"/>
      <c r="I268" s="707"/>
      <c r="J268" s="707"/>
      <c r="K268" s="709"/>
      <c r="L268" s="270"/>
      <c r="M268" s="705" t="str">
        <f t="shared" si="4"/>
        <v/>
      </c>
    </row>
    <row r="269" spans="1:13" ht="14.45" customHeight="1" x14ac:dyDescent="0.2">
      <c r="A269" s="710"/>
      <c r="B269" s="706"/>
      <c r="C269" s="707"/>
      <c r="D269" s="707"/>
      <c r="E269" s="708"/>
      <c r="F269" s="706"/>
      <c r="G269" s="707"/>
      <c r="H269" s="707"/>
      <c r="I269" s="707"/>
      <c r="J269" s="707"/>
      <c r="K269" s="709"/>
      <c r="L269" s="270"/>
      <c r="M269" s="705" t="str">
        <f t="shared" si="4"/>
        <v/>
      </c>
    </row>
    <row r="270" spans="1:13" ht="14.45" customHeight="1" x14ac:dyDescent="0.2">
      <c r="A270" s="710"/>
      <c r="B270" s="706"/>
      <c r="C270" s="707"/>
      <c r="D270" s="707"/>
      <c r="E270" s="708"/>
      <c r="F270" s="706"/>
      <c r="G270" s="707"/>
      <c r="H270" s="707"/>
      <c r="I270" s="707"/>
      <c r="J270" s="707"/>
      <c r="K270" s="709"/>
      <c r="L270" s="270"/>
      <c r="M270" s="705" t="str">
        <f t="shared" si="4"/>
        <v/>
      </c>
    </row>
    <row r="271" spans="1:13" ht="14.45" customHeight="1" x14ac:dyDescent="0.2">
      <c r="A271" s="710"/>
      <c r="B271" s="706"/>
      <c r="C271" s="707"/>
      <c r="D271" s="707"/>
      <c r="E271" s="708"/>
      <c r="F271" s="706"/>
      <c r="G271" s="707"/>
      <c r="H271" s="707"/>
      <c r="I271" s="707"/>
      <c r="J271" s="707"/>
      <c r="K271" s="709"/>
      <c r="L271" s="270"/>
      <c r="M271" s="705" t="str">
        <f t="shared" si="4"/>
        <v/>
      </c>
    </row>
    <row r="272" spans="1:13" ht="14.45" customHeight="1" x14ac:dyDescent="0.2">
      <c r="A272" s="710"/>
      <c r="B272" s="706"/>
      <c r="C272" s="707"/>
      <c r="D272" s="707"/>
      <c r="E272" s="708"/>
      <c r="F272" s="706"/>
      <c r="G272" s="707"/>
      <c r="H272" s="707"/>
      <c r="I272" s="707"/>
      <c r="J272" s="707"/>
      <c r="K272" s="709"/>
      <c r="L272" s="270"/>
      <c r="M272" s="705" t="str">
        <f t="shared" si="4"/>
        <v/>
      </c>
    </row>
    <row r="273" spans="1:13" ht="14.45" customHeight="1" x14ac:dyDescent="0.2">
      <c r="A273" s="710"/>
      <c r="B273" s="706"/>
      <c r="C273" s="707"/>
      <c r="D273" s="707"/>
      <c r="E273" s="708"/>
      <c r="F273" s="706"/>
      <c r="G273" s="707"/>
      <c r="H273" s="707"/>
      <c r="I273" s="707"/>
      <c r="J273" s="707"/>
      <c r="K273" s="709"/>
      <c r="L273" s="270"/>
      <c r="M273" s="705" t="str">
        <f t="shared" si="4"/>
        <v/>
      </c>
    </row>
    <row r="274" spans="1:13" ht="14.45" customHeight="1" x14ac:dyDescent="0.2">
      <c r="A274" s="710"/>
      <c r="B274" s="706"/>
      <c r="C274" s="707"/>
      <c r="D274" s="707"/>
      <c r="E274" s="708"/>
      <c r="F274" s="706"/>
      <c r="G274" s="707"/>
      <c r="H274" s="707"/>
      <c r="I274" s="707"/>
      <c r="J274" s="707"/>
      <c r="K274" s="709"/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55395E3E-A395-4DB3-A042-46CFACB28B9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572</v>
      </c>
      <c r="B5" s="712" t="s">
        <v>573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572</v>
      </c>
      <c r="B6" s="712" t="s">
        <v>574</v>
      </c>
      <c r="C6" s="713">
        <v>1194.9118199999996</v>
      </c>
      <c r="D6" s="713">
        <v>1020.3955700000001</v>
      </c>
      <c r="E6" s="713"/>
      <c r="F6" s="713">
        <v>1158.1505599999998</v>
      </c>
      <c r="G6" s="713">
        <v>0</v>
      </c>
      <c r="H6" s="713">
        <v>1158.1505599999998</v>
      </c>
      <c r="I6" s="714" t="s">
        <v>329</v>
      </c>
      <c r="J6" s="715" t="s">
        <v>1</v>
      </c>
    </row>
    <row r="7" spans="1:10" ht="14.45" customHeight="1" x14ac:dyDescent="0.2">
      <c r="A7" s="711" t="s">
        <v>572</v>
      </c>
      <c r="B7" s="712" t="s">
        <v>575</v>
      </c>
      <c r="C7" s="713">
        <v>15.752000000000001</v>
      </c>
      <c r="D7" s="713">
        <v>5.1200400000000004</v>
      </c>
      <c r="E7" s="713"/>
      <c r="F7" s="713">
        <v>3.4133599999999999</v>
      </c>
      <c r="G7" s="713">
        <v>0</v>
      </c>
      <c r="H7" s="713">
        <v>3.4133599999999999</v>
      </c>
      <c r="I7" s="714" t="s">
        <v>329</v>
      </c>
      <c r="J7" s="715" t="s">
        <v>1</v>
      </c>
    </row>
    <row r="8" spans="1:10" ht="14.45" customHeight="1" x14ac:dyDescent="0.2">
      <c r="A8" s="711" t="s">
        <v>572</v>
      </c>
      <c r="B8" s="712" t="s">
        <v>576</v>
      </c>
      <c r="C8" s="713">
        <v>191.66538999999992</v>
      </c>
      <c r="D8" s="713">
        <v>112.69476999999998</v>
      </c>
      <c r="E8" s="713"/>
      <c r="F8" s="713">
        <v>127.60660999999995</v>
      </c>
      <c r="G8" s="713">
        <v>0</v>
      </c>
      <c r="H8" s="713">
        <v>127.60660999999995</v>
      </c>
      <c r="I8" s="714" t="s">
        <v>329</v>
      </c>
      <c r="J8" s="715" t="s">
        <v>1</v>
      </c>
    </row>
    <row r="9" spans="1:10" ht="14.45" customHeight="1" x14ac:dyDescent="0.2">
      <c r="A9" s="711" t="s">
        <v>572</v>
      </c>
      <c r="B9" s="712" t="s">
        <v>577</v>
      </c>
      <c r="C9" s="713">
        <v>6.8857299999999988</v>
      </c>
      <c r="D9" s="713">
        <v>23.740420000000007</v>
      </c>
      <c r="E9" s="713"/>
      <c r="F9" s="713">
        <v>47.200339999999997</v>
      </c>
      <c r="G9" s="713">
        <v>0</v>
      </c>
      <c r="H9" s="713">
        <v>47.200339999999997</v>
      </c>
      <c r="I9" s="714" t="s">
        <v>329</v>
      </c>
      <c r="J9" s="715" t="s">
        <v>1</v>
      </c>
    </row>
    <row r="10" spans="1:10" ht="14.45" customHeight="1" x14ac:dyDescent="0.2">
      <c r="A10" s="711" t="s">
        <v>572</v>
      </c>
      <c r="B10" s="712" t="s">
        <v>578</v>
      </c>
      <c r="C10" s="713">
        <v>8.4768399999999993</v>
      </c>
      <c r="D10" s="713">
        <v>22.539619999999999</v>
      </c>
      <c r="E10" s="713"/>
      <c r="F10" s="713">
        <v>13.29358</v>
      </c>
      <c r="G10" s="713">
        <v>0</v>
      </c>
      <c r="H10" s="713">
        <v>13.29358</v>
      </c>
      <c r="I10" s="714" t="s">
        <v>329</v>
      </c>
      <c r="J10" s="715" t="s">
        <v>1</v>
      </c>
    </row>
    <row r="11" spans="1:10" ht="14.45" customHeight="1" x14ac:dyDescent="0.2">
      <c r="A11" s="711" t="s">
        <v>572</v>
      </c>
      <c r="B11" s="712" t="s">
        <v>579</v>
      </c>
      <c r="C11" s="713">
        <v>63.315520000000014</v>
      </c>
      <c r="D11" s="713">
        <v>57.047089999999976</v>
      </c>
      <c r="E11" s="713"/>
      <c r="F11" s="713">
        <v>55.017980000000016</v>
      </c>
      <c r="G11" s="713">
        <v>0</v>
      </c>
      <c r="H11" s="713">
        <v>55.017980000000016</v>
      </c>
      <c r="I11" s="714" t="s">
        <v>329</v>
      </c>
      <c r="J11" s="715" t="s">
        <v>1</v>
      </c>
    </row>
    <row r="12" spans="1:10" ht="14.45" customHeight="1" x14ac:dyDescent="0.2">
      <c r="A12" s="711" t="s">
        <v>572</v>
      </c>
      <c r="B12" s="712" t="s">
        <v>580</v>
      </c>
      <c r="C12" s="713">
        <v>3.0684400000000003</v>
      </c>
      <c r="D12" s="713">
        <v>0.88407999999999998</v>
      </c>
      <c r="E12" s="713"/>
      <c r="F12" s="713">
        <v>1.46468</v>
      </c>
      <c r="G12" s="713">
        <v>0</v>
      </c>
      <c r="H12" s="713">
        <v>1.46468</v>
      </c>
      <c r="I12" s="714" t="s">
        <v>329</v>
      </c>
      <c r="J12" s="715" t="s">
        <v>1</v>
      </c>
    </row>
    <row r="13" spans="1:10" ht="14.45" customHeight="1" x14ac:dyDescent="0.2">
      <c r="A13" s="711" t="s">
        <v>572</v>
      </c>
      <c r="B13" s="712" t="s">
        <v>581</v>
      </c>
      <c r="C13" s="713">
        <v>1966.9010000000001</v>
      </c>
      <c r="D13" s="713">
        <v>689.39430000000004</v>
      </c>
      <c r="E13" s="713"/>
      <c r="F13" s="713">
        <v>1326.76596</v>
      </c>
      <c r="G13" s="713">
        <v>0</v>
      </c>
      <c r="H13" s="713">
        <v>1326.76596</v>
      </c>
      <c r="I13" s="714" t="s">
        <v>329</v>
      </c>
      <c r="J13" s="715" t="s">
        <v>1</v>
      </c>
    </row>
    <row r="14" spans="1:10" ht="14.45" customHeight="1" x14ac:dyDescent="0.2">
      <c r="A14" s="711" t="s">
        <v>572</v>
      </c>
      <c r="B14" s="712" t="s">
        <v>582</v>
      </c>
      <c r="C14" s="713">
        <v>191.22866000000002</v>
      </c>
      <c r="D14" s="713">
        <v>372.07085999999998</v>
      </c>
      <c r="E14" s="713"/>
      <c r="F14" s="713">
        <v>146.12953000000005</v>
      </c>
      <c r="G14" s="713">
        <v>0</v>
      </c>
      <c r="H14" s="713">
        <v>146.12953000000005</v>
      </c>
      <c r="I14" s="714" t="s">
        <v>329</v>
      </c>
      <c r="J14" s="715" t="s">
        <v>1</v>
      </c>
    </row>
    <row r="15" spans="1:10" ht="14.45" customHeight="1" x14ac:dyDescent="0.2">
      <c r="A15" s="711" t="s">
        <v>572</v>
      </c>
      <c r="B15" s="712" t="s">
        <v>583</v>
      </c>
      <c r="C15" s="713">
        <v>3642.2053999999998</v>
      </c>
      <c r="D15" s="713">
        <v>2303.8867500000001</v>
      </c>
      <c r="E15" s="713"/>
      <c r="F15" s="713">
        <v>2879.0426000000002</v>
      </c>
      <c r="G15" s="713">
        <v>0</v>
      </c>
      <c r="H15" s="713">
        <v>2879.0426000000002</v>
      </c>
      <c r="I15" s="714" t="s">
        <v>329</v>
      </c>
      <c r="J15" s="715" t="s">
        <v>584</v>
      </c>
    </row>
    <row r="17" spans="1:10" ht="14.45" customHeight="1" x14ac:dyDescent="0.2">
      <c r="A17" s="711" t="s">
        <v>572</v>
      </c>
      <c r="B17" s="712" t="s">
        <v>573</v>
      </c>
      <c r="C17" s="713" t="s">
        <v>329</v>
      </c>
      <c r="D17" s="713" t="s">
        <v>329</v>
      </c>
      <c r="E17" s="713"/>
      <c r="F17" s="713" t="s">
        <v>329</v>
      </c>
      <c r="G17" s="713" t="s">
        <v>329</v>
      </c>
      <c r="H17" s="713" t="s">
        <v>329</v>
      </c>
      <c r="I17" s="714" t="s">
        <v>329</v>
      </c>
      <c r="J17" s="715" t="s">
        <v>73</v>
      </c>
    </row>
    <row r="18" spans="1:10" ht="14.45" customHeight="1" x14ac:dyDescent="0.2">
      <c r="A18" s="711" t="s">
        <v>585</v>
      </c>
      <c r="B18" s="712" t="s">
        <v>586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0</v>
      </c>
    </row>
    <row r="19" spans="1:10" ht="14.45" customHeight="1" x14ac:dyDescent="0.2">
      <c r="A19" s="711" t="s">
        <v>585</v>
      </c>
      <c r="B19" s="712" t="s">
        <v>574</v>
      </c>
      <c r="C19" s="713">
        <v>158.44891999999996</v>
      </c>
      <c r="D19" s="713">
        <v>181.21216000000004</v>
      </c>
      <c r="E19" s="713"/>
      <c r="F19" s="713">
        <v>199.32182999999989</v>
      </c>
      <c r="G19" s="713">
        <v>0</v>
      </c>
      <c r="H19" s="713">
        <v>199.32182999999989</v>
      </c>
      <c r="I19" s="714" t="s">
        <v>329</v>
      </c>
      <c r="J19" s="715" t="s">
        <v>1</v>
      </c>
    </row>
    <row r="20" spans="1:10" ht="14.45" customHeight="1" x14ac:dyDescent="0.2">
      <c r="A20" s="711" t="s">
        <v>585</v>
      </c>
      <c r="B20" s="712" t="s">
        <v>577</v>
      </c>
      <c r="C20" s="713">
        <v>2.8884100000000008</v>
      </c>
      <c r="D20" s="713">
        <v>0</v>
      </c>
      <c r="E20" s="713"/>
      <c r="F20" s="713">
        <v>0</v>
      </c>
      <c r="G20" s="713">
        <v>0</v>
      </c>
      <c r="H20" s="713">
        <v>0</v>
      </c>
      <c r="I20" s="714" t="s">
        <v>329</v>
      </c>
      <c r="J20" s="715" t="s">
        <v>1</v>
      </c>
    </row>
    <row r="21" spans="1:10" ht="14.45" customHeight="1" x14ac:dyDescent="0.2">
      <c r="A21" s="711" t="s">
        <v>585</v>
      </c>
      <c r="B21" s="712" t="s">
        <v>578</v>
      </c>
      <c r="C21" s="713">
        <v>0</v>
      </c>
      <c r="D21" s="713">
        <v>0</v>
      </c>
      <c r="E21" s="713"/>
      <c r="F21" s="713">
        <v>3.7949999999999999</v>
      </c>
      <c r="G21" s="713">
        <v>0</v>
      </c>
      <c r="H21" s="713">
        <v>3.7949999999999999</v>
      </c>
      <c r="I21" s="714" t="s">
        <v>329</v>
      </c>
      <c r="J21" s="715" t="s">
        <v>1</v>
      </c>
    </row>
    <row r="22" spans="1:10" ht="14.45" customHeight="1" x14ac:dyDescent="0.2">
      <c r="A22" s="711" t="s">
        <v>585</v>
      </c>
      <c r="B22" s="712" t="s">
        <v>579</v>
      </c>
      <c r="C22" s="713">
        <v>8.2524799999999985</v>
      </c>
      <c r="D22" s="713">
        <v>8.3323099999999997</v>
      </c>
      <c r="E22" s="713"/>
      <c r="F22" s="713">
        <v>9.71218</v>
      </c>
      <c r="G22" s="713">
        <v>0</v>
      </c>
      <c r="H22" s="713">
        <v>9.71218</v>
      </c>
      <c r="I22" s="714" t="s">
        <v>329</v>
      </c>
      <c r="J22" s="715" t="s">
        <v>1</v>
      </c>
    </row>
    <row r="23" spans="1:10" ht="14.45" customHeight="1" x14ac:dyDescent="0.2">
      <c r="A23" s="711" t="s">
        <v>585</v>
      </c>
      <c r="B23" s="712" t="s">
        <v>580</v>
      </c>
      <c r="C23" s="713">
        <v>1.7147000000000001</v>
      </c>
      <c r="D23" s="713">
        <v>0.66789999999999994</v>
      </c>
      <c r="E23" s="713"/>
      <c r="F23" s="713">
        <v>0.57147999999999999</v>
      </c>
      <c r="G23" s="713">
        <v>0</v>
      </c>
      <c r="H23" s="713">
        <v>0.57147999999999999</v>
      </c>
      <c r="I23" s="714" t="s">
        <v>329</v>
      </c>
      <c r="J23" s="715" t="s">
        <v>1</v>
      </c>
    </row>
    <row r="24" spans="1:10" ht="14.45" customHeight="1" x14ac:dyDescent="0.2">
      <c r="A24" s="711" t="s">
        <v>585</v>
      </c>
      <c r="B24" s="712" t="s">
        <v>582</v>
      </c>
      <c r="C24" s="713">
        <v>54.243079999999999</v>
      </c>
      <c r="D24" s="713">
        <v>50.162930000000003</v>
      </c>
      <c r="E24" s="713"/>
      <c r="F24" s="713">
        <v>14.93826</v>
      </c>
      <c r="G24" s="713">
        <v>0</v>
      </c>
      <c r="H24" s="713">
        <v>14.93826</v>
      </c>
      <c r="I24" s="714" t="s">
        <v>329</v>
      </c>
      <c r="J24" s="715" t="s">
        <v>1</v>
      </c>
    </row>
    <row r="25" spans="1:10" ht="14.45" customHeight="1" x14ac:dyDescent="0.2">
      <c r="A25" s="711" t="s">
        <v>585</v>
      </c>
      <c r="B25" s="712" t="s">
        <v>587</v>
      </c>
      <c r="C25" s="713">
        <v>225.54758999999993</v>
      </c>
      <c r="D25" s="713">
        <v>240.37530000000004</v>
      </c>
      <c r="E25" s="713"/>
      <c r="F25" s="713">
        <v>228.33874999999989</v>
      </c>
      <c r="G25" s="713">
        <v>0</v>
      </c>
      <c r="H25" s="713">
        <v>228.33874999999989</v>
      </c>
      <c r="I25" s="714" t="s">
        <v>329</v>
      </c>
      <c r="J25" s="715" t="s">
        <v>588</v>
      </c>
    </row>
    <row r="26" spans="1:10" ht="14.45" customHeight="1" x14ac:dyDescent="0.2">
      <c r="A26" s="711" t="s">
        <v>329</v>
      </c>
      <c r="B26" s="712" t="s">
        <v>329</v>
      </c>
      <c r="C26" s="713" t="s">
        <v>329</v>
      </c>
      <c r="D26" s="713" t="s">
        <v>329</v>
      </c>
      <c r="E26" s="713"/>
      <c r="F26" s="713" t="s">
        <v>329</v>
      </c>
      <c r="G26" s="713" t="s">
        <v>329</v>
      </c>
      <c r="H26" s="713" t="s">
        <v>329</v>
      </c>
      <c r="I26" s="714" t="s">
        <v>329</v>
      </c>
      <c r="J26" s="715" t="s">
        <v>589</v>
      </c>
    </row>
    <row r="27" spans="1:10" ht="14.45" customHeight="1" x14ac:dyDescent="0.2">
      <c r="A27" s="711" t="s">
        <v>590</v>
      </c>
      <c r="B27" s="712" t="s">
        <v>591</v>
      </c>
      <c r="C27" s="713" t="s">
        <v>329</v>
      </c>
      <c r="D27" s="713" t="s">
        <v>329</v>
      </c>
      <c r="E27" s="713"/>
      <c r="F27" s="713" t="s">
        <v>329</v>
      </c>
      <c r="G27" s="713" t="s">
        <v>329</v>
      </c>
      <c r="H27" s="713" t="s">
        <v>329</v>
      </c>
      <c r="I27" s="714" t="s">
        <v>329</v>
      </c>
      <c r="J27" s="715" t="s">
        <v>0</v>
      </c>
    </row>
    <row r="28" spans="1:10" ht="14.45" customHeight="1" x14ac:dyDescent="0.2">
      <c r="A28" s="711" t="s">
        <v>590</v>
      </c>
      <c r="B28" s="712" t="s">
        <v>579</v>
      </c>
      <c r="C28" s="713">
        <v>0.36330000000000001</v>
      </c>
      <c r="D28" s="713">
        <v>0</v>
      </c>
      <c r="E28" s="713"/>
      <c r="F28" s="713">
        <v>1.51936</v>
      </c>
      <c r="G28" s="713">
        <v>0</v>
      </c>
      <c r="H28" s="713">
        <v>1.51936</v>
      </c>
      <c r="I28" s="714" t="s">
        <v>329</v>
      </c>
      <c r="J28" s="715" t="s">
        <v>1</v>
      </c>
    </row>
    <row r="29" spans="1:10" ht="14.45" customHeight="1" x14ac:dyDescent="0.2">
      <c r="A29" s="711" t="s">
        <v>590</v>
      </c>
      <c r="B29" s="712" t="s">
        <v>592</v>
      </c>
      <c r="C29" s="713">
        <v>0.36330000000000001</v>
      </c>
      <c r="D29" s="713">
        <v>0</v>
      </c>
      <c r="E29" s="713"/>
      <c r="F29" s="713">
        <v>1.51936</v>
      </c>
      <c r="G29" s="713">
        <v>0</v>
      </c>
      <c r="H29" s="713">
        <v>1.51936</v>
      </c>
      <c r="I29" s="714" t="s">
        <v>329</v>
      </c>
      <c r="J29" s="715" t="s">
        <v>588</v>
      </c>
    </row>
    <row r="30" spans="1:10" ht="14.45" customHeight="1" x14ac:dyDescent="0.2">
      <c r="A30" s="711" t="s">
        <v>329</v>
      </c>
      <c r="B30" s="712" t="s">
        <v>329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589</v>
      </c>
    </row>
    <row r="31" spans="1:10" ht="14.45" customHeight="1" x14ac:dyDescent="0.2">
      <c r="A31" s="711" t="s">
        <v>593</v>
      </c>
      <c r="B31" s="712" t="s">
        <v>594</v>
      </c>
      <c r="C31" s="713" t="s">
        <v>329</v>
      </c>
      <c r="D31" s="713" t="s">
        <v>329</v>
      </c>
      <c r="E31" s="713"/>
      <c r="F31" s="713" t="s">
        <v>329</v>
      </c>
      <c r="G31" s="713" t="s">
        <v>329</v>
      </c>
      <c r="H31" s="713" t="s">
        <v>329</v>
      </c>
      <c r="I31" s="714" t="s">
        <v>329</v>
      </c>
      <c r="J31" s="715" t="s">
        <v>0</v>
      </c>
    </row>
    <row r="32" spans="1:10" ht="14.45" customHeight="1" x14ac:dyDescent="0.2">
      <c r="A32" s="711" t="s">
        <v>593</v>
      </c>
      <c r="B32" s="712" t="s">
        <v>574</v>
      </c>
      <c r="C32" s="713">
        <v>0</v>
      </c>
      <c r="D32" s="713">
        <v>0</v>
      </c>
      <c r="E32" s="713"/>
      <c r="F32" s="713">
        <v>0</v>
      </c>
      <c r="G32" s="713">
        <v>0</v>
      </c>
      <c r="H32" s="713">
        <v>0</v>
      </c>
      <c r="I32" s="714" t="s">
        <v>329</v>
      </c>
      <c r="J32" s="715" t="s">
        <v>1</v>
      </c>
    </row>
    <row r="33" spans="1:10" ht="14.45" customHeight="1" x14ac:dyDescent="0.2">
      <c r="A33" s="711" t="s">
        <v>593</v>
      </c>
      <c r="B33" s="712" t="s">
        <v>595</v>
      </c>
      <c r="C33" s="713">
        <v>0</v>
      </c>
      <c r="D33" s="713">
        <v>0</v>
      </c>
      <c r="E33" s="713"/>
      <c r="F33" s="713">
        <v>0</v>
      </c>
      <c r="G33" s="713">
        <v>0</v>
      </c>
      <c r="H33" s="713">
        <v>0</v>
      </c>
      <c r="I33" s="714" t="s">
        <v>329</v>
      </c>
      <c r="J33" s="715" t="s">
        <v>588</v>
      </c>
    </row>
    <row r="34" spans="1:10" ht="14.45" customHeight="1" x14ac:dyDescent="0.2">
      <c r="A34" s="711" t="s">
        <v>329</v>
      </c>
      <c r="B34" s="712" t="s">
        <v>329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589</v>
      </c>
    </row>
    <row r="35" spans="1:10" ht="14.45" customHeight="1" x14ac:dyDescent="0.2">
      <c r="A35" s="711" t="s">
        <v>596</v>
      </c>
      <c r="B35" s="712" t="s">
        <v>597</v>
      </c>
      <c r="C35" s="713" t="s">
        <v>329</v>
      </c>
      <c r="D35" s="713" t="s">
        <v>329</v>
      </c>
      <c r="E35" s="713"/>
      <c r="F35" s="713" t="s">
        <v>329</v>
      </c>
      <c r="G35" s="713" t="s">
        <v>329</v>
      </c>
      <c r="H35" s="713" t="s">
        <v>329</v>
      </c>
      <c r="I35" s="714" t="s">
        <v>329</v>
      </c>
      <c r="J35" s="715" t="s">
        <v>0</v>
      </c>
    </row>
    <row r="36" spans="1:10" ht="14.45" customHeight="1" x14ac:dyDescent="0.2">
      <c r="A36" s="711" t="s">
        <v>596</v>
      </c>
      <c r="B36" s="712" t="s">
        <v>574</v>
      </c>
      <c r="C36" s="713">
        <v>1036.4628999999995</v>
      </c>
      <c r="D36" s="713">
        <v>839.18341000000009</v>
      </c>
      <c r="E36" s="713"/>
      <c r="F36" s="713">
        <v>958.82872999999995</v>
      </c>
      <c r="G36" s="713">
        <v>0</v>
      </c>
      <c r="H36" s="713">
        <v>958.82872999999995</v>
      </c>
      <c r="I36" s="714" t="s">
        <v>329</v>
      </c>
      <c r="J36" s="715" t="s">
        <v>1</v>
      </c>
    </row>
    <row r="37" spans="1:10" ht="14.45" customHeight="1" x14ac:dyDescent="0.2">
      <c r="A37" s="711" t="s">
        <v>596</v>
      </c>
      <c r="B37" s="712" t="s">
        <v>575</v>
      </c>
      <c r="C37" s="713">
        <v>15.752000000000001</v>
      </c>
      <c r="D37" s="713">
        <v>5.1200400000000004</v>
      </c>
      <c r="E37" s="713"/>
      <c r="F37" s="713">
        <v>3.4133599999999999</v>
      </c>
      <c r="G37" s="713">
        <v>0</v>
      </c>
      <c r="H37" s="713">
        <v>3.4133599999999999</v>
      </c>
      <c r="I37" s="714" t="s">
        <v>329</v>
      </c>
      <c r="J37" s="715" t="s">
        <v>1</v>
      </c>
    </row>
    <row r="38" spans="1:10" ht="14.45" customHeight="1" x14ac:dyDescent="0.2">
      <c r="A38" s="711" t="s">
        <v>596</v>
      </c>
      <c r="B38" s="712" t="s">
        <v>576</v>
      </c>
      <c r="C38" s="713">
        <v>191.66538999999992</v>
      </c>
      <c r="D38" s="713">
        <v>112.69476999999998</v>
      </c>
      <c r="E38" s="713"/>
      <c r="F38" s="713">
        <v>127.60660999999995</v>
      </c>
      <c r="G38" s="713">
        <v>0</v>
      </c>
      <c r="H38" s="713">
        <v>127.60660999999995</v>
      </c>
      <c r="I38" s="714" t="s">
        <v>329</v>
      </c>
      <c r="J38" s="715" t="s">
        <v>1</v>
      </c>
    </row>
    <row r="39" spans="1:10" ht="14.45" customHeight="1" x14ac:dyDescent="0.2">
      <c r="A39" s="711" t="s">
        <v>596</v>
      </c>
      <c r="B39" s="712" t="s">
        <v>577</v>
      </c>
      <c r="C39" s="713">
        <v>3.997319999999998</v>
      </c>
      <c r="D39" s="713">
        <v>23.740420000000007</v>
      </c>
      <c r="E39" s="713"/>
      <c r="F39" s="713">
        <v>47.200339999999997</v>
      </c>
      <c r="G39" s="713">
        <v>0</v>
      </c>
      <c r="H39" s="713">
        <v>47.200339999999997</v>
      </c>
      <c r="I39" s="714" t="s">
        <v>329</v>
      </c>
      <c r="J39" s="715" t="s">
        <v>1</v>
      </c>
    </row>
    <row r="40" spans="1:10" ht="14.45" customHeight="1" x14ac:dyDescent="0.2">
      <c r="A40" s="711" t="s">
        <v>596</v>
      </c>
      <c r="B40" s="712" t="s">
        <v>578</v>
      </c>
      <c r="C40" s="713">
        <v>8.4768399999999993</v>
      </c>
      <c r="D40" s="713">
        <v>22.539619999999999</v>
      </c>
      <c r="E40" s="713"/>
      <c r="F40" s="713">
        <v>9.4985800000000005</v>
      </c>
      <c r="G40" s="713">
        <v>0</v>
      </c>
      <c r="H40" s="713">
        <v>9.4985800000000005</v>
      </c>
      <c r="I40" s="714" t="s">
        <v>329</v>
      </c>
      <c r="J40" s="715" t="s">
        <v>1</v>
      </c>
    </row>
    <row r="41" spans="1:10" ht="14.45" customHeight="1" x14ac:dyDescent="0.2">
      <c r="A41" s="711" t="s">
        <v>596</v>
      </c>
      <c r="B41" s="712" t="s">
        <v>579</v>
      </c>
      <c r="C41" s="713">
        <v>54.699740000000013</v>
      </c>
      <c r="D41" s="713">
        <v>48.714779999999976</v>
      </c>
      <c r="E41" s="713"/>
      <c r="F41" s="713">
        <v>43.78644000000002</v>
      </c>
      <c r="G41" s="713">
        <v>0</v>
      </c>
      <c r="H41" s="713">
        <v>43.78644000000002</v>
      </c>
      <c r="I41" s="714" t="s">
        <v>329</v>
      </c>
      <c r="J41" s="715" t="s">
        <v>1</v>
      </c>
    </row>
    <row r="42" spans="1:10" ht="14.45" customHeight="1" x14ac:dyDescent="0.2">
      <c r="A42" s="711" t="s">
        <v>596</v>
      </c>
      <c r="B42" s="712" t="s">
        <v>580</v>
      </c>
      <c r="C42" s="713">
        <v>1.3537400000000002</v>
      </c>
      <c r="D42" s="713">
        <v>0.21618000000000001</v>
      </c>
      <c r="E42" s="713"/>
      <c r="F42" s="713">
        <v>0.89319999999999999</v>
      </c>
      <c r="G42" s="713">
        <v>0</v>
      </c>
      <c r="H42" s="713">
        <v>0.89319999999999999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596</v>
      </c>
      <c r="B43" s="712" t="s">
        <v>582</v>
      </c>
      <c r="C43" s="713">
        <v>136.98558000000003</v>
      </c>
      <c r="D43" s="713">
        <v>321.90792999999996</v>
      </c>
      <c r="E43" s="713"/>
      <c r="F43" s="713">
        <v>131.19127000000003</v>
      </c>
      <c r="G43" s="713">
        <v>0</v>
      </c>
      <c r="H43" s="713">
        <v>131.19127000000003</v>
      </c>
      <c r="I43" s="714" t="s">
        <v>329</v>
      </c>
      <c r="J43" s="715" t="s">
        <v>1</v>
      </c>
    </row>
    <row r="44" spans="1:10" ht="14.45" customHeight="1" x14ac:dyDescent="0.2">
      <c r="A44" s="711" t="s">
        <v>596</v>
      </c>
      <c r="B44" s="712" t="s">
        <v>598</v>
      </c>
      <c r="C44" s="713">
        <v>1449.3935099999994</v>
      </c>
      <c r="D44" s="713">
        <v>1374.11715</v>
      </c>
      <c r="E44" s="713"/>
      <c r="F44" s="713">
        <v>1322.4185300000001</v>
      </c>
      <c r="G44" s="713">
        <v>0</v>
      </c>
      <c r="H44" s="713">
        <v>1322.4185300000001</v>
      </c>
      <c r="I44" s="714" t="s">
        <v>329</v>
      </c>
      <c r="J44" s="715" t="s">
        <v>588</v>
      </c>
    </row>
    <row r="45" spans="1:10" ht="14.45" customHeight="1" x14ac:dyDescent="0.2">
      <c r="A45" s="711" t="s">
        <v>329</v>
      </c>
      <c r="B45" s="712" t="s">
        <v>329</v>
      </c>
      <c r="C45" s="713" t="s">
        <v>329</v>
      </c>
      <c r="D45" s="713" t="s">
        <v>329</v>
      </c>
      <c r="E45" s="713"/>
      <c r="F45" s="713" t="s">
        <v>329</v>
      </c>
      <c r="G45" s="713" t="s">
        <v>329</v>
      </c>
      <c r="H45" s="713" t="s">
        <v>329</v>
      </c>
      <c r="I45" s="714" t="s">
        <v>329</v>
      </c>
      <c r="J45" s="715" t="s">
        <v>589</v>
      </c>
    </row>
    <row r="46" spans="1:10" ht="14.45" customHeight="1" x14ac:dyDescent="0.2">
      <c r="A46" s="711" t="s">
        <v>599</v>
      </c>
      <c r="B46" s="712" t="s">
        <v>600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0</v>
      </c>
    </row>
    <row r="47" spans="1:10" ht="14.45" customHeight="1" x14ac:dyDescent="0.2">
      <c r="A47" s="711" t="s">
        <v>599</v>
      </c>
      <c r="B47" s="712" t="s">
        <v>581</v>
      </c>
      <c r="C47" s="713">
        <v>1966.9010000000001</v>
      </c>
      <c r="D47" s="713">
        <v>689.39430000000004</v>
      </c>
      <c r="E47" s="713"/>
      <c r="F47" s="713">
        <v>1326.76596</v>
      </c>
      <c r="G47" s="713">
        <v>0</v>
      </c>
      <c r="H47" s="713">
        <v>1326.76596</v>
      </c>
      <c r="I47" s="714" t="s">
        <v>329</v>
      </c>
      <c r="J47" s="715" t="s">
        <v>1</v>
      </c>
    </row>
    <row r="48" spans="1:10" ht="14.45" customHeight="1" x14ac:dyDescent="0.2">
      <c r="A48" s="711" t="s">
        <v>599</v>
      </c>
      <c r="B48" s="712" t="s">
        <v>601</v>
      </c>
      <c r="C48" s="713">
        <v>1966.9010000000001</v>
      </c>
      <c r="D48" s="713">
        <v>689.39430000000004</v>
      </c>
      <c r="E48" s="713"/>
      <c r="F48" s="713">
        <v>1326.76596</v>
      </c>
      <c r="G48" s="713">
        <v>0</v>
      </c>
      <c r="H48" s="713">
        <v>1326.76596</v>
      </c>
      <c r="I48" s="714" t="s">
        <v>329</v>
      </c>
      <c r="J48" s="715" t="s">
        <v>588</v>
      </c>
    </row>
    <row r="49" spans="1:10" ht="14.45" customHeight="1" x14ac:dyDescent="0.2">
      <c r="A49" s="711" t="s">
        <v>329</v>
      </c>
      <c r="B49" s="712" t="s">
        <v>329</v>
      </c>
      <c r="C49" s="713" t="s">
        <v>329</v>
      </c>
      <c r="D49" s="713" t="s">
        <v>329</v>
      </c>
      <c r="E49" s="713"/>
      <c r="F49" s="713" t="s">
        <v>329</v>
      </c>
      <c r="G49" s="713" t="s">
        <v>329</v>
      </c>
      <c r="H49" s="713" t="s">
        <v>329</v>
      </c>
      <c r="I49" s="714" t="s">
        <v>329</v>
      </c>
      <c r="J49" s="715" t="s">
        <v>589</v>
      </c>
    </row>
    <row r="50" spans="1:10" ht="14.45" customHeight="1" x14ac:dyDescent="0.2">
      <c r="A50" s="711" t="s">
        <v>572</v>
      </c>
      <c r="B50" s="712" t="s">
        <v>583</v>
      </c>
      <c r="C50" s="713">
        <v>3642.2053999999994</v>
      </c>
      <c r="D50" s="713">
        <v>2303.8867500000001</v>
      </c>
      <c r="E50" s="713"/>
      <c r="F50" s="713">
        <v>2879.0425999999998</v>
      </c>
      <c r="G50" s="713">
        <v>0</v>
      </c>
      <c r="H50" s="713">
        <v>2879.0425999999998</v>
      </c>
      <c r="I50" s="714" t="s">
        <v>329</v>
      </c>
      <c r="J50" s="715" t="s">
        <v>584</v>
      </c>
    </row>
  </sheetData>
  <mergeCells count="3">
    <mergeCell ref="F3:I3"/>
    <mergeCell ref="C4:D4"/>
    <mergeCell ref="A1:I1"/>
  </mergeCells>
  <conditionalFormatting sqref="F16 F51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0">
    <cfRule type="expression" dxfId="66" priority="5">
      <formula>$H17&gt;0</formula>
    </cfRule>
  </conditionalFormatting>
  <conditionalFormatting sqref="A17:A50">
    <cfRule type="expression" dxfId="65" priority="2">
      <formula>AND($J17&lt;&gt;"mezeraKL",$J17&lt;&gt;"")</formula>
    </cfRule>
  </conditionalFormatting>
  <conditionalFormatting sqref="I17:I50">
    <cfRule type="expression" dxfId="64" priority="6">
      <formula>$I17&gt;1</formula>
    </cfRule>
  </conditionalFormatting>
  <conditionalFormatting sqref="B17:B50">
    <cfRule type="expression" dxfId="63" priority="1">
      <formula>OR($J17="NS",$J17="SumaNS",$J17="Účet")</formula>
    </cfRule>
  </conditionalFormatting>
  <conditionalFormatting sqref="A17:D50 F17:I50">
    <cfRule type="expression" dxfId="62" priority="8">
      <formula>AND($J17&lt;&gt;"",$J17&lt;&gt;"mezeraKL")</formula>
    </cfRule>
  </conditionalFormatting>
  <conditionalFormatting sqref="B17:D50 F17:I50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0" priority="4">
      <formula>OR($J17="SumaNS",$J17="NS")</formula>
    </cfRule>
  </conditionalFormatting>
  <hyperlinks>
    <hyperlink ref="A2" location="Obsah!A1" display="Zpět na Obsah  KL 01  1.-4.měsíc" xr:uid="{0FB23788-6F2C-49C9-98F7-A94FD162AC3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351.83045188893192</v>
      </c>
      <c r="M3" s="203">
        <f>SUBTOTAL(9,M5:M1048576)</f>
        <v>7917.0800000000008</v>
      </c>
      <c r="N3" s="204">
        <f>SUBTOTAL(9,N5:N1048576)</f>
        <v>2785469.8340408253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572</v>
      </c>
      <c r="B5" s="723" t="s">
        <v>573</v>
      </c>
      <c r="C5" s="724" t="s">
        <v>585</v>
      </c>
      <c r="D5" s="725" t="s">
        <v>586</v>
      </c>
      <c r="E5" s="726">
        <v>50113001</v>
      </c>
      <c r="F5" s="725" t="s">
        <v>602</v>
      </c>
      <c r="G5" s="724" t="s">
        <v>603</v>
      </c>
      <c r="H5" s="724">
        <v>196886</v>
      </c>
      <c r="I5" s="724">
        <v>96886</v>
      </c>
      <c r="J5" s="724" t="s">
        <v>604</v>
      </c>
      <c r="K5" s="724" t="s">
        <v>605</v>
      </c>
      <c r="L5" s="727">
        <v>50.16</v>
      </c>
      <c r="M5" s="727">
        <v>1</v>
      </c>
      <c r="N5" s="728">
        <v>50.16</v>
      </c>
    </row>
    <row r="6" spans="1:14" ht="14.45" customHeight="1" x14ac:dyDescent="0.2">
      <c r="A6" s="729" t="s">
        <v>572</v>
      </c>
      <c r="B6" s="730" t="s">
        <v>573</v>
      </c>
      <c r="C6" s="731" t="s">
        <v>585</v>
      </c>
      <c r="D6" s="732" t="s">
        <v>586</v>
      </c>
      <c r="E6" s="733">
        <v>50113001</v>
      </c>
      <c r="F6" s="732" t="s">
        <v>602</v>
      </c>
      <c r="G6" s="731" t="s">
        <v>603</v>
      </c>
      <c r="H6" s="731">
        <v>100362</v>
      </c>
      <c r="I6" s="731">
        <v>362</v>
      </c>
      <c r="J6" s="731" t="s">
        <v>606</v>
      </c>
      <c r="K6" s="731" t="s">
        <v>607</v>
      </c>
      <c r="L6" s="734">
        <v>72.569999999999993</v>
      </c>
      <c r="M6" s="734">
        <v>13</v>
      </c>
      <c r="N6" s="735">
        <v>943.40999999999985</v>
      </c>
    </row>
    <row r="7" spans="1:14" ht="14.45" customHeight="1" x14ac:dyDescent="0.2">
      <c r="A7" s="729" t="s">
        <v>572</v>
      </c>
      <c r="B7" s="730" t="s">
        <v>573</v>
      </c>
      <c r="C7" s="731" t="s">
        <v>585</v>
      </c>
      <c r="D7" s="732" t="s">
        <v>586</v>
      </c>
      <c r="E7" s="733">
        <v>50113001</v>
      </c>
      <c r="F7" s="732" t="s">
        <v>602</v>
      </c>
      <c r="G7" s="731" t="s">
        <v>603</v>
      </c>
      <c r="H7" s="731">
        <v>847974</v>
      </c>
      <c r="I7" s="731">
        <v>125525</v>
      </c>
      <c r="J7" s="731" t="s">
        <v>608</v>
      </c>
      <c r="K7" s="731" t="s">
        <v>609</v>
      </c>
      <c r="L7" s="734">
        <v>47.07</v>
      </c>
      <c r="M7" s="734">
        <v>3</v>
      </c>
      <c r="N7" s="735">
        <v>141.21</v>
      </c>
    </row>
    <row r="8" spans="1:14" ht="14.45" customHeight="1" x14ac:dyDescent="0.2">
      <c r="A8" s="729" t="s">
        <v>572</v>
      </c>
      <c r="B8" s="730" t="s">
        <v>573</v>
      </c>
      <c r="C8" s="731" t="s">
        <v>585</v>
      </c>
      <c r="D8" s="732" t="s">
        <v>586</v>
      </c>
      <c r="E8" s="733">
        <v>50113001</v>
      </c>
      <c r="F8" s="732" t="s">
        <v>602</v>
      </c>
      <c r="G8" s="731" t="s">
        <v>603</v>
      </c>
      <c r="H8" s="731">
        <v>156926</v>
      </c>
      <c r="I8" s="731">
        <v>56926</v>
      </c>
      <c r="J8" s="731" t="s">
        <v>610</v>
      </c>
      <c r="K8" s="731" t="s">
        <v>611</v>
      </c>
      <c r="L8" s="734">
        <v>48.4</v>
      </c>
      <c r="M8" s="734">
        <v>86</v>
      </c>
      <c r="N8" s="735">
        <v>4162.3999999999996</v>
      </c>
    </row>
    <row r="9" spans="1:14" ht="14.45" customHeight="1" x14ac:dyDescent="0.2">
      <c r="A9" s="729" t="s">
        <v>572</v>
      </c>
      <c r="B9" s="730" t="s">
        <v>573</v>
      </c>
      <c r="C9" s="731" t="s">
        <v>585</v>
      </c>
      <c r="D9" s="732" t="s">
        <v>586</v>
      </c>
      <c r="E9" s="733">
        <v>50113001</v>
      </c>
      <c r="F9" s="732" t="s">
        <v>602</v>
      </c>
      <c r="G9" s="731" t="s">
        <v>603</v>
      </c>
      <c r="H9" s="731">
        <v>905097</v>
      </c>
      <c r="I9" s="731">
        <v>158767</v>
      </c>
      <c r="J9" s="731" t="s">
        <v>612</v>
      </c>
      <c r="K9" s="731" t="s">
        <v>613</v>
      </c>
      <c r="L9" s="734">
        <v>167.41999264077384</v>
      </c>
      <c r="M9" s="734">
        <v>35</v>
      </c>
      <c r="N9" s="735">
        <v>5859.6997424270849</v>
      </c>
    </row>
    <row r="10" spans="1:14" ht="14.45" customHeight="1" x14ac:dyDescent="0.2">
      <c r="A10" s="729" t="s">
        <v>572</v>
      </c>
      <c r="B10" s="730" t="s">
        <v>573</v>
      </c>
      <c r="C10" s="731" t="s">
        <v>585</v>
      </c>
      <c r="D10" s="732" t="s">
        <v>586</v>
      </c>
      <c r="E10" s="733">
        <v>50113001</v>
      </c>
      <c r="F10" s="732" t="s">
        <v>602</v>
      </c>
      <c r="G10" s="731" t="s">
        <v>603</v>
      </c>
      <c r="H10" s="731">
        <v>23987</v>
      </c>
      <c r="I10" s="731">
        <v>23987</v>
      </c>
      <c r="J10" s="731" t="s">
        <v>614</v>
      </c>
      <c r="K10" s="731" t="s">
        <v>615</v>
      </c>
      <c r="L10" s="734">
        <v>167.42000000000002</v>
      </c>
      <c r="M10" s="734">
        <v>1</v>
      </c>
      <c r="N10" s="735">
        <v>167.42000000000002</v>
      </c>
    </row>
    <row r="11" spans="1:14" ht="14.45" customHeight="1" x14ac:dyDescent="0.2">
      <c r="A11" s="729" t="s">
        <v>572</v>
      </c>
      <c r="B11" s="730" t="s">
        <v>573</v>
      </c>
      <c r="C11" s="731" t="s">
        <v>585</v>
      </c>
      <c r="D11" s="732" t="s">
        <v>586</v>
      </c>
      <c r="E11" s="733">
        <v>50113001</v>
      </c>
      <c r="F11" s="732" t="s">
        <v>602</v>
      </c>
      <c r="G11" s="731" t="s">
        <v>603</v>
      </c>
      <c r="H11" s="731">
        <v>103070</v>
      </c>
      <c r="I11" s="731">
        <v>103070</v>
      </c>
      <c r="J11" s="731" t="s">
        <v>616</v>
      </c>
      <c r="K11" s="731" t="s">
        <v>617</v>
      </c>
      <c r="L11" s="734">
        <v>168.87</v>
      </c>
      <c r="M11" s="734">
        <v>2</v>
      </c>
      <c r="N11" s="735">
        <v>337.74</v>
      </c>
    </row>
    <row r="12" spans="1:14" ht="14.45" customHeight="1" x14ac:dyDescent="0.2">
      <c r="A12" s="729" t="s">
        <v>572</v>
      </c>
      <c r="B12" s="730" t="s">
        <v>573</v>
      </c>
      <c r="C12" s="731" t="s">
        <v>585</v>
      </c>
      <c r="D12" s="732" t="s">
        <v>586</v>
      </c>
      <c r="E12" s="733">
        <v>50113001</v>
      </c>
      <c r="F12" s="732" t="s">
        <v>602</v>
      </c>
      <c r="G12" s="731" t="s">
        <v>603</v>
      </c>
      <c r="H12" s="731">
        <v>850308</v>
      </c>
      <c r="I12" s="731">
        <v>130719</v>
      </c>
      <c r="J12" s="731" t="s">
        <v>618</v>
      </c>
      <c r="K12" s="731" t="s">
        <v>329</v>
      </c>
      <c r="L12" s="734">
        <v>115.39999999999998</v>
      </c>
      <c r="M12" s="734">
        <v>2</v>
      </c>
      <c r="N12" s="735">
        <v>230.79999999999995</v>
      </c>
    </row>
    <row r="13" spans="1:14" ht="14.45" customHeight="1" x14ac:dyDescent="0.2">
      <c r="A13" s="729" t="s">
        <v>572</v>
      </c>
      <c r="B13" s="730" t="s">
        <v>573</v>
      </c>
      <c r="C13" s="731" t="s">
        <v>585</v>
      </c>
      <c r="D13" s="732" t="s">
        <v>586</v>
      </c>
      <c r="E13" s="733">
        <v>50113001</v>
      </c>
      <c r="F13" s="732" t="s">
        <v>602</v>
      </c>
      <c r="G13" s="731" t="s">
        <v>603</v>
      </c>
      <c r="H13" s="731">
        <v>51366</v>
      </c>
      <c r="I13" s="731">
        <v>51366</v>
      </c>
      <c r="J13" s="731" t="s">
        <v>619</v>
      </c>
      <c r="K13" s="731" t="s">
        <v>620</v>
      </c>
      <c r="L13" s="734">
        <v>171.60000000000002</v>
      </c>
      <c r="M13" s="734">
        <v>9</v>
      </c>
      <c r="N13" s="735">
        <v>1544.4</v>
      </c>
    </row>
    <row r="14" spans="1:14" ht="14.45" customHeight="1" x14ac:dyDescent="0.2">
      <c r="A14" s="729" t="s">
        <v>572</v>
      </c>
      <c r="B14" s="730" t="s">
        <v>573</v>
      </c>
      <c r="C14" s="731" t="s">
        <v>585</v>
      </c>
      <c r="D14" s="732" t="s">
        <v>586</v>
      </c>
      <c r="E14" s="733">
        <v>50113001</v>
      </c>
      <c r="F14" s="732" t="s">
        <v>602</v>
      </c>
      <c r="G14" s="731" t="s">
        <v>603</v>
      </c>
      <c r="H14" s="731">
        <v>157608</v>
      </c>
      <c r="I14" s="731">
        <v>57608</v>
      </c>
      <c r="J14" s="731" t="s">
        <v>621</v>
      </c>
      <c r="K14" s="731" t="s">
        <v>622</v>
      </c>
      <c r="L14" s="734">
        <v>100.25</v>
      </c>
      <c r="M14" s="734">
        <v>5</v>
      </c>
      <c r="N14" s="735">
        <v>501.25</v>
      </c>
    </row>
    <row r="15" spans="1:14" ht="14.45" customHeight="1" x14ac:dyDescent="0.2">
      <c r="A15" s="729" t="s">
        <v>572</v>
      </c>
      <c r="B15" s="730" t="s">
        <v>573</v>
      </c>
      <c r="C15" s="731" t="s">
        <v>585</v>
      </c>
      <c r="D15" s="732" t="s">
        <v>586</v>
      </c>
      <c r="E15" s="733">
        <v>50113001</v>
      </c>
      <c r="F15" s="732" t="s">
        <v>602</v>
      </c>
      <c r="G15" s="731" t="s">
        <v>603</v>
      </c>
      <c r="H15" s="731">
        <v>224964</v>
      </c>
      <c r="I15" s="731">
        <v>224964</v>
      </c>
      <c r="J15" s="731" t="s">
        <v>623</v>
      </c>
      <c r="K15" s="731" t="s">
        <v>624</v>
      </c>
      <c r="L15" s="734">
        <v>107.75</v>
      </c>
      <c r="M15" s="734">
        <v>12</v>
      </c>
      <c r="N15" s="735">
        <v>1293</v>
      </c>
    </row>
    <row r="16" spans="1:14" ht="14.45" customHeight="1" x14ac:dyDescent="0.2">
      <c r="A16" s="729" t="s">
        <v>572</v>
      </c>
      <c r="B16" s="730" t="s">
        <v>573</v>
      </c>
      <c r="C16" s="731" t="s">
        <v>585</v>
      </c>
      <c r="D16" s="732" t="s">
        <v>586</v>
      </c>
      <c r="E16" s="733">
        <v>50113001</v>
      </c>
      <c r="F16" s="732" t="s">
        <v>602</v>
      </c>
      <c r="G16" s="731" t="s">
        <v>603</v>
      </c>
      <c r="H16" s="731">
        <v>202878</v>
      </c>
      <c r="I16" s="731">
        <v>202878</v>
      </c>
      <c r="J16" s="731" t="s">
        <v>625</v>
      </c>
      <c r="K16" s="731" t="s">
        <v>626</v>
      </c>
      <c r="L16" s="734">
        <v>45.576000000000001</v>
      </c>
      <c r="M16" s="734">
        <v>5</v>
      </c>
      <c r="N16" s="735">
        <v>227.88</v>
      </c>
    </row>
    <row r="17" spans="1:14" ht="14.45" customHeight="1" x14ac:dyDescent="0.2">
      <c r="A17" s="729" t="s">
        <v>572</v>
      </c>
      <c r="B17" s="730" t="s">
        <v>573</v>
      </c>
      <c r="C17" s="731" t="s">
        <v>585</v>
      </c>
      <c r="D17" s="732" t="s">
        <v>586</v>
      </c>
      <c r="E17" s="733">
        <v>50113001</v>
      </c>
      <c r="F17" s="732" t="s">
        <v>602</v>
      </c>
      <c r="G17" s="731" t="s">
        <v>603</v>
      </c>
      <c r="H17" s="731">
        <v>394712</v>
      </c>
      <c r="I17" s="731">
        <v>0</v>
      </c>
      <c r="J17" s="731" t="s">
        <v>627</v>
      </c>
      <c r="K17" s="731" t="s">
        <v>628</v>
      </c>
      <c r="L17" s="734">
        <v>28.75</v>
      </c>
      <c r="M17" s="734">
        <v>720</v>
      </c>
      <c r="N17" s="735">
        <v>20700</v>
      </c>
    </row>
    <row r="18" spans="1:14" ht="14.45" customHeight="1" x14ac:dyDescent="0.2">
      <c r="A18" s="729" t="s">
        <v>572</v>
      </c>
      <c r="B18" s="730" t="s">
        <v>573</v>
      </c>
      <c r="C18" s="731" t="s">
        <v>585</v>
      </c>
      <c r="D18" s="732" t="s">
        <v>586</v>
      </c>
      <c r="E18" s="733">
        <v>50113001</v>
      </c>
      <c r="F18" s="732" t="s">
        <v>602</v>
      </c>
      <c r="G18" s="731" t="s">
        <v>603</v>
      </c>
      <c r="H18" s="731">
        <v>230426</v>
      </c>
      <c r="I18" s="731">
        <v>230426</v>
      </c>
      <c r="J18" s="731" t="s">
        <v>629</v>
      </c>
      <c r="K18" s="731" t="s">
        <v>630</v>
      </c>
      <c r="L18" s="734">
        <v>78.393437499999976</v>
      </c>
      <c r="M18" s="734">
        <v>32</v>
      </c>
      <c r="N18" s="735">
        <v>2508.5899999999992</v>
      </c>
    </row>
    <row r="19" spans="1:14" ht="14.45" customHeight="1" x14ac:dyDescent="0.2">
      <c r="A19" s="729" t="s">
        <v>572</v>
      </c>
      <c r="B19" s="730" t="s">
        <v>573</v>
      </c>
      <c r="C19" s="731" t="s">
        <v>585</v>
      </c>
      <c r="D19" s="732" t="s">
        <v>586</v>
      </c>
      <c r="E19" s="733">
        <v>50113001</v>
      </c>
      <c r="F19" s="732" t="s">
        <v>602</v>
      </c>
      <c r="G19" s="731" t="s">
        <v>603</v>
      </c>
      <c r="H19" s="731">
        <v>394627</v>
      </c>
      <c r="I19" s="731">
        <v>0</v>
      </c>
      <c r="J19" s="731" t="s">
        <v>631</v>
      </c>
      <c r="K19" s="731" t="s">
        <v>329</v>
      </c>
      <c r="L19" s="734">
        <v>117.24526748495646</v>
      </c>
      <c r="M19" s="734">
        <v>18</v>
      </c>
      <c r="N19" s="735">
        <v>2110.4148147292162</v>
      </c>
    </row>
    <row r="20" spans="1:14" ht="14.45" customHeight="1" x14ac:dyDescent="0.2">
      <c r="A20" s="729" t="s">
        <v>572</v>
      </c>
      <c r="B20" s="730" t="s">
        <v>573</v>
      </c>
      <c r="C20" s="731" t="s">
        <v>585</v>
      </c>
      <c r="D20" s="732" t="s">
        <v>586</v>
      </c>
      <c r="E20" s="733">
        <v>50113001</v>
      </c>
      <c r="F20" s="732" t="s">
        <v>602</v>
      </c>
      <c r="G20" s="731" t="s">
        <v>603</v>
      </c>
      <c r="H20" s="731">
        <v>930224</v>
      </c>
      <c r="I20" s="731">
        <v>0</v>
      </c>
      <c r="J20" s="731" t="s">
        <v>632</v>
      </c>
      <c r="K20" s="731" t="s">
        <v>329</v>
      </c>
      <c r="L20" s="734">
        <v>111.72245505942848</v>
      </c>
      <c r="M20" s="734">
        <v>2</v>
      </c>
      <c r="N20" s="735">
        <v>223.44491011885697</v>
      </c>
    </row>
    <row r="21" spans="1:14" ht="14.45" customHeight="1" x14ac:dyDescent="0.2">
      <c r="A21" s="729" t="s">
        <v>572</v>
      </c>
      <c r="B21" s="730" t="s">
        <v>573</v>
      </c>
      <c r="C21" s="731" t="s">
        <v>585</v>
      </c>
      <c r="D21" s="732" t="s">
        <v>586</v>
      </c>
      <c r="E21" s="733">
        <v>50113001</v>
      </c>
      <c r="F21" s="732" t="s">
        <v>602</v>
      </c>
      <c r="G21" s="731" t="s">
        <v>603</v>
      </c>
      <c r="H21" s="731">
        <v>921335</v>
      </c>
      <c r="I21" s="731">
        <v>0</v>
      </c>
      <c r="J21" s="731" t="s">
        <v>633</v>
      </c>
      <c r="K21" s="731" t="s">
        <v>329</v>
      </c>
      <c r="L21" s="734">
        <v>53.724017159881889</v>
      </c>
      <c r="M21" s="734">
        <v>650</v>
      </c>
      <c r="N21" s="735">
        <v>34920.61115392323</v>
      </c>
    </row>
    <row r="22" spans="1:14" ht="14.45" customHeight="1" x14ac:dyDescent="0.2">
      <c r="A22" s="729" t="s">
        <v>572</v>
      </c>
      <c r="B22" s="730" t="s">
        <v>573</v>
      </c>
      <c r="C22" s="731" t="s">
        <v>585</v>
      </c>
      <c r="D22" s="732" t="s">
        <v>586</v>
      </c>
      <c r="E22" s="733">
        <v>50113001</v>
      </c>
      <c r="F22" s="732" t="s">
        <v>602</v>
      </c>
      <c r="G22" s="731" t="s">
        <v>603</v>
      </c>
      <c r="H22" s="731">
        <v>920352</v>
      </c>
      <c r="I22" s="731">
        <v>0</v>
      </c>
      <c r="J22" s="731" t="s">
        <v>634</v>
      </c>
      <c r="K22" s="731" t="s">
        <v>329</v>
      </c>
      <c r="L22" s="734">
        <v>101.09630050739311</v>
      </c>
      <c r="M22" s="734">
        <v>105</v>
      </c>
      <c r="N22" s="735">
        <v>10615.111553276276</v>
      </c>
    </row>
    <row r="23" spans="1:14" ht="14.45" customHeight="1" x14ac:dyDescent="0.2">
      <c r="A23" s="729" t="s">
        <v>572</v>
      </c>
      <c r="B23" s="730" t="s">
        <v>573</v>
      </c>
      <c r="C23" s="731" t="s">
        <v>585</v>
      </c>
      <c r="D23" s="732" t="s">
        <v>586</v>
      </c>
      <c r="E23" s="733">
        <v>50113001</v>
      </c>
      <c r="F23" s="732" t="s">
        <v>602</v>
      </c>
      <c r="G23" s="731" t="s">
        <v>603</v>
      </c>
      <c r="H23" s="731">
        <v>921017</v>
      </c>
      <c r="I23" s="731">
        <v>0</v>
      </c>
      <c r="J23" s="731" t="s">
        <v>635</v>
      </c>
      <c r="K23" s="731" t="s">
        <v>329</v>
      </c>
      <c r="L23" s="734">
        <v>42.555412659438943</v>
      </c>
      <c r="M23" s="734">
        <v>1</v>
      </c>
      <c r="N23" s="735">
        <v>42.555412659438943</v>
      </c>
    </row>
    <row r="24" spans="1:14" ht="14.45" customHeight="1" x14ac:dyDescent="0.2">
      <c r="A24" s="729" t="s">
        <v>572</v>
      </c>
      <c r="B24" s="730" t="s">
        <v>573</v>
      </c>
      <c r="C24" s="731" t="s">
        <v>585</v>
      </c>
      <c r="D24" s="732" t="s">
        <v>586</v>
      </c>
      <c r="E24" s="733">
        <v>50113001</v>
      </c>
      <c r="F24" s="732" t="s">
        <v>602</v>
      </c>
      <c r="G24" s="731" t="s">
        <v>603</v>
      </c>
      <c r="H24" s="731">
        <v>900321</v>
      </c>
      <c r="I24" s="731">
        <v>0</v>
      </c>
      <c r="J24" s="731" t="s">
        <v>636</v>
      </c>
      <c r="K24" s="731" t="s">
        <v>329</v>
      </c>
      <c r="L24" s="734">
        <v>730.41549775394856</v>
      </c>
      <c r="M24" s="734">
        <v>1</v>
      </c>
      <c r="N24" s="735">
        <v>730.41549775394856</v>
      </c>
    </row>
    <row r="25" spans="1:14" ht="14.45" customHeight="1" x14ac:dyDescent="0.2">
      <c r="A25" s="729" t="s">
        <v>572</v>
      </c>
      <c r="B25" s="730" t="s">
        <v>573</v>
      </c>
      <c r="C25" s="731" t="s">
        <v>585</v>
      </c>
      <c r="D25" s="732" t="s">
        <v>586</v>
      </c>
      <c r="E25" s="733">
        <v>50113001</v>
      </c>
      <c r="F25" s="732" t="s">
        <v>602</v>
      </c>
      <c r="G25" s="731" t="s">
        <v>603</v>
      </c>
      <c r="H25" s="731">
        <v>930676</v>
      </c>
      <c r="I25" s="731">
        <v>0</v>
      </c>
      <c r="J25" s="731" t="s">
        <v>637</v>
      </c>
      <c r="K25" s="731" t="s">
        <v>329</v>
      </c>
      <c r="L25" s="734">
        <v>79.697081063072801</v>
      </c>
      <c r="M25" s="734">
        <v>203</v>
      </c>
      <c r="N25" s="735">
        <v>16178.50745580378</v>
      </c>
    </row>
    <row r="26" spans="1:14" ht="14.45" customHeight="1" x14ac:dyDescent="0.2">
      <c r="A26" s="729" t="s">
        <v>572</v>
      </c>
      <c r="B26" s="730" t="s">
        <v>573</v>
      </c>
      <c r="C26" s="731" t="s">
        <v>585</v>
      </c>
      <c r="D26" s="732" t="s">
        <v>586</v>
      </c>
      <c r="E26" s="733">
        <v>50113001</v>
      </c>
      <c r="F26" s="732" t="s">
        <v>602</v>
      </c>
      <c r="G26" s="731" t="s">
        <v>603</v>
      </c>
      <c r="H26" s="731">
        <v>900427</v>
      </c>
      <c r="I26" s="731">
        <v>0</v>
      </c>
      <c r="J26" s="731" t="s">
        <v>638</v>
      </c>
      <c r="K26" s="731" t="s">
        <v>329</v>
      </c>
      <c r="L26" s="734">
        <v>70.571512667245912</v>
      </c>
      <c r="M26" s="734">
        <v>2</v>
      </c>
      <c r="N26" s="735">
        <v>141.14302533449182</v>
      </c>
    </row>
    <row r="27" spans="1:14" ht="14.45" customHeight="1" x14ac:dyDescent="0.2">
      <c r="A27" s="729" t="s">
        <v>572</v>
      </c>
      <c r="B27" s="730" t="s">
        <v>573</v>
      </c>
      <c r="C27" s="731" t="s">
        <v>585</v>
      </c>
      <c r="D27" s="732" t="s">
        <v>586</v>
      </c>
      <c r="E27" s="733">
        <v>50113001</v>
      </c>
      <c r="F27" s="732" t="s">
        <v>602</v>
      </c>
      <c r="G27" s="731" t="s">
        <v>603</v>
      </c>
      <c r="H27" s="731">
        <v>900071</v>
      </c>
      <c r="I27" s="731">
        <v>0</v>
      </c>
      <c r="J27" s="731" t="s">
        <v>639</v>
      </c>
      <c r="K27" s="731" t="s">
        <v>329</v>
      </c>
      <c r="L27" s="734">
        <v>150.71502351554233</v>
      </c>
      <c r="M27" s="734">
        <v>5</v>
      </c>
      <c r="N27" s="735">
        <v>753.57511757771169</v>
      </c>
    </row>
    <row r="28" spans="1:14" ht="14.45" customHeight="1" x14ac:dyDescent="0.2">
      <c r="A28" s="729" t="s">
        <v>572</v>
      </c>
      <c r="B28" s="730" t="s">
        <v>573</v>
      </c>
      <c r="C28" s="731" t="s">
        <v>585</v>
      </c>
      <c r="D28" s="732" t="s">
        <v>586</v>
      </c>
      <c r="E28" s="733">
        <v>50113001</v>
      </c>
      <c r="F28" s="732" t="s">
        <v>602</v>
      </c>
      <c r="G28" s="731" t="s">
        <v>603</v>
      </c>
      <c r="H28" s="731">
        <v>921412</v>
      </c>
      <c r="I28" s="731">
        <v>0</v>
      </c>
      <c r="J28" s="731" t="s">
        <v>640</v>
      </c>
      <c r="K28" s="731" t="s">
        <v>329</v>
      </c>
      <c r="L28" s="734">
        <v>59.059962841864021</v>
      </c>
      <c r="M28" s="734">
        <v>1130</v>
      </c>
      <c r="N28" s="735">
        <v>66737.758011306345</v>
      </c>
    </row>
    <row r="29" spans="1:14" ht="14.45" customHeight="1" x14ac:dyDescent="0.2">
      <c r="A29" s="729" t="s">
        <v>572</v>
      </c>
      <c r="B29" s="730" t="s">
        <v>573</v>
      </c>
      <c r="C29" s="731" t="s">
        <v>585</v>
      </c>
      <c r="D29" s="732" t="s">
        <v>586</v>
      </c>
      <c r="E29" s="733">
        <v>50113001</v>
      </c>
      <c r="F29" s="732" t="s">
        <v>602</v>
      </c>
      <c r="G29" s="731" t="s">
        <v>603</v>
      </c>
      <c r="H29" s="731">
        <v>840220</v>
      </c>
      <c r="I29" s="731">
        <v>0</v>
      </c>
      <c r="J29" s="731" t="s">
        <v>641</v>
      </c>
      <c r="K29" s="731" t="s">
        <v>329</v>
      </c>
      <c r="L29" s="734">
        <v>214.29000000000002</v>
      </c>
      <c r="M29" s="734">
        <v>2</v>
      </c>
      <c r="N29" s="735">
        <v>428.58000000000004</v>
      </c>
    </row>
    <row r="30" spans="1:14" ht="14.45" customHeight="1" x14ac:dyDescent="0.2">
      <c r="A30" s="729" t="s">
        <v>572</v>
      </c>
      <c r="B30" s="730" t="s">
        <v>573</v>
      </c>
      <c r="C30" s="731" t="s">
        <v>585</v>
      </c>
      <c r="D30" s="732" t="s">
        <v>586</v>
      </c>
      <c r="E30" s="733">
        <v>50113001</v>
      </c>
      <c r="F30" s="732" t="s">
        <v>602</v>
      </c>
      <c r="G30" s="731" t="s">
        <v>603</v>
      </c>
      <c r="H30" s="731">
        <v>189997</v>
      </c>
      <c r="I30" s="731">
        <v>89997</v>
      </c>
      <c r="J30" s="731" t="s">
        <v>642</v>
      </c>
      <c r="K30" s="731" t="s">
        <v>643</v>
      </c>
      <c r="L30" s="734">
        <v>191.06000000000003</v>
      </c>
      <c r="M30" s="734">
        <v>41</v>
      </c>
      <c r="N30" s="735">
        <v>7833.4600000000009</v>
      </c>
    </row>
    <row r="31" spans="1:14" ht="14.45" customHeight="1" x14ac:dyDescent="0.2">
      <c r="A31" s="729" t="s">
        <v>572</v>
      </c>
      <c r="B31" s="730" t="s">
        <v>573</v>
      </c>
      <c r="C31" s="731" t="s">
        <v>585</v>
      </c>
      <c r="D31" s="732" t="s">
        <v>586</v>
      </c>
      <c r="E31" s="733">
        <v>50113001</v>
      </c>
      <c r="F31" s="732" t="s">
        <v>602</v>
      </c>
      <c r="G31" s="731" t="s">
        <v>603</v>
      </c>
      <c r="H31" s="731">
        <v>102684</v>
      </c>
      <c r="I31" s="731">
        <v>2684</v>
      </c>
      <c r="J31" s="731" t="s">
        <v>644</v>
      </c>
      <c r="K31" s="731" t="s">
        <v>645</v>
      </c>
      <c r="L31" s="734">
        <v>108.56</v>
      </c>
      <c r="M31" s="734">
        <v>2</v>
      </c>
      <c r="N31" s="735">
        <v>217.12</v>
      </c>
    </row>
    <row r="32" spans="1:14" ht="14.45" customHeight="1" x14ac:dyDescent="0.2">
      <c r="A32" s="729" t="s">
        <v>572</v>
      </c>
      <c r="B32" s="730" t="s">
        <v>573</v>
      </c>
      <c r="C32" s="731" t="s">
        <v>585</v>
      </c>
      <c r="D32" s="732" t="s">
        <v>586</v>
      </c>
      <c r="E32" s="733">
        <v>50113001</v>
      </c>
      <c r="F32" s="732" t="s">
        <v>602</v>
      </c>
      <c r="G32" s="731" t="s">
        <v>603</v>
      </c>
      <c r="H32" s="731">
        <v>119686</v>
      </c>
      <c r="I32" s="731">
        <v>119686</v>
      </c>
      <c r="J32" s="731" t="s">
        <v>646</v>
      </c>
      <c r="K32" s="731" t="s">
        <v>647</v>
      </c>
      <c r="L32" s="734">
        <v>59.390000000000008</v>
      </c>
      <c r="M32" s="734">
        <v>3</v>
      </c>
      <c r="N32" s="735">
        <v>178.17000000000002</v>
      </c>
    </row>
    <row r="33" spans="1:14" ht="14.45" customHeight="1" x14ac:dyDescent="0.2">
      <c r="A33" s="729" t="s">
        <v>572</v>
      </c>
      <c r="B33" s="730" t="s">
        <v>573</v>
      </c>
      <c r="C33" s="731" t="s">
        <v>585</v>
      </c>
      <c r="D33" s="732" t="s">
        <v>586</v>
      </c>
      <c r="E33" s="733">
        <v>50113001</v>
      </c>
      <c r="F33" s="732" t="s">
        <v>602</v>
      </c>
      <c r="G33" s="731" t="s">
        <v>603</v>
      </c>
      <c r="H33" s="731">
        <v>848241</v>
      </c>
      <c r="I33" s="731">
        <v>107854</v>
      </c>
      <c r="J33" s="731" t="s">
        <v>648</v>
      </c>
      <c r="K33" s="731" t="s">
        <v>649</v>
      </c>
      <c r="L33" s="734">
        <v>1859.3900000000003</v>
      </c>
      <c r="M33" s="734">
        <v>2</v>
      </c>
      <c r="N33" s="735">
        <v>3718.7800000000007</v>
      </c>
    </row>
    <row r="34" spans="1:14" ht="14.45" customHeight="1" x14ac:dyDescent="0.2">
      <c r="A34" s="729" t="s">
        <v>572</v>
      </c>
      <c r="B34" s="730" t="s">
        <v>573</v>
      </c>
      <c r="C34" s="731" t="s">
        <v>585</v>
      </c>
      <c r="D34" s="732" t="s">
        <v>586</v>
      </c>
      <c r="E34" s="733">
        <v>50113001</v>
      </c>
      <c r="F34" s="732" t="s">
        <v>602</v>
      </c>
      <c r="G34" s="731" t="s">
        <v>603</v>
      </c>
      <c r="H34" s="731">
        <v>200863</v>
      </c>
      <c r="I34" s="731">
        <v>200863</v>
      </c>
      <c r="J34" s="731" t="s">
        <v>650</v>
      </c>
      <c r="K34" s="731" t="s">
        <v>651</v>
      </c>
      <c r="L34" s="734">
        <v>84.576470588235296</v>
      </c>
      <c r="M34" s="734">
        <v>170</v>
      </c>
      <c r="N34" s="735">
        <v>14378</v>
      </c>
    </row>
    <row r="35" spans="1:14" ht="14.45" customHeight="1" x14ac:dyDescent="0.2">
      <c r="A35" s="729" t="s">
        <v>572</v>
      </c>
      <c r="B35" s="730" t="s">
        <v>573</v>
      </c>
      <c r="C35" s="731" t="s">
        <v>585</v>
      </c>
      <c r="D35" s="732" t="s">
        <v>586</v>
      </c>
      <c r="E35" s="733">
        <v>50113001</v>
      </c>
      <c r="F35" s="732" t="s">
        <v>602</v>
      </c>
      <c r="G35" s="731" t="s">
        <v>603</v>
      </c>
      <c r="H35" s="731">
        <v>122629</v>
      </c>
      <c r="I35" s="731">
        <v>122629</v>
      </c>
      <c r="J35" s="731" t="s">
        <v>652</v>
      </c>
      <c r="K35" s="731" t="s">
        <v>653</v>
      </c>
      <c r="L35" s="734">
        <v>75.297499999999999</v>
      </c>
      <c r="M35" s="734">
        <v>16</v>
      </c>
      <c r="N35" s="735">
        <v>1204.76</v>
      </c>
    </row>
    <row r="36" spans="1:14" ht="14.45" customHeight="1" x14ac:dyDescent="0.2">
      <c r="A36" s="729" t="s">
        <v>572</v>
      </c>
      <c r="B36" s="730" t="s">
        <v>573</v>
      </c>
      <c r="C36" s="731" t="s">
        <v>585</v>
      </c>
      <c r="D36" s="732" t="s">
        <v>586</v>
      </c>
      <c r="E36" s="733">
        <v>50113001</v>
      </c>
      <c r="F36" s="732" t="s">
        <v>602</v>
      </c>
      <c r="G36" s="731" t="s">
        <v>603</v>
      </c>
      <c r="H36" s="731">
        <v>243240</v>
      </c>
      <c r="I36" s="731">
        <v>243240</v>
      </c>
      <c r="J36" s="731" t="s">
        <v>654</v>
      </c>
      <c r="K36" s="731" t="s">
        <v>655</v>
      </c>
      <c r="L36" s="734">
        <v>80.490000000000009</v>
      </c>
      <c r="M36" s="734">
        <v>3</v>
      </c>
      <c r="N36" s="735">
        <v>241.47000000000003</v>
      </c>
    </row>
    <row r="37" spans="1:14" ht="14.45" customHeight="1" x14ac:dyDescent="0.2">
      <c r="A37" s="729" t="s">
        <v>572</v>
      </c>
      <c r="B37" s="730" t="s">
        <v>573</v>
      </c>
      <c r="C37" s="731" t="s">
        <v>585</v>
      </c>
      <c r="D37" s="732" t="s">
        <v>586</v>
      </c>
      <c r="E37" s="733">
        <v>50113008</v>
      </c>
      <c r="F37" s="732" t="s">
        <v>656</v>
      </c>
      <c r="G37" s="731"/>
      <c r="H37" s="731"/>
      <c r="I37" s="731">
        <v>26039</v>
      </c>
      <c r="J37" s="731" t="s">
        <v>657</v>
      </c>
      <c r="K37" s="731" t="s">
        <v>658</v>
      </c>
      <c r="L37" s="734">
        <v>1265</v>
      </c>
      <c r="M37" s="734">
        <v>3</v>
      </c>
      <c r="N37" s="735">
        <v>3795</v>
      </c>
    </row>
    <row r="38" spans="1:14" ht="14.45" customHeight="1" x14ac:dyDescent="0.2">
      <c r="A38" s="729" t="s">
        <v>572</v>
      </c>
      <c r="B38" s="730" t="s">
        <v>573</v>
      </c>
      <c r="C38" s="731" t="s">
        <v>585</v>
      </c>
      <c r="D38" s="732" t="s">
        <v>586</v>
      </c>
      <c r="E38" s="733">
        <v>50113013</v>
      </c>
      <c r="F38" s="732" t="s">
        <v>659</v>
      </c>
      <c r="G38" s="731" t="s">
        <v>603</v>
      </c>
      <c r="H38" s="731">
        <v>172972</v>
      </c>
      <c r="I38" s="731">
        <v>72972</v>
      </c>
      <c r="J38" s="731" t="s">
        <v>660</v>
      </c>
      <c r="K38" s="731" t="s">
        <v>661</v>
      </c>
      <c r="L38" s="734">
        <v>203.72</v>
      </c>
      <c r="M38" s="734">
        <v>2</v>
      </c>
      <c r="N38" s="735">
        <v>407.44</v>
      </c>
    </row>
    <row r="39" spans="1:14" ht="14.45" customHeight="1" x14ac:dyDescent="0.2">
      <c r="A39" s="729" t="s">
        <v>572</v>
      </c>
      <c r="B39" s="730" t="s">
        <v>573</v>
      </c>
      <c r="C39" s="731" t="s">
        <v>585</v>
      </c>
      <c r="D39" s="732" t="s">
        <v>586</v>
      </c>
      <c r="E39" s="733">
        <v>50113013</v>
      </c>
      <c r="F39" s="732" t="s">
        <v>659</v>
      </c>
      <c r="G39" s="731" t="s">
        <v>603</v>
      </c>
      <c r="H39" s="731">
        <v>201958</v>
      </c>
      <c r="I39" s="731">
        <v>201958</v>
      </c>
      <c r="J39" s="731" t="s">
        <v>662</v>
      </c>
      <c r="K39" s="731" t="s">
        <v>663</v>
      </c>
      <c r="L39" s="734">
        <v>238.23000000000002</v>
      </c>
      <c r="M39" s="734">
        <v>13</v>
      </c>
      <c r="N39" s="735">
        <v>3096.9900000000002</v>
      </c>
    </row>
    <row r="40" spans="1:14" ht="14.45" customHeight="1" x14ac:dyDescent="0.2">
      <c r="A40" s="729" t="s">
        <v>572</v>
      </c>
      <c r="B40" s="730" t="s">
        <v>573</v>
      </c>
      <c r="C40" s="731" t="s">
        <v>585</v>
      </c>
      <c r="D40" s="732" t="s">
        <v>586</v>
      </c>
      <c r="E40" s="733">
        <v>50113013</v>
      </c>
      <c r="F40" s="732" t="s">
        <v>659</v>
      </c>
      <c r="G40" s="731" t="s">
        <v>603</v>
      </c>
      <c r="H40" s="731">
        <v>201961</v>
      </c>
      <c r="I40" s="731">
        <v>201961</v>
      </c>
      <c r="J40" s="731" t="s">
        <v>664</v>
      </c>
      <c r="K40" s="731" t="s">
        <v>665</v>
      </c>
      <c r="L40" s="734">
        <v>322.30000000000007</v>
      </c>
      <c r="M40" s="734">
        <v>2</v>
      </c>
      <c r="N40" s="735">
        <v>644.60000000000014</v>
      </c>
    </row>
    <row r="41" spans="1:14" ht="14.45" customHeight="1" x14ac:dyDescent="0.2">
      <c r="A41" s="729" t="s">
        <v>572</v>
      </c>
      <c r="B41" s="730" t="s">
        <v>573</v>
      </c>
      <c r="C41" s="731" t="s">
        <v>585</v>
      </c>
      <c r="D41" s="732" t="s">
        <v>586</v>
      </c>
      <c r="E41" s="733">
        <v>50113013</v>
      </c>
      <c r="F41" s="732" t="s">
        <v>659</v>
      </c>
      <c r="G41" s="731" t="s">
        <v>603</v>
      </c>
      <c r="H41" s="731">
        <v>101066</v>
      </c>
      <c r="I41" s="731">
        <v>1066</v>
      </c>
      <c r="J41" s="731" t="s">
        <v>666</v>
      </c>
      <c r="K41" s="731" t="s">
        <v>667</v>
      </c>
      <c r="L41" s="734">
        <v>57.23</v>
      </c>
      <c r="M41" s="734">
        <v>6</v>
      </c>
      <c r="N41" s="735">
        <v>343.38</v>
      </c>
    </row>
    <row r="42" spans="1:14" ht="14.45" customHeight="1" x14ac:dyDescent="0.2">
      <c r="A42" s="729" t="s">
        <v>572</v>
      </c>
      <c r="B42" s="730" t="s">
        <v>573</v>
      </c>
      <c r="C42" s="731" t="s">
        <v>585</v>
      </c>
      <c r="D42" s="732" t="s">
        <v>586</v>
      </c>
      <c r="E42" s="733">
        <v>50113013</v>
      </c>
      <c r="F42" s="732" t="s">
        <v>659</v>
      </c>
      <c r="G42" s="731" t="s">
        <v>603</v>
      </c>
      <c r="H42" s="731">
        <v>96414</v>
      </c>
      <c r="I42" s="731">
        <v>96414</v>
      </c>
      <c r="J42" s="731" t="s">
        <v>668</v>
      </c>
      <c r="K42" s="731" t="s">
        <v>669</v>
      </c>
      <c r="L42" s="734">
        <v>58.609999999999992</v>
      </c>
      <c r="M42" s="734">
        <v>4</v>
      </c>
      <c r="N42" s="735">
        <v>234.43999999999997</v>
      </c>
    </row>
    <row r="43" spans="1:14" ht="14.45" customHeight="1" x14ac:dyDescent="0.2">
      <c r="A43" s="729" t="s">
        <v>572</v>
      </c>
      <c r="B43" s="730" t="s">
        <v>573</v>
      </c>
      <c r="C43" s="731" t="s">
        <v>585</v>
      </c>
      <c r="D43" s="732" t="s">
        <v>586</v>
      </c>
      <c r="E43" s="733">
        <v>50113013</v>
      </c>
      <c r="F43" s="732" t="s">
        <v>659</v>
      </c>
      <c r="G43" s="731" t="s">
        <v>603</v>
      </c>
      <c r="H43" s="731">
        <v>166366</v>
      </c>
      <c r="I43" s="731">
        <v>66366</v>
      </c>
      <c r="J43" s="731" t="s">
        <v>670</v>
      </c>
      <c r="K43" s="731" t="s">
        <v>671</v>
      </c>
      <c r="L43" s="734">
        <v>23.329999999999995</v>
      </c>
      <c r="M43" s="734">
        <v>5</v>
      </c>
      <c r="N43" s="735">
        <v>116.64999999999998</v>
      </c>
    </row>
    <row r="44" spans="1:14" ht="14.45" customHeight="1" x14ac:dyDescent="0.2">
      <c r="A44" s="729" t="s">
        <v>572</v>
      </c>
      <c r="B44" s="730" t="s">
        <v>573</v>
      </c>
      <c r="C44" s="731" t="s">
        <v>585</v>
      </c>
      <c r="D44" s="732" t="s">
        <v>586</v>
      </c>
      <c r="E44" s="733">
        <v>50113013</v>
      </c>
      <c r="F44" s="732" t="s">
        <v>659</v>
      </c>
      <c r="G44" s="731" t="s">
        <v>603</v>
      </c>
      <c r="H44" s="731">
        <v>201970</v>
      </c>
      <c r="I44" s="731">
        <v>201970</v>
      </c>
      <c r="J44" s="731" t="s">
        <v>672</v>
      </c>
      <c r="K44" s="731" t="s">
        <v>673</v>
      </c>
      <c r="L44" s="734">
        <v>72.110000000000014</v>
      </c>
      <c r="M44" s="734">
        <v>4</v>
      </c>
      <c r="N44" s="735">
        <v>288.44000000000005</v>
      </c>
    </row>
    <row r="45" spans="1:14" ht="14.45" customHeight="1" x14ac:dyDescent="0.2">
      <c r="A45" s="729" t="s">
        <v>572</v>
      </c>
      <c r="B45" s="730" t="s">
        <v>573</v>
      </c>
      <c r="C45" s="731" t="s">
        <v>585</v>
      </c>
      <c r="D45" s="732" t="s">
        <v>586</v>
      </c>
      <c r="E45" s="733">
        <v>50113013</v>
      </c>
      <c r="F45" s="732" t="s">
        <v>659</v>
      </c>
      <c r="G45" s="731" t="s">
        <v>329</v>
      </c>
      <c r="H45" s="731">
        <v>201030</v>
      </c>
      <c r="I45" s="731">
        <v>201030</v>
      </c>
      <c r="J45" s="731" t="s">
        <v>674</v>
      </c>
      <c r="K45" s="731" t="s">
        <v>675</v>
      </c>
      <c r="L45" s="734">
        <v>33.4</v>
      </c>
      <c r="M45" s="734">
        <v>30</v>
      </c>
      <c r="N45" s="735">
        <v>1002</v>
      </c>
    </row>
    <row r="46" spans="1:14" ht="14.45" customHeight="1" x14ac:dyDescent="0.2">
      <c r="A46" s="729" t="s">
        <v>572</v>
      </c>
      <c r="B46" s="730" t="s">
        <v>573</v>
      </c>
      <c r="C46" s="731" t="s">
        <v>585</v>
      </c>
      <c r="D46" s="732" t="s">
        <v>586</v>
      </c>
      <c r="E46" s="733">
        <v>50113013</v>
      </c>
      <c r="F46" s="732" t="s">
        <v>659</v>
      </c>
      <c r="G46" s="731" t="s">
        <v>603</v>
      </c>
      <c r="H46" s="731">
        <v>225175</v>
      </c>
      <c r="I46" s="731">
        <v>225175</v>
      </c>
      <c r="J46" s="731" t="s">
        <v>676</v>
      </c>
      <c r="K46" s="731" t="s">
        <v>677</v>
      </c>
      <c r="L46" s="734">
        <v>45.610000000000007</v>
      </c>
      <c r="M46" s="734">
        <v>46</v>
      </c>
      <c r="N46" s="735">
        <v>2098.0600000000004</v>
      </c>
    </row>
    <row r="47" spans="1:14" ht="14.45" customHeight="1" x14ac:dyDescent="0.2">
      <c r="A47" s="729" t="s">
        <v>572</v>
      </c>
      <c r="B47" s="730" t="s">
        <v>573</v>
      </c>
      <c r="C47" s="731" t="s">
        <v>585</v>
      </c>
      <c r="D47" s="732" t="s">
        <v>586</v>
      </c>
      <c r="E47" s="733">
        <v>50113014</v>
      </c>
      <c r="F47" s="732" t="s">
        <v>678</v>
      </c>
      <c r="G47" s="731" t="s">
        <v>603</v>
      </c>
      <c r="H47" s="731">
        <v>113798</v>
      </c>
      <c r="I47" s="731">
        <v>13798</v>
      </c>
      <c r="J47" s="731" t="s">
        <v>679</v>
      </c>
      <c r="K47" s="731" t="s">
        <v>680</v>
      </c>
      <c r="L47" s="734">
        <v>114.29600000000001</v>
      </c>
      <c r="M47" s="734">
        <v>5</v>
      </c>
      <c r="N47" s="735">
        <v>571.48</v>
      </c>
    </row>
    <row r="48" spans="1:14" ht="14.45" customHeight="1" x14ac:dyDescent="0.2">
      <c r="A48" s="729" t="s">
        <v>572</v>
      </c>
      <c r="B48" s="730" t="s">
        <v>573</v>
      </c>
      <c r="C48" s="731" t="s">
        <v>590</v>
      </c>
      <c r="D48" s="732" t="s">
        <v>591</v>
      </c>
      <c r="E48" s="733">
        <v>50113013</v>
      </c>
      <c r="F48" s="732" t="s">
        <v>659</v>
      </c>
      <c r="G48" s="731" t="s">
        <v>603</v>
      </c>
      <c r="H48" s="731">
        <v>172972</v>
      </c>
      <c r="I48" s="731">
        <v>72972</v>
      </c>
      <c r="J48" s="731" t="s">
        <v>660</v>
      </c>
      <c r="K48" s="731" t="s">
        <v>661</v>
      </c>
      <c r="L48" s="734">
        <v>203.72</v>
      </c>
      <c r="M48" s="734">
        <v>6</v>
      </c>
      <c r="N48" s="735">
        <v>1222.32</v>
      </c>
    </row>
    <row r="49" spans="1:14" ht="14.45" customHeight="1" x14ac:dyDescent="0.2">
      <c r="A49" s="729" t="s">
        <v>572</v>
      </c>
      <c r="B49" s="730" t="s">
        <v>573</v>
      </c>
      <c r="C49" s="731" t="s">
        <v>590</v>
      </c>
      <c r="D49" s="732" t="s">
        <v>591</v>
      </c>
      <c r="E49" s="733">
        <v>50113013</v>
      </c>
      <c r="F49" s="732" t="s">
        <v>659</v>
      </c>
      <c r="G49" s="731" t="s">
        <v>603</v>
      </c>
      <c r="H49" s="731">
        <v>72973</v>
      </c>
      <c r="I49" s="731">
        <v>72973</v>
      </c>
      <c r="J49" s="731" t="s">
        <v>681</v>
      </c>
      <c r="K49" s="731" t="s">
        <v>682</v>
      </c>
      <c r="L49" s="734">
        <v>176.12</v>
      </c>
      <c r="M49" s="734">
        <v>4</v>
      </c>
      <c r="N49" s="735">
        <v>704.48</v>
      </c>
    </row>
    <row r="50" spans="1:14" ht="14.45" customHeight="1" x14ac:dyDescent="0.2">
      <c r="A50" s="729" t="s">
        <v>572</v>
      </c>
      <c r="B50" s="730" t="s">
        <v>573</v>
      </c>
      <c r="C50" s="731" t="s">
        <v>590</v>
      </c>
      <c r="D50" s="732" t="s">
        <v>591</v>
      </c>
      <c r="E50" s="733">
        <v>50113013</v>
      </c>
      <c r="F50" s="732" t="s">
        <v>659</v>
      </c>
      <c r="G50" s="731" t="s">
        <v>603</v>
      </c>
      <c r="H50" s="731">
        <v>96414</v>
      </c>
      <c r="I50" s="731">
        <v>96414</v>
      </c>
      <c r="J50" s="731" t="s">
        <v>668</v>
      </c>
      <c r="K50" s="731" t="s">
        <v>669</v>
      </c>
      <c r="L50" s="734">
        <v>59.2</v>
      </c>
      <c r="M50" s="734">
        <v>1</v>
      </c>
      <c r="N50" s="735">
        <v>59.2</v>
      </c>
    </row>
    <row r="51" spans="1:14" ht="14.45" customHeight="1" x14ac:dyDescent="0.2">
      <c r="A51" s="729" t="s">
        <v>572</v>
      </c>
      <c r="B51" s="730" t="s">
        <v>573</v>
      </c>
      <c r="C51" s="731" t="s">
        <v>590</v>
      </c>
      <c r="D51" s="732" t="s">
        <v>591</v>
      </c>
      <c r="E51" s="733">
        <v>50113013</v>
      </c>
      <c r="F51" s="732" t="s">
        <v>659</v>
      </c>
      <c r="G51" s="731" t="s">
        <v>683</v>
      </c>
      <c r="H51" s="731">
        <v>173750</v>
      </c>
      <c r="I51" s="731">
        <v>173750</v>
      </c>
      <c r="J51" s="731" t="s">
        <v>684</v>
      </c>
      <c r="K51" s="731" t="s">
        <v>685</v>
      </c>
      <c r="L51" s="734">
        <v>825.08</v>
      </c>
      <c r="M51" s="734">
        <v>1</v>
      </c>
      <c r="N51" s="735">
        <v>825.08</v>
      </c>
    </row>
    <row r="52" spans="1:14" ht="14.45" customHeight="1" x14ac:dyDescent="0.2">
      <c r="A52" s="729" t="s">
        <v>572</v>
      </c>
      <c r="B52" s="730" t="s">
        <v>573</v>
      </c>
      <c r="C52" s="731" t="s">
        <v>590</v>
      </c>
      <c r="D52" s="732" t="s">
        <v>591</v>
      </c>
      <c r="E52" s="733">
        <v>50113013</v>
      </c>
      <c r="F52" s="732" t="s">
        <v>659</v>
      </c>
      <c r="G52" s="731" t="s">
        <v>683</v>
      </c>
      <c r="H52" s="731">
        <v>224407</v>
      </c>
      <c r="I52" s="731">
        <v>224407</v>
      </c>
      <c r="J52" s="731" t="s">
        <v>686</v>
      </c>
      <c r="K52" s="731" t="s">
        <v>687</v>
      </c>
      <c r="L52" s="734">
        <v>188.45999999999998</v>
      </c>
      <c r="M52" s="734">
        <v>1</v>
      </c>
      <c r="N52" s="735">
        <v>188.45999999999998</v>
      </c>
    </row>
    <row r="53" spans="1:14" ht="14.45" customHeight="1" x14ac:dyDescent="0.2">
      <c r="A53" s="729" t="s">
        <v>572</v>
      </c>
      <c r="B53" s="730" t="s">
        <v>573</v>
      </c>
      <c r="C53" s="731" t="s">
        <v>596</v>
      </c>
      <c r="D53" s="732" t="s">
        <v>597</v>
      </c>
      <c r="E53" s="733">
        <v>50113001</v>
      </c>
      <c r="F53" s="732" t="s">
        <v>602</v>
      </c>
      <c r="G53" s="731" t="s">
        <v>603</v>
      </c>
      <c r="H53" s="731">
        <v>196886</v>
      </c>
      <c r="I53" s="731">
        <v>96886</v>
      </c>
      <c r="J53" s="731" t="s">
        <v>604</v>
      </c>
      <c r="K53" s="731" t="s">
        <v>605</v>
      </c>
      <c r="L53" s="734">
        <v>50.16</v>
      </c>
      <c r="M53" s="734">
        <v>2</v>
      </c>
      <c r="N53" s="735">
        <v>100.32</v>
      </c>
    </row>
    <row r="54" spans="1:14" ht="14.45" customHeight="1" x14ac:dyDescent="0.2">
      <c r="A54" s="729" t="s">
        <v>572</v>
      </c>
      <c r="B54" s="730" t="s">
        <v>573</v>
      </c>
      <c r="C54" s="731" t="s">
        <v>596</v>
      </c>
      <c r="D54" s="732" t="s">
        <v>597</v>
      </c>
      <c r="E54" s="733">
        <v>50113001</v>
      </c>
      <c r="F54" s="732" t="s">
        <v>602</v>
      </c>
      <c r="G54" s="731" t="s">
        <v>603</v>
      </c>
      <c r="H54" s="731">
        <v>846758</v>
      </c>
      <c r="I54" s="731">
        <v>103387</v>
      </c>
      <c r="J54" s="731" t="s">
        <v>688</v>
      </c>
      <c r="K54" s="731" t="s">
        <v>689</v>
      </c>
      <c r="L54" s="734">
        <v>72.900000000000006</v>
      </c>
      <c r="M54" s="734">
        <v>1</v>
      </c>
      <c r="N54" s="735">
        <v>72.900000000000006</v>
      </c>
    </row>
    <row r="55" spans="1:14" ht="14.45" customHeight="1" x14ac:dyDescent="0.2">
      <c r="A55" s="729" t="s">
        <v>572</v>
      </c>
      <c r="B55" s="730" t="s">
        <v>573</v>
      </c>
      <c r="C55" s="731" t="s">
        <v>596</v>
      </c>
      <c r="D55" s="732" t="s">
        <v>597</v>
      </c>
      <c r="E55" s="733">
        <v>50113001</v>
      </c>
      <c r="F55" s="732" t="s">
        <v>602</v>
      </c>
      <c r="G55" s="731" t="s">
        <v>603</v>
      </c>
      <c r="H55" s="731">
        <v>847132</v>
      </c>
      <c r="I55" s="731">
        <v>137238</v>
      </c>
      <c r="J55" s="731" t="s">
        <v>690</v>
      </c>
      <c r="K55" s="731" t="s">
        <v>691</v>
      </c>
      <c r="L55" s="734">
        <v>639.69000000000005</v>
      </c>
      <c r="M55" s="734">
        <v>1</v>
      </c>
      <c r="N55" s="735">
        <v>639.69000000000005</v>
      </c>
    </row>
    <row r="56" spans="1:14" ht="14.45" customHeight="1" x14ac:dyDescent="0.2">
      <c r="A56" s="729" t="s">
        <v>572</v>
      </c>
      <c r="B56" s="730" t="s">
        <v>573</v>
      </c>
      <c r="C56" s="731" t="s">
        <v>596</v>
      </c>
      <c r="D56" s="732" t="s">
        <v>597</v>
      </c>
      <c r="E56" s="733">
        <v>50113001</v>
      </c>
      <c r="F56" s="732" t="s">
        <v>602</v>
      </c>
      <c r="G56" s="731" t="s">
        <v>603</v>
      </c>
      <c r="H56" s="731">
        <v>100362</v>
      </c>
      <c r="I56" s="731">
        <v>362</v>
      </c>
      <c r="J56" s="731" t="s">
        <v>606</v>
      </c>
      <c r="K56" s="731" t="s">
        <v>607</v>
      </c>
      <c r="L56" s="734">
        <v>72.37</v>
      </c>
      <c r="M56" s="734">
        <v>7</v>
      </c>
      <c r="N56" s="735">
        <v>506.59000000000003</v>
      </c>
    </row>
    <row r="57" spans="1:14" ht="14.45" customHeight="1" x14ac:dyDescent="0.2">
      <c r="A57" s="729" t="s">
        <v>572</v>
      </c>
      <c r="B57" s="730" t="s">
        <v>573</v>
      </c>
      <c r="C57" s="731" t="s">
        <v>596</v>
      </c>
      <c r="D57" s="732" t="s">
        <v>597</v>
      </c>
      <c r="E57" s="733">
        <v>50113001</v>
      </c>
      <c r="F57" s="732" t="s">
        <v>602</v>
      </c>
      <c r="G57" s="731" t="s">
        <v>603</v>
      </c>
      <c r="H57" s="731">
        <v>194916</v>
      </c>
      <c r="I57" s="731">
        <v>94916</v>
      </c>
      <c r="J57" s="731" t="s">
        <v>692</v>
      </c>
      <c r="K57" s="731" t="s">
        <v>693</v>
      </c>
      <c r="L57" s="734">
        <v>85.050000000000011</v>
      </c>
      <c r="M57" s="734">
        <v>3</v>
      </c>
      <c r="N57" s="735">
        <v>255.15000000000003</v>
      </c>
    </row>
    <row r="58" spans="1:14" ht="14.45" customHeight="1" x14ac:dyDescent="0.2">
      <c r="A58" s="729" t="s">
        <v>572</v>
      </c>
      <c r="B58" s="730" t="s">
        <v>573</v>
      </c>
      <c r="C58" s="731" t="s">
        <v>596</v>
      </c>
      <c r="D58" s="732" t="s">
        <v>597</v>
      </c>
      <c r="E58" s="733">
        <v>50113001</v>
      </c>
      <c r="F58" s="732" t="s">
        <v>602</v>
      </c>
      <c r="G58" s="731" t="s">
        <v>603</v>
      </c>
      <c r="H58" s="731">
        <v>183513</v>
      </c>
      <c r="I58" s="731">
        <v>183513</v>
      </c>
      <c r="J58" s="731" t="s">
        <v>694</v>
      </c>
      <c r="K58" s="731" t="s">
        <v>695</v>
      </c>
      <c r="L58" s="734">
        <v>1900.7100000000003</v>
      </c>
      <c r="M58" s="734">
        <v>2</v>
      </c>
      <c r="N58" s="735">
        <v>3801.4200000000005</v>
      </c>
    </row>
    <row r="59" spans="1:14" ht="14.45" customHeight="1" x14ac:dyDescent="0.2">
      <c r="A59" s="729" t="s">
        <v>572</v>
      </c>
      <c r="B59" s="730" t="s">
        <v>573</v>
      </c>
      <c r="C59" s="731" t="s">
        <v>596</v>
      </c>
      <c r="D59" s="732" t="s">
        <v>597</v>
      </c>
      <c r="E59" s="733">
        <v>50113001</v>
      </c>
      <c r="F59" s="732" t="s">
        <v>602</v>
      </c>
      <c r="G59" s="731" t="s">
        <v>603</v>
      </c>
      <c r="H59" s="731">
        <v>156926</v>
      </c>
      <c r="I59" s="731">
        <v>56926</v>
      </c>
      <c r="J59" s="731" t="s">
        <v>610</v>
      </c>
      <c r="K59" s="731" t="s">
        <v>611</v>
      </c>
      <c r="L59" s="734">
        <v>48.400000000000006</v>
      </c>
      <c r="M59" s="734">
        <v>129</v>
      </c>
      <c r="N59" s="735">
        <v>6243.6</v>
      </c>
    </row>
    <row r="60" spans="1:14" ht="14.45" customHeight="1" x14ac:dyDescent="0.2">
      <c r="A60" s="729" t="s">
        <v>572</v>
      </c>
      <c r="B60" s="730" t="s">
        <v>573</v>
      </c>
      <c r="C60" s="731" t="s">
        <v>596</v>
      </c>
      <c r="D60" s="732" t="s">
        <v>597</v>
      </c>
      <c r="E60" s="733">
        <v>50113001</v>
      </c>
      <c r="F60" s="732" t="s">
        <v>602</v>
      </c>
      <c r="G60" s="731" t="s">
        <v>603</v>
      </c>
      <c r="H60" s="731">
        <v>110555</v>
      </c>
      <c r="I60" s="731">
        <v>10555</v>
      </c>
      <c r="J60" s="731" t="s">
        <v>610</v>
      </c>
      <c r="K60" s="731" t="s">
        <v>696</v>
      </c>
      <c r="L60" s="734">
        <v>254.98</v>
      </c>
      <c r="M60" s="734">
        <v>7</v>
      </c>
      <c r="N60" s="735">
        <v>1784.86</v>
      </c>
    </row>
    <row r="61" spans="1:14" ht="14.45" customHeight="1" x14ac:dyDescent="0.2">
      <c r="A61" s="729" t="s">
        <v>572</v>
      </c>
      <c r="B61" s="730" t="s">
        <v>573</v>
      </c>
      <c r="C61" s="731" t="s">
        <v>596</v>
      </c>
      <c r="D61" s="732" t="s">
        <v>597</v>
      </c>
      <c r="E61" s="733">
        <v>50113001</v>
      </c>
      <c r="F61" s="732" t="s">
        <v>602</v>
      </c>
      <c r="G61" s="731" t="s">
        <v>603</v>
      </c>
      <c r="H61" s="731">
        <v>173321</v>
      </c>
      <c r="I61" s="731">
        <v>173321</v>
      </c>
      <c r="J61" s="731" t="s">
        <v>697</v>
      </c>
      <c r="K61" s="731" t="s">
        <v>698</v>
      </c>
      <c r="L61" s="734">
        <v>605.44000000000017</v>
      </c>
      <c r="M61" s="734">
        <v>0.05</v>
      </c>
      <c r="N61" s="735">
        <v>30.272000000000009</v>
      </c>
    </row>
    <row r="62" spans="1:14" ht="14.45" customHeight="1" x14ac:dyDescent="0.2">
      <c r="A62" s="729" t="s">
        <v>572</v>
      </c>
      <c r="B62" s="730" t="s">
        <v>573</v>
      </c>
      <c r="C62" s="731" t="s">
        <v>596</v>
      </c>
      <c r="D62" s="732" t="s">
        <v>597</v>
      </c>
      <c r="E62" s="733">
        <v>50113001</v>
      </c>
      <c r="F62" s="732" t="s">
        <v>602</v>
      </c>
      <c r="G62" s="731" t="s">
        <v>603</v>
      </c>
      <c r="H62" s="731">
        <v>173319</v>
      </c>
      <c r="I62" s="731">
        <v>173319</v>
      </c>
      <c r="J62" s="731" t="s">
        <v>699</v>
      </c>
      <c r="K62" s="731" t="s">
        <v>700</v>
      </c>
      <c r="L62" s="734">
        <v>428.42999999999978</v>
      </c>
      <c r="M62" s="734">
        <v>0.45000000000000007</v>
      </c>
      <c r="N62" s="735">
        <v>192.79349999999994</v>
      </c>
    </row>
    <row r="63" spans="1:14" ht="14.45" customHeight="1" x14ac:dyDescent="0.2">
      <c r="A63" s="729" t="s">
        <v>572</v>
      </c>
      <c r="B63" s="730" t="s">
        <v>573</v>
      </c>
      <c r="C63" s="731" t="s">
        <v>596</v>
      </c>
      <c r="D63" s="732" t="s">
        <v>597</v>
      </c>
      <c r="E63" s="733">
        <v>50113001</v>
      </c>
      <c r="F63" s="732" t="s">
        <v>602</v>
      </c>
      <c r="G63" s="731" t="s">
        <v>603</v>
      </c>
      <c r="H63" s="731">
        <v>169724</v>
      </c>
      <c r="I63" s="731">
        <v>69724</v>
      </c>
      <c r="J63" s="731" t="s">
        <v>701</v>
      </c>
      <c r="K63" s="731" t="s">
        <v>702</v>
      </c>
      <c r="L63" s="734">
        <v>20.98</v>
      </c>
      <c r="M63" s="734">
        <v>12</v>
      </c>
      <c r="N63" s="735">
        <v>251.76000000000002</v>
      </c>
    </row>
    <row r="64" spans="1:14" ht="14.45" customHeight="1" x14ac:dyDescent="0.2">
      <c r="A64" s="729" t="s">
        <v>572</v>
      </c>
      <c r="B64" s="730" t="s">
        <v>573</v>
      </c>
      <c r="C64" s="731" t="s">
        <v>596</v>
      </c>
      <c r="D64" s="732" t="s">
        <v>597</v>
      </c>
      <c r="E64" s="733">
        <v>50113001</v>
      </c>
      <c r="F64" s="732" t="s">
        <v>602</v>
      </c>
      <c r="G64" s="731" t="s">
        <v>603</v>
      </c>
      <c r="H64" s="731">
        <v>172490</v>
      </c>
      <c r="I64" s="731">
        <v>172490</v>
      </c>
      <c r="J64" s="731" t="s">
        <v>703</v>
      </c>
      <c r="K64" s="731" t="s">
        <v>704</v>
      </c>
      <c r="L64" s="734">
        <v>361.24</v>
      </c>
      <c r="M64" s="734">
        <v>4</v>
      </c>
      <c r="N64" s="735">
        <v>1444.96</v>
      </c>
    </row>
    <row r="65" spans="1:14" ht="14.45" customHeight="1" x14ac:dyDescent="0.2">
      <c r="A65" s="729" t="s">
        <v>572</v>
      </c>
      <c r="B65" s="730" t="s">
        <v>573</v>
      </c>
      <c r="C65" s="731" t="s">
        <v>596</v>
      </c>
      <c r="D65" s="732" t="s">
        <v>597</v>
      </c>
      <c r="E65" s="733">
        <v>50113001</v>
      </c>
      <c r="F65" s="732" t="s">
        <v>602</v>
      </c>
      <c r="G65" s="731" t="s">
        <v>603</v>
      </c>
      <c r="H65" s="731">
        <v>172492</v>
      </c>
      <c r="I65" s="731">
        <v>172492</v>
      </c>
      <c r="J65" s="731" t="s">
        <v>703</v>
      </c>
      <c r="K65" s="731" t="s">
        <v>705</v>
      </c>
      <c r="L65" s="734">
        <v>203.94000128535532</v>
      </c>
      <c r="M65" s="734">
        <v>9</v>
      </c>
      <c r="N65" s="735">
        <v>1835.4600115681978</v>
      </c>
    </row>
    <row r="66" spans="1:14" ht="14.45" customHeight="1" x14ac:dyDescent="0.2">
      <c r="A66" s="729" t="s">
        <v>572</v>
      </c>
      <c r="B66" s="730" t="s">
        <v>573</v>
      </c>
      <c r="C66" s="731" t="s">
        <v>596</v>
      </c>
      <c r="D66" s="732" t="s">
        <v>597</v>
      </c>
      <c r="E66" s="733">
        <v>50113001</v>
      </c>
      <c r="F66" s="732" t="s">
        <v>602</v>
      </c>
      <c r="G66" s="731" t="s">
        <v>603</v>
      </c>
      <c r="H66" s="731">
        <v>208451</v>
      </c>
      <c r="I66" s="731">
        <v>208451</v>
      </c>
      <c r="J66" s="731" t="s">
        <v>706</v>
      </c>
      <c r="K66" s="731" t="s">
        <v>707</v>
      </c>
      <c r="L66" s="734">
        <v>631.40000000000009</v>
      </c>
      <c r="M66" s="734">
        <v>1.9999999999999998</v>
      </c>
      <c r="N66" s="735">
        <v>1262.8</v>
      </c>
    </row>
    <row r="67" spans="1:14" ht="14.45" customHeight="1" x14ac:dyDescent="0.2">
      <c r="A67" s="729" t="s">
        <v>572</v>
      </c>
      <c r="B67" s="730" t="s">
        <v>573</v>
      </c>
      <c r="C67" s="731" t="s">
        <v>596</v>
      </c>
      <c r="D67" s="732" t="s">
        <v>597</v>
      </c>
      <c r="E67" s="733">
        <v>50113001</v>
      </c>
      <c r="F67" s="732" t="s">
        <v>602</v>
      </c>
      <c r="G67" s="731" t="s">
        <v>603</v>
      </c>
      <c r="H67" s="731">
        <v>208452</v>
      </c>
      <c r="I67" s="731">
        <v>208452</v>
      </c>
      <c r="J67" s="731" t="s">
        <v>708</v>
      </c>
      <c r="K67" s="731" t="s">
        <v>709</v>
      </c>
      <c r="L67" s="734">
        <v>362.56000000000006</v>
      </c>
      <c r="M67" s="734">
        <v>1</v>
      </c>
      <c r="N67" s="735">
        <v>362.56000000000006</v>
      </c>
    </row>
    <row r="68" spans="1:14" ht="14.45" customHeight="1" x14ac:dyDescent="0.2">
      <c r="A68" s="729" t="s">
        <v>572</v>
      </c>
      <c r="B68" s="730" t="s">
        <v>573</v>
      </c>
      <c r="C68" s="731" t="s">
        <v>596</v>
      </c>
      <c r="D68" s="732" t="s">
        <v>597</v>
      </c>
      <c r="E68" s="733">
        <v>50113001</v>
      </c>
      <c r="F68" s="732" t="s">
        <v>602</v>
      </c>
      <c r="G68" s="731" t="s">
        <v>603</v>
      </c>
      <c r="H68" s="731">
        <v>208456</v>
      </c>
      <c r="I68" s="731">
        <v>208456</v>
      </c>
      <c r="J68" s="731" t="s">
        <v>710</v>
      </c>
      <c r="K68" s="731" t="s">
        <v>711</v>
      </c>
      <c r="L68" s="734">
        <v>738.54</v>
      </c>
      <c r="M68" s="734">
        <v>1</v>
      </c>
      <c r="N68" s="735">
        <v>738.54</v>
      </c>
    </row>
    <row r="69" spans="1:14" ht="14.45" customHeight="1" x14ac:dyDescent="0.2">
      <c r="A69" s="729" t="s">
        <v>572</v>
      </c>
      <c r="B69" s="730" t="s">
        <v>573</v>
      </c>
      <c r="C69" s="731" t="s">
        <v>596</v>
      </c>
      <c r="D69" s="732" t="s">
        <v>597</v>
      </c>
      <c r="E69" s="733">
        <v>50113001</v>
      </c>
      <c r="F69" s="732" t="s">
        <v>602</v>
      </c>
      <c r="G69" s="731" t="s">
        <v>603</v>
      </c>
      <c r="H69" s="731">
        <v>395180</v>
      </c>
      <c r="I69" s="731">
        <v>0</v>
      </c>
      <c r="J69" s="731" t="s">
        <v>712</v>
      </c>
      <c r="K69" s="731" t="s">
        <v>329</v>
      </c>
      <c r="L69" s="734">
        <v>322.87</v>
      </c>
      <c r="M69" s="734">
        <v>1</v>
      </c>
      <c r="N69" s="735">
        <v>322.87</v>
      </c>
    </row>
    <row r="70" spans="1:14" ht="14.45" customHeight="1" x14ac:dyDescent="0.2">
      <c r="A70" s="729" t="s">
        <v>572</v>
      </c>
      <c r="B70" s="730" t="s">
        <v>573</v>
      </c>
      <c r="C70" s="731" t="s">
        <v>596</v>
      </c>
      <c r="D70" s="732" t="s">
        <v>597</v>
      </c>
      <c r="E70" s="733">
        <v>50113001</v>
      </c>
      <c r="F70" s="732" t="s">
        <v>602</v>
      </c>
      <c r="G70" s="731" t="s">
        <v>603</v>
      </c>
      <c r="H70" s="731">
        <v>120053</v>
      </c>
      <c r="I70" s="731">
        <v>20053</v>
      </c>
      <c r="J70" s="731" t="s">
        <v>713</v>
      </c>
      <c r="K70" s="731" t="s">
        <v>714</v>
      </c>
      <c r="L70" s="734">
        <v>94.788000000000011</v>
      </c>
      <c r="M70" s="734">
        <v>5</v>
      </c>
      <c r="N70" s="735">
        <v>473.94000000000005</v>
      </c>
    </row>
    <row r="71" spans="1:14" ht="14.45" customHeight="1" x14ac:dyDescent="0.2">
      <c r="A71" s="729" t="s">
        <v>572</v>
      </c>
      <c r="B71" s="730" t="s">
        <v>573</v>
      </c>
      <c r="C71" s="731" t="s">
        <v>596</v>
      </c>
      <c r="D71" s="732" t="s">
        <v>597</v>
      </c>
      <c r="E71" s="733">
        <v>50113001</v>
      </c>
      <c r="F71" s="732" t="s">
        <v>602</v>
      </c>
      <c r="G71" s="731" t="s">
        <v>603</v>
      </c>
      <c r="H71" s="731">
        <v>102679</v>
      </c>
      <c r="I71" s="731">
        <v>2679</v>
      </c>
      <c r="J71" s="731" t="s">
        <v>715</v>
      </c>
      <c r="K71" s="731" t="s">
        <v>716</v>
      </c>
      <c r="L71" s="734">
        <v>164.48</v>
      </c>
      <c r="M71" s="734">
        <v>1</v>
      </c>
      <c r="N71" s="735">
        <v>164.48</v>
      </c>
    </row>
    <row r="72" spans="1:14" ht="14.45" customHeight="1" x14ac:dyDescent="0.2">
      <c r="A72" s="729" t="s">
        <v>572</v>
      </c>
      <c r="B72" s="730" t="s">
        <v>573</v>
      </c>
      <c r="C72" s="731" t="s">
        <v>596</v>
      </c>
      <c r="D72" s="732" t="s">
        <v>597</v>
      </c>
      <c r="E72" s="733">
        <v>50113001</v>
      </c>
      <c r="F72" s="732" t="s">
        <v>602</v>
      </c>
      <c r="G72" s="731" t="s">
        <v>603</v>
      </c>
      <c r="H72" s="731">
        <v>162316</v>
      </c>
      <c r="I72" s="731">
        <v>62316</v>
      </c>
      <c r="J72" s="731" t="s">
        <v>717</v>
      </c>
      <c r="K72" s="731" t="s">
        <v>718</v>
      </c>
      <c r="L72" s="734">
        <v>161.54999999999998</v>
      </c>
      <c r="M72" s="734">
        <v>2</v>
      </c>
      <c r="N72" s="735">
        <v>323.09999999999997</v>
      </c>
    </row>
    <row r="73" spans="1:14" ht="14.45" customHeight="1" x14ac:dyDescent="0.2">
      <c r="A73" s="729" t="s">
        <v>572</v>
      </c>
      <c r="B73" s="730" t="s">
        <v>573</v>
      </c>
      <c r="C73" s="731" t="s">
        <v>596</v>
      </c>
      <c r="D73" s="732" t="s">
        <v>597</v>
      </c>
      <c r="E73" s="733">
        <v>50113001</v>
      </c>
      <c r="F73" s="732" t="s">
        <v>602</v>
      </c>
      <c r="G73" s="731" t="s">
        <v>603</v>
      </c>
      <c r="H73" s="731">
        <v>149317</v>
      </c>
      <c r="I73" s="731">
        <v>49317</v>
      </c>
      <c r="J73" s="731" t="s">
        <v>719</v>
      </c>
      <c r="K73" s="731" t="s">
        <v>720</v>
      </c>
      <c r="L73" s="734">
        <v>299.00207638885377</v>
      </c>
      <c r="M73" s="734">
        <v>3</v>
      </c>
      <c r="N73" s="735">
        <v>897.0062291665613</v>
      </c>
    </row>
    <row r="74" spans="1:14" ht="14.45" customHeight="1" x14ac:dyDescent="0.2">
      <c r="A74" s="729" t="s">
        <v>572</v>
      </c>
      <c r="B74" s="730" t="s">
        <v>573</v>
      </c>
      <c r="C74" s="731" t="s">
        <v>596</v>
      </c>
      <c r="D74" s="732" t="s">
        <v>597</v>
      </c>
      <c r="E74" s="733">
        <v>50113001</v>
      </c>
      <c r="F74" s="732" t="s">
        <v>602</v>
      </c>
      <c r="G74" s="731" t="s">
        <v>603</v>
      </c>
      <c r="H74" s="731">
        <v>187814</v>
      </c>
      <c r="I74" s="731">
        <v>87814</v>
      </c>
      <c r="J74" s="731" t="s">
        <v>721</v>
      </c>
      <c r="K74" s="731" t="s">
        <v>722</v>
      </c>
      <c r="L74" s="734">
        <v>535.03000000000009</v>
      </c>
      <c r="M74" s="734">
        <v>3</v>
      </c>
      <c r="N74" s="735">
        <v>1605.0900000000001</v>
      </c>
    </row>
    <row r="75" spans="1:14" ht="14.45" customHeight="1" x14ac:dyDescent="0.2">
      <c r="A75" s="729" t="s">
        <v>572</v>
      </c>
      <c r="B75" s="730" t="s">
        <v>573</v>
      </c>
      <c r="C75" s="731" t="s">
        <v>596</v>
      </c>
      <c r="D75" s="732" t="s">
        <v>597</v>
      </c>
      <c r="E75" s="733">
        <v>50113001</v>
      </c>
      <c r="F75" s="732" t="s">
        <v>602</v>
      </c>
      <c r="G75" s="731" t="s">
        <v>603</v>
      </c>
      <c r="H75" s="731">
        <v>187226</v>
      </c>
      <c r="I75" s="731">
        <v>87226</v>
      </c>
      <c r="J75" s="731" t="s">
        <v>723</v>
      </c>
      <c r="K75" s="731" t="s">
        <v>724</v>
      </c>
      <c r="L75" s="734">
        <v>17226.489411764705</v>
      </c>
      <c r="M75" s="734">
        <v>17</v>
      </c>
      <c r="N75" s="735">
        <v>292850.32</v>
      </c>
    </row>
    <row r="76" spans="1:14" ht="14.45" customHeight="1" x14ac:dyDescent="0.2">
      <c r="A76" s="729" t="s">
        <v>572</v>
      </c>
      <c r="B76" s="730" t="s">
        <v>573</v>
      </c>
      <c r="C76" s="731" t="s">
        <v>596</v>
      </c>
      <c r="D76" s="732" t="s">
        <v>597</v>
      </c>
      <c r="E76" s="733">
        <v>50113001</v>
      </c>
      <c r="F76" s="732" t="s">
        <v>602</v>
      </c>
      <c r="G76" s="731" t="s">
        <v>683</v>
      </c>
      <c r="H76" s="731">
        <v>136755</v>
      </c>
      <c r="I76" s="731">
        <v>136755</v>
      </c>
      <c r="J76" s="731" t="s">
        <v>725</v>
      </c>
      <c r="K76" s="731" t="s">
        <v>726</v>
      </c>
      <c r="L76" s="734">
        <v>4238.01</v>
      </c>
      <c r="M76" s="734">
        <v>1</v>
      </c>
      <c r="N76" s="735">
        <v>4238.01</v>
      </c>
    </row>
    <row r="77" spans="1:14" ht="14.45" customHeight="1" x14ac:dyDescent="0.2">
      <c r="A77" s="729" t="s">
        <v>572</v>
      </c>
      <c r="B77" s="730" t="s">
        <v>573</v>
      </c>
      <c r="C77" s="731" t="s">
        <v>596</v>
      </c>
      <c r="D77" s="732" t="s">
        <v>597</v>
      </c>
      <c r="E77" s="733">
        <v>50113001</v>
      </c>
      <c r="F77" s="732" t="s">
        <v>602</v>
      </c>
      <c r="G77" s="731" t="s">
        <v>603</v>
      </c>
      <c r="H77" s="731">
        <v>117011</v>
      </c>
      <c r="I77" s="731">
        <v>17011</v>
      </c>
      <c r="J77" s="731" t="s">
        <v>727</v>
      </c>
      <c r="K77" s="731" t="s">
        <v>728</v>
      </c>
      <c r="L77" s="734">
        <v>144.86999999999998</v>
      </c>
      <c r="M77" s="734">
        <v>2</v>
      </c>
      <c r="N77" s="735">
        <v>289.73999999999995</v>
      </c>
    </row>
    <row r="78" spans="1:14" ht="14.45" customHeight="1" x14ac:dyDescent="0.2">
      <c r="A78" s="729" t="s">
        <v>572</v>
      </c>
      <c r="B78" s="730" t="s">
        <v>573</v>
      </c>
      <c r="C78" s="731" t="s">
        <v>596</v>
      </c>
      <c r="D78" s="732" t="s">
        <v>597</v>
      </c>
      <c r="E78" s="733">
        <v>50113001</v>
      </c>
      <c r="F78" s="732" t="s">
        <v>602</v>
      </c>
      <c r="G78" s="731" t="s">
        <v>603</v>
      </c>
      <c r="H78" s="731">
        <v>846599</v>
      </c>
      <c r="I78" s="731">
        <v>107754</v>
      </c>
      <c r="J78" s="731" t="s">
        <v>729</v>
      </c>
      <c r="K78" s="731" t="s">
        <v>329</v>
      </c>
      <c r="L78" s="734">
        <v>132.54499999999999</v>
      </c>
      <c r="M78" s="734">
        <v>18</v>
      </c>
      <c r="N78" s="735">
        <v>2385.81</v>
      </c>
    </row>
    <row r="79" spans="1:14" ht="14.45" customHeight="1" x14ac:dyDescent="0.2">
      <c r="A79" s="729" t="s">
        <v>572</v>
      </c>
      <c r="B79" s="730" t="s">
        <v>573</v>
      </c>
      <c r="C79" s="731" t="s">
        <v>596</v>
      </c>
      <c r="D79" s="732" t="s">
        <v>597</v>
      </c>
      <c r="E79" s="733">
        <v>50113001</v>
      </c>
      <c r="F79" s="732" t="s">
        <v>602</v>
      </c>
      <c r="G79" s="731" t="s">
        <v>603</v>
      </c>
      <c r="H79" s="731">
        <v>905097</v>
      </c>
      <c r="I79" s="731">
        <v>158767</v>
      </c>
      <c r="J79" s="731" t="s">
        <v>612</v>
      </c>
      <c r="K79" s="731" t="s">
        <v>613</v>
      </c>
      <c r="L79" s="734">
        <v>167.42000000000004</v>
      </c>
      <c r="M79" s="734">
        <v>43</v>
      </c>
      <c r="N79" s="735">
        <v>7199.0600000000013</v>
      </c>
    </row>
    <row r="80" spans="1:14" ht="14.45" customHeight="1" x14ac:dyDescent="0.2">
      <c r="A80" s="729" t="s">
        <v>572</v>
      </c>
      <c r="B80" s="730" t="s">
        <v>573</v>
      </c>
      <c r="C80" s="731" t="s">
        <v>596</v>
      </c>
      <c r="D80" s="732" t="s">
        <v>597</v>
      </c>
      <c r="E80" s="733">
        <v>50113001</v>
      </c>
      <c r="F80" s="732" t="s">
        <v>602</v>
      </c>
      <c r="G80" s="731" t="s">
        <v>603</v>
      </c>
      <c r="H80" s="731">
        <v>23987</v>
      </c>
      <c r="I80" s="731">
        <v>23987</v>
      </c>
      <c r="J80" s="731" t="s">
        <v>614</v>
      </c>
      <c r="K80" s="731" t="s">
        <v>615</v>
      </c>
      <c r="L80" s="734">
        <v>167.42000000000002</v>
      </c>
      <c r="M80" s="734">
        <v>9</v>
      </c>
      <c r="N80" s="735">
        <v>1506.7800000000002</v>
      </c>
    </row>
    <row r="81" spans="1:14" ht="14.45" customHeight="1" x14ac:dyDescent="0.2">
      <c r="A81" s="729" t="s">
        <v>572</v>
      </c>
      <c r="B81" s="730" t="s">
        <v>573</v>
      </c>
      <c r="C81" s="731" t="s">
        <v>596</v>
      </c>
      <c r="D81" s="732" t="s">
        <v>597</v>
      </c>
      <c r="E81" s="733">
        <v>50113001</v>
      </c>
      <c r="F81" s="732" t="s">
        <v>602</v>
      </c>
      <c r="G81" s="731" t="s">
        <v>603</v>
      </c>
      <c r="H81" s="731">
        <v>147033</v>
      </c>
      <c r="I81" s="731">
        <v>47033</v>
      </c>
      <c r="J81" s="731" t="s">
        <v>730</v>
      </c>
      <c r="K81" s="731" t="s">
        <v>731</v>
      </c>
      <c r="L81" s="734">
        <v>107.60000000000001</v>
      </c>
      <c r="M81" s="734">
        <v>1</v>
      </c>
      <c r="N81" s="735">
        <v>107.60000000000001</v>
      </c>
    </row>
    <row r="82" spans="1:14" ht="14.45" customHeight="1" x14ac:dyDescent="0.2">
      <c r="A82" s="729" t="s">
        <v>572</v>
      </c>
      <c r="B82" s="730" t="s">
        <v>573</v>
      </c>
      <c r="C82" s="731" t="s">
        <v>596</v>
      </c>
      <c r="D82" s="732" t="s">
        <v>597</v>
      </c>
      <c r="E82" s="733">
        <v>50113001</v>
      </c>
      <c r="F82" s="732" t="s">
        <v>602</v>
      </c>
      <c r="G82" s="731" t="s">
        <v>329</v>
      </c>
      <c r="H82" s="731">
        <v>237770</v>
      </c>
      <c r="I82" s="731">
        <v>237770</v>
      </c>
      <c r="J82" s="731" t="s">
        <v>732</v>
      </c>
      <c r="K82" s="731" t="s">
        <v>733</v>
      </c>
      <c r="L82" s="734">
        <v>89.36</v>
      </c>
      <c r="M82" s="734">
        <v>1</v>
      </c>
      <c r="N82" s="735">
        <v>89.36</v>
      </c>
    </row>
    <row r="83" spans="1:14" ht="14.45" customHeight="1" x14ac:dyDescent="0.2">
      <c r="A83" s="729" t="s">
        <v>572</v>
      </c>
      <c r="B83" s="730" t="s">
        <v>573</v>
      </c>
      <c r="C83" s="731" t="s">
        <v>596</v>
      </c>
      <c r="D83" s="732" t="s">
        <v>597</v>
      </c>
      <c r="E83" s="733">
        <v>50113001</v>
      </c>
      <c r="F83" s="732" t="s">
        <v>602</v>
      </c>
      <c r="G83" s="731" t="s">
        <v>603</v>
      </c>
      <c r="H83" s="731">
        <v>156675</v>
      </c>
      <c r="I83" s="731">
        <v>56675</v>
      </c>
      <c r="J83" s="731" t="s">
        <v>734</v>
      </c>
      <c r="K83" s="731" t="s">
        <v>735</v>
      </c>
      <c r="L83" s="734">
        <v>73.185000000000016</v>
      </c>
      <c r="M83" s="734">
        <v>4</v>
      </c>
      <c r="N83" s="735">
        <v>292.74000000000007</v>
      </c>
    </row>
    <row r="84" spans="1:14" ht="14.45" customHeight="1" x14ac:dyDescent="0.2">
      <c r="A84" s="729" t="s">
        <v>572</v>
      </c>
      <c r="B84" s="730" t="s">
        <v>573</v>
      </c>
      <c r="C84" s="731" t="s">
        <v>596</v>
      </c>
      <c r="D84" s="732" t="s">
        <v>597</v>
      </c>
      <c r="E84" s="733">
        <v>50113001</v>
      </c>
      <c r="F84" s="732" t="s">
        <v>602</v>
      </c>
      <c r="G84" s="731" t="s">
        <v>683</v>
      </c>
      <c r="H84" s="731">
        <v>214036</v>
      </c>
      <c r="I84" s="731">
        <v>214036</v>
      </c>
      <c r="J84" s="731" t="s">
        <v>736</v>
      </c>
      <c r="K84" s="731" t="s">
        <v>737</v>
      </c>
      <c r="L84" s="734">
        <v>40.35</v>
      </c>
      <c r="M84" s="734">
        <v>1</v>
      </c>
      <c r="N84" s="735">
        <v>40.35</v>
      </c>
    </row>
    <row r="85" spans="1:14" ht="14.45" customHeight="1" x14ac:dyDescent="0.2">
      <c r="A85" s="729" t="s">
        <v>572</v>
      </c>
      <c r="B85" s="730" t="s">
        <v>573</v>
      </c>
      <c r="C85" s="731" t="s">
        <v>596</v>
      </c>
      <c r="D85" s="732" t="s">
        <v>597</v>
      </c>
      <c r="E85" s="733">
        <v>50113001</v>
      </c>
      <c r="F85" s="732" t="s">
        <v>602</v>
      </c>
      <c r="G85" s="731" t="s">
        <v>603</v>
      </c>
      <c r="H85" s="731">
        <v>849449</v>
      </c>
      <c r="I85" s="731">
        <v>0</v>
      </c>
      <c r="J85" s="731" t="s">
        <v>738</v>
      </c>
      <c r="K85" s="731" t="s">
        <v>329</v>
      </c>
      <c r="L85" s="734">
        <v>160.41</v>
      </c>
      <c r="M85" s="734">
        <v>1</v>
      </c>
      <c r="N85" s="735">
        <v>160.41</v>
      </c>
    </row>
    <row r="86" spans="1:14" ht="14.45" customHeight="1" x14ac:dyDescent="0.2">
      <c r="A86" s="729" t="s">
        <v>572</v>
      </c>
      <c r="B86" s="730" t="s">
        <v>573</v>
      </c>
      <c r="C86" s="731" t="s">
        <v>596</v>
      </c>
      <c r="D86" s="732" t="s">
        <v>597</v>
      </c>
      <c r="E86" s="733">
        <v>50113001</v>
      </c>
      <c r="F86" s="732" t="s">
        <v>602</v>
      </c>
      <c r="G86" s="731" t="s">
        <v>329</v>
      </c>
      <c r="H86" s="731">
        <v>131739</v>
      </c>
      <c r="I86" s="731">
        <v>31739</v>
      </c>
      <c r="J86" s="731" t="s">
        <v>739</v>
      </c>
      <c r="K86" s="731" t="s">
        <v>329</v>
      </c>
      <c r="L86" s="734">
        <v>71.854444444444439</v>
      </c>
      <c r="M86" s="734">
        <v>36</v>
      </c>
      <c r="N86" s="735">
        <v>2586.7599999999998</v>
      </c>
    </row>
    <row r="87" spans="1:14" ht="14.45" customHeight="1" x14ac:dyDescent="0.2">
      <c r="A87" s="729" t="s">
        <v>572</v>
      </c>
      <c r="B87" s="730" t="s">
        <v>573</v>
      </c>
      <c r="C87" s="731" t="s">
        <v>596</v>
      </c>
      <c r="D87" s="732" t="s">
        <v>597</v>
      </c>
      <c r="E87" s="733">
        <v>50113001</v>
      </c>
      <c r="F87" s="732" t="s">
        <v>602</v>
      </c>
      <c r="G87" s="731" t="s">
        <v>603</v>
      </c>
      <c r="H87" s="731">
        <v>193746</v>
      </c>
      <c r="I87" s="731">
        <v>93746</v>
      </c>
      <c r="J87" s="731" t="s">
        <v>740</v>
      </c>
      <c r="K87" s="731" t="s">
        <v>741</v>
      </c>
      <c r="L87" s="734">
        <v>366.22</v>
      </c>
      <c r="M87" s="734">
        <v>4</v>
      </c>
      <c r="N87" s="735">
        <v>1464.88</v>
      </c>
    </row>
    <row r="88" spans="1:14" ht="14.45" customHeight="1" x14ac:dyDescent="0.2">
      <c r="A88" s="729" t="s">
        <v>572</v>
      </c>
      <c r="B88" s="730" t="s">
        <v>573</v>
      </c>
      <c r="C88" s="731" t="s">
        <v>596</v>
      </c>
      <c r="D88" s="732" t="s">
        <v>597</v>
      </c>
      <c r="E88" s="733">
        <v>50113001</v>
      </c>
      <c r="F88" s="732" t="s">
        <v>602</v>
      </c>
      <c r="G88" s="731" t="s">
        <v>329</v>
      </c>
      <c r="H88" s="731">
        <v>103575</v>
      </c>
      <c r="I88" s="731">
        <v>3575</v>
      </c>
      <c r="J88" s="731" t="s">
        <v>742</v>
      </c>
      <c r="K88" s="731" t="s">
        <v>743</v>
      </c>
      <c r="L88" s="734">
        <v>74.683333333333337</v>
      </c>
      <c r="M88" s="734">
        <v>6</v>
      </c>
      <c r="N88" s="735">
        <v>448.1</v>
      </c>
    </row>
    <row r="89" spans="1:14" ht="14.45" customHeight="1" x14ac:dyDescent="0.2">
      <c r="A89" s="729" t="s">
        <v>572</v>
      </c>
      <c r="B89" s="730" t="s">
        <v>573</v>
      </c>
      <c r="C89" s="731" t="s">
        <v>596</v>
      </c>
      <c r="D89" s="732" t="s">
        <v>597</v>
      </c>
      <c r="E89" s="733">
        <v>50113001</v>
      </c>
      <c r="F89" s="732" t="s">
        <v>602</v>
      </c>
      <c r="G89" s="731" t="s">
        <v>603</v>
      </c>
      <c r="H89" s="731">
        <v>214355</v>
      </c>
      <c r="I89" s="731">
        <v>214355</v>
      </c>
      <c r="J89" s="731" t="s">
        <v>744</v>
      </c>
      <c r="K89" s="731" t="s">
        <v>745</v>
      </c>
      <c r="L89" s="734">
        <v>215.41</v>
      </c>
      <c r="M89" s="734">
        <v>3</v>
      </c>
      <c r="N89" s="735">
        <v>646.23</v>
      </c>
    </row>
    <row r="90" spans="1:14" ht="14.45" customHeight="1" x14ac:dyDescent="0.2">
      <c r="A90" s="729" t="s">
        <v>572</v>
      </c>
      <c r="B90" s="730" t="s">
        <v>573</v>
      </c>
      <c r="C90" s="731" t="s">
        <v>596</v>
      </c>
      <c r="D90" s="732" t="s">
        <v>597</v>
      </c>
      <c r="E90" s="733">
        <v>50113001</v>
      </c>
      <c r="F90" s="732" t="s">
        <v>602</v>
      </c>
      <c r="G90" s="731" t="s">
        <v>603</v>
      </c>
      <c r="H90" s="731">
        <v>176205</v>
      </c>
      <c r="I90" s="731">
        <v>180825</v>
      </c>
      <c r="J90" s="731" t="s">
        <v>746</v>
      </c>
      <c r="K90" s="731" t="s">
        <v>747</v>
      </c>
      <c r="L90" s="734">
        <v>104.64000000000003</v>
      </c>
      <c r="M90" s="734">
        <v>3</v>
      </c>
      <c r="N90" s="735">
        <v>313.92000000000007</v>
      </c>
    </row>
    <row r="91" spans="1:14" ht="14.45" customHeight="1" x14ac:dyDescent="0.2">
      <c r="A91" s="729" t="s">
        <v>572</v>
      </c>
      <c r="B91" s="730" t="s">
        <v>573</v>
      </c>
      <c r="C91" s="731" t="s">
        <v>596</v>
      </c>
      <c r="D91" s="732" t="s">
        <v>597</v>
      </c>
      <c r="E91" s="733">
        <v>50113001</v>
      </c>
      <c r="F91" s="732" t="s">
        <v>602</v>
      </c>
      <c r="G91" s="731" t="s">
        <v>603</v>
      </c>
      <c r="H91" s="731">
        <v>216572</v>
      </c>
      <c r="I91" s="731">
        <v>216572</v>
      </c>
      <c r="J91" s="731" t="s">
        <v>748</v>
      </c>
      <c r="K91" s="731" t="s">
        <v>749</v>
      </c>
      <c r="L91" s="734">
        <v>36.25</v>
      </c>
      <c r="M91" s="734">
        <v>10</v>
      </c>
      <c r="N91" s="735">
        <v>362.5</v>
      </c>
    </row>
    <row r="92" spans="1:14" ht="14.45" customHeight="1" x14ac:dyDescent="0.2">
      <c r="A92" s="729" t="s">
        <v>572</v>
      </c>
      <c r="B92" s="730" t="s">
        <v>573</v>
      </c>
      <c r="C92" s="731" t="s">
        <v>596</v>
      </c>
      <c r="D92" s="732" t="s">
        <v>597</v>
      </c>
      <c r="E92" s="733">
        <v>50113001</v>
      </c>
      <c r="F92" s="732" t="s">
        <v>602</v>
      </c>
      <c r="G92" s="731" t="s">
        <v>603</v>
      </c>
      <c r="H92" s="731">
        <v>51366</v>
      </c>
      <c r="I92" s="731">
        <v>51366</v>
      </c>
      <c r="J92" s="731" t="s">
        <v>619</v>
      </c>
      <c r="K92" s="731" t="s">
        <v>620</v>
      </c>
      <c r="L92" s="734">
        <v>171.6</v>
      </c>
      <c r="M92" s="734">
        <v>19</v>
      </c>
      <c r="N92" s="735">
        <v>3260.3999999999996</v>
      </c>
    </row>
    <row r="93" spans="1:14" ht="14.45" customHeight="1" x14ac:dyDescent="0.2">
      <c r="A93" s="729" t="s">
        <v>572</v>
      </c>
      <c r="B93" s="730" t="s">
        <v>573</v>
      </c>
      <c r="C93" s="731" t="s">
        <v>596</v>
      </c>
      <c r="D93" s="732" t="s">
        <v>597</v>
      </c>
      <c r="E93" s="733">
        <v>50113001</v>
      </c>
      <c r="F93" s="732" t="s">
        <v>602</v>
      </c>
      <c r="G93" s="731" t="s">
        <v>603</v>
      </c>
      <c r="H93" s="731">
        <v>51367</v>
      </c>
      <c r="I93" s="731">
        <v>51367</v>
      </c>
      <c r="J93" s="731" t="s">
        <v>619</v>
      </c>
      <c r="K93" s="731" t="s">
        <v>750</v>
      </c>
      <c r="L93" s="734">
        <v>92.95</v>
      </c>
      <c r="M93" s="734">
        <v>6</v>
      </c>
      <c r="N93" s="735">
        <v>557.70000000000005</v>
      </c>
    </row>
    <row r="94" spans="1:14" ht="14.45" customHeight="1" x14ac:dyDescent="0.2">
      <c r="A94" s="729" t="s">
        <v>572</v>
      </c>
      <c r="B94" s="730" t="s">
        <v>573</v>
      </c>
      <c r="C94" s="731" t="s">
        <v>596</v>
      </c>
      <c r="D94" s="732" t="s">
        <v>597</v>
      </c>
      <c r="E94" s="733">
        <v>50113001</v>
      </c>
      <c r="F94" s="732" t="s">
        <v>602</v>
      </c>
      <c r="G94" s="731" t="s">
        <v>603</v>
      </c>
      <c r="H94" s="731">
        <v>157608</v>
      </c>
      <c r="I94" s="731">
        <v>57608</v>
      </c>
      <c r="J94" s="731" t="s">
        <v>621</v>
      </c>
      <c r="K94" s="731" t="s">
        <v>622</v>
      </c>
      <c r="L94" s="734">
        <v>104.9025</v>
      </c>
      <c r="M94" s="734">
        <v>4</v>
      </c>
      <c r="N94" s="735">
        <v>419.61</v>
      </c>
    </row>
    <row r="95" spans="1:14" ht="14.45" customHeight="1" x14ac:dyDescent="0.2">
      <c r="A95" s="729" t="s">
        <v>572</v>
      </c>
      <c r="B95" s="730" t="s">
        <v>573</v>
      </c>
      <c r="C95" s="731" t="s">
        <v>596</v>
      </c>
      <c r="D95" s="732" t="s">
        <v>597</v>
      </c>
      <c r="E95" s="733">
        <v>50113001</v>
      </c>
      <c r="F95" s="732" t="s">
        <v>602</v>
      </c>
      <c r="G95" s="731" t="s">
        <v>603</v>
      </c>
      <c r="H95" s="731">
        <v>224964</v>
      </c>
      <c r="I95" s="731">
        <v>224964</v>
      </c>
      <c r="J95" s="731" t="s">
        <v>623</v>
      </c>
      <c r="K95" s="731" t="s">
        <v>624</v>
      </c>
      <c r="L95" s="734">
        <v>107.63375000000001</v>
      </c>
      <c r="M95" s="734">
        <v>8</v>
      </c>
      <c r="N95" s="735">
        <v>861.07</v>
      </c>
    </row>
    <row r="96" spans="1:14" ht="14.45" customHeight="1" x14ac:dyDescent="0.2">
      <c r="A96" s="729" t="s">
        <v>572</v>
      </c>
      <c r="B96" s="730" t="s">
        <v>573</v>
      </c>
      <c r="C96" s="731" t="s">
        <v>596</v>
      </c>
      <c r="D96" s="732" t="s">
        <v>597</v>
      </c>
      <c r="E96" s="733">
        <v>50113001</v>
      </c>
      <c r="F96" s="732" t="s">
        <v>602</v>
      </c>
      <c r="G96" s="731" t="s">
        <v>603</v>
      </c>
      <c r="H96" s="731">
        <v>224965</v>
      </c>
      <c r="I96" s="731">
        <v>224965</v>
      </c>
      <c r="J96" s="731" t="s">
        <v>751</v>
      </c>
      <c r="K96" s="731" t="s">
        <v>752</v>
      </c>
      <c r="L96" s="734">
        <v>107.75000000000004</v>
      </c>
      <c r="M96" s="734">
        <v>3</v>
      </c>
      <c r="N96" s="735">
        <v>323.25000000000011</v>
      </c>
    </row>
    <row r="97" spans="1:14" ht="14.45" customHeight="1" x14ac:dyDescent="0.2">
      <c r="A97" s="729" t="s">
        <v>572</v>
      </c>
      <c r="B97" s="730" t="s">
        <v>573</v>
      </c>
      <c r="C97" s="731" t="s">
        <v>596</v>
      </c>
      <c r="D97" s="732" t="s">
        <v>597</v>
      </c>
      <c r="E97" s="733">
        <v>50113001</v>
      </c>
      <c r="F97" s="732" t="s">
        <v>602</v>
      </c>
      <c r="G97" s="731" t="s">
        <v>329</v>
      </c>
      <c r="H97" s="731">
        <v>227475</v>
      </c>
      <c r="I97" s="731">
        <v>227475</v>
      </c>
      <c r="J97" s="731" t="s">
        <v>753</v>
      </c>
      <c r="K97" s="731" t="s">
        <v>754</v>
      </c>
      <c r="L97" s="734">
        <v>1286.4292500000001</v>
      </c>
      <c r="M97" s="734">
        <v>4</v>
      </c>
      <c r="N97" s="735">
        <v>5145.7170000000006</v>
      </c>
    </row>
    <row r="98" spans="1:14" ht="14.45" customHeight="1" x14ac:dyDescent="0.2">
      <c r="A98" s="729" t="s">
        <v>572</v>
      </c>
      <c r="B98" s="730" t="s">
        <v>573</v>
      </c>
      <c r="C98" s="731" t="s">
        <v>596</v>
      </c>
      <c r="D98" s="732" t="s">
        <v>597</v>
      </c>
      <c r="E98" s="733">
        <v>50113001</v>
      </c>
      <c r="F98" s="732" t="s">
        <v>602</v>
      </c>
      <c r="G98" s="731" t="s">
        <v>603</v>
      </c>
      <c r="H98" s="731">
        <v>202878</v>
      </c>
      <c r="I98" s="731">
        <v>202878</v>
      </c>
      <c r="J98" s="731" t="s">
        <v>625</v>
      </c>
      <c r="K98" s="731" t="s">
        <v>626</v>
      </c>
      <c r="L98" s="734">
        <v>49.150588235294116</v>
      </c>
      <c r="M98" s="734">
        <v>17</v>
      </c>
      <c r="N98" s="735">
        <v>835.56</v>
      </c>
    </row>
    <row r="99" spans="1:14" ht="14.45" customHeight="1" x14ac:dyDescent="0.2">
      <c r="A99" s="729" t="s">
        <v>572</v>
      </c>
      <c r="B99" s="730" t="s">
        <v>573</v>
      </c>
      <c r="C99" s="731" t="s">
        <v>596</v>
      </c>
      <c r="D99" s="732" t="s">
        <v>597</v>
      </c>
      <c r="E99" s="733">
        <v>50113001</v>
      </c>
      <c r="F99" s="732" t="s">
        <v>602</v>
      </c>
      <c r="G99" s="731" t="s">
        <v>603</v>
      </c>
      <c r="H99" s="731">
        <v>217212</v>
      </c>
      <c r="I99" s="731">
        <v>217212</v>
      </c>
      <c r="J99" s="731" t="s">
        <v>755</v>
      </c>
      <c r="K99" s="731" t="s">
        <v>756</v>
      </c>
      <c r="L99" s="734">
        <v>1797.61</v>
      </c>
      <c r="M99" s="734">
        <v>2</v>
      </c>
      <c r="N99" s="735">
        <v>3595.22</v>
      </c>
    </row>
    <row r="100" spans="1:14" ht="14.45" customHeight="1" x14ac:dyDescent="0.2">
      <c r="A100" s="729" t="s">
        <v>572</v>
      </c>
      <c r="B100" s="730" t="s">
        <v>573</v>
      </c>
      <c r="C100" s="731" t="s">
        <v>596</v>
      </c>
      <c r="D100" s="732" t="s">
        <v>597</v>
      </c>
      <c r="E100" s="733">
        <v>50113001</v>
      </c>
      <c r="F100" s="732" t="s">
        <v>602</v>
      </c>
      <c r="G100" s="731" t="s">
        <v>329</v>
      </c>
      <c r="H100" s="731">
        <v>217277</v>
      </c>
      <c r="I100" s="731">
        <v>217277</v>
      </c>
      <c r="J100" s="731" t="s">
        <v>757</v>
      </c>
      <c r="K100" s="731" t="s">
        <v>758</v>
      </c>
      <c r="L100" s="734">
        <v>1933.07</v>
      </c>
      <c r="M100" s="734">
        <v>1</v>
      </c>
      <c r="N100" s="735">
        <v>1933.07</v>
      </c>
    </row>
    <row r="101" spans="1:14" ht="14.45" customHeight="1" x14ac:dyDescent="0.2">
      <c r="A101" s="729" t="s">
        <v>572</v>
      </c>
      <c r="B101" s="730" t="s">
        <v>573</v>
      </c>
      <c r="C101" s="731" t="s">
        <v>596</v>
      </c>
      <c r="D101" s="732" t="s">
        <v>597</v>
      </c>
      <c r="E101" s="733">
        <v>50113001</v>
      </c>
      <c r="F101" s="732" t="s">
        <v>602</v>
      </c>
      <c r="G101" s="731" t="s">
        <v>603</v>
      </c>
      <c r="H101" s="731">
        <v>394712</v>
      </c>
      <c r="I101" s="731">
        <v>0</v>
      </c>
      <c r="J101" s="731" t="s">
        <v>627</v>
      </c>
      <c r="K101" s="731" t="s">
        <v>628</v>
      </c>
      <c r="L101" s="734">
        <v>28.75</v>
      </c>
      <c r="M101" s="734">
        <v>744</v>
      </c>
      <c r="N101" s="735">
        <v>21390</v>
      </c>
    </row>
    <row r="102" spans="1:14" ht="14.45" customHeight="1" x14ac:dyDescent="0.2">
      <c r="A102" s="729" t="s">
        <v>572</v>
      </c>
      <c r="B102" s="730" t="s">
        <v>573</v>
      </c>
      <c r="C102" s="731" t="s">
        <v>596</v>
      </c>
      <c r="D102" s="732" t="s">
        <v>597</v>
      </c>
      <c r="E102" s="733">
        <v>50113001</v>
      </c>
      <c r="F102" s="732" t="s">
        <v>602</v>
      </c>
      <c r="G102" s="731" t="s">
        <v>603</v>
      </c>
      <c r="H102" s="731">
        <v>920020</v>
      </c>
      <c r="I102" s="731">
        <v>1000</v>
      </c>
      <c r="J102" s="731" t="s">
        <v>759</v>
      </c>
      <c r="K102" s="731" t="s">
        <v>760</v>
      </c>
      <c r="L102" s="734">
        <v>189.41686237687142</v>
      </c>
      <c r="M102" s="734">
        <v>24</v>
      </c>
      <c r="N102" s="735">
        <v>4546.0046970449139</v>
      </c>
    </row>
    <row r="103" spans="1:14" ht="14.45" customHeight="1" x14ac:dyDescent="0.2">
      <c r="A103" s="729" t="s">
        <v>572</v>
      </c>
      <c r="B103" s="730" t="s">
        <v>573</v>
      </c>
      <c r="C103" s="731" t="s">
        <v>596</v>
      </c>
      <c r="D103" s="732" t="s">
        <v>597</v>
      </c>
      <c r="E103" s="733">
        <v>50113001</v>
      </c>
      <c r="F103" s="732" t="s">
        <v>602</v>
      </c>
      <c r="G103" s="731" t="s">
        <v>603</v>
      </c>
      <c r="H103" s="731">
        <v>845628</v>
      </c>
      <c r="I103" s="731">
        <v>1000</v>
      </c>
      <c r="J103" s="731" t="s">
        <v>761</v>
      </c>
      <c r="K103" s="731" t="s">
        <v>762</v>
      </c>
      <c r="L103" s="734">
        <v>561.71990213020638</v>
      </c>
      <c r="M103" s="734">
        <v>28</v>
      </c>
      <c r="N103" s="735">
        <v>15728.157259645777</v>
      </c>
    </row>
    <row r="104" spans="1:14" ht="14.45" customHeight="1" x14ac:dyDescent="0.2">
      <c r="A104" s="729" t="s">
        <v>572</v>
      </c>
      <c r="B104" s="730" t="s">
        <v>573</v>
      </c>
      <c r="C104" s="731" t="s">
        <v>596</v>
      </c>
      <c r="D104" s="732" t="s">
        <v>597</v>
      </c>
      <c r="E104" s="733">
        <v>50113001</v>
      </c>
      <c r="F104" s="732" t="s">
        <v>602</v>
      </c>
      <c r="G104" s="731" t="s">
        <v>603</v>
      </c>
      <c r="H104" s="731">
        <v>502124</v>
      </c>
      <c r="I104" s="731">
        <v>0</v>
      </c>
      <c r="J104" s="731" t="s">
        <v>763</v>
      </c>
      <c r="K104" s="731" t="s">
        <v>764</v>
      </c>
      <c r="L104" s="734">
        <v>168.87929246641505</v>
      </c>
      <c r="M104" s="734">
        <v>43</v>
      </c>
      <c r="N104" s="735">
        <v>7261.8095760558472</v>
      </c>
    </row>
    <row r="105" spans="1:14" ht="14.45" customHeight="1" x14ac:dyDescent="0.2">
      <c r="A105" s="729" t="s">
        <v>572</v>
      </c>
      <c r="B105" s="730" t="s">
        <v>573</v>
      </c>
      <c r="C105" s="731" t="s">
        <v>596</v>
      </c>
      <c r="D105" s="732" t="s">
        <v>597</v>
      </c>
      <c r="E105" s="733">
        <v>50113001</v>
      </c>
      <c r="F105" s="732" t="s">
        <v>602</v>
      </c>
      <c r="G105" s="731" t="s">
        <v>603</v>
      </c>
      <c r="H105" s="731">
        <v>502123</v>
      </c>
      <c r="I105" s="731">
        <v>0</v>
      </c>
      <c r="J105" s="731" t="s">
        <v>765</v>
      </c>
      <c r="K105" s="731" t="s">
        <v>766</v>
      </c>
      <c r="L105" s="734">
        <v>127.80603168868211</v>
      </c>
      <c r="M105" s="734">
        <v>335</v>
      </c>
      <c r="N105" s="735">
        <v>42815.020615708505</v>
      </c>
    </row>
    <row r="106" spans="1:14" ht="14.45" customHeight="1" x14ac:dyDescent="0.2">
      <c r="A106" s="729" t="s">
        <v>572</v>
      </c>
      <c r="B106" s="730" t="s">
        <v>573</v>
      </c>
      <c r="C106" s="731" t="s">
        <v>596</v>
      </c>
      <c r="D106" s="732" t="s">
        <v>597</v>
      </c>
      <c r="E106" s="733">
        <v>50113001</v>
      </c>
      <c r="F106" s="732" t="s">
        <v>602</v>
      </c>
      <c r="G106" s="731" t="s">
        <v>603</v>
      </c>
      <c r="H106" s="731">
        <v>990777</v>
      </c>
      <c r="I106" s="731">
        <v>0</v>
      </c>
      <c r="J106" s="731" t="s">
        <v>767</v>
      </c>
      <c r="K106" s="731" t="s">
        <v>329</v>
      </c>
      <c r="L106" s="734">
        <v>211.55</v>
      </c>
      <c r="M106" s="734">
        <v>1</v>
      </c>
      <c r="N106" s="735">
        <v>211.55</v>
      </c>
    </row>
    <row r="107" spans="1:14" ht="14.45" customHeight="1" x14ac:dyDescent="0.2">
      <c r="A107" s="729" t="s">
        <v>572</v>
      </c>
      <c r="B107" s="730" t="s">
        <v>573</v>
      </c>
      <c r="C107" s="731" t="s">
        <v>596</v>
      </c>
      <c r="D107" s="732" t="s">
        <v>597</v>
      </c>
      <c r="E107" s="733">
        <v>50113001</v>
      </c>
      <c r="F107" s="732" t="s">
        <v>602</v>
      </c>
      <c r="G107" s="731" t="s">
        <v>603</v>
      </c>
      <c r="H107" s="731">
        <v>102486</v>
      </c>
      <c r="I107" s="731">
        <v>2486</v>
      </c>
      <c r="J107" s="731" t="s">
        <v>768</v>
      </c>
      <c r="K107" s="731" t="s">
        <v>769</v>
      </c>
      <c r="L107" s="734">
        <v>122.75</v>
      </c>
      <c r="M107" s="734">
        <v>5</v>
      </c>
      <c r="N107" s="735">
        <v>613.75</v>
      </c>
    </row>
    <row r="108" spans="1:14" ht="14.45" customHeight="1" x14ac:dyDescent="0.2">
      <c r="A108" s="729" t="s">
        <v>572</v>
      </c>
      <c r="B108" s="730" t="s">
        <v>573</v>
      </c>
      <c r="C108" s="731" t="s">
        <v>596</v>
      </c>
      <c r="D108" s="732" t="s">
        <v>597</v>
      </c>
      <c r="E108" s="733">
        <v>50113001</v>
      </c>
      <c r="F108" s="732" t="s">
        <v>602</v>
      </c>
      <c r="G108" s="731" t="s">
        <v>603</v>
      </c>
      <c r="H108" s="731">
        <v>100489</v>
      </c>
      <c r="I108" s="731">
        <v>489</v>
      </c>
      <c r="J108" s="731" t="s">
        <v>629</v>
      </c>
      <c r="K108" s="731" t="s">
        <v>770</v>
      </c>
      <c r="L108" s="734">
        <v>46.526000000000003</v>
      </c>
      <c r="M108" s="734">
        <v>5</v>
      </c>
      <c r="N108" s="735">
        <v>232.63000000000002</v>
      </c>
    </row>
    <row r="109" spans="1:14" ht="14.45" customHeight="1" x14ac:dyDescent="0.2">
      <c r="A109" s="729" t="s">
        <v>572</v>
      </c>
      <c r="B109" s="730" t="s">
        <v>573</v>
      </c>
      <c r="C109" s="731" t="s">
        <v>596</v>
      </c>
      <c r="D109" s="732" t="s">
        <v>597</v>
      </c>
      <c r="E109" s="733">
        <v>50113001</v>
      </c>
      <c r="F109" s="732" t="s">
        <v>602</v>
      </c>
      <c r="G109" s="731" t="s">
        <v>603</v>
      </c>
      <c r="H109" s="731">
        <v>230426</v>
      </c>
      <c r="I109" s="731">
        <v>230426</v>
      </c>
      <c r="J109" s="731" t="s">
        <v>629</v>
      </c>
      <c r="K109" s="731" t="s">
        <v>630</v>
      </c>
      <c r="L109" s="734">
        <v>78.316666666666663</v>
      </c>
      <c r="M109" s="734">
        <v>12</v>
      </c>
      <c r="N109" s="735">
        <v>939.8</v>
      </c>
    </row>
    <row r="110" spans="1:14" ht="14.45" customHeight="1" x14ac:dyDescent="0.2">
      <c r="A110" s="729" t="s">
        <v>572</v>
      </c>
      <c r="B110" s="730" t="s">
        <v>573</v>
      </c>
      <c r="C110" s="731" t="s">
        <v>596</v>
      </c>
      <c r="D110" s="732" t="s">
        <v>597</v>
      </c>
      <c r="E110" s="733">
        <v>50113001</v>
      </c>
      <c r="F110" s="732" t="s">
        <v>602</v>
      </c>
      <c r="G110" s="731" t="s">
        <v>329</v>
      </c>
      <c r="H110" s="731">
        <v>994895</v>
      </c>
      <c r="I110" s="731">
        <v>194780</v>
      </c>
      <c r="J110" s="731" t="s">
        <v>771</v>
      </c>
      <c r="K110" s="731" t="s">
        <v>772</v>
      </c>
      <c r="L110" s="734">
        <v>916.56</v>
      </c>
      <c r="M110" s="734">
        <v>26</v>
      </c>
      <c r="N110" s="735">
        <v>23830.559999999998</v>
      </c>
    </row>
    <row r="111" spans="1:14" ht="14.45" customHeight="1" x14ac:dyDescent="0.2">
      <c r="A111" s="729" t="s">
        <v>572</v>
      </c>
      <c r="B111" s="730" t="s">
        <v>573</v>
      </c>
      <c r="C111" s="731" t="s">
        <v>596</v>
      </c>
      <c r="D111" s="732" t="s">
        <v>597</v>
      </c>
      <c r="E111" s="733">
        <v>50113001</v>
      </c>
      <c r="F111" s="732" t="s">
        <v>602</v>
      </c>
      <c r="G111" s="731" t="s">
        <v>603</v>
      </c>
      <c r="H111" s="731">
        <v>930431</v>
      </c>
      <c r="I111" s="731">
        <v>1000</v>
      </c>
      <c r="J111" s="731" t="s">
        <v>773</v>
      </c>
      <c r="K111" s="731" t="s">
        <v>329</v>
      </c>
      <c r="L111" s="734">
        <v>129.88293744959736</v>
      </c>
      <c r="M111" s="734">
        <v>215</v>
      </c>
      <c r="N111" s="735">
        <v>27924.831551663436</v>
      </c>
    </row>
    <row r="112" spans="1:14" ht="14.45" customHeight="1" x14ac:dyDescent="0.2">
      <c r="A112" s="729" t="s">
        <v>572</v>
      </c>
      <c r="B112" s="730" t="s">
        <v>573</v>
      </c>
      <c r="C112" s="731" t="s">
        <v>596</v>
      </c>
      <c r="D112" s="732" t="s">
        <v>597</v>
      </c>
      <c r="E112" s="733">
        <v>50113001</v>
      </c>
      <c r="F112" s="732" t="s">
        <v>602</v>
      </c>
      <c r="G112" s="731" t="s">
        <v>603</v>
      </c>
      <c r="H112" s="731">
        <v>930444</v>
      </c>
      <c r="I112" s="731">
        <v>0</v>
      </c>
      <c r="J112" s="731" t="s">
        <v>774</v>
      </c>
      <c r="K112" s="731" t="s">
        <v>329</v>
      </c>
      <c r="L112" s="734">
        <v>48.419147873981835</v>
      </c>
      <c r="M112" s="734">
        <v>637</v>
      </c>
      <c r="N112" s="735">
        <v>30842.997195726428</v>
      </c>
    </row>
    <row r="113" spans="1:14" ht="14.45" customHeight="1" x14ac:dyDescent="0.2">
      <c r="A113" s="729" t="s">
        <v>572</v>
      </c>
      <c r="B113" s="730" t="s">
        <v>573</v>
      </c>
      <c r="C113" s="731" t="s">
        <v>596</v>
      </c>
      <c r="D113" s="732" t="s">
        <v>597</v>
      </c>
      <c r="E113" s="733">
        <v>50113001</v>
      </c>
      <c r="F113" s="732" t="s">
        <v>602</v>
      </c>
      <c r="G113" s="731" t="s">
        <v>603</v>
      </c>
      <c r="H113" s="731">
        <v>501999</v>
      </c>
      <c r="I113" s="731">
        <v>0</v>
      </c>
      <c r="J113" s="731" t="s">
        <v>775</v>
      </c>
      <c r="K113" s="731" t="s">
        <v>329</v>
      </c>
      <c r="L113" s="734">
        <v>454.07896059495442</v>
      </c>
      <c r="M113" s="734">
        <v>6</v>
      </c>
      <c r="N113" s="735">
        <v>2724.4737635697265</v>
      </c>
    </row>
    <row r="114" spans="1:14" ht="14.45" customHeight="1" x14ac:dyDescent="0.2">
      <c r="A114" s="729" t="s">
        <v>572</v>
      </c>
      <c r="B114" s="730" t="s">
        <v>573</v>
      </c>
      <c r="C114" s="731" t="s">
        <v>596</v>
      </c>
      <c r="D114" s="732" t="s">
        <v>597</v>
      </c>
      <c r="E114" s="733">
        <v>50113001</v>
      </c>
      <c r="F114" s="732" t="s">
        <v>602</v>
      </c>
      <c r="G114" s="731" t="s">
        <v>603</v>
      </c>
      <c r="H114" s="731">
        <v>501606</v>
      </c>
      <c r="I114" s="731">
        <v>0</v>
      </c>
      <c r="J114" s="731" t="s">
        <v>776</v>
      </c>
      <c r="K114" s="731" t="s">
        <v>329</v>
      </c>
      <c r="L114" s="734">
        <v>547.37792669395594</v>
      </c>
      <c r="M114" s="734">
        <v>9</v>
      </c>
      <c r="N114" s="735">
        <v>4926.4013402456039</v>
      </c>
    </row>
    <row r="115" spans="1:14" ht="14.45" customHeight="1" x14ac:dyDescent="0.2">
      <c r="A115" s="729" t="s">
        <v>572</v>
      </c>
      <c r="B115" s="730" t="s">
        <v>573</v>
      </c>
      <c r="C115" s="731" t="s">
        <v>596</v>
      </c>
      <c r="D115" s="732" t="s">
        <v>597</v>
      </c>
      <c r="E115" s="733">
        <v>50113001</v>
      </c>
      <c r="F115" s="732" t="s">
        <v>602</v>
      </c>
      <c r="G115" s="731" t="s">
        <v>603</v>
      </c>
      <c r="H115" s="731">
        <v>501097</v>
      </c>
      <c r="I115" s="731">
        <v>0</v>
      </c>
      <c r="J115" s="731" t="s">
        <v>777</v>
      </c>
      <c r="K115" s="731" t="s">
        <v>329</v>
      </c>
      <c r="L115" s="734">
        <v>66.381369362138045</v>
      </c>
      <c r="M115" s="734">
        <v>41</v>
      </c>
      <c r="N115" s="735">
        <v>2721.6361438476597</v>
      </c>
    </row>
    <row r="116" spans="1:14" ht="14.45" customHeight="1" x14ac:dyDescent="0.2">
      <c r="A116" s="729" t="s">
        <v>572</v>
      </c>
      <c r="B116" s="730" t="s">
        <v>573</v>
      </c>
      <c r="C116" s="731" t="s">
        <v>596</v>
      </c>
      <c r="D116" s="732" t="s">
        <v>597</v>
      </c>
      <c r="E116" s="733">
        <v>50113001</v>
      </c>
      <c r="F116" s="732" t="s">
        <v>602</v>
      </c>
      <c r="G116" s="731" t="s">
        <v>603</v>
      </c>
      <c r="H116" s="731">
        <v>921335</v>
      </c>
      <c r="I116" s="731">
        <v>0</v>
      </c>
      <c r="J116" s="731" t="s">
        <v>633</v>
      </c>
      <c r="K116" s="731" t="s">
        <v>329</v>
      </c>
      <c r="L116" s="734">
        <v>55.111434407880722</v>
      </c>
      <c r="M116" s="734">
        <v>170</v>
      </c>
      <c r="N116" s="735">
        <v>9368.9438493397229</v>
      </c>
    </row>
    <row r="117" spans="1:14" ht="14.45" customHeight="1" x14ac:dyDescent="0.2">
      <c r="A117" s="729" t="s">
        <v>572</v>
      </c>
      <c r="B117" s="730" t="s">
        <v>573</v>
      </c>
      <c r="C117" s="731" t="s">
        <v>596</v>
      </c>
      <c r="D117" s="732" t="s">
        <v>597</v>
      </c>
      <c r="E117" s="733">
        <v>50113001</v>
      </c>
      <c r="F117" s="732" t="s">
        <v>602</v>
      </c>
      <c r="G117" s="731" t="s">
        <v>603</v>
      </c>
      <c r="H117" s="731">
        <v>920368</v>
      </c>
      <c r="I117" s="731">
        <v>0</v>
      </c>
      <c r="J117" s="731" t="s">
        <v>778</v>
      </c>
      <c r="K117" s="731" t="s">
        <v>329</v>
      </c>
      <c r="L117" s="734">
        <v>152.9560219575674</v>
      </c>
      <c r="M117" s="734">
        <v>34</v>
      </c>
      <c r="N117" s="735">
        <v>5200.5047465572916</v>
      </c>
    </row>
    <row r="118" spans="1:14" ht="14.45" customHeight="1" x14ac:dyDescent="0.2">
      <c r="A118" s="729" t="s">
        <v>572</v>
      </c>
      <c r="B118" s="730" t="s">
        <v>573</v>
      </c>
      <c r="C118" s="731" t="s">
        <v>596</v>
      </c>
      <c r="D118" s="732" t="s">
        <v>597</v>
      </c>
      <c r="E118" s="733">
        <v>50113001</v>
      </c>
      <c r="F118" s="732" t="s">
        <v>602</v>
      </c>
      <c r="G118" s="731" t="s">
        <v>603</v>
      </c>
      <c r="H118" s="731">
        <v>498472</v>
      </c>
      <c r="I118" s="731">
        <v>0</v>
      </c>
      <c r="J118" s="731" t="s">
        <v>779</v>
      </c>
      <c r="K118" s="731" t="s">
        <v>780</v>
      </c>
      <c r="L118" s="734">
        <v>197.1557961589503</v>
      </c>
      <c r="M118" s="734">
        <v>11</v>
      </c>
      <c r="N118" s="735">
        <v>2168.7137577484532</v>
      </c>
    </row>
    <row r="119" spans="1:14" ht="14.45" customHeight="1" x14ac:dyDescent="0.2">
      <c r="A119" s="729" t="s">
        <v>572</v>
      </c>
      <c r="B119" s="730" t="s">
        <v>573</v>
      </c>
      <c r="C119" s="731" t="s">
        <v>596</v>
      </c>
      <c r="D119" s="732" t="s">
        <v>597</v>
      </c>
      <c r="E119" s="733">
        <v>50113001</v>
      </c>
      <c r="F119" s="732" t="s">
        <v>602</v>
      </c>
      <c r="G119" s="731" t="s">
        <v>603</v>
      </c>
      <c r="H119" s="731">
        <v>502302</v>
      </c>
      <c r="I119" s="731">
        <v>0</v>
      </c>
      <c r="J119" s="731" t="s">
        <v>781</v>
      </c>
      <c r="K119" s="731" t="s">
        <v>780</v>
      </c>
      <c r="L119" s="734">
        <v>193.70231472227991</v>
      </c>
      <c r="M119" s="734">
        <v>6</v>
      </c>
      <c r="N119" s="735">
        <v>1162.2138883336795</v>
      </c>
    </row>
    <row r="120" spans="1:14" ht="14.45" customHeight="1" x14ac:dyDescent="0.2">
      <c r="A120" s="729" t="s">
        <v>572</v>
      </c>
      <c r="B120" s="730" t="s">
        <v>573</v>
      </c>
      <c r="C120" s="731" t="s">
        <v>596</v>
      </c>
      <c r="D120" s="732" t="s">
        <v>597</v>
      </c>
      <c r="E120" s="733">
        <v>50113001</v>
      </c>
      <c r="F120" s="732" t="s">
        <v>602</v>
      </c>
      <c r="G120" s="731" t="s">
        <v>603</v>
      </c>
      <c r="H120" s="731">
        <v>844879</v>
      </c>
      <c r="I120" s="731">
        <v>0</v>
      </c>
      <c r="J120" s="731" t="s">
        <v>782</v>
      </c>
      <c r="K120" s="731" t="s">
        <v>329</v>
      </c>
      <c r="L120" s="734">
        <v>67.062650405492477</v>
      </c>
      <c r="M120" s="734">
        <v>169</v>
      </c>
      <c r="N120" s="735">
        <v>11333.587918528228</v>
      </c>
    </row>
    <row r="121" spans="1:14" ht="14.45" customHeight="1" x14ac:dyDescent="0.2">
      <c r="A121" s="729" t="s">
        <v>572</v>
      </c>
      <c r="B121" s="730" t="s">
        <v>573</v>
      </c>
      <c r="C121" s="731" t="s">
        <v>596</v>
      </c>
      <c r="D121" s="732" t="s">
        <v>597</v>
      </c>
      <c r="E121" s="733">
        <v>50113001</v>
      </c>
      <c r="F121" s="732" t="s">
        <v>602</v>
      </c>
      <c r="G121" s="731" t="s">
        <v>603</v>
      </c>
      <c r="H121" s="731">
        <v>930608</v>
      </c>
      <c r="I121" s="731">
        <v>0</v>
      </c>
      <c r="J121" s="731" t="s">
        <v>783</v>
      </c>
      <c r="K121" s="731" t="s">
        <v>329</v>
      </c>
      <c r="L121" s="734">
        <v>152.53557424967701</v>
      </c>
      <c r="M121" s="734">
        <v>59</v>
      </c>
      <c r="N121" s="735">
        <v>8999.5988807309441</v>
      </c>
    </row>
    <row r="122" spans="1:14" ht="14.45" customHeight="1" x14ac:dyDescent="0.2">
      <c r="A122" s="729" t="s">
        <v>572</v>
      </c>
      <c r="B122" s="730" t="s">
        <v>573</v>
      </c>
      <c r="C122" s="731" t="s">
        <v>596</v>
      </c>
      <c r="D122" s="732" t="s">
        <v>597</v>
      </c>
      <c r="E122" s="733">
        <v>50113001</v>
      </c>
      <c r="F122" s="732" t="s">
        <v>602</v>
      </c>
      <c r="G122" s="731" t="s">
        <v>603</v>
      </c>
      <c r="H122" s="731">
        <v>921017</v>
      </c>
      <c r="I122" s="731">
        <v>0</v>
      </c>
      <c r="J122" s="731" t="s">
        <v>635</v>
      </c>
      <c r="K122" s="731" t="s">
        <v>329</v>
      </c>
      <c r="L122" s="734">
        <v>42.668735946571587</v>
      </c>
      <c r="M122" s="734">
        <v>2</v>
      </c>
      <c r="N122" s="735">
        <v>85.337471893143174</v>
      </c>
    </row>
    <row r="123" spans="1:14" ht="14.45" customHeight="1" x14ac:dyDescent="0.2">
      <c r="A123" s="729" t="s">
        <v>572</v>
      </c>
      <c r="B123" s="730" t="s">
        <v>573</v>
      </c>
      <c r="C123" s="731" t="s">
        <v>596</v>
      </c>
      <c r="D123" s="732" t="s">
        <v>597</v>
      </c>
      <c r="E123" s="733">
        <v>50113001</v>
      </c>
      <c r="F123" s="732" t="s">
        <v>602</v>
      </c>
      <c r="G123" s="731" t="s">
        <v>603</v>
      </c>
      <c r="H123" s="731">
        <v>394072</v>
      </c>
      <c r="I123" s="731">
        <v>1000</v>
      </c>
      <c r="J123" s="731" t="s">
        <v>784</v>
      </c>
      <c r="K123" s="731" t="s">
        <v>329</v>
      </c>
      <c r="L123" s="734">
        <v>453.31599619340125</v>
      </c>
      <c r="M123" s="734">
        <v>9</v>
      </c>
      <c r="N123" s="735">
        <v>4079.8439657406111</v>
      </c>
    </row>
    <row r="124" spans="1:14" ht="14.45" customHeight="1" x14ac:dyDescent="0.2">
      <c r="A124" s="729" t="s">
        <v>572</v>
      </c>
      <c r="B124" s="730" t="s">
        <v>573</v>
      </c>
      <c r="C124" s="731" t="s">
        <v>596</v>
      </c>
      <c r="D124" s="732" t="s">
        <v>597</v>
      </c>
      <c r="E124" s="733">
        <v>50113001</v>
      </c>
      <c r="F124" s="732" t="s">
        <v>602</v>
      </c>
      <c r="G124" s="731" t="s">
        <v>603</v>
      </c>
      <c r="H124" s="731">
        <v>501062</v>
      </c>
      <c r="I124" s="731">
        <v>1000</v>
      </c>
      <c r="J124" s="731" t="s">
        <v>785</v>
      </c>
      <c r="K124" s="731" t="s">
        <v>786</v>
      </c>
      <c r="L124" s="734">
        <v>171.75214043888235</v>
      </c>
      <c r="M124" s="734">
        <v>1</v>
      </c>
      <c r="N124" s="735">
        <v>171.75214043888235</v>
      </c>
    </row>
    <row r="125" spans="1:14" ht="14.45" customHeight="1" x14ac:dyDescent="0.2">
      <c r="A125" s="729" t="s">
        <v>572</v>
      </c>
      <c r="B125" s="730" t="s">
        <v>573</v>
      </c>
      <c r="C125" s="731" t="s">
        <v>596</v>
      </c>
      <c r="D125" s="732" t="s">
        <v>597</v>
      </c>
      <c r="E125" s="733">
        <v>50113001</v>
      </c>
      <c r="F125" s="732" t="s">
        <v>602</v>
      </c>
      <c r="G125" s="731" t="s">
        <v>603</v>
      </c>
      <c r="H125" s="731">
        <v>397576</v>
      </c>
      <c r="I125" s="731">
        <v>0</v>
      </c>
      <c r="J125" s="731" t="s">
        <v>787</v>
      </c>
      <c r="K125" s="731" t="s">
        <v>329</v>
      </c>
      <c r="L125" s="734">
        <v>267.14880090750808</v>
      </c>
      <c r="M125" s="734">
        <v>2</v>
      </c>
      <c r="N125" s="735">
        <v>534.29760181501615</v>
      </c>
    </row>
    <row r="126" spans="1:14" ht="14.45" customHeight="1" x14ac:dyDescent="0.2">
      <c r="A126" s="729" t="s">
        <v>572</v>
      </c>
      <c r="B126" s="730" t="s">
        <v>573</v>
      </c>
      <c r="C126" s="731" t="s">
        <v>596</v>
      </c>
      <c r="D126" s="732" t="s">
        <v>597</v>
      </c>
      <c r="E126" s="733">
        <v>50113001</v>
      </c>
      <c r="F126" s="732" t="s">
        <v>602</v>
      </c>
      <c r="G126" s="731" t="s">
        <v>603</v>
      </c>
      <c r="H126" s="731">
        <v>900321</v>
      </c>
      <c r="I126" s="731">
        <v>0</v>
      </c>
      <c r="J126" s="731" t="s">
        <v>636</v>
      </c>
      <c r="K126" s="731" t="s">
        <v>329</v>
      </c>
      <c r="L126" s="734">
        <v>445.18725037658777</v>
      </c>
      <c r="M126" s="734">
        <v>2</v>
      </c>
      <c r="N126" s="735">
        <v>890.37450075317554</v>
      </c>
    </row>
    <row r="127" spans="1:14" ht="14.45" customHeight="1" x14ac:dyDescent="0.2">
      <c r="A127" s="729" t="s">
        <v>572</v>
      </c>
      <c r="B127" s="730" t="s">
        <v>573</v>
      </c>
      <c r="C127" s="731" t="s">
        <v>596</v>
      </c>
      <c r="D127" s="732" t="s">
        <v>597</v>
      </c>
      <c r="E127" s="733">
        <v>50113001</v>
      </c>
      <c r="F127" s="732" t="s">
        <v>602</v>
      </c>
      <c r="G127" s="731" t="s">
        <v>603</v>
      </c>
      <c r="H127" s="731">
        <v>501990</v>
      </c>
      <c r="I127" s="731">
        <v>0</v>
      </c>
      <c r="J127" s="731" t="s">
        <v>788</v>
      </c>
      <c r="K127" s="731" t="s">
        <v>329</v>
      </c>
      <c r="L127" s="734">
        <v>269.32296331589151</v>
      </c>
      <c r="M127" s="734">
        <v>7</v>
      </c>
      <c r="N127" s="735">
        <v>1885.2607432112404</v>
      </c>
    </row>
    <row r="128" spans="1:14" ht="14.45" customHeight="1" x14ac:dyDescent="0.2">
      <c r="A128" s="729" t="s">
        <v>572</v>
      </c>
      <c r="B128" s="730" t="s">
        <v>573</v>
      </c>
      <c r="C128" s="731" t="s">
        <v>596</v>
      </c>
      <c r="D128" s="732" t="s">
        <v>597</v>
      </c>
      <c r="E128" s="733">
        <v>50113001</v>
      </c>
      <c r="F128" s="732" t="s">
        <v>602</v>
      </c>
      <c r="G128" s="731" t="s">
        <v>603</v>
      </c>
      <c r="H128" s="731">
        <v>900427</v>
      </c>
      <c r="I128" s="731">
        <v>0</v>
      </c>
      <c r="J128" s="731" t="s">
        <v>638</v>
      </c>
      <c r="K128" s="731" t="s">
        <v>329</v>
      </c>
      <c r="L128" s="734">
        <v>82.252805366804751</v>
      </c>
      <c r="M128" s="734">
        <v>1</v>
      </c>
      <c r="N128" s="735">
        <v>82.252805366804751</v>
      </c>
    </row>
    <row r="129" spans="1:14" ht="14.45" customHeight="1" x14ac:dyDescent="0.2">
      <c r="A129" s="729" t="s">
        <v>572</v>
      </c>
      <c r="B129" s="730" t="s">
        <v>573</v>
      </c>
      <c r="C129" s="731" t="s">
        <v>596</v>
      </c>
      <c r="D129" s="732" t="s">
        <v>597</v>
      </c>
      <c r="E129" s="733">
        <v>50113001</v>
      </c>
      <c r="F129" s="732" t="s">
        <v>602</v>
      </c>
      <c r="G129" s="731" t="s">
        <v>603</v>
      </c>
      <c r="H129" s="731">
        <v>900892</v>
      </c>
      <c r="I129" s="731">
        <v>0</v>
      </c>
      <c r="J129" s="731" t="s">
        <v>789</v>
      </c>
      <c r="K129" s="731" t="s">
        <v>329</v>
      </c>
      <c r="L129" s="734">
        <v>238.33093036302986</v>
      </c>
      <c r="M129" s="734">
        <v>3</v>
      </c>
      <c r="N129" s="735">
        <v>714.99279108908956</v>
      </c>
    </row>
    <row r="130" spans="1:14" ht="14.45" customHeight="1" x14ac:dyDescent="0.2">
      <c r="A130" s="729" t="s">
        <v>572</v>
      </c>
      <c r="B130" s="730" t="s">
        <v>573</v>
      </c>
      <c r="C130" s="731" t="s">
        <v>596</v>
      </c>
      <c r="D130" s="732" t="s">
        <v>597</v>
      </c>
      <c r="E130" s="733">
        <v>50113001</v>
      </c>
      <c r="F130" s="732" t="s">
        <v>602</v>
      </c>
      <c r="G130" s="731" t="s">
        <v>603</v>
      </c>
      <c r="H130" s="731">
        <v>921296</v>
      </c>
      <c r="I130" s="731">
        <v>0</v>
      </c>
      <c r="J130" s="731" t="s">
        <v>790</v>
      </c>
      <c r="K130" s="731" t="s">
        <v>329</v>
      </c>
      <c r="L130" s="734">
        <v>347.19444111031589</v>
      </c>
      <c r="M130" s="734">
        <v>7</v>
      </c>
      <c r="N130" s="735">
        <v>2430.3610877722112</v>
      </c>
    </row>
    <row r="131" spans="1:14" ht="14.45" customHeight="1" x14ac:dyDescent="0.2">
      <c r="A131" s="729" t="s">
        <v>572</v>
      </c>
      <c r="B131" s="730" t="s">
        <v>573</v>
      </c>
      <c r="C131" s="731" t="s">
        <v>596</v>
      </c>
      <c r="D131" s="732" t="s">
        <v>597</v>
      </c>
      <c r="E131" s="733">
        <v>50113001</v>
      </c>
      <c r="F131" s="732" t="s">
        <v>602</v>
      </c>
      <c r="G131" s="731" t="s">
        <v>603</v>
      </c>
      <c r="H131" s="731">
        <v>921404</v>
      </c>
      <c r="I131" s="731">
        <v>0</v>
      </c>
      <c r="J131" s="731" t="s">
        <v>791</v>
      </c>
      <c r="K131" s="731" t="s">
        <v>329</v>
      </c>
      <c r="L131" s="734">
        <v>299.62612847206248</v>
      </c>
      <c r="M131" s="734">
        <v>3</v>
      </c>
      <c r="N131" s="735">
        <v>898.87838541618748</v>
      </c>
    </row>
    <row r="132" spans="1:14" ht="14.45" customHeight="1" x14ac:dyDescent="0.2">
      <c r="A132" s="729" t="s">
        <v>572</v>
      </c>
      <c r="B132" s="730" t="s">
        <v>573</v>
      </c>
      <c r="C132" s="731" t="s">
        <v>596</v>
      </c>
      <c r="D132" s="732" t="s">
        <v>597</v>
      </c>
      <c r="E132" s="733">
        <v>50113001</v>
      </c>
      <c r="F132" s="732" t="s">
        <v>602</v>
      </c>
      <c r="G132" s="731" t="s">
        <v>603</v>
      </c>
      <c r="H132" s="731">
        <v>921573</v>
      </c>
      <c r="I132" s="731">
        <v>0</v>
      </c>
      <c r="J132" s="731" t="s">
        <v>792</v>
      </c>
      <c r="K132" s="731" t="s">
        <v>329</v>
      </c>
      <c r="L132" s="734">
        <v>339.72864982482048</v>
      </c>
      <c r="M132" s="734">
        <v>3</v>
      </c>
      <c r="N132" s="735">
        <v>1019.1859494744615</v>
      </c>
    </row>
    <row r="133" spans="1:14" ht="14.45" customHeight="1" x14ac:dyDescent="0.2">
      <c r="A133" s="729" t="s">
        <v>572</v>
      </c>
      <c r="B133" s="730" t="s">
        <v>573</v>
      </c>
      <c r="C133" s="731" t="s">
        <v>596</v>
      </c>
      <c r="D133" s="732" t="s">
        <v>597</v>
      </c>
      <c r="E133" s="733">
        <v>50113001</v>
      </c>
      <c r="F133" s="732" t="s">
        <v>602</v>
      </c>
      <c r="G133" s="731" t="s">
        <v>603</v>
      </c>
      <c r="H133" s="731">
        <v>921319</v>
      </c>
      <c r="I133" s="731">
        <v>0</v>
      </c>
      <c r="J133" s="731" t="s">
        <v>793</v>
      </c>
      <c r="K133" s="731" t="s">
        <v>329</v>
      </c>
      <c r="L133" s="734">
        <v>350.02873682056497</v>
      </c>
      <c r="M133" s="734">
        <v>3</v>
      </c>
      <c r="N133" s="735">
        <v>1050.0862104616949</v>
      </c>
    </row>
    <row r="134" spans="1:14" ht="14.45" customHeight="1" x14ac:dyDescent="0.2">
      <c r="A134" s="729" t="s">
        <v>572</v>
      </c>
      <c r="B134" s="730" t="s">
        <v>573</v>
      </c>
      <c r="C134" s="731" t="s">
        <v>596</v>
      </c>
      <c r="D134" s="732" t="s">
        <v>597</v>
      </c>
      <c r="E134" s="733">
        <v>50113001</v>
      </c>
      <c r="F134" s="732" t="s">
        <v>602</v>
      </c>
      <c r="G134" s="731" t="s">
        <v>603</v>
      </c>
      <c r="H134" s="731">
        <v>921412</v>
      </c>
      <c r="I134" s="731">
        <v>0</v>
      </c>
      <c r="J134" s="731" t="s">
        <v>640</v>
      </c>
      <c r="K134" s="731" t="s">
        <v>329</v>
      </c>
      <c r="L134" s="734">
        <v>59.542252635188156</v>
      </c>
      <c r="M134" s="734">
        <v>12</v>
      </c>
      <c r="N134" s="735">
        <v>714.50703162225784</v>
      </c>
    </row>
    <row r="135" spans="1:14" ht="14.45" customHeight="1" x14ac:dyDescent="0.2">
      <c r="A135" s="729" t="s">
        <v>572</v>
      </c>
      <c r="B135" s="730" t="s">
        <v>573</v>
      </c>
      <c r="C135" s="731" t="s">
        <v>596</v>
      </c>
      <c r="D135" s="732" t="s">
        <v>597</v>
      </c>
      <c r="E135" s="733">
        <v>50113001</v>
      </c>
      <c r="F135" s="732" t="s">
        <v>602</v>
      </c>
      <c r="G135" s="731" t="s">
        <v>603</v>
      </c>
      <c r="H135" s="731">
        <v>920254</v>
      </c>
      <c r="I135" s="731">
        <v>0</v>
      </c>
      <c r="J135" s="731" t="s">
        <v>794</v>
      </c>
      <c r="K135" s="731" t="s">
        <v>329</v>
      </c>
      <c r="L135" s="734">
        <v>61.65</v>
      </c>
      <c r="M135" s="734">
        <v>3</v>
      </c>
      <c r="N135" s="735">
        <v>184.95</v>
      </c>
    </row>
    <row r="136" spans="1:14" ht="14.45" customHeight="1" x14ac:dyDescent="0.2">
      <c r="A136" s="729" t="s">
        <v>572</v>
      </c>
      <c r="B136" s="730" t="s">
        <v>573</v>
      </c>
      <c r="C136" s="731" t="s">
        <v>596</v>
      </c>
      <c r="D136" s="732" t="s">
        <v>597</v>
      </c>
      <c r="E136" s="733">
        <v>50113001</v>
      </c>
      <c r="F136" s="732" t="s">
        <v>602</v>
      </c>
      <c r="G136" s="731" t="s">
        <v>683</v>
      </c>
      <c r="H136" s="731">
        <v>197125</v>
      </c>
      <c r="I136" s="731">
        <v>197125</v>
      </c>
      <c r="J136" s="731" t="s">
        <v>795</v>
      </c>
      <c r="K136" s="731" t="s">
        <v>796</v>
      </c>
      <c r="L136" s="734">
        <v>110</v>
      </c>
      <c r="M136" s="734">
        <v>5</v>
      </c>
      <c r="N136" s="735">
        <v>550</v>
      </c>
    </row>
    <row r="137" spans="1:14" ht="14.45" customHeight="1" x14ac:dyDescent="0.2">
      <c r="A137" s="729" t="s">
        <v>572</v>
      </c>
      <c r="B137" s="730" t="s">
        <v>573</v>
      </c>
      <c r="C137" s="731" t="s">
        <v>596</v>
      </c>
      <c r="D137" s="732" t="s">
        <v>597</v>
      </c>
      <c r="E137" s="733">
        <v>50113001</v>
      </c>
      <c r="F137" s="732" t="s">
        <v>602</v>
      </c>
      <c r="G137" s="731" t="s">
        <v>603</v>
      </c>
      <c r="H137" s="731">
        <v>185812</v>
      </c>
      <c r="I137" s="731">
        <v>85812</v>
      </c>
      <c r="J137" s="731" t="s">
        <v>797</v>
      </c>
      <c r="K137" s="731" t="s">
        <v>798</v>
      </c>
      <c r="L137" s="734">
        <v>30.54</v>
      </c>
      <c r="M137" s="734">
        <v>2</v>
      </c>
      <c r="N137" s="735">
        <v>61.08</v>
      </c>
    </row>
    <row r="138" spans="1:14" ht="14.45" customHeight="1" x14ac:dyDescent="0.2">
      <c r="A138" s="729" t="s">
        <v>572</v>
      </c>
      <c r="B138" s="730" t="s">
        <v>573</v>
      </c>
      <c r="C138" s="731" t="s">
        <v>596</v>
      </c>
      <c r="D138" s="732" t="s">
        <v>597</v>
      </c>
      <c r="E138" s="733">
        <v>50113001</v>
      </c>
      <c r="F138" s="732" t="s">
        <v>602</v>
      </c>
      <c r="G138" s="731" t="s">
        <v>603</v>
      </c>
      <c r="H138" s="731">
        <v>189997</v>
      </c>
      <c r="I138" s="731">
        <v>89997</v>
      </c>
      <c r="J138" s="731" t="s">
        <v>642</v>
      </c>
      <c r="K138" s="731" t="s">
        <v>643</v>
      </c>
      <c r="L138" s="734">
        <v>191.06000000000003</v>
      </c>
      <c r="M138" s="734">
        <v>11</v>
      </c>
      <c r="N138" s="735">
        <v>2101.6600000000003</v>
      </c>
    </row>
    <row r="139" spans="1:14" ht="14.45" customHeight="1" x14ac:dyDescent="0.2">
      <c r="A139" s="729" t="s">
        <v>572</v>
      </c>
      <c r="B139" s="730" t="s">
        <v>573</v>
      </c>
      <c r="C139" s="731" t="s">
        <v>596</v>
      </c>
      <c r="D139" s="732" t="s">
        <v>597</v>
      </c>
      <c r="E139" s="733">
        <v>50113001</v>
      </c>
      <c r="F139" s="732" t="s">
        <v>602</v>
      </c>
      <c r="G139" s="731" t="s">
        <v>603</v>
      </c>
      <c r="H139" s="731">
        <v>184449</v>
      </c>
      <c r="I139" s="731">
        <v>84449</v>
      </c>
      <c r="J139" s="731" t="s">
        <v>799</v>
      </c>
      <c r="K139" s="731" t="s">
        <v>800</v>
      </c>
      <c r="L139" s="734">
        <v>87.42</v>
      </c>
      <c r="M139" s="734">
        <v>2</v>
      </c>
      <c r="N139" s="735">
        <v>174.84</v>
      </c>
    </row>
    <row r="140" spans="1:14" ht="14.45" customHeight="1" x14ac:dyDescent="0.2">
      <c r="A140" s="729" t="s">
        <v>572</v>
      </c>
      <c r="B140" s="730" t="s">
        <v>573</v>
      </c>
      <c r="C140" s="731" t="s">
        <v>596</v>
      </c>
      <c r="D140" s="732" t="s">
        <v>597</v>
      </c>
      <c r="E140" s="733">
        <v>50113001</v>
      </c>
      <c r="F140" s="732" t="s">
        <v>602</v>
      </c>
      <c r="G140" s="731" t="s">
        <v>603</v>
      </c>
      <c r="H140" s="731">
        <v>231541</v>
      </c>
      <c r="I140" s="731">
        <v>231541</v>
      </c>
      <c r="J140" s="731" t="s">
        <v>801</v>
      </c>
      <c r="K140" s="731" t="s">
        <v>802</v>
      </c>
      <c r="L140" s="734">
        <v>80.692857142857136</v>
      </c>
      <c r="M140" s="734">
        <v>7</v>
      </c>
      <c r="N140" s="735">
        <v>564.84999999999991</v>
      </c>
    </row>
    <row r="141" spans="1:14" ht="14.45" customHeight="1" x14ac:dyDescent="0.2">
      <c r="A141" s="729" t="s">
        <v>572</v>
      </c>
      <c r="B141" s="730" t="s">
        <v>573</v>
      </c>
      <c r="C141" s="731" t="s">
        <v>596</v>
      </c>
      <c r="D141" s="732" t="s">
        <v>597</v>
      </c>
      <c r="E141" s="733">
        <v>50113001</v>
      </c>
      <c r="F141" s="732" t="s">
        <v>602</v>
      </c>
      <c r="G141" s="731" t="s">
        <v>603</v>
      </c>
      <c r="H141" s="731">
        <v>237329</v>
      </c>
      <c r="I141" s="731">
        <v>237329</v>
      </c>
      <c r="J141" s="731" t="s">
        <v>803</v>
      </c>
      <c r="K141" s="731" t="s">
        <v>804</v>
      </c>
      <c r="L141" s="734">
        <v>108.64000000000001</v>
      </c>
      <c r="M141" s="734">
        <v>5</v>
      </c>
      <c r="N141" s="735">
        <v>543.20000000000005</v>
      </c>
    </row>
    <row r="142" spans="1:14" ht="14.45" customHeight="1" x14ac:dyDescent="0.2">
      <c r="A142" s="729" t="s">
        <v>572</v>
      </c>
      <c r="B142" s="730" t="s">
        <v>573</v>
      </c>
      <c r="C142" s="731" t="s">
        <v>596</v>
      </c>
      <c r="D142" s="732" t="s">
        <v>597</v>
      </c>
      <c r="E142" s="733">
        <v>50113001</v>
      </c>
      <c r="F142" s="732" t="s">
        <v>602</v>
      </c>
      <c r="G142" s="731" t="s">
        <v>603</v>
      </c>
      <c r="H142" s="731">
        <v>116595</v>
      </c>
      <c r="I142" s="731">
        <v>16595</v>
      </c>
      <c r="J142" s="731" t="s">
        <v>805</v>
      </c>
      <c r="K142" s="731" t="s">
        <v>806</v>
      </c>
      <c r="L142" s="734">
        <v>93.29</v>
      </c>
      <c r="M142" s="734">
        <v>5</v>
      </c>
      <c r="N142" s="735">
        <v>466.45000000000005</v>
      </c>
    </row>
    <row r="143" spans="1:14" ht="14.45" customHeight="1" x14ac:dyDescent="0.2">
      <c r="A143" s="729" t="s">
        <v>572</v>
      </c>
      <c r="B143" s="730" t="s">
        <v>573</v>
      </c>
      <c r="C143" s="731" t="s">
        <v>596</v>
      </c>
      <c r="D143" s="732" t="s">
        <v>597</v>
      </c>
      <c r="E143" s="733">
        <v>50113001</v>
      </c>
      <c r="F143" s="732" t="s">
        <v>602</v>
      </c>
      <c r="G143" s="731" t="s">
        <v>603</v>
      </c>
      <c r="H143" s="731">
        <v>102684</v>
      </c>
      <c r="I143" s="731">
        <v>2684</v>
      </c>
      <c r="J143" s="731" t="s">
        <v>644</v>
      </c>
      <c r="K143" s="731" t="s">
        <v>645</v>
      </c>
      <c r="L143" s="734">
        <v>110.94</v>
      </c>
      <c r="M143" s="734">
        <v>4</v>
      </c>
      <c r="N143" s="735">
        <v>443.76</v>
      </c>
    </row>
    <row r="144" spans="1:14" ht="14.45" customHeight="1" x14ac:dyDescent="0.2">
      <c r="A144" s="729" t="s">
        <v>572</v>
      </c>
      <c r="B144" s="730" t="s">
        <v>573</v>
      </c>
      <c r="C144" s="731" t="s">
        <v>596</v>
      </c>
      <c r="D144" s="732" t="s">
        <v>597</v>
      </c>
      <c r="E144" s="733">
        <v>50113001</v>
      </c>
      <c r="F144" s="732" t="s">
        <v>602</v>
      </c>
      <c r="G144" s="731" t="s">
        <v>603</v>
      </c>
      <c r="H144" s="731">
        <v>100502</v>
      </c>
      <c r="I144" s="731">
        <v>502</v>
      </c>
      <c r="J144" s="731" t="s">
        <v>644</v>
      </c>
      <c r="K144" s="731" t="s">
        <v>807</v>
      </c>
      <c r="L144" s="734">
        <v>267.78999999999996</v>
      </c>
      <c r="M144" s="734">
        <v>2</v>
      </c>
      <c r="N144" s="735">
        <v>535.57999999999993</v>
      </c>
    </row>
    <row r="145" spans="1:14" ht="14.45" customHeight="1" x14ac:dyDescent="0.2">
      <c r="A145" s="729" t="s">
        <v>572</v>
      </c>
      <c r="B145" s="730" t="s">
        <v>573</v>
      </c>
      <c r="C145" s="731" t="s">
        <v>596</v>
      </c>
      <c r="D145" s="732" t="s">
        <v>597</v>
      </c>
      <c r="E145" s="733">
        <v>50113001</v>
      </c>
      <c r="F145" s="732" t="s">
        <v>602</v>
      </c>
      <c r="G145" s="731" t="s">
        <v>683</v>
      </c>
      <c r="H145" s="731">
        <v>239964</v>
      </c>
      <c r="I145" s="731">
        <v>239964</v>
      </c>
      <c r="J145" s="731" t="s">
        <v>808</v>
      </c>
      <c r="K145" s="731" t="s">
        <v>809</v>
      </c>
      <c r="L145" s="734">
        <v>67.310000000000016</v>
      </c>
      <c r="M145" s="734">
        <v>3</v>
      </c>
      <c r="N145" s="735">
        <v>201.93000000000006</v>
      </c>
    </row>
    <row r="146" spans="1:14" ht="14.45" customHeight="1" x14ac:dyDescent="0.2">
      <c r="A146" s="729" t="s">
        <v>572</v>
      </c>
      <c r="B146" s="730" t="s">
        <v>573</v>
      </c>
      <c r="C146" s="731" t="s">
        <v>596</v>
      </c>
      <c r="D146" s="732" t="s">
        <v>597</v>
      </c>
      <c r="E146" s="733">
        <v>50113001</v>
      </c>
      <c r="F146" s="732" t="s">
        <v>602</v>
      </c>
      <c r="G146" s="731" t="s">
        <v>683</v>
      </c>
      <c r="H146" s="731">
        <v>127737</v>
      </c>
      <c r="I146" s="731">
        <v>127737</v>
      </c>
      <c r="J146" s="731" t="s">
        <v>808</v>
      </c>
      <c r="K146" s="731" t="s">
        <v>809</v>
      </c>
      <c r="L146" s="734">
        <v>67.39</v>
      </c>
      <c r="M146" s="734">
        <v>1</v>
      </c>
      <c r="N146" s="735">
        <v>67.39</v>
      </c>
    </row>
    <row r="147" spans="1:14" ht="14.45" customHeight="1" x14ac:dyDescent="0.2">
      <c r="A147" s="729" t="s">
        <v>572</v>
      </c>
      <c r="B147" s="730" t="s">
        <v>573</v>
      </c>
      <c r="C147" s="731" t="s">
        <v>596</v>
      </c>
      <c r="D147" s="732" t="s">
        <v>597</v>
      </c>
      <c r="E147" s="733">
        <v>50113001</v>
      </c>
      <c r="F147" s="732" t="s">
        <v>602</v>
      </c>
      <c r="G147" s="731" t="s">
        <v>603</v>
      </c>
      <c r="H147" s="731">
        <v>118656</v>
      </c>
      <c r="I147" s="731">
        <v>118656</v>
      </c>
      <c r="J147" s="731" t="s">
        <v>810</v>
      </c>
      <c r="K147" s="731" t="s">
        <v>811</v>
      </c>
      <c r="L147" s="734">
        <v>662.54</v>
      </c>
      <c r="M147" s="734">
        <v>2</v>
      </c>
      <c r="N147" s="735">
        <v>1325.08</v>
      </c>
    </row>
    <row r="148" spans="1:14" ht="14.45" customHeight="1" x14ac:dyDescent="0.2">
      <c r="A148" s="729" t="s">
        <v>572</v>
      </c>
      <c r="B148" s="730" t="s">
        <v>573</v>
      </c>
      <c r="C148" s="731" t="s">
        <v>596</v>
      </c>
      <c r="D148" s="732" t="s">
        <v>597</v>
      </c>
      <c r="E148" s="733">
        <v>50113001</v>
      </c>
      <c r="F148" s="732" t="s">
        <v>602</v>
      </c>
      <c r="G148" s="731" t="s">
        <v>603</v>
      </c>
      <c r="H148" s="731">
        <v>119686</v>
      </c>
      <c r="I148" s="731">
        <v>119686</v>
      </c>
      <c r="J148" s="731" t="s">
        <v>646</v>
      </c>
      <c r="K148" s="731" t="s">
        <v>647</v>
      </c>
      <c r="L148" s="734">
        <v>60.000000000000021</v>
      </c>
      <c r="M148" s="734">
        <v>4</v>
      </c>
      <c r="N148" s="735">
        <v>240.00000000000009</v>
      </c>
    </row>
    <row r="149" spans="1:14" ht="14.45" customHeight="1" x14ac:dyDescent="0.2">
      <c r="A149" s="729" t="s">
        <v>572</v>
      </c>
      <c r="B149" s="730" t="s">
        <v>573</v>
      </c>
      <c r="C149" s="731" t="s">
        <v>596</v>
      </c>
      <c r="D149" s="732" t="s">
        <v>597</v>
      </c>
      <c r="E149" s="733">
        <v>50113001</v>
      </c>
      <c r="F149" s="732" t="s">
        <v>602</v>
      </c>
      <c r="G149" s="731" t="s">
        <v>603</v>
      </c>
      <c r="H149" s="731">
        <v>100513</v>
      </c>
      <c r="I149" s="731">
        <v>513</v>
      </c>
      <c r="J149" s="731" t="s">
        <v>812</v>
      </c>
      <c r="K149" s="731" t="s">
        <v>804</v>
      </c>
      <c r="L149" s="734">
        <v>55.622727272727275</v>
      </c>
      <c r="M149" s="734">
        <v>22</v>
      </c>
      <c r="N149" s="735">
        <v>1223.7</v>
      </c>
    </row>
    <row r="150" spans="1:14" ht="14.45" customHeight="1" x14ac:dyDescent="0.2">
      <c r="A150" s="729" t="s">
        <v>572</v>
      </c>
      <c r="B150" s="730" t="s">
        <v>573</v>
      </c>
      <c r="C150" s="731" t="s">
        <v>596</v>
      </c>
      <c r="D150" s="732" t="s">
        <v>597</v>
      </c>
      <c r="E150" s="733">
        <v>50113001</v>
      </c>
      <c r="F150" s="732" t="s">
        <v>602</v>
      </c>
      <c r="G150" s="731" t="s">
        <v>603</v>
      </c>
      <c r="H150" s="731">
        <v>501605</v>
      </c>
      <c r="I150" s="731">
        <v>0</v>
      </c>
      <c r="J150" s="731" t="s">
        <v>813</v>
      </c>
      <c r="K150" s="731" t="s">
        <v>814</v>
      </c>
      <c r="L150" s="734">
        <v>2984.96</v>
      </c>
      <c r="M150" s="734">
        <v>1</v>
      </c>
      <c r="N150" s="735">
        <v>2984.96</v>
      </c>
    </row>
    <row r="151" spans="1:14" ht="14.45" customHeight="1" x14ac:dyDescent="0.2">
      <c r="A151" s="729" t="s">
        <v>572</v>
      </c>
      <c r="B151" s="730" t="s">
        <v>573</v>
      </c>
      <c r="C151" s="731" t="s">
        <v>596</v>
      </c>
      <c r="D151" s="732" t="s">
        <v>597</v>
      </c>
      <c r="E151" s="733">
        <v>50113001</v>
      </c>
      <c r="F151" s="732" t="s">
        <v>602</v>
      </c>
      <c r="G151" s="731" t="s">
        <v>603</v>
      </c>
      <c r="H151" s="731">
        <v>498745</v>
      </c>
      <c r="I151" s="731">
        <v>9999999</v>
      </c>
      <c r="J151" s="731" t="s">
        <v>815</v>
      </c>
      <c r="K151" s="731" t="s">
        <v>816</v>
      </c>
      <c r="L151" s="734">
        <v>888.42000000000007</v>
      </c>
      <c r="M151" s="734">
        <v>1</v>
      </c>
      <c r="N151" s="735">
        <v>888.42000000000007</v>
      </c>
    </row>
    <row r="152" spans="1:14" ht="14.45" customHeight="1" x14ac:dyDescent="0.2">
      <c r="A152" s="729" t="s">
        <v>572</v>
      </c>
      <c r="B152" s="730" t="s">
        <v>573</v>
      </c>
      <c r="C152" s="731" t="s">
        <v>596</v>
      </c>
      <c r="D152" s="732" t="s">
        <v>597</v>
      </c>
      <c r="E152" s="733">
        <v>50113001</v>
      </c>
      <c r="F152" s="732" t="s">
        <v>602</v>
      </c>
      <c r="G152" s="731" t="s">
        <v>603</v>
      </c>
      <c r="H152" s="731">
        <v>848467</v>
      </c>
      <c r="I152" s="731">
        <v>162306</v>
      </c>
      <c r="J152" s="731" t="s">
        <v>817</v>
      </c>
      <c r="K152" s="731" t="s">
        <v>714</v>
      </c>
      <c r="L152" s="734">
        <v>135.95999999999998</v>
      </c>
      <c r="M152" s="734">
        <v>0.18</v>
      </c>
      <c r="N152" s="735">
        <v>24.472799999999996</v>
      </c>
    </row>
    <row r="153" spans="1:14" ht="14.45" customHeight="1" x14ac:dyDescent="0.2">
      <c r="A153" s="729" t="s">
        <v>572</v>
      </c>
      <c r="B153" s="730" t="s">
        <v>573</v>
      </c>
      <c r="C153" s="731" t="s">
        <v>596</v>
      </c>
      <c r="D153" s="732" t="s">
        <v>597</v>
      </c>
      <c r="E153" s="733">
        <v>50113001</v>
      </c>
      <c r="F153" s="732" t="s">
        <v>602</v>
      </c>
      <c r="G153" s="731" t="s">
        <v>603</v>
      </c>
      <c r="H153" s="731">
        <v>226003</v>
      </c>
      <c r="I153" s="731">
        <v>226003</v>
      </c>
      <c r="J153" s="731" t="s">
        <v>818</v>
      </c>
      <c r="K153" s="731" t="s">
        <v>819</v>
      </c>
      <c r="L153" s="734">
        <v>226.68</v>
      </c>
      <c r="M153" s="734">
        <v>1</v>
      </c>
      <c r="N153" s="735">
        <v>226.68</v>
      </c>
    </row>
    <row r="154" spans="1:14" ht="14.45" customHeight="1" x14ac:dyDescent="0.2">
      <c r="A154" s="729" t="s">
        <v>572</v>
      </c>
      <c r="B154" s="730" t="s">
        <v>573</v>
      </c>
      <c r="C154" s="731" t="s">
        <v>596</v>
      </c>
      <c r="D154" s="732" t="s">
        <v>597</v>
      </c>
      <c r="E154" s="733">
        <v>50113001</v>
      </c>
      <c r="F154" s="732" t="s">
        <v>602</v>
      </c>
      <c r="G154" s="731" t="s">
        <v>683</v>
      </c>
      <c r="H154" s="731">
        <v>100536</v>
      </c>
      <c r="I154" s="731">
        <v>536</v>
      </c>
      <c r="J154" s="731" t="s">
        <v>820</v>
      </c>
      <c r="K154" s="731" t="s">
        <v>607</v>
      </c>
      <c r="L154" s="734">
        <v>49.32</v>
      </c>
      <c r="M154" s="734">
        <v>1</v>
      </c>
      <c r="N154" s="735">
        <v>49.32</v>
      </c>
    </row>
    <row r="155" spans="1:14" ht="14.45" customHeight="1" x14ac:dyDescent="0.2">
      <c r="A155" s="729" t="s">
        <v>572</v>
      </c>
      <c r="B155" s="730" t="s">
        <v>573</v>
      </c>
      <c r="C155" s="731" t="s">
        <v>596</v>
      </c>
      <c r="D155" s="732" t="s">
        <v>597</v>
      </c>
      <c r="E155" s="733">
        <v>50113001</v>
      </c>
      <c r="F155" s="732" t="s">
        <v>602</v>
      </c>
      <c r="G155" s="731" t="s">
        <v>603</v>
      </c>
      <c r="H155" s="731">
        <v>992584</v>
      </c>
      <c r="I155" s="731">
        <v>0</v>
      </c>
      <c r="J155" s="731" t="s">
        <v>821</v>
      </c>
      <c r="K155" s="731" t="s">
        <v>329</v>
      </c>
      <c r="L155" s="734">
        <v>508.44</v>
      </c>
      <c r="M155" s="734">
        <v>1</v>
      </c>
      <c r="N155" s="735">
        <v>508.44</v>
      </c>
    </row>
    <row r="156" spans="1:14" ht="14.45" customHeight="1" x14ac:dyDescent="0.2">
      <c r="A156" s="729" t="s">
        <v>572</v>
      </c>
      <c r="B156" s="730" t="s">
        <v>573</v>
      </c>
      <c r="C156" s="731" t="s">
        <v>596</v>
      </c>
      <c r="D156" s="732" t="s">
        <v>597</v>
      </c>
      <c r="E156" s="733">
        <v>50113001</v>
      </c>
      <c r="F156" s="732" t="s">
        <v>602</v>
      </c>
      <c r="G156" s="731" t="s">
        <v>603</v>
      </c>
      <c r="H156" s="731">
        <v>183668</v>
      </c>
      <c r="I156" s="731">
        <v>183668</v>
      </c>
      <c r="J156" s="731" t="s">
        <v>822</v>
      </c>
      <c r="K156" s="731" t="s">
        <v>823</v>
      </c>
      <c r="L156" s="734">
        <v>72.66</v>
      </c>
      <c r="M156" s="734">
        <v>1</v>
      </c>
      <c r="N156" s="735">
        <v>72.66</v>
      </c>
    </row>
    <row r="157" spans="1:14" ht="14.45" customHeight="1" x14ac:dyDescent="0.2">
      <c r="A157" s="729" t="s">
        <v>572</v>
      </c>
      <c r="B157" s="730" t="s">
        <v>573</v>
      </c>
      <c r="C157" s="731" t="s">
        <v>596</v>
      </c>
      <c r="D157" s="732" t="s">
        <v>597</v>
      </c>
      <c r="E157" s="733">
        <v>50113001</v>
      </c>
      <c r="F157" s="732" t="s">
        <v>602</v>
      </c>
      <c r="G157" s="731" t="s">
        <v>603</v>
      </c>
      <c r="H157" s="731">
        <v>100874</v>
      </c>
      <c r="I157" s="731">
        <v>874</v>
      </c>
      <c r="J157" s="731" t="s">
        <v>824</v>
      </c>
      <c r="K157" s="731" t="s">
        <v>825</v>
      </c>
      <c r="L157" s="734">
        <v>83.076363636363652</v>
      </c>
      <c r="M157" s="734">
        <v>11</v>
      </c>
      <c r="N157" s="735">
        <v>913.84000000000015</v>
      </c>
    </row>
    <row r="158" spans="1:14" ht="14.45" customHeight="1" x14ac:dyDescent="0.2">
      <c r="A158" s="729" t="s">
        <v>572</v>
      </c>
      <c r="B158" s="730" t="s">
        <v>573</v>
      </c>
      <c r="C158" s="731" t="s">
        <v>596</v>
      </c>
      <c r="D158" s="732" t="s">
        <v>597</v>
      </c>
      <c r="E158" s="733">
        <v>50113001</v>
      </c>
      <c r="F158" s="732" t="s">
        <v>602</v>
      </c>
      <c r="G158" s="731" t="s">
        <v>603</v>
      </c>
      <c r="H158" s="731">
        <v>102668</v>
      </c>
      <c r="I158" s="731">
        <v>2668</v>
      </c>
      <c r="J158" s="731" t="s">
        <v>826</v>
      </c>
      <c r="K158" s="731" t="s">
        <v>827</v>
      </c>
      <c r="L158" s="734">
        <v>33.294999999999995</v>
      </c>
      <c r="M158" s="734">
        <v>4</v>
      </c>
      <c r="N158" s="735">
        <v>133.17999999999998</v>
      </c>
    </row>
    <row r="159" spans="1:14" ht="14.45" customHeight="1" x14ac:dyDescent="0.2">
      <c r="A159" s="729" t="s">
        <v>572</v>
      </c>
      <c r="B159" s="730" t="s">
        <v>573</v>
      </c>
      <c r="C159" s="731" t="s">
        <v>596</v>
      </c>
      <c r="D159" s="732" t="s">
        <v>597</v>
      </c>
      <c r="E159" s="733">
        <v>50113001</v>
      </c>
      <c r="F159" s="732" t="s">
        <v>602</v>
      </c>
      <c r="G159" s="731" t="s">
        <v>603</v>
      </c>
      <c r="H159" s="731">
        <v>200863</v>
      </c>
      <c r="I159" s="731">
        <v>200863</v>
      </c>
      <c r="J159" s="731" t="s">
        <v>650</v>
      </c>
      <c r="K159" s="731" t="s">
        <v>651</v>
      </c>
      <c r="L159" s="734">
        <v>84.961641791044769</v>
      </c>
      <c r="M159" s="734">
        <v>67</v>
      </c>
      <c r="N159" s="735">
        <v>5692.4299999999994</v>
      </c>
    </row>
    <row r="160" spans="1:14" ht="14.45" customHeight="1" x14ac:dyDescent="0.2">
      <c r="A160" s="729" t="s">
        <v>572</v>
      </c>
      <c r="B160" s="730" t="s">
        <v>573</v>
      </c>
      <c r="C160" s="731" t="s">
        <v>596</v>
      </c>
      <c r="D160" s="732" t="s">
        <v>597</v>
      </c>
      <c r="E160" s="733">
        <v>50113001</v>
      </c>
      <c r="F160" s="732" t="s">
        <v>602</v>
      </c>
      <c r="G160" s="731" t="s">
        <v>603</v>
      </c>
      <c r="H160" s="731">
        <v>100876</v>
      </c>
      <c r="I160" s="731">
        <v>876</v>
      </c>
      <c r="J160" s="731" t="s">
        <v>650</v>
      </c>
      <c r="K160" s="731" t="s">
        <v>825</v>
      </c>
      <c r="L160" s="734">
        <v>75.22</v>
      </c>
      <c r="M160" s="734">
        <v>1</v>
      </c>
      <c r="N160" s="735">
        <v>75.22</v>
      </c>
    </row>
    <row r="161" spans="1:14" ht="14.45" customHeight="1" x14ac:dyDescent="0.2">
      <c r="A161" s="729" t="s">
        <v>572</v>
      </c>
      <c r="B161" s="730" t="s">
        <v>573</v>
      </c>
      <c r="C161" s="731" t="s">
        <v>596</v>
      </c>
      <c r="D161" s="732" t="s">
        <v>597</v>
      </c>
      <c r="E161" s="733">
        <v>50113001</v>
      </c>
      <c r="F161" s="732" t="s">
        <v>602</v>
      </c>
      <c r="G161" s="731" t="s">
        <v>683</v>
      </c>
      <c r="H161" s="731">
        <v>157871</v>
      </c>
      <c r="I161" s="731">
        <v>157871</v>
      </c>
      <c r="J161" s="731" t="s">
        <v>828</v>
      </c>
      <c r="K161" s="731" t="s">
        <v>829</v>
      </c>
      <c r="L161" s="734">
        <v>242.7216</v>
      </c>
      <c r="M161" s="734">
        <v>5</v>
      </c>
      <c r="N161" s="735">
        <v>1213.6079999999999</v>
      </c>
    </row>
    <row r="162" spans="1:14" ht="14.45" customHeight="1" x14ac:dyDescent="0.2">
      <c r="A162" s="729" t="s">
        <v>572</v>
      </c>
      <c r="B162" s="730" t="s">
        <v>573</v>
      </c>
      <c r="C162" s="731" t="s">
        <v>596</v>
      </c>
      <c r="D162" s="732" t="s">
        <v>597</v>
      </c>
      <c r="E162" s="733">
        <v>50113001</v>
      </c>
      <c r="F162" s="732" t="s">
        <v>602</v>
      </c>
      <c r="G162" s="731" t="s">
        <v>603</v>
      </c>
      <c r="H162" s="731">
        <v>226693</v>
      </c>
      <c r="I162" s="731">
        <v>226693</v>
      </c>
      <c r="J162" s="731" t="s">
        <v>830</v>
      </c>
      <c r="K162" s="731" t="s">
        <v>831</v>
      </c>
      <c r="L162" s="734">
        <v>20.05</v>
      </c>
      <c r="M162" s="734">
        <v>1</v>
      </c>
      <c r="N162" s="735">
        <v>20.05</v>
      </c>
    </row>
    <row r="163" spans="1:14" ht="14.45" customHeight="1" x14ac:dyDescent="0.2">
      <c r="A163" s="729" t="s">
        <v>572</v>
      </c>
      <c r="B163" s="730" t="s">
        <v>573</v>
      </c>
      <c r="C163" s="731" t="s">
        <v>596</v>
      </c>
      <c r="D163" s="732" t="s">
        <v>597</v>
      </c>
      <c r="E163" s="733">
        <v>50113001</v>
      </c>
      <c r="F163" s="732" t="s">
        <v>602</v>
      </c>
      <c r="G163" s="731" t="s">
        <v>603</v>
      </c>
      <c r="H163" s="731">
        <v>207819</v>
      </c>
      <c r="I163" s="731">
        <v>207819</v>
      </c>
      <c r="J163" s="731" t="s">
        <v>832</v>
      </c>
      <c r="K163" s="731" t="s">
        <v>833</v>
      </c>
      <c r="L163" s="734">
        <v>22.3</v>
      </c>
      <c r="M163" s="734">
        <v>2</v>
      </c>
      <c r="N163" s="735">
        <v>44.6</v>
      </c>
    </row>
    <row r="164" spans="1:14" ht="14.45" customHeight="1" x14ac:dyDescent="0.2">
      <c r="A164" s="729" t="s">
        <v>572</v>
      </c>
      <c r="B164" s="730" t="s">
        <v>573</v>
      </c>
      <c r="C164" s="731" t="s">
        <v>596</v>
      </c>
      <c r="D164" s="732" t="s">
        <v>597</v>
      </c>
      <c r="E164" s="733">
        <v>50113001</v>
      </c>
      <c r="F164" s="732" t="s">
        <v>602</v>
      </c>
      <c r="G164" s="731" t="s">
        <v>603</v>
      </c>
      <c r="H164" s="731">
        <v>500706</v>
      </c>
      <c r="I164" s="731">
        <v>185181</v>
      </c>
      <c r="J164" s="731" t="s">
        <v>834</v>
      </c>
      <c r="K164" s="731" t="s">
        <v>835</v>
      </c>
      <c r="L164" s="734">
        <v>508.42</v>
      </c>
      <c r="M164" s="734">
        <v>1</v>
      </c>
      <c r="N164" s="735">
        <v>508.42</v>
      </c>
    </row>
    <row r="165" spans="1:14" ht="14.45" customHeight="1" x14ac:dyDescent="0.2">
      <c r="A165" s="729" t="s">
        <v>572</v>
      </c>
      <c r="B165" s="730" t="s">
        <v>573</v>
      </c>
      <c r="C165" s="731" t="s">
        <v>596</v>
      </c>
      <c r="D165" s="732" t="s">
        <v>597</v>
      </c>
      <c r="E165" s="733">
        <v>50113001</v>
      </c>
      <c r="F165" s="732" t="s">
        <v>602</v>
      </c>
      <c r="G165" s="731" t="s">
        <v>603</v>
      </c>
      <c r="H165" s="731">
        <v>167679</v>
      </c>
      <c r="I165" s="731">
        <v>167679</v>
      </c>
      <c r="J165" s="731" t="s">
        <v>836</v>
      </c>
      <c r="K165" s="731" t="s">
        <v>837</v>
      </c>
      <c r="L165" s="734">
        <v>7083.4139999999998</v>
      </c>
      <c r="M165" s="734">
        <v>15</v>
      </c>
      <c r="N165" s="735">
        <v>106251.20999999999</v>
      </c>
    </row>
    <row r="166" spans="1:14" ht="14.45" customHeight="1" x14ac:dyDescent="0.2">
      <c r="A166" s="729" t="s">
        <v>572</v>
      </c>
      <c r="B166" s="730" t="s">
        <v>573</v>
      </c>
      <c r="C166" s="731" t="s">
        <v>596</v>
      </c>
      <c r="D166" s="732" t="s">
        <v>597</v>
      </c>
      <c r="E166" s="733">
        <v>50113001</v>
      </c>
      <c r="F166" s="732" t="s">
        <v>602</v>
      </c>
      <c r="G166" s="731" t="s">
        <v>603</v>
      </c>
      <c r="H166" s="731">
        <v>11670</v>
      </c>
      <c r="I166" s="731">
        <v>11670</v>
      </c>
      <c r="J166" s="731" t="s">
        <v>838</v>
      </c>
      <c r="K166" s="731" t="s">
        <v>839</v>
      </c>
      <c r="L166" s="734">
        <v>352</v>
      </c>
      <c r="M166" s="734">
        <v>3</v>
      </c>
      <c r="N166" s="735">
        <v>1056</v>
      </c>
    </row>
    <row r="167" spans="1:14" ht="14.45" customHeight="1" x14ac:dyDescent="0.2">
      <c r="A167" s="729" t="s">
        <v>572</v>
      </c>
      <c r="B167" s="730" t="s">
        <v>573</v>
      </c>
      <c r="C167" s="731" t="s">
        <v>596</v>
      </c>
      <c r="D167" s="732" t="s">
        <v>597</v>
      </c>
      <c r="E167" s="733">
        <v>50113001</v>
      </c>
      <c r="F167" s="732" t="s">
        <v>602</v>
      </c>
      <c r="G167" s="731" t="s">
        <v>603</v>
      </c>
      <c r="H167" s="731">
        <v>849310</v>
      </c>
      <c r="I167" s="731">
        <v>126689</v>
      </c>
      <c r="J167" s="731" t="s">
        <v>840</v>
      </c>
      <c r="K167" s="731" t="s">
        <v>841</v>
      </c>
      <c r="L167" s="734">
        <v>231.66824999999997</v>
      </c>
      <c r="M167" s="734">
        <v>12</v>
      </c>
      <c r="N167" s="735">
        <v>2780.0189999999998</v>
      </c>
    </row>
    <row r="168" spans="1:14" ht="14.45" customHeight="1" x14ac:dyDescent="0.2">
      <c r="A168" s="729" t="s">
        <v>572</v>
      </c>
      <c r="B168" s="730" t="s">
        <v>573</v>
      </c>
      <c r="C168" s="731" t="s">
        <v>596</v>
      </c>
      <c r="D168" s="732" t="s">
        <v>597</v>
      </c>
      <c r="E168" s="733">
        <v>50113001</v>
      </c>
      <c r="F168" s="732" t="s">
        <v>602</v>
      </c>
      <c r="G168" s="731" t="s">
        <v>603</v>
      </c>
      <c r="H168" s="731">
        <v>185256</v>
      </c>
      <c r="I168" s="731">
        <v>85256</v>
      </c>
      <c r="J168" s="731" t="s">
        <v>842</v>
      </c>
      <c r="K168" s="731" t="s">
        <v>843</v>
      </c>
      <c r="L168" s="734">
        <v>29.451249999999998</v>
      </c>
      <c r="M168" s="734">
        <v>8</v>
      </c>
      <c r="N168" s="735">
        <v>235.60999999999999</v>
      </c>
    </row>
    <row r="169" spans="1:14" ht="14.45" customHeight="1" x14ac:dyDescent="0.2">
      <c r="A169" s="729" t="s">
        <v>572</v>
      </c>
      <c r="B169" s="730" t="s">
        <v>573</v>
      </c>
      <c r="C169" s="731" t="s">
        <v>596</v>
      </c>
      <c r="D169" s="732" t="s">
        <v>597</v>
      </c>
      <c r="E169" s="733">
        <v>50113001</v>
      </c>
      <c r="F169" s="732" t="s">
        <v>602</v>
      </c>
      <c r="G169" s="731" t="s">
        <v>603</v>
      </c>
      <c r="H169" s="731">
        <v>122629</v>
      </c>
      <c r="I169" s="731">
        <v>122629</v>
      </c>
      <c r="J169" s="731" t="s">
        <v>652</v>
      </c>
      <c r="K169" s="731" t="s">
        <v>653</v>
      </c>
      <c r="L169" s="734">
        <v>75.389682539682539</v>
      </c>
      <c r="M169" s="734">
        <v>63</v>
      </c>
      <c r="N169" s="735">
        <v>4749.55</v>
      </c>
    </row>
    <row r="170" spans="1:14" ht="14.45" customHeight="1" x14ac:dyDescent="0.2">
      <c r="A170" s="729" t="s">
        <v>572</v>
      </c>
      <c r="B170" s="730" t="s">
        <v>573</v>
      </c>
      <c r="C170" s="731" t="s">
        <v>596</v>
      </c>
      <c r="D170" s="732" t="s">
        <v>597</v>
      </c>
      <c r="E170" s="733">
        <v>50113001</v>
      </c>
      <c r="F170" s="732" t="s">
        <v>602</v>
      </c>
      <c r="G170" s="731" t="s">
        <v>329</v>
      </c>
      <c r="H170" s="731">
        <v>237704</v>
      </c>
      <c r="I170" s="731">
        <v>237704</v>
      </c>
      <c r="J170" s="731" t="s">
        <v>844</v>
      </c>
      <c r="K170" s="731" t="s">
        <v>845</v>
      </c>
      <c r="L170" s="734">
        <v>434.00750000000005</v>
      </c>
      <c r="M170" s="734">
        <v>4</v>
      </c>
      <c r="N170" s="735">
        <v>1736.0300000000002</v>
      </c>
    </row>
    <row r="171" spans="1:14" ht="14.45" customHeight="1" x14ac:dyDescent="0.2">
      <c r="A171" s="729" t="s">
        <v>572</v>
      </c>
      <c r="B171" s="730" t="s">
        <v>573</v>
      </c>
      <c r="C171" s="731" t="s">
        <v>596</v>
      </c>
      <c r="D171" s="732" t="s">
        <v>597</v>
      </c>
      <c r="E171" s="733">
        <v>50113001</v>
      </c>
      <c r="F171" s="732" t="s">
        <v>602</v>
      </c>
      <c r="G171" s="731" t="s">
        <v>603</v>
      </c>
      <c r="H171" s="731">
        <v>194852</v>
      </c>
      <c r="I171" s="731">
        <v>94852</v>
      </c>
      <c r="J171" s="731" t="s">
        <v>846</v>
      </c>
      <c r="K171" s="731" t="s">
        <v>847</v>
      </c>
      <c r="L171" s="734">
        <v>1036.8799999999999</v>
      </c>
      <c r="M171" s="734">
        <v>6</v>
      </c>
      <c r="N171" s="735">
        <v>6221.28</v>
      </c>
    </row>
    <row r="172" spans="1:14" ht="14.45" customHeight="1" x14ac:dyDescent="0.2">
      <c r="A172" s="729" t="s">
        <v>572</v>
      </c>
      <c r="B172" s="730" t="s">
        <v>573</v>
      </c>
      <c r="C172" s="731" t="s">
        <v>596</v>
      </c>
      <c r="D172" s="732" t="s">
        <v>597</v>
      </c>
      <c r="E172" s="733">
        <v>50113001</v>
      </c>
      <c r="F172" s="732" t="s">
        <v>602</v>
      </c>
      <c r="G172" s="731" t="s">
        <v>603</v>
      </c>
      <c r="H172" s="731">
        <v>230919</v>
      </c>
      <c r="I172" s="731">
        <v>230919</v>
      </c>
      <c r="J172" s="731" t="s">
        <v>848</v>
      </c>
      <c r="K172" s="731" t="s">
        <v>849</v>
      </c>
      <c r="L172" s="734">
        <v>82.039999999999992</v>
      </c>
      <c r="M172" s="734">
        <v>60</v>
      </c>
      <c r="N172" s="735">
        <v>4922.3999999999996</v>
      </c>
    </row>
    <row r="173" spans="1:14" ht="14.45" customHeight="1" x14ac:dyDescent="0.2">
      <c r="A173" s="729" t="s">
        <v>572</v>
      </c>
      <c r="B173" s="730" t="s">
        <v>573</v>
      </c>
      <c r="C173" s="731" t="s">
        <v>596</v>
      </c>
      <c r="D173" s="732" t="s">
        <v>597</v>
      </c>
      <c r="E173" s="733">
        <v>50113001</v>
      </c>
      <c r="F173" s="732" t="s">
        <v>602</v>
      </c>
      <c r="G173" s="731" t="s">
        <v>603</v>
      </c>
      <c r="H173" s="731">
        <v>994723</v>
      </c>
      <c r="I173" s="731">
        <v>0</v>
      </c>
      <c r="J173" s="731" t="s">
        <v>850</v>
      </c>
      <c r="K173" s="731" t="s">
        <v>329</v>
      </c>
      <c r="L173" s="734">
        <v>161.02000000000004</v>
      </c>
      <c r="M173" s="734">
        <v>88</v>
      </c>
      <c r="N173" s="735">
        <v>14169.760000000004</v>
      </c>
    </row>
    <row r="174" spans="1:14" ht="14.45" customHeight="1" x14ac:dyDescent="0.2">
      <c r="A174" s="729" t="s">
        <v>572</v>
      </c>
      <c r="B174" s="730" t="s">
        <v>573</v>
      </c>
      <c r="C174" s="731" t="s">
        <v>596</v>
      </c>
      <c r="D174" s="732" t="s">
        <v>597</v>
      </c>
      <c r="E174" s="733">
        <v>50113001</v>
      </c>
      <c r="F174" s="732" t="s">
        <v>602</v>
      </c>
      <c r="G174" s="731" t="s">
        <v>603</v>
      </c>
      <c r="H174" s="731">
        <v>994759</v>
      </c>
      <c r="I174" s="731">
        <v>0</v>
      </c>
      <c r="J174" s="731" t="s">
        <v>851</v>
      </c>
      <c r="K174" s="731" t="s">
        <v>329</v>
      </c>
      <c r="L174" s="734">
        <v>244.815</v>
      </c>
      <c r="M174" s="734">
        <v>2</v>
      </c>
      <c r="N174" s="735">
        <v>489.63</v>
      </c>
    </row>
    <row r="175" spans="1:14" ht="14.45" customHeight="1" x14ac:dyDescent="0.2">
      <c r="A175" s="729" t="s">
        <v>572</v>
      </c>
      <c r="B175" s="730" t="s">
        <v>573</v>
      </c>
      <c r="C175" s="731" t="s">
        <v>596</v>
      </c>
      <c r="D175" s="732" t="s">
        <v>597</v>
      </c>
      <c r="E175" s="733">
        <v>50113001</v>
      </c>
      <c r="F175" s="732" t="s">
        <v>602</v>
      </c>
      <c r="G175" s="731" t="s">
        <v>603</v>
      </c>
      <c r="H175" s="731">
        <v>104380</v>
      </c>
      <c r="I175" s="731">
        <v>4380</v>
      </c>
      <c r="J175" s="731" t="s">
        <v>852</v>
      </c>
      <c r="K175" s="731" t="s">
        <v>853</v>
      </c>
      <c r="L175" s="734">
        <v>355.80499999999995</v>
      </c>
      <c r="M175" s="734">
        <v>4</v>
      </c>
      <c r="N175" s="735">
        <v>1423.2199999999998</v>
      </c>
    </row>
    <row r="176" spans="1:14" ht="14.45" customHeight="1" x14ac:dyDescent="0.2">
      <c r="A176" s="729" t="s">
        <v>572</v>
      </c>
      <c r="B176" s="730" t="s">
        <v>573</v>
      </c>
      <c r="C176" s="731" t="s">
        <v>596</v>
      </c>
      <c r="D176" s="732" t="s">
        <v>597</v>
      </c>
      <c r="E176" s="733">
        <v>50113001</v>
      </c>
      <c r="F176" s="732" t="s">
        <v>602</v>
      </c>
      <c r="G176" s="731" t="s">
        <v>603</v>
      </c>
      <c r="H176" s="731">
        <v>132090</v>
      </c>
      <c r="I176" s="731">
        <v>32090</v>
      </c>
      <c r="J176" s="731" t="s">
        <v>854</v>
      </c>
      <c r="K176" s="731" t="s">
        <v>855</v>
      </c>
      <c r="L176" s="734">
        <v>27.360000000000003</v>
      </c>
      <c r="M176" s="734">
        <v>2</v>
      </c>
      <c r="N176" s="735">
        <v>54.720000000000006</v>
      </c>
    </row>
    <row r="177" spans="1:14" ht="14.45" customHeight="1" x14ac:dyDescent="0.2">
      <c r="A177" s="729" t="s">
        <v>572</v>
      </c>
      <c r="B177" s="730" t="s">
        <v>573</v>
      </c>
      <c r="C177" s="731" t="s">
        <v>596</v>
      </c>
      <c r="D177" s="732" t="s">
        <v>597</v>
      </c>
      <c r="E177" s="733">
        <v>50113001</v>
      </c>
      <c r="F177" s="732" t="s">
        <v>602</v>
      </c>
      <c r="G177" s="731" t="s">
        <v>603</v>
      </c>
      <c r="H177" s="731">
        <v>130610</v>
      </c>
      <c r="I177" s="731">
        <v>130610</v>
      </c>
      <c r="J177" s="731" t="s">
        <v>856</v>
      </c>
      <c r="K177" s="731" t="s">
        <v>857</v>
      </c>
      <c r="L177" s="734">
        <v>586.91999999999996</v>
      </c>
      <c r="M177" s="734">
        <v>1</v>
      </c>
      <c r="N177" s="735">
        <v>586.91999999999996</v>
      </c>
    </row>
    <row r="178" spans="1:14" ht="14.45" customHeight="1" x14ac:dyDescent="0.2">
      <c r="A178" s="729" t="s">
        <v>572</v>
      </c>
      <c r="B178" s="730" t="s">
        <v>573</v>
      </c>
      <c r="C178" s="731" t="s">
        <v>596</v>
      </c>
      <c r="D178" s="732" t="s">
        <v>597</v>
      </c>
      <c r="E178" s="733">
        <v>50113001</v>
      </c>
      <c r="F178" s="732" t="s">
        <v>602</v>
      </c>
      <c r="G178" s="731" t="s">
        <v>683</v>
      </c>
      <c r="H178" s="731">
        <v>131934</v>
      </c>
      <c r="I178" s="731">
        <v>31934</v>
      </c>
      <c r="J178" s="731" t="s">
        <v>858</v>
      </c>
      <c r="K178" s="731" t="s">
        <v>859</v>
      </c>
      <c r="L178" s="734">
        <v>49.759999999999991</v>
      </c>
      <c r="M178" s="734">
        <v>1</v>
      </c>
      <c r="N178" s="735">
        <v>49.759999999999991</v>
      </c>
    </row>
    <row r="179" spans="1:14" ht="14.45" customHeight="1" x14ac:dyDescent="0.2">
      <c r="A179" s="729" t="s">
        <v>572</v>
      </c>
      <c r="B179" s="730" t="s">
        <v>573</v>
      </c>
      <c r="C179" s="731" t="s">
        <v>596</v>
      </c>
      <c r="D179" s="732" t="s">
        <v>597</v>
      </c>
      <c r="E179" s="733">
        <v>50113001</v>
      </c>
      <c r="F179" s="732" t="s">
        <v>602</v>
      </c>
      <c r="G179" s="731" t="s">
        <v>683</v>
      </c>
      <c r="H179" s="731">
        <v>231956</v>
      </c>
      <c r="I179" s="731">
        <v>231956</v>
      </c>
      <c r="J179" s="731" t="s">
        <v>858</v>
      </c>
      <c r="K179" s="731" t="s">
        <v>859</v>
      </c>
      <c r="L179" s="734">
        <v>49.892499999999998</v>
      </c>
      <c r="M179" s="734">
        <v>4</v>
      </c>
      <c r="N179" s="735">
        <v>199.57</v>
      </c>
    </row>
    <row r="180" spans="1:14" ht="14.45" customHeight="1" x14ac:dyDescent="0.2">
      <c r="A180" s="729" t="s">
        <v>572</v>
      </c>
      <c r="B180" s="730" t="s">
        <v>573</v>
      </c>
      <c r="C180" s="731" t="s">
        <v>596</v>
      </c>
      <c r="D180" s="732" t="s">
        <v>597</v>
      </c>
      <c r="E180" s="733">
        <v>50113001</v>
      </c>
      <c r="F180" s="732" t="s">
        <v>602</v>
      </c>
      <c r="G180" s="731" t="s">
        <v>603</v>
      </c>
      <c r="H180" s="731">
        <v>184325</v>
      </c>
      <c r="I180" s="731">
        <v>84325</v>
      </c>
      <c r="J180" s="731" t="s">
        <v>860</v>
      </c>
      <c r="K180" s="731" t="s">
        <v>861</v>
      </c>
      <c r="L180" s="734">
        <v>76.650000000000006</v>
      </c>
      <c r="M180" s="734">
        <v>4</v>
      </c>
      <c r="N180" s="735">
        <v>306.60000000000002</v>
      </c>
    </row>
    <row r="181" spans="1:14" ht="14.45" customHeight="1" x14ac:dyDescent="0.2">
      <c r="A181" s="729" t="s">
        <v>572</v>
      </c>
      <c r="B181" s="730" t="s">
        <v>573</v>
      </c>
      <c r="C181" s="731" t="s">
        <v>596</v>
      </c>
      <c r="D181" s="732" t="s">
        <v>597</v>
      </c>
      <c r="E181" s="733">
        <v>50113001</v>
      </c>
      <c r="F181" s="732" t="s">
        <v>602</v>
      </c>
      <c r="G181" s="731" t="s">
        <v>603</v>
      </c>
      <c r="H181" s="731">
        <v>112023</v>
      </c>
      <c r="I181" s="731">
        <v>12023</v>
      </c>
      <c r="J181" s="731" t="s">
        <v>654</v>
      </c>
      <c r="K181" s="731" t="s">
        <v>655</v>
      </c>
      <c r="L181" s="734">
        <v>80.759999999999991</v>
      </c>
      <c r="M181" s="734">
        <v>1</v>
      </c>
      <c r="N181" s="735">
        <v>80.759999999999991</v>
      </c>
    </row>
    <row r="182" spans="1:14" ht="14.45" customHeight="1" x14ac:dyDescent="0.2">
      <c r="A182" s="729" t="s">
        <v>572</v>
      </c>
      <c r="B182" s="730" t="s">
        <v>573</v>
      </c>
      <c r="C182" s="731" t="s">
        <v>596</v>
      </c>
      <c r="D182" s="732" t="s">
        <v>597</v>
      </c>
      <c r="E182" s="733">
        <v>50113001</v>
      </c>
      <c r="F182" s="732" t="s">
        <v>602</v>
      </c>
      <c r="G182" s="731" t="s">
        <v>603</v>
      </c>
      <c r="H182" s="731">
        <v>243240</v>
      </c>
      <c r="I182" s="731">
        <v>243240</v>
      </c>
      <c r="J182" s="731" t="s">
        <v>654</v>
      </c>
      <c r="K182" s="731" t="s">
        <v>655</v>
      </c>
      <c r="L182" s="734">
        <v>80.330714285714294</v>
      </c>
      <c r="M182" s="734">
        <v>14</v>
      </c>
      <c r="N182" s="735">
        <v>1124.6300000000001</v>
      </c>
    </row>
    <row r="183" spans="1:14" ht="14.45" customHeight="1" x14ac:dyDescent="0.2">
      <c r="A183" s="729" t="s">
        <v>572</v>
      </c>
      <c r="B183" s="730" t="s">
        <v>573</v>
      </c>
      <c r="C183" s="731" t="s">
        <v>596</v>
      </c>
      <c r="D183" s="732" t="s">
        <v>597</v>
      </c>
      <c r="E183" s="733">
        <v>50113001</v>
      </c>
      <c r="F183" s="732" t="s">
        <v>602</v>
      </c>
      <c r="G183" s="731" t="s">
        <v>603</v>
      </c>
      <c r="H183" s="731">
        <v>840333</v>
      </c>
      <c r="I183" s="731">
        <v>0</v>
      </c>
      <c r="J183" s="731" t="s">
        <v>862</v>
      </c>
      <c r="K183" s="731" t="s">
        <v>329</v>
      </c>
      <c r="L183" s="734">
        <v>25.070000000000011</v>
      </c>
      <c r="M183" s="734">
        <v>2</v>
      </c>
      <c r="N183" s="735">
        <v>50.140000000000022</v>
      </c>
    </row>
    <row r="184" spans="1:14" ht="14.45" customHeight="1" x14ac:dyDescent="0.2">
      <c r="A184" s="729" t="s">
        <v>572</v>
      </c>
      <c r="B184" s="730" t="s">
        <v>573</v>
      </c>
      <c r="C184" s="731" t="s">
        <v>596</v>
      </c>
      <c r="D184" s="732" t="s">
        <v>597</v>
      </c>
      <c r="E184" s="733">
        <v>50113001</v>
      </c>
      <c r="F184" s="732" t="s">
        <v>602</v>
      </c>
      <c r="G184" s="731" t="s">
        <v>603</v>
      </c>
      <c r="H184" s="731">
        <v>142594</v>
      </c>
      <c r="I184" s="731">
        <v>42594</v>
      </c>
      <c r="J184" s="731" t="s">
        <v>863</v>
      </c>
      <c r="K184" s="731" t="s">
        <v>864</v>
      </c>
      <c r="L184" s="734">
        <v>900.33000000000027</v>
      </c>
      <c r="M184" s="734">
        <v>1</v>
      </c>
      <c r="N184" s="735">
        <v>900.33000000000027</v>
      </c>
    </row>
    <row r="185" spans="1:14" ht="14.45" customHeight="1" x14ac:dyDescent="0.2">
      <c r="A185" s="729" t="s">
        <v>572</v>
      </c>
      <c r="B185" s="730" t="s">
        <v>573</v>
      </c>
      <c r="C185" s="731" t="s">
        <v>596</v>
      </c>
      <c r="D185" s="732" t="s">
        <v>597</v>
      </c>
      <c r="E185" s="733">
        <v>50113001</v>
      </c>
      <c r="F185" s="732" t="s">
        <v>602</v>
      </c>
      <c r="G185" s="731" t="s">
        <v>603</v>
      </c>
      <c r="H185" s="731">
        <v>199814</v>
      </c>
      <c r="I185" s="731">
        <v>99814</v>
      </c>
      <c r="J185" s="731" t="s">
        <v>865</v>
      </c>
      <c r="K185" s="731" t="s">
        <v>866</v>
      </c>
      <c r="L185" s="734">
        <v>321.19999999999987</v>
      </c>
      <c r="M185" s="734">
        <v>26</v>
      </c>
      <c r="N185" s="735">
        <v>8351.1999999999971</v>
      </c>
    </row>
    <row r="186" spans="1:14" ht="14.45" customHeight="1" x14ac:dyDescent="0.2">
      <c r="A186" s="729" t="s">
        <v>572</v>
      </c>
      <c r="B186" s="730" t="s">
        <v>573</v>
      </c>
      <c r="C186" s="731" t="s">
        <v>596</v>
      </c>
      <c r="D186" s="732" t="s">
        <v>597</v>
      </c>
      <c r="E186" s="733">
        <v>50113002</v>
      </c>
      <c r="F186" s="732" t="s">
        <v>867</v>
      </c>
      <c r="G186" s="731" t="s">
        <v>603</v>
      </c>
      <c r="H186" s="731">
        <v>116336</v>
      </c>
      <c r="I186" s="731">
        <v>16336</v>
      </c>
      <c r="J186" s="731" t="s">
        <v>868</v>
      </c>
      <c r="K186" s="731" t="s">
        <v>869</v>
      </c>
      <c r="L186" s="734">
        <v>1706.6799999999998</v>
      </c>
      <c r="M186" s="734">
        <v>2</v>
      </c>
      <c r="N186" s="735">
        <v>3413.3599999999997</v>
      </c>
    </row>
    <row r="187" spans="1:14" ht="14.45" customHeight="1" x14ac:dyDescent="0.2">
      <c r="A187" s="729" t="s">
        <v>572</v>
      </c>
      <c r="B187" s="730" t="s">
        <v>573</v>
      </c>
      <c r="C187" s="731" t="s">
        <v>596</v>
      </c>
      <c r="D187" s="732" t="s">
        <v>597</v>
      </c>
      <c r="E187" s="733">
        <v>50113004</v>
      </c>
      <c r="F187" s="732" t="s">
        <v>870</v>
      </c>
      <c r="G187" s="731" t="s">
        <v>603</v>
      </c>
      <c r="H187" s="731">
        <v>498233</v>
      </c>
      <c r="I187" s="731">
        <v>0</v>
      </c>
      <c r="J187" s="731" t="s">
        <v>871</v>
      </c>
      <c r="K187" s="731" t="s">
        <v>872</v>
      </c>
      <c r="L187" s="734">
        <v>1081.3756251193415</v>
      </c>
      <c r="M187" s="734">
        <v>81</v>
      </c>
      <c r="N187" s="735">
        <v>87591.425634666666</v>
      </c>
    </row>
    <row r="188" spans="1:14" ht="14.45" customHeight="1" x14ac:dyDescent="0.2">
      <c r="A188" s="729" t="s">
        <v>572</v>
      </c>
      <c r="B188" s="730" t="s">
        <v>573</v>
      </c>
      <c r="C188" s="731" t="s">
        <v>596</v>
      </c>
      <c r="D188" s="732" t="s">
        <v>597</v>
      </c>
      <c r="E188" s="733">
        <v>50113004</v>
      </c>
      <c r="F188" s="732" t="s">
        <v>870</v>
      </c>
      <c r="G188" s="731" t="s">
        <v>603</v>
      </c>
      <c r="H188" s="731">
        <v>501547</v>
      </c>
      <c r="I188" s="731">
        <v>0</v>
      </c>
      <c r="J188" s="731" t="s">
        <v>873</v>
      </c>
      <c r="K188" s="731" t="s">
        <v>874</v>
      </c>
      <c r="L188" s="734">
        <v>1406.2847403100775</v>
      </c>
      <c r="M188" s="734">
        <v>43</v>
      </c>
      <c r="N188" s="735">
        <v>60470.243833333334</v>
      </c>
    </row>
    <row r="189" spans="1:14" ht="14.45" customHeight="1" x14ac:dyDescent="0.2">
      <c r="A189" s="729" t="s">
        <v>572</v>
      </c>
      <c r="B189" s="730" t="s">
        <v>573</v>
      </c>
      <c r="C189" s="731" t="s">
        <v>596</v>
      </c>
      <c r="D189" s="732" t="s">
        <v>597</v>
      </c>
      <c r="E189" s="733">
        <v>50113004</v>
      </c>
      <c r="F189" s="732" t="s">
        <v>870</v>
      </c>
      <c r="G189" s="731" t="s">
        <v>603</v>
      </c>
      <c r="H189" s="731">
        <v>501533</v>
      </c>
      <c r="I189" s="731">
        <v>0</v>
      </c>
      <c r="J189" s="731" t="s">
        <v>875</v>
      </c>
      <c r="K189" s="731" t="s">
        <v>876</v>
      </c>
      <c r="L189" s="734">
        <v>576.63106899641559</v>
      </c>
      <c r="M189" s="734">
        <v>186</v>
      </c>
      <c r="N189" s="735">
        <v>107253.37883333331</v>
      </c>
    </row>
    <row r="190" spans="1:14" ht="14.45" customHeight="1" x14ac:dyDescent="0.2">
      <c r="A190" s="729" t="s">
        <v>572</v>
      </c>
      <c r="B190" s="730" t="s">
        <v>573</v>
      </c>
      <c r="C190" s="731" t="s">
        <v>596</v>
      </c>
      <c r="D190" s="732" t="s">
        <v>597</v>
      </c>
      <c r="E190" s="733">
        <v>50113004</v>
      </c>
      <c r="F190" s="732" t="s">
        <v>870</v>
      </c>
      <c r="G190" s="731" t="s">
        <v>603</v>
      </c>
      <c r="H190" s="731">
        <v>501546</v>
      </c>
      <c r="I190" s="731">
        <v>0</v>
      </c>
      <c r="J190" s="731" t="s">
        <v>875</v>
      </c>
      <c r="K190" s="731" t="s">
        <v>877</v>
      </c>
      <c r="L190" s="734">
        <v>903.9587900555556</v>
      </c>
      <c r="M190" s="734">
        <v>60</v>
      </c>
      <c r="N190" s="735">
        <v>54237.527403333333</v>
      </c>
    </row>
    <row r="191" spans="1:14" ht="14.45" customHeight="1" x14ac:dyDescent="0.2">
      <c r="A191" s="729" t="s">
        <v>572</v>
      </c>
      <c r="B191" s="730" t="s">
        <v>573</v>
      </c>
      <c r="C191" s="731" t="s">
        <v>596</v>
      </c>
      <c r="D191" s="732" t="s">
        <v>597</v>
      </c>
      <c r="E191" s="733">
        <v>50113006</v>
      </c>
      <c r="F191" s="732" t="s">
        <v>878</v>
      </c>
      <c r="G191" s="731" t="s">
        <v>683</v>
      </c>
      <c r="H191" s="731">
        <v>33938</v>
      </c>
      <c r="I191" s="731">
        <v>33938</v>
      </c>
      <c r="J191" s="731" t="s">
        <v>757</v>
      </c>
      <c r="K191" s="731" t="s">
        <v>758</v>
      </c>
      <c r="L191" s="734">
        <v>1843.29</v>
      </c>
      <c r="M191" s="734">
        <v>1</v>
      </c>
      <c r="N191" s="735">
        <v>1843.29</v>
      </c>
    </row>
    <row r="192" spans="1:14" ht="14.45" customHeight="1" x14ac:dyDescent="0.2">
      <c r="A192" s="729" t="s">
        <v>572</v>
      </c>
      <c r="B192" s="730" t="s">
        <v>573</v>
      </c>
      <c r="C192" s="731" t="s">
        <v>596</v>
      </c>
      <c r="D192" s="732" t="s">
        <v>597</v>
      </c>
      <c r="E192" s="733">
        <v>50113006</v>
      </c>
      <c r="F192" s="732" t="s">
        <v>878</v>
      </c>
      <c r="G192" s="731" t="s">
        <v>329</v>
      </c>
      <c r="H192" s="731">
        <v>217270</v>
      </c>
      <c r="I192" s="731">
        <v>217270</v>
      </c>
      <c r="J192" s="731" t="s">
        <v>879</v>
      </c>
      <c r="K192" s="731" t="s">
        <v>880</v>
      </c>
      <c r="L192" s="734">
        <v>3252.14</v>
      </c>
      <c r="M192" s="734">
        <v>2</v>
      </c>
      <c r="N192" s="735">
        <v>6504.28</v>
      </c>
    </row>
    <row r="193" spans="1:14" ht="14.45" customHeight="1" x14ac:dyDescent="0.2">
      <c r="A193" s="729" t="s">
        <v>572</v>
      </c>
      <c r="B193" s="730" t="s">
        <v>573</v>
      </c>
      <c r="C193" s="731" t="s">
        <v>596</v>
      </c>
      <c r="D193" s="732" t="s">
        <v>597</v>
      </c>
      <c r="E193" s="733">
        <v>50113006</v>
      </c>
      <c r="F193" s="732" t="s">
        <v>878</v>
      </c>
      <c r="G193" s="731" t="s">
        <v>683</v>
      </c>
      <c r="H193" s="731">
        <v>217145</v>
      </c>
      <c r="I193" s="731">
        <v>217145</v>
      </c>
      <c r="J193" s="731" t="s">
        <v>881</v>
      </c>
      <c r="K193" s="731" t="s">
        <v>882</v>
      </c>
      <c r="L193" s="734">
        <v>1333.6333333333332</v>
      </c>
      <c r="M193" s="734">
        <v>3</v>
      </c>
      <c r="N193" s="735">
        <v>4000.8999999999996</v>
      </c>
    </row>
    <row r="194" spans="1:14" ht="14.45" customHeight="1" x14ac:dyDescent="0.2">
      <c r="A194" s="729" t="s">
        <v>572</v>
      </c>
      <c r="B194" s="730" t="s">
        <v>573</v>
      </c>
      <c r="C194" s="731" t="s">
        <v>596</v>
      </c>
      <c r="D194" s="732" t="s">
        <v>597</v>
      </c>
      <c r="E194" s="733">
        <v>50113006</v>
      </c>
      <c r="F194" s="732" t="s">
        <v>878</v>
      </c>
      <c r="G194" s="731" t="s">
        <v>329</v>
      </c>
      <c r="H194" s="731">
        <v>217253</v>
      </c>
      <c r="I194" s="731">
        <v>217253</v>
      </c>
      <c r="J194" s="731" t="s">
        <v>881</v>
      </c>
      <c r="K194" s="731" t="s">
        <v>883</v>
      </c>
      <c r="L194" s="734">
        <v>1326.56</v>
      </c>
      <c r="M194" s="734">
        <v>4</v>
      </c>
      <c r="N194" s="735">
        <v>5306.24</v>
      </c>
    </row>
    <row r="195" spans="1:14" ht="14.45" customHeight="1" x14ac:dyDescent="0.2">
      <c r="A195" s="729" t="s">
        <v>572</v>
      </c>
      <c r="B195" s="730" t="s">
        <v>573</v>
      </c>
      <c r="C195" s="731" t="s">
        <v>596</v>
      </c>
      <c r="D195" s="732" t="s">
        <v>597</v>
      </c>
      <c r="E195" s="733">
        <v>50113006</v>
      </c>
      <c r="F195" s="732" t="s">
        <v>878</v>
      </c>
      <c r="G195" s="731" t="s">
        <v>603</v>
      </c>
      <c r="H195" s="731">
        <v>993999</v>
      </c>
      <c r="I195" s="731">
        <v>0</v>
      </c>
      <c r="J195" s="731" t="s">
        <v>884</v>
      </c>
      <c r="K195" s="731" t="s">
        <v>329</v>
      </c>
      <c r="L195" s="734">
        <v>1.0000000000000004E-2</v>
      </c>
      <c r="M195" s="734">
        <v>37</v>
      </c>
      <c r="N195" s="735">
        <v>0.37000000000000011</v>
      </c>
    </row>
    <row r="196" spans="1:14" ht="14.45" customHeight="1" x14ac:dyDescent="0.2">
      <c r="A196" s="729" t="s">
        <v>572</v>
      </c>
      <c r="B196" s="730" t="s">
        <v>573</v>
      </c>
      <c r="C196" s="731" t="s">
        <v>596</v>
      </c>
      <c r="D196" s="732" t="s">
        <v>597</v>
      </c>
      <c r="E196" s="733">
        <v>50113006</v>
      </c>
      <c r="F196" s="732" t="s">
        <v>878</v>
      </c>
      <c r="G196" s="731" t="s">
        <v>603</v>
      </c>
      <c r="H196" s="731">
        <v>992251</v>
      </c>
      <c r="I196" s="731">
        <v>0</v>
      </c>
      <c r="J196" s="731" t="s">
        <v>885</v>
      </c>
      <c r="K196" s="731" t="s">
        <v>329</v>
      </c>
      <c r="L196" s="734">
        <v>1195.55</v>
      </c>
      <c r="M196" s="734">
        <v>24</v>
      </c>
      <c r="N196" s="735">
        <v>28693.199999999997</v>
      </c>
    </row>
    <row r="197" spans="1:14" ht="14.45" customHeight="1" x14ac:dyDescent="0.2">
      <c r="A197" s="729" t="s">
        <v>572</v>
      </c>
      <c r="B197" s="730" t="s">
        <v>573</v>
      </c>
      <c r="C197" s="731" t="s">
        <v>596</v>
      </c>
      <c r="D197" s="732" t="s">
        <v>597</v>
      </c>
      <c r="E197" s="733">
        <v>50113006</v>
      </c>
      <c r="F197" s="732" t="s">
        <v>878</v>
      </c>
      <c r="G197" s="731" t="s">
        <v>603</v>
      </c>
      <c r="H197" s="731">
        <v>990209</v>
      </c>
      <c r="I197" s="731">
        <v>0</v>
      </c>
      <c r="J197" s="731" t="s">
        <v>886</v>
      </c>
      <c r="K197" s="731" t="s">
        <v>329</v>
      </c>
      <c r="L197" s="734">
        <v>699.44</v>
      </c>
      <c r="M197" s="734">
        <v>8</v>
      </c>
      <c r="N197" s="735">
        <v>5595.52</v>
      </c>
    </row>
    <row r="198" spans="1:14" ht="14.45" customHeight="1" x14ac:dyDescent="0.2">
      <c r="A198" s="729" t="s">
        <v>572</v>
      </c>
      <c r="B198" s="730" t="s">
        <v>573</v>
      </c>
      <c r="C198" s="731" t="s">
        <v>596</v>
      </c>
      <c r="D198" s="732" t="s">
        <v>597</v>
      </c>
      <c r="E198" s="733">
        <v>50113006</v>
      </c>
      <c r="F198" s="732" t="s">
        <v>878</v>
      </c>
      <c r="G198" s="731" t="s">
        <v>603</v>
      </c>
      <c r="H198" s="731">
        <v>993159</v>
      </c>
      <c r="I198" s="731">
        <v>0</v>
      </c>
      <c r="J198" s="731" t="s">
        <v>887</v>
      </c>
      <c r="K198" s="731" t="s">
        <v>329</v>
      </c>
      <c r="L198" s="734">
        <v>438.87000000000006</v>
      </c>
      <c r="M198" s="734">
        <v>5</v>
      </c>
      <c r="N198" s="735">
        <v>2194.3500000000004</v>
      </c>
    </row>
    <row r="199" spans="1:14" ht="14.45" customHeight="1" x14ac:dyDescent="0.2">
      <c r="A199" s="729" t="s">
        <v>572</v>
      </c>
      <c r="B199" s="730" t="s">
        <v>573</v>
      </c>
      <c r="C199" s="731" t="s">
        <v>596</v>
      </c>
      <c r="D199" s="732" t="s">
        <v>597</v>
      </c>
      <c r="E199" s="733">
        <v>50113006</v>
      </c>
      <c r="F199" s="732" t="s">
        <v>878</v>
      </c>
      <c r="G199" s="731" t="s">
        <v>603</v>
      </c>
      <c r="H199" s="731">
        <v>992602</v>
      </c>
      <c r="I199" s="731">
        <v>0</v>
      </c>
      <c r="J199" s="731" t="s">
        <v>888</v>
      </c>
      <c r="K199" s="731" t="s">
        <v>329</v>
      </c>
      <c r="L199" s="734">
        <v>43.52</v>
      </c>
      <c r="M199" s="734">
        <v>2</v>
      </c>
      <c r="N199" s="735">
        <v>87.04</v>
      </c>
    </row>
    <row r="200" spans="1:14" ht="14.45" customHeight="1" x14ac:dyDescent="0.2">
      <c r="A200" s="729" t="s">
        <v>572</v>
      </c>
      <c r="B200" s="730" t="s">
        <v>573</v>
      </c>
      <c r="C200" s="731" t="s">
        <v>596</v>
      </c>
      <c r="D200" s="732" t="s">
        <v>597</v>
      </c>
      <c r="E200" s="733">
        <v>50113006</v>
      </c>
      <c r="F200" s="732" t="s">
        <v>878</v>
      </c>
      <c r="G200" s="731" t="s">
        <v>683</v>
      </c>
      <c r="H200" s="731">
        <v>850713</v>
      </c>
      <c r="I200" s="731">
        <v>33399</v>
      </c>
      <c r="J200" s="731" t="s">
        <v>889</v>
      </c>
      <c r="K200" s="731" t="s">
        <v>890</v>
      </c>
      <c r="L200" s="734">
        <v>306.05000000000007</v>
      </c>
      <c r="M200" s="734">
        <v>18</v>
      </c>
      <c r="N200" s="735">
        <v>5508.9000000000015</v>
      </c>
    </row>
    <row r="201" spans="1:14" ht="14.45" customHeight="1" x14ac:dyDescent="0.2">
      <c r="A201" s="729" t="s">
        <v>572</v>
      </c>
      <c r="B201" s="730" t="s">
        <v>573</v>
      </c>
      <c r="C201" s="731" t="s">
        <v>596</v>
      </c>
      <c r="D201" s="732" t="s">
        <v>597</v>
      </c>
      <c r="E201" s="733">
        <v>50113006</v>
      </c>
      <c r="F201" s="732" t="s">
        <v>878</v>
      </c>
      <c r="G201" s="731" t="s">
        <v>603</v>
      </c>
      <c r="H201" s="731">
        <v>992603</v>
      </c>
      <c r="I201" s="731">
        <v>0</v>
      </c>
      <c r="J201" s="731" t="s">
        <v>891</v>
      </c>
      <c r="K201" s="731" t="s">
        <v>329</v>
      </c>
      <c r="L201" s="734">
        <v>284.08499999999998</v>
      </c>
      <c r="M201" s="734">
        <v>28</v>
      </c>
      <c r="N201" s="735">
        <v>7954.38</v>
      </c>
    </row>
    <row r="202" spans="1:14" ht="14.45" customHeight="1" x14ac:dyDescent="0.2">
      <c r="A202" s="729" t="s">
        <v>572</v>
      </c>
      <c r="B202" s="730" t="s">
        <v>573</v>
      </c>
      <c r="C202" s="731" t="s">
        <v>596</v>
      </c>
      <c r="D202" s="732" t="s">
        <v>597</v>
      </c>
      <c r="E202" s="733">
        <v>50113006</v>
      </c>
      <c r="F202" s="732" t="s">
        <v>878</v>
      </c>
      <c r="G202" s="731" t="s">
        <v>603</v>
      </c>
      <c r="H202" s="731">
        <v>995074</v>
      </c>
      <c r="I202" s="731">
        <v>0</v>
      </c>
      <c r="J202" s="731" t="s">
        <v>892</v>
      </c>
      <c r="K202" s="731" t="s">
        <v>329</v>
      </c>
      <c r="L202" s="734">
        <v>306.93000000000006</v>
      </c>
      <c r="M202" s="734">
        <v>9</v>
      </c>
      <c r="N202" s="735">
        <v>2762.3700000000003</v>
      </c>
    </row>
    <row r="203" spans="1:14" ht="14.45" customHeight="1" x14ac:dyDescent="0.2">
      <c r="A203" s="729" t="s">
        <v>572</v>
      </c>
      <c r="B203" s="730" t="s">
        <v>573</v>
      </c>
      <c r="C203" s="731" t="s">
        <v>596</v>
      </c>
      <c r="D203" s="732" t="s">
        <v>597</v>
      </c>
      <c r="E203" s="733">
        <v>50113006</v>
      </c>
      <c r="F203" s="732" t="s">
        <v>878</v>
      </c>
      <c r="G203" s="731" t="s">
        <v>603</v>
      </c>
      <c r="H203" s="731">
        <v>992994</v>
      </c>
      <c r="I203" s="731">
        <v>0</v>
      </c>
      <c r="J203" s="731" t="s">
        <v>893</v>
      </c>
      <c r="K203" s="731" t="s">
        <v>329</v>
      </c>
      <c r="L203" s="734">
        <v>510.1400000000001</v>
      </c>
      <c r="M203" s="734">
        <v>33</v>
      </c>
      <c r="N203" s="735">
        <v>16834.620000000003</v>
      </c>
    </row>
    <row r="204" spans="1:14" ht="14.45" customHeight="1" x14ac:dyDescent="0.2">
      <c r="A204" s="729" t="s">
        <v>572</v>
      </c>
      <c r="B204" s="730" t="s">
        <v>573</v>
      </c>
      <c r="C204" s="731" t="s">
        <v>596</v>
      </c>
      <c r="D204" s="732" t="s">
        <v>597</v>
      </c>
      <c r="E204" s="733">
        <v>50113006</v>
      </c>
      <c r="F204" s="732" t="s">
        <v>878</v>
      </c>
      <c r="G204" s="731" t="s">
        <v>603</v>
      </c>
      <c r="H204" s="731">
        <v>840010</v>
      </c>
      <c r="I204" s="731">
        <v>0</v>
      </c>
      <c r="J204" s="731" t="s">
        <v>894</v>
      </c>
      <c r="K204" s="731" t="s">
        <v>329</v>
      </c>
      <c r="L204" s="734">
        <v>224.37133333333335</v>
      </c>
      <c r="M204" s="734">
        <v>15</v>
      </c>
      <c r="N204" s="735">
        <v>3365.57</v>
      </c>
    </row>
    <row r="205" spans="1:14" ht="14.45" customHeight="1" x14ac:dyDescent="0.2">
      <c r="A205" s="729" t="s">
        <v>572</v>
      </c>
      <c r="B205" s="730" t="s">
        <v>573</v>
      </c>
      <c r="C205" s="731" t="s">
        <v>596</v>
      </c>
      <c r="D205" s="732" t="s">
        <v>597</v>
      </c>
      <c r="E205" s="733">
        <v>50113006</v>
      </c>
      <c r="F205" s="732" t="s">
        <v>878</v>
      </c>
      <c r="G205" s="731" t="s">
        <v>329</v>
      </c>
      <c r="H205" s="731">
        <v>33403</v>
      </c>
      <c r="I205" s="731">
        <v>33403</v>
      </c>
      <c r="J205" s="731" t="s">
        <v>895</v>
      </c>
      <c r="K205" s="731" t="s">
        <v>896</v>
      </c>
      <c r="L205" s="734">
        <v>221.25</v>
      </c>
      <c r="M205" s="734">
        <v>1</v>
      </c>
      <c r="N205" s="735">
        <v>221.25</v>
      </c>
    </row>
    <row r="206" spans="1:14" ht="14.45" customHeight="1" x14ac:dyDescent="0.2">
      <c r="A206" s="729" t="s">
        <v>572</v>
      </c>
      <c r="B206" s="730" t="s">
        <v>573</v>
      </c>
      <c r="C206" s="731" t="s">
        <v>596</v>
      </c>
      <c r="D206" s="732" t="s">
        <v>597</v>
      </c>
      <c r="E206" s="733">
        <v>50113006</v>
      </c>
      <c r="F206" s="732" t="s">
        <v>878</v>
      </c>
      <c r="G206" s="731" t="s">
        <v>603</v>
      </c>
      <c r="H206" s="731">
        <v>990683</v>
      </c>
      <c r="I206" s="731">
        <v>0</v>
      </c>
      <c r="J206" s="731" t="s">
        <v>897</v>
      </c>
      <c r="K206" s="731" t="s">
        <v>329</v>
      </c>
      <c r="L206" s="734">
        <v>444.53999999999996</v>
      </c>
      <c r="M206" s="734">
        <v>5</v>
      </c>
      <c r="N206" s="735">
        <v>2222.6999999999998</v>
      </c>
    </row>
    <row r="207" spans="1:14" ht="14.45" customHeight="1" x14ac:dyDescent="0.2">
      <c r="A207" s="729" t="s">
        <v>572</v>
      </c>
      <c r="B207" s="730" t="s">
        <v>573</v>
      </c>
      <c r="C207" s="731" t="s">
        <v>596</v>
      </c>
      <c r="D207" s="732" t="s">
        <v>597</v>
      </c>
      <c r="E207" s="733">
        <v>50113006</v>
      </c>
      <c r="F207" s="732" t="s">
        <v>878</v>
      </c>
      <c r="G207" s="731" t="s">
        <v>603</v>
      </c>
      <c r="H207" s="731">
        <v>990889</v>
      </c>
      <c r="I207" s="731">
        <v>0</v>
      </c>
      <c r="J207" s="731" t="s">
        <v>898</v>
      </c>
      <c r="K207" s="731" t="s">
        <v>329</v>
      </c>
      <c r="L207" s="734">
        <v>510.14000000000004</v>
      </c>
      <c r="M207" s="734">
        <v>14</v>
      </c>
      <c r="N207" s="735">
        <v>7141.9600000000009</v>
      </c>
    </row>
    <row r="208" spans="1:14" ht="14.45" customHeight="1" x14ac:dyDescent="0.2">
      <c r="A208" s="729" t="s">
        <v>572</v>
      </c>
      <c r="B208" s="730" t="s">
        <v>573</v>
      </c>
      <c r="C208" s="731" t="s">
        <v>596</v>
      </c>
      <c r="D208" s="732" t="s">
        <v>597</v>
      </c>
      <c r="E208" s="733">
        <v>50113006</v>
      </c>
      <c r="F208" s="732" t="s">
        <v>878</v>
      </c>
      <c r="G208" s="731" t="s">
        <v>329</v>
      </c>
      <c r="H208" s="731">
        <v>841583</v>
      </c>
      <c r="I208" s="731">
        <v>33218</v>
      </c>
      <c r="J208" s="731" t="s">
        <v>899</v>
      </c>
      <c r="K208" s="731" t="s">
        <v>329</v>
      </c>
      <c r="L208" s="734">
        <v>188.5181818181818</v>
      </c>
      <c r="M208" s="734">
        <v>11</v>
      </c>
      <c r="N208" s="735">
        <v>2073.6999999999998</v>
      </c>
    </row>
    <row r="209" spans="1:14" ht="14.45" customHeight="1" x14ac:dyDescent="0.2">
      <c r="A209" s="729" t="s">
        <v>572</v>
      </c>
      <c r="B209" s="730" t="s">
        <v>573</v>
      </c>
      <c r="C209" s="731" t="s">
        <v>596</v>
      </c>
      <c r="D209" s="732" t="s">
        <v>597</v>
      </c>
      <c r="E209" s="733">
        <v>50113006</v>
      </c>
      <c r="F209" s="732" t="s">
        <v>878</v>
      </c>
      <c r="G209" s="731" t="s">
        <v>603</v>
      </c>
      <c r="H209" s="731">
        <v>991186</v>
      </c>
      <c r="I209" s="731">
        <v>0</v>
      </c>
      <c r="J209" s="731" t="s">
        <v>900</v>
      </c>
      <c r="K209" s="731" t="s">
        <v>329</v>
      </c>
      <c r="L209" s="734">
        <v>912.23</v>
      </c>
      <c r="M209" s="734">
        <v>2</v>
      </c>
      <c r="N209" s="735">
        <v>1824.46</v>
      </c>
    </row>
    <row r="210" spans="1:14" ht="14.45" customHeight="1" x14ac:dyDescent="0.2">
      <c r="A210" s="729" t="s">
        <v>572</v>
      </c>
      <c r="B210" s="730" t="s">
        <v>573</v>
      </c>
      <c r="C210" s="731" t="s">
        <v>596</v>
      </c>
      <c r="D210" s="732" t="s">
        <v>597</v>
      </c>
      <c r="E210" s="733">
        <v>50113008</v>
      </c>
      <c r="F210" s="732" t="s">
        <v>656</v>
      </c>
      <c r="G210" s="731"/>
      <c r="H210" s="731"/>
      <c r="I210" s="731">
        <v>223514</v>
      </c>
      <c r="J210" s="731" t="s">
        <v>901</v>
      </c>
      <c r="K210" s="731" t="s">
        <v>902</v>
      </c>
      <c r="L210" s="734">
        <v>137.38999938964844</v>
      </c>
      <c r="M210" s="734">
        <v>6</v>
      </c>
      <c r="N210" s="735">
        <v>824.33999633789063</v>
      </c>
    </row>
    <row r="211" spans="1:14" ht="14.45" customHeight="1" x14ac:dyDescent="0.2">
      <c r="A211" s="729" t="s">
        <v>572</v>
      </c>
      <c r="B211" s="730" t="s">
        <v>573</v>
      </c>
      <c r="C211" s="731" t="s">
        <v>596</v>
      </c>
      <c r="D211" s="732" t="s">
        <v>597</v>
      </c>
      <c r="E211" s="733">
        <v>50113008</v>
      </c>
      <c r="F211" s="732" t="s">
        <v>656</v>
      </c>
      <c r="G211" s="731"/>
      <c r="H211" s="731"/>
      <c r="I211" s="731">
        <v>230458</v>
      </c>
      <c r="J211" s="731" t="s">
        <v>903</v>
      </c>
      <c r="K211" s="731" t="s">
        <v>904</v>
      </c>
      <c r="L211" s="734">
        <v>2168.56005859375</v>
      </c>
      <c r="M211" s="734">
        <v>4</v>
      </c>
      <c r="N211" s="735">
        <v>8674.240234375</v>
      </c>
    </row>
    <row r="212" spans="1:14" ht="14.45" customHeight="1" x14ac:dyDescent="0.2">
      <c r="A212" s="729" t="s">
        <v>572</v>
      </c>
      <c r="B212" s="730" t="s">
        <v>573</v>
      </c>
      <c r="C212" s="731" t="s">
        <v>596</v>
      </c>
      <c r="D212" s="732" t="s">
        <v>597</v>
      </c>
      <c r="E212" s="733">
        <v>50113013</v>
      </c>
      <c r="F212" s="732" t="s">
        <v>659</v>
      </c>
      <c r="G212" s="731" t="s">
        <v>603</v>
      </c>
      <c r="H212" s="731">
        <v>172972</v>
      </c>
      <c r="I212" s="731">
        <v>72972</v>
      </c>
      <c r="J212" s="731" t="s">
        <v>660</v>
      </c>
      <c r="K212" s="731" t="s">
        <v>661</v>
      </c>
      <c r="L212" s="734">
        <v>203.72</v>
      </c>
      <c r="M212" s="734">
        <v>6</v>
      </c>
      <c r="N212" s="735">
        <v>1222.32</v>
      </c>
    </row>
    <row r="213" spans="1:14" ht="14.45" customHeight="1" x14ac:dyDescent="0.2">
      <c r="A213" s="729" t="s">
        <v>572</v>
      </c>
      <c r="B213" s="730" t="s">
        <v>573</v>
      </c>
      <c r="C213" s="731" t="s">
        <v>596</v>
      </c>
      <c r="D213" s="732" t="s">
        <v>597</v>
      </c>
      <c r="E213" s="733">
        <v>50113013</v>
      </c>
      <c r="F213" s="732" t="s">
        <v>659</v>
      </c>
      <c r="G213" s="731" t="s">
        <v>603</v>
      </c>
      <c r="H213" s="731">
        <v>201958</v>
      </c>
      <c r="I213" s="731">
        <v>201958</v>
      </c>
      <c r="J213" s="731" t="s">
        <v>662</v>
      </c>
      <c r="K213" s="731" t="s">
        <v>663</v>
      </c>
      <c r="L213" s="734">
        <v>238.22999999999996</v>
      </c>
      <c r="M213" s="734">
        <v>31</v>
      </c>
      <c r="N213" s="735">
        <v>7385.1299999999992</v>
      </c>
    </row>
    <row r="214" spans="1:14" ht="14.45" customHeight="1" x14ac:dyDescent="0.2">
      <c r="A214" s="729" t="s">
        <v>572</v>
      </c>
      <c r="B214" s="730" t="s">
        <v>573</v>
      </c>
      <c r="C214" s="731" t="s">
        <v>596</v>
      </c>
      <c r="D214" s="732" t="s">
        <v>597</v>
      </c>
      <c r="E214" s="733">
        <v>50113013</v>
      </c>
      <c r="F214" s="732" t="s">
        <v>659</v>
      </c>
      <c r="G214" s="731" t="s">
        <v>603</v>
      </c>
      <c r="H214" s="731">
        <v>201961</v>
      </c>
      <c r="I214" s="731">
        <v>201961</v>
      </c>
      <c r="J214" s="731" t="s">
        <v>664</v>
      </c>
      <c r="K214" s="731" t="s">
        <v>665</v>
      </c>
      <c r="L214" s="734">
        <v>308.17642857142857</v>
      </c>
      <c r="M214" s="734">
        <v>14</v>
      </c>
      <c r="N214" s="735">
        <v>4314.47</v>
      </c>
    </row>
    <row r="215" spans="1:14" ht="14.45" customHeight="1" x14ac:dyDescent="0.2">
      <c r="A215" s="729" t="s">
        <v>572</v>
      </c>
      <c r="B215" s="730" t="s">
        <v>573</v>
      </c>
      <c r="C215" s="731" t="s">
        <v>596</v>
      </c>
      <c r="D215" s="732" t="s">
        <v>597</v>
      </c>
      <c r="E215" s="733">
        <v>50113013</v>
      </c>
      <c r="F215" s="732" t="s">
        <v>659</v>
      </c>
      <c r="G215" s="731" t="s">
        <v>603</v>
      </c>
      <c r="H215" s="731">
        <v>117171</v>
      </c>
      <c r="I215" s="731">
        <v>17171</v>
      </c>
      <c r="J215" s="731" t="s">
        <v>905</v>
      </c>
      <c r="K215" s="731" t="s">
        <v>743</v>
      </c>
      <c r="L215" s="734">
        <v>72.839999999999989</v>
      </c>
      <c r="M215" s="734">
        <v>1</v>
      </c>
      <c r="N215" s="735">
        <v>72.839999999999989</v>
      </c>
    </row>
    <row r="216" spans="1:14" ht="14.45" customHeight="1" x14ac:dyDescent="0.2">
      <c r="A216" s="729" t="s">
        <v>572</v>
      </c>
      <c r="B216" s="730" t="s">
        <v>573</v>
      </c>
      <c r="C216" s="731" t="s">
        <v>596</v>
      </c>
      <c r="D216" s="732" t="s">
        <v>597</v>
      </c>
      <c r="E216" s="733">
        <v>50113013</v>
      </c>
      <c r="F216" s="732" t="s">
        <v>659</v>
      </c>
      <c r="G216" s="731" t="s">
        <v>603</v>
      </c>
      <c r="H216" s="731">
        <v>101066</v>
      </c>
      <c r="I216" s="731">
        <v>1066</v>
      </c>
      <c r="J216" s="731" t="s">
        <v>666</v>
      </c>
      <c r="K216" s="731" t="s">
        <v>667</v>
      </c>
      <c r="L216" s="734">
        <v>57.104999999999997</v>
      </c>
      <c r="M216" s="734">
        <v>4</v>
      </c>
      <c r="N216" s="735">
        <v>228.42</v>
      </c>
    </row>
    <row r="217" spans="1:14" ht="14.45" customHeight="1" x14ac:dyDescent="0.2">
      <c r="A217" s="729" t="s">
        <v>572</v>
      </c>
      <c r="B217" s="730" t="s">
        <v>573</v>
      </c>
      <c r="C217" s="731" t="s">
        <v>596</v>
      </c>
      <c r="D217" s="732" t="s">
        <v>597</v>
      </c>
      <c r="E217" s="733">
        <v>50113013</v>
      </c>
      <c r="F217" s="732" t="s">
        <v>659</v>
      </c>
      <c r="G217" s="731" t="s">
        <v>603</v>
      </c>
      <c r="H217" s="731">
        <v>96414</v>
      </c>
      <c r="I217" s="731">
        <v>96414</v>
      </c>
      <c r="J217" s="731" t="s">
        <v>668</v>
      </c>
      <c r="K217" s="731" t="s">
        <v>669</v>
      </c>
      <c r="L217" s="734">
        <v>59.055283018867939</v>
      </c>
      <c r="M217" s="734">
        <v>26.5</v>
      </c>
      <c r="N217" s="735">
        <v>1564.9650000000004</v>
      </c>
    </row>
    <row r="218" spans="1:14" ht="14.45" customHeight="1" x14ac:dyDescent="0.2">
      <c r="A218" s="729" t="s">
        <v>572</v>
      </c>
      <c r="B218" s="730" t="s">
        <v>573</v>
      </c>
      <c r="C218" s="731" t="s">
        <v>596</v>
      </c>
      <c r="D218" s="732" t="s">
        <v>597</v>
      </c>
      <c r="E218" s="733">
        <v>50113013</v>
      </c>
      <c r="F218" s="732" t="s">
        <v>659</v>
      </c>
      <c r="G218" s="731" t="s">
        <v>603</v>
      </c>
      <c r="H218" s="731">
        <v>235812</v>
      </c>
      <c r="I218" s="731">
        <v>235812</v>
      </c>
      <c r="J218" s="731" t="s">
        <v>906</v>
      </c>
      <c r="K218" s="731" t="s">
        <v>907</v>
      </c>
      <c r="L218" s="734">
        <v>248.34666666666666</v>
      </c>
      <c r="M218" s="734">
        <v>30</v>
      </c>
      <c r="N218" s="735">
        <v>7450.4</v>
      </c>
    </row>
    <row r="219" spans="1:14" ht="14.45" customHeight="1" x14ac:dyDescent="0.2">
      <c r="A219" s="729" t="s">
        <v>572</v>
      </c>
      <c r="B219" s="730" t="s">
        <v>573</v>
      </c>
      <c r="C219" s="731" t="s">
        <v>596</v>
      </c>
      <c r="D219" s="732" t="s">
        <v>597</v>
      </c>
      <c r="E219" s="733">
        <v>50113013</v>
      </c>
      <c r="F219" s="732" t="s">
        <v>659</v>
      </c>
      <c r="G219" s="731" t="s">
        <v>683</v>
      </c>
      <c r="H219" s="731">
        <v>173750</v>
      </c>
      <c r="I219" s="731">
        <v>173750</v>
      </c>
      <c r="J219" s="731" t="s">
        <v>684</v>
      </c>
      <c r="K219" s="731" t="s">
        <v>685</v>
      </c>
      <c r="L219" s="734">
        <v>825.08</v>
      </c>
      <c r="M219" s="734">
        <v>7.8</v>
      </c>
      <c r="N219" s="735">
        <v>6435.6239999999998</v>
      </c>
    </row>
    <row r="220" spans="1:14" ht="14.45" customHeight="1" x14ac:dyDescent="0.2">
      <c r="A220" s="729" t="s">
        <v>572</v>
      </c>
      <c r="B220" s="730" t="s">
        <v>573</v>
      </c>
      <c r="C220" s="731" t="s">
        <v>596</v>
      </c>
      <c r="D220" s="732" t="s">
        <v>597</v>
      </c>
      <c r="E220" s="733">
        <v>50113013</v>
      </c>
      <c r="F220" s="732" t="s">
        <v>659</v>
      </c>
      <c r="G220" s="731" t="s">
        <v>683</v>
      </c>
      <c r="H220" s="731">
        <v>224407</v>
      </c>
      <c r="I220" s="731">
        <v>224407</v>
      </c>
      <c r="J220" s="731" t="s">
        <v>686</v>
      </c>
      <c r="K220" s="731" t="s">
        <v>687</v>
      </c>
      <c r="L220" s="734">
        <v>188.45999999999998</v>
      </c>
      <c r="M220" s="734">
        <v>0.8</v>
      </c>
      <c r="N220" s="735">
        <v>150.768</v>
      </c>
    </row>
    <row r="221" spans="1:14" ht="14.45" customHeight="1" x14ac:dyDescent="0.2">
      <c r="A221" s="729" t="s">
        <v>572</v>
      </c>
      <c r="B221" s="730" t="s">
        <v>573</v>
      </c>
      <c r="C221" s="731" t="s">
        <v>596</v>
      </c>
      <c r="D221" s="732" t="s">
        <v>597</v>
      </c>
      <c r="E221" s="733">
        <v>50113013</v>
      </c>
      <c r="F221" s="732" t="s">
        <v>659</v>
      </c>
      <c r="G221" s="731" t="s">
        <v>603</v>
      </c>
      <c r="H221" s="731">
        <v>101076</v>
      </c>
      <c r="I221" s="731">
        <v>1076</v>
      </c>
      <c r="J221" s="731" t="s">
        <v>908</v>
      </c>
      <c r="K221" s="731" t="s">
        <v>825</v>
      </c>
      <c r="L221" s="734">
        <v>78.21833333333332</v>
      </c>
      <c r="M221" s="734">
        <v>6</v>
      </c>
      <c r="N221" s="735">
        <v>469.30999999999995</v>
      </c>
    </row>
    <row r="222" spans="1:14" ht="14.45" customHeight="1" x14ac:dyDescent="0.2">
      <c r="A222" s="729" t="s">
        <v>572</v>
      </c>
      <c r="B222" s="730" t="s">
        <v>573</v>
      </c>
      <c r="C222" s="731" t="s">
        <v>596</v>
      </c>
      <c r="D222" s="732" t="s">
        <v>597</v>
      </c>
      <c r="E222" s="733">
        <v>50113013</v>
      </c>
      <c r="F222" s="732" t="s">
        <v>659</v>
      </c>
      <c r="G222" s="731" t="s">
        <v>603</v>
      </c>
      <c r="H222" s="731">
        <v>201970</v>
      </c>
      <c r="I222" s="731">
        <v>201970</v>
      </c>
      <c r="J222" s="731" t="s">
        <v>672</v>
      </c>
      <c r="K222" s="731" t="s">
        <v>673</v>
      </c>
      <c r="L222" s="734">
        <v>72.110000000000014</v>
      </c>
      <c r="M222" s="734">
        <v>4</v>
      </c>
      <c r="N222" s="735">
        <v>288.44000000000005</v>
      </c>
    </row>
    <row r="223" spans="1:14" ht="14.45" customHeight="1" x14ac:dyDescent="0.2">
      <c r="A223" s="729" t="s">
        <v>572</v>
      </c>
      <c r="B223" s="730" t="s">
        <v>573</v>
      </c>
      <c r="C223" s="731" t="s">
        <v>596</v>
      </c>
      <c r="D223" s="732" t="s">
        <v>597</v>
      </c>
      <c r="E223" s="733">
        <v>50113013</v>
      </c>
      <c r="F223" s="732" t="s">
        <v>659</v>
      </c>
      <c r="G223" s="731" t="s">
        <v>683</v>
      </c>
      <c r="H223" s="731">
        <v>113453</v>
      </c>
      <c r="I223" s="731">
        <v>113453</v>
      </c>
      <c r="J223" s="731" t="s">
        <v>909</v>
      </c>
      <c r="K223" s="731" t="s">
        <v>910</v>
      </c>
      <c r="L223" s="734">
        <v>2124.7799999999997</v>
      </c>
      <c r="M223" s="734">
        <v>1</v>
      </c>
      <c r="N223" s="735">
        <v>2124.7799999999997</v>
      </c>
    </row>
    <row r="224" spans="1:14" ht="14.45" customHeight="1" x14ac:dyDescent="0.2">
      <c r="A224" s="729" t="s">
        <v>572</v>
      </c>
      <c r="B224" s="730" t="s">
        <v>573</v>
      </c>
      <c r="C224" s="731" t="s">
        <v>596</v>
      </c>
      <c r="D224" s="732" t="s">
        <v>597</v>
      </c>
      <c r="E224" s="733">
        <v>50113013</v>
      </c>
      <c r="F224" s="732" t="s">
        <v>659</v>
      </c>
      <c r="G224" s="731" t="s">
        <v>603</v>
      </c>
      <c r="H224" s="731">
        <v>502239</v>
      </c>
      <c r="I224" s="731">
        <v>9999999</v>
      </c>
      <c r="J224" s="731" t="s">
        <v>911</v>
      </c>
      <c r="K224" s="731" t="s">
        <v>912</v>
      </c>
      <c r="L224" s="734">
        <v>2090</v>
      </c>
      <c r="M224" s="734">
        <v>2.5</v>
      </c>
      <c r="N224" s="735">
        <v>5225</v>
      </c>
    </row>
    <row r="225" spans="1:14" ht="14.45" customHeight="1" x14ac:dyDescent="0.2">
      <c r="A225" s="729" t="s">
        <v>572</v>
      </c>
      <c r="B225" s="730" t="s">
        <v>573</v>
      </c>
      <c r="C225" s="731" t="s">
        <v>596</v>
      </c>
      <c r="D225" s="732" t="s">
        <v>597</v>
      </c>
      <c r="E225" s="733">
        <v>50113013</v>
      </c>
      <c r="F225" s="732" t="s">
        <v>659</v>
      </c>
      <c r="G225" s="731" t="s">
        <v>329</v>
      </c>
      <c r="H225" s="731">
        <v>201030</v>
      </c>
      <c r="I225" s="731">
        <v>201030</v>
      </c>
      <c r="J225" s="731" t="s">
        <v>674</v>
      </c>
      <c r="K225" s="731" t="s">
        <v>675</v>
      </c>
      <c r="L225" s="734">
        <v>33.4</v>
      </c>
      <c r="M225" s="734">
        <v>8</v>
      </c>
      <c r="N225" s="735">
        <v>267.2</v>
      </c>
    </row>
    <row r="226" spans="1:14" ht="14.45" customHeight="1" x14ac:dyDescent="0.2">
      <c r="A226" s="729" t="s">
        <v>572</v>
      </c>
      <c r="B226" s="730" t="s">
        <v>573</v>
      </c>
      <c r="C226" s="731" t="s">
        <v>596</v>
      </c>
      <c r="D226" s="732" t="s">
        <v>597</v>
      </c>
      <c r="E226" s="733">
        <v>50113013</v>
      </c>
      <c r="F226" s="732" t="s">
        <v>659</v>
      </c>
      <c r="G226" s="731" t="s">
        <v>603</v>
      </c>
      <c r="H226" s="731">
        <v>105114</v>
      </c>
      <c r="I226" s="731">
        <v>5114</v>
      </c>
      <c r="J226" s="731" t="s">
        <v>913</v>
      </c>
      <c r="K226" s="731" t="s">
        <v>914</v>
      </c>
      <c r="L226" s="734">
        <v>73.852500000000006</v>
      </c>
      <c r="M226" s="734">
        <v>48</v>
      </c>
      <c r="N226" s="735">
        <v>3544.92</v>
      </c>
    </row>
    <row r="227" spans="1:14" ht="14.45" customHeight="1" x14ac:dyDescent="0.2">
      <c r="A227" s="729" t="s">
        <v>572</v>
      </c>
      <c r="B227" s="730" t="s">
        <v>573</v>
      </c>
      <c r="C227" s="731" t="s">
        <v>596</v>
      </c>
      <c r="D227" s="732" t="s">
        <v>597</v>
      </c>
      <c r="E227" s="733">
        <v>50113013</v>
      </c>
      <c r="F227" s="732" t="s">
        <v>659</v>
      </c>
      <c r="G227" s="731" t="s">
        <v>603</v>
      </c>
      <c r="H227" s="731">
        <v>225175</v>
      </c>
      <c r="I227" s="731">
        <v>225175</v>
      </c>
      <c r="J227" s="731" t="s">
        <v>676</v>
      </c>
      <c r="K227" s="731" t="s">
        <v>677</v>
      </c>
      <c r="L227" s="734">
        <v>45.609999999999992</v>
      </c>
      <c r="M227" s="734">
        <v>40</v>
      </c>
      <c r="N227" s="735">
        <v>1824.3999999999996</v>
      </c>
    </row>
    <row r="228" spans="1:14" ht="14.45" customHeight="1" x14ac:dyDescent="0.2">
      <c r="A228" s="729" t="s">
        <v>572</v>
      </c>
      <c r="B228" s="730" t="s">
        <v>573</v>
      </c>
      <c r="C228" s="731" t="s">
        <v>596</v>
      </c>
      <c r="D228" s="732" t="s">
        <v>597</v>
      </c>
      <c r="E228" s="733">
        <v>50113013</v>
      </c>
      <c r="F228" s="732" t="s">
        <v>659</v>
      </c>
      <c r="G228" s="731" t="s">
        <v>603</v>
      </c>
      <c r="H228" s="731">
        <v>225174</v>
      </c>
      <c r="I228" s="731">
        <v>225174</v>
      </c>
      <c r="J228" s="731" t="s">
        <v>676</v>
      </c>
      <c r="K228" s="731" t="s">
        <v>915</v>
      </c>
      <c r="L228" s="734">
        <v>43.152000000000001</v>
      </c>
      <c r="M228" s="734">
        <v>5</v>
      </c>
      <c r="N228" s="735">
        <v>215.76</v>
      </c>
    </row>
    <row r="229" spans="1:14" ht="14.45" customHeight="1" x14ac:dyDescent="0.2">
      <c r="A229" s="729" t="s">
        <v>572</v>
      </c>
      <c r="B229" s="730" t="s">
        <v>573</v>
      </c>
      <c r="C229" s="731" t="s">
        <v>596</v>
      </c>
      <c r="D229" s="732" t="s">
        <v>597</v>
      </c>
      <c r="E229" s="733">
        <v>50113013</v>
      </c>
      <c r="F229" s="732" t="s">
        <v>659</v>
      </c>
      <c r="G229" s="731" t="s">
        <v>683</v>
      </c>
      <c r="H229" s="731">
        <v>166265</v>
      </c>
      <c r="I229" s="731">
        <v>166265</v>
      </c>
      <c r="J229" s="731" t="s">
        <v>916</v>
      </c>
      <c r="K229" s="731" t="s">
        <v>917</v>
      </c>
      <c r="L229" s="734">
        <v>33.39</v>
      </c>
      <c r="M229" s="734">
        <v>30</v>
      </c>
      <c r="N229" s="735">
        <v>1001.6999999999999</v>
      </c>
    </row>
    <row r="230" spans="1:14" ht="14.45" customHeight="1" x14ac:dyDescent="0.2">
      <c r="A230" s="729" t="s">
        <v>572</v>
      </c>
      <c r="B230" s="730" t="s">
        <v>573</v>
      </c>
      <c r="C230" s="731" t="s">
        <v>596</v>
      </c>
      <c r="D230" s="732" t="s">
        <v>597</v>
      </c>
      <c r="E230" s="733">
        <v>50113014</v>
      </c>
      <c r="F230" s="732" t="s">
        <v>678</v>
      </c>
      <c r="G230" s="731" t="s">
        <v>683</v>
      </c>
      <c r="H230" s="731">
        <v>164401</v>
      </c>
      <c r="I230" s="731">
        <v>164401</v>
      </c>
      <c r="J230" s="731" t="s">
        <v>918</v>
      </c>
      <c r="K230" s="731" t="s">
        <v>919</v>
      </c>
      <c r="L230" s="734">
        <v>319.00000000000006</v>
      </c>
      <c r="M230" s="734">
        <v>2.8</v>
      </c>
      <c r="N230" s="735">
        <v>893.2</v>
      </c>
    </row>
    <row r="231" spans="1:14" ht="14.45" customHeight="1" x14ac:dyDescent="0.2">
      <c r="A231" s="729" t="s">
        <v>572</v>
      </c>
      <c r="B231" s="730" t="s">
        <v>573</v>
      </c>
      <c r="C231" s="731" t="s">
        <v>599</v>
      </c>
      <c r="D231" s="732" t="s">
        <v>600</v>
      </c>
      <c r="E231" s="733">
        <v>50113016</v>
      </c>
      <c r="F231" s="732" t="s">
        <v>920</v>
      </c>
      <c r="G231" s="731" t="s">
        <v>603</v>
      </c>
      <c r="H231" s="731">
        <v>210115</v>
      </c>
      <c r="I231" s="731">
        <v>210115</v>
      </c>
      <c r="J231" s="731" t="s">
        <v>921</v>
      </c>
      <c r="K231" s="731" t="s">
        <v>922</v>
      </c>
      <c r="L231" s="734">
        <v>20893.95</v>
      </c>
      <c r="M231" s="734">
        <v>50</v>
      </c>
      <c r="N231" s="735">
        <v>1044697.5</v>
      </c>
    </row>
    <row r="232" spans="1:14" ht="14.45" customHeight="1" thickBot="1" x14ac:dyDescent="0.25">
      <c r="A232" s="736" t="s">
        <v>572</v>
      </c>
      <c r="B232" s="737" t="s">
        <v>573</v>
      </c>
      <c r="C232" s="738" t="s">
        <v>599</v>
      </c>
      <c r="D232" s="739" t="s">
        <v>600</v>
      </c>
      <c r="E232" s="740">
        <v>50113016</v>
      </c>
      <c r="F232" s="739" t="s">
        <v>920</v>
      </c>
      <c r="G232" s="738" t="s">
        <v>603</v>
      </c>
      <c r="H232" s="738">
        <v>210114</v>
      </c>
      <c r="I232" s="738">
        <v>210114</v>
      </c>
      <c r="J232" s="738" t="s">
        <v>921</v>
      </c>
      <c r="K232" s="738" t="s">
        <v>923</v>
      </c>
      <c r="L232" s="741">
        <v>10446.979999999998</v>
      </c>
      <c r="M232" s="741">
        <v>27</v>
      </c>
      <c r="N232" s="742">
        <v>282068.45999999996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FAF25AE-32DC-4757-878C-A1601B85005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924</v>
      </c>
      <c r="B5" s="727"/>
      <c r="C5" s="747">
        <v>0</v>
      </c>
      <c r="D5" s="727">
        <v>1013.54</v>
      </c>
      <c r="E5" s="747">
        <v>1</v>
      </c>
      <c r="F5" s="728">
        <v>1013.54</v>
      </c>
    </row>
    <row r="6" spans="1:6" ht="14.45" customHeight="1" x14ac:dyDescent="0.2">
      <c r="A6" s="758" t="s">
        <v>925</v>
      </c>
      <c r="B6" s="734">
        <v>26311.707000000002</v>
      </c>
      <c r="C6" s="748">
        <v>0.47943367523731933</v>
      </c>
      <c r="D6" s="734">
        <v>28569.099999999995</v>
      </c>
      <c r="E6" s="748">
        <v>0.52056632476268061</v>
      </c>
      <c r="F6" s="735">
        <v>54880.807000000001</v>
      </c>
    </row>
    <row r="7" spans="1:6" ht="14.45" customHeight="1" thickBot="1" x14ac:dyDescent="0.25">
      <c r="A7" s="759" t="s">
        <v>926</v>
      </c>
      <c r="B7" s="750">
        <v>1002</v>
      </c>
      <c r="C7" s="751">
        <v>1</v>
      </c>
      <c r="D7" s="750"/>
      <c r="E7" s="751">
        <v>0</v>
      </c>
      <c r="F7" s="752">
        <v>1002</v>
      </c>
    </row>
    <row r="8" spans="1:6" ht="14.45" customHeight="1" thickBot="1" x14ac:dyDescent="0.25">
      <c r="A8" s="753" t="s">
        <v>3</v>
      </c>
      <c r="B8" s="754">
        <v>27313.707000000002</v>
      </c>
      <c r="C8" s="755">
        <v>0.48006082007338718</v>
      </c>
      <c r="D8" s="754">
        <v>29582.639999999996</v>
      </c>
      <c r="E8" s="755">
        <v>0.51993917992661276</v>
      </c>
      <c r="F8" s="756">
        <v>56896.347000000002</v>
      </c>
    </row>
    <row r="9" spans="1:6" ht="14.45" customHeight="1" thickBot="1" x14ac:dyDescent="0.25"/>
    <row r="10" spans="1:6" ht="14.45" customHeight="1" x14ac:dyDescent="0.2">
      <c r="A10" s="757" t="s">
        <v>927</v>
      </c>
      <c r="B10" s="727">
        <v>2586.7600000000002</v>
      </c>
      <c r="C10" s="747">
        <v>1</v>
      </c>
      <c r="D10" s="727"/>
      <c r="E10" s="747">
        <v>0</v>
      </c>
      <c r="F10" s="728">
        <v>2586.7600000000002</v>
      </c>
    </row>
    <row r="11" spans="1:6" ht="14.45" customHeight="1" x14ac:dyDescent="0.2">
      <c r="A11" s="758" t="s">
        <v>928</v>
      </c>
      <c r="B11" s="734"/>
      <c r="C11" s="748">
        <v>0</v>
      </c>
      <c r="D11" s="734">
        <v>40.35</v>
      </c>
      <c r="E11" s="748">
        <v>1</v>
      </c>
      <c r="F11" s="735">
        <v>40.35</v>
      </c>
    </row>
    <row r="12" spans="1:6" ht="14.45" customHeight="1" x14ac:dyDescent="0.2">
      <c r="A12" s="758" t="s">
        <v>929</v>
      </c>
      <c r="B12" s="734">
        <v>448.1</v>
      </c>
      <c r="C12" s="748">
        <v>1</v>
      </c>
      <c r="D12" s="734"/>
      <c r="E12" s="748">
        <v>0</v>
      </c>
      <c r="F12" s="735">
        <v>448.1</v>
      </c>
    </row>
    <row r="13" spans="1:6" ht="14.45" customHeight="1" x14ac:dyDescent="0.2">
      <c r="A13" s="758" t="s">
        <v>930</v>
      </c>
      <c r="B13" s="734">
        <v>1269.2</v>
      </c>
      <c r="C13" s="748">
        <v>1</v>
      </c>
      <c r="D13" s="734"/>
      <c r="E13" s="748">
        <v>0</v>
      </c>
      <c r="F13" s="735">
        <v>1269.2</v>
      </c>
    </row>
    <row r="14" spans="1:6" ht="14.45" customHeight="1" x14ac:dyDescent="0.2">
      <c r="A14" s="758" t="s">
        <v>931</v>
      </c>
      <c r="B14" s="734"/>
      <c r="C14" s="748">
        <v>0</v>
      </c>
      <c r="D14" s="734">
        <v>7260.7039999999997</v>
      </c>
      <c r="E14" s="748">
        <v>1</v>
      </c>
      <c r="F14" s="735">
        <v>7260.7039999999997</v>
      </c>
    </row>
    <row r="15" spans="1:6" ht="14.45" customHeight="1" x14ac:dyDescent="0.2">
      <c r="A15" s="758" t="s">
        <v>932</v>
      </c>
      <c r="B15" s="734"/>
      <c r="C15" s="748">
        <v>0</v>
      </c>
      <c r="D15" s="734">
        <v>1001.6999999999998</v>
      </c>
      <c r="E15" s="748">
        <v>1</v>
      </c>
      <c r="F15" s="735">
        <v>1001.6999999999998</v>
      </c>
    </row>
    <row r="16" spans="1:6" ht="14.45" customHeight="1" x14ac:dyDescent="0.2">
      <c r="A16" s="758" t="s">
        <v>933</v>
      </c>
      <c r="B16" s="734"/>
      <c r="C16" s="748">
        <v>0</v>
      </c>
      <c r="D16" s="734">
        <v>339.22799999999995</v>
      </c>
      <c r="E16" s="748">
        <v>1</v>
      </c>
      <c r="F16" s="735">
        <v>339.22799999999995</v>
      </c>
    </row>
    <row r="17" spans="1:6" ht="14.45" customHeight="1" x14ac:dyDescent="0.2">
      <c r="A17" s="758" t="s">
        <v>934</v>
      </c>
      <c r="B17" s="734"/>
      <c r="C17" s="748">
        <v>0</v>
      </c>
      <c r="D17" s="734">
        <v>893.2</v>
      </c>
      <c r="E17" s="748">
        <v>1</v>
      </c>
      <c r="F17" s="735">
        <v>893.2</v>
      </c>
    </row>
    <row r="18" spans="1:6" ht="14.45" customHeight="1" x14ac:dyDescent="0.2">
      <c r="A18" s="758" t="s">
        <v>935</v>
      </c>
      <c r="B18" s="734"/>
      <c r="C18" s="748">
        <v>0</v>
      </c>
      <c r="D18" s="734">
        <v>550</v>
      </c>
      <c r="E18" s="748">
        <v>1</v>
      </c>
      <c r="F18" s="735">
        <v>550</v>
      </c>
    </row>
    <row r="19" spans="1:6" ht="14.45" customHeight="1" x14ac:dyDescent="0.2">
      <c r="A19" s="758" t="s">
        <v>936</v>
      </c>
      <c r="B19" s="734"/>
      <c r="C19" s="748">
        <v>0</v>
      </c>
      <c r="D19" s="734">
        <v>1213.6079999999999</v>
      </c>
      <c r="E19" s="748">
        <v>1</v>
      </c>
      <c r="F19" s="735">
        <v>1213.6079999999999</v>
      </c>
    </row>
    <row r="20" spans="1:6" ht="14.45" customHeight="1" x14ac:dyDescent="0.2">
      <c r="A20" s="758" t="s">
        <v>937</v>
      </c>
      <c r="B20" s="734"/>
      <c r="C20" s="748">
        <v>0</v>
      </c>
      <c r="D20" s="734">
        <v>269.32000000000005</v>
      </c>
      <c r="E20" s="748">
        <v>1</v>
      </c>
      <c r="F20" s="735">
        <v>269.32000000000005</v>
      </c>
    </row>
    <row r="21" spans="1:6" ht="14.45" customHeight="1" x14ac:dyDescent="0.2">
      <c r="A21" s="758" t="s">
        <v>938</v>
      </c>
      <c r="B21" s="734"/>
      <c r="C21" s="748">
        <v>0</v>
      </c>
      <c r="D21" s="734">
        <v>4238.01</v>
      </c>
      <c r="E21" s="748">
        <v>1</v>
      </c>
      <c r="F21" s="735">
        <v>4238.01</v>
      </c>
    </row>
    <row r="22" spans="1:6" ht="14.45" customHeight="1" x14ac:dyDescent="0.2">
      <c r="A22" s="758" t="s">
        <v>939</v>
      </c>
      <c r="B22" s="734"/>
      <c r="C22" s="748">
        <v>0</v>
      </c>
      <c r="D22" s="734">
        <v>249.32999999999998</v>
      </c>
      <c r="E22" s="748">
        <v>1</v>
      </c>
      <c r="F22" s="735">
        <v>249.32999999999998</v>
      </c>
    </row>
    <row r="23" spans="1:6" ht="14.45" customHeight="1" x14ac:dyDescent="0.2">
      <c r="A23" s="758" t="s">
        <v>940</v>
      </c>
      <c r="B23" s="734">
        <v>89.36</v>
      </c>
      <c r="C23" s="748">
        <v>1</v>
      </c>
      <c r="D23" s="734"/>
      <c r="E23" s="748">
        <v>0</v>
      </c>
      <c r="F23" s="735">
        <v>89.36</v>
      </c>
    </row>
    <row r="24" spans="1:6" ht="14.45" customHeight="1" x14ac:dyDescent="0.2">
      <c r="A24" s="758" t="s">
        <v>941</v>
      </c>
      <c r="B24" s="734">
        <v>1736.0300000000002</v>
      </c>
      <c r="C24" s="748">
        <v>1</v>
      </c>
      <c r="D24" s="734"/>
      <c r="E24" s="748">
        <v>0</v>
      </c>
      <c r="F24" s="735">
        <v>1736.0300000000002</v>
      </c>
    </row>
    <row r="25" spans="1:6" ht="14.45" customHeight="1" x14ac:dyDescent="0.2">
      <c r="A25" s="758" t="s">
        <v>942</v>
      </c>
      <c r="B25" s="734">
        <v>5145.7170000000006</v>
      </c>
      <c r="C25" s="748">
        <v>1</v>
      </c>
      <c r="D25" s="734"/>
      <c r="E25" s="748">
        <v>0</v>
      </c>
      <c r="F25" s="735">
        <v>5145.7170000000006</v>
      </c>
    </row>
    <row r="26" spans="1:6" ht="14.45" customHeight="1" x14ac:dyDescent="0.2">
      <c r="A26" s="758" t="s">
        <v>943</v>
      </c>
      <c r="B26" s="734"/>
      <c r="C26" s="748">
        <v>0</v>
      </c>
      <c r="D26" s="734">
        <v>2124.7799999999997</v>
      </c>
      <c r="E26" s="748">
        <v>1</v>
      </c>
      <c r="F26" s="735">
        <v>2124.7799999999997</v>
      </c>
    </row>
    <row r="27" spans="1:6" ht="14.45" customHeight="1" x14ac:dyDescent="0.2">
      <c r="A27" s="758" t="s">
        <v>944</v>
      </c>
      <c r="B27" s="734"/>
      <c r="C27" s="748">
        <v>0</v>
      </c>
      <c r="D27" s="734">
        <v>49.32</v>
      </c>
      <c r="E27" s="748">
        <v>1</v>
      </c>
      <c r="F27" s="735">
        <v>49.32</v>
      </c>
    </row>
    <row r="28" spans="1:6" ht="14.45" customHeight="1" thickBot="1" x14ac:dyDescent="0.25">
      <c r="A28" s="759" t="s">
        <v>945</v>
      </c>
      <c r="B28" s="750">
        <v>16038.539999999999</v>
      </c>
      <c r="C28" s="751">
        <v>0.58552703873409506</v>
      </c>
      <c r="D28" s="750">
        <v>11353.09</v>
      </c>
      <c r="E28" s="751">
        <v>0.41447296126590499</v>
      </c>
      <c r="F28" s="752">
        <v>27391.629999999997</v>
      </c>
    </row>
    <row r="29" spans="1:6" ht="14.45" customHeight="1" thickBot="1" x14ac:dyDescent="0.25">
      <c r="A29" s="753" t="s">
        <v>3</v>
      </c>
      <c r="B29" s="754">
        <v>27313.707000000002</v>
      </c>
      <c r="C29" s="755">
        <v>0.48006082007338724</v>
      </c>
      <c r="D29" s="754">
        <v>29582.639999999999</v>
      </c>
      <c r="E29" s="755">
        <v>0.51993917992661287</v>
      </c>
      <c r="F29" s="756">
        <v>56896.346999999994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23CE28E5-CDC7-441D-821A-D13F98D0C27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2020-08-20T13:18:16Z</dcterms:modified>
</cp:coreProperties>
</file>