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DF4CF69-969C-41DC-978D-323188255ACD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2" i="371" l="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N10" i="431"/>
  <c r="N18" i="431"/>
  <c r="O21" i="431"/>
  <c r="Q11" i="431"/>
  <c r="D21" i="431"/>
  <c r="I12" i="431"/>
  <c r="M16" i="431"/>
  <c r="Q12" i="431"/>
  <c r="C10" i="431"/>
  <c r="C18" i="431"/>
  <c r="H9" i="431"/>
  <c r="K18" i="431"/>
  <c r="N11" i="431"/>
  <c r="P17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J15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M11" i="431"/>
  <c r="O17" i="431"/>
  <c r="P20" i="431"/>
  <c r="P13" i="431"/>
  <c r="K10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9" i="431"/>
  <c r="N14" i="431"/>
  <c r="O9" i="431"/>
  <c r="P12" i="431"/>
  <c r="Q15" i="431"/>
  <c r="L13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21" i="431"/>
  <c r="Q16" i="431"/>
  <c r="O14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G14" i="431"/>
  <c r="P9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M15" i="431"/>
  <c r="O13" i="431"/>
  <c r="P16" i="431"/>
  <c r="Q19" i="431"/>
  <c r="D13" i="431"/>
  <c r="E16" i="431"/>
  <c r="F11" i="431"/>
  <c r="F19" i="431"/>
  <c r="H17" i="431"/>
  <c r="I20" i="431"/>
  <c r="L21" i="431"/>
  <c r="N19" i="431"/>
  <c r="Q20" i="431"/>
  <c r="S20" i="431" l="1"/>
  <c r="R20" i="431"/>
  <c r="S19" i="431"/>
  <c r="R19" i="431"/>
  <c r="R18" i="431"/>
  <c r="S18" i="431"/>
  <c r="S10" i="431"/>
  <c r="R10" i="431"/>
  <c r="R17" i="431"/>
  <c r="S17" i="431"/>
  <c r="R9" i="431"/>
  <c r="S9" i="431"/>
  <c r="R16" i="431"/>
  <c r="S16" i="431"/>
  <c r="R15" i="431"/>
  <c r="S15" i="431"/>
  <c r="R14" i="431"/>
  <c r="S14" i="431"/>
  <c r="S21" i="431"/>
  <c r="R21" i="431"/>
  <c r="S13" i="431"/>
  <c r="R13" i="431"/>
  <c r="S12" i="431"/>
  <c r="R12" i="431"/>
  <c r="S11" i="431"/>
  <c r="R11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12" i="339" l="1"/>
  <c r="Q3" i="347"/>
  <c r="U3" i="347"/>
  <c r="S3" i="34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<sst xmlns="http://schemas.openxmlformats.org/spreadsheetml/2006/main" count="15288" uniqueCount="3475">
  <si>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</si>
  <si>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</si>
  <si>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</si>
  <si>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</si>
  <si>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</si>
  <si>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</si>
  <si>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</si>
  <si>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</si>
  <si>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</si>
  <si>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</si>
  <si>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</si>
  <si>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</si>
  <si>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</si>
  <si>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</si>
  <si>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</si>
  <si>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</si>
  <si>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</si>
  <si>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</si>
  <si>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</si>
  <si>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</si>
  <si>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</si>
  <si>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</si>
  <si>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</si>
  <si>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</si>
  <si>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</si>
  <si>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</si>
  <si>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</si>
  <si>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</si>
  <si>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</si>
  <si>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</si>
  <si>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</si>
  <si>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</si>
  <si>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</si>
  <si>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</si>
  <si>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</si>
  <si>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</si>
  <si>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</si>
  <si>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</si>
  <si>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</si>
  <si>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</si>
  <si>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</si>
  <si>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</si>
  <si>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</si>
  <si>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</si>
  <si>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</si>
  <si>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</si>
  <si>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</si>
  <si>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</si>
  <si>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</si>
  <si>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</si>
  <si>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</si>
  <si>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</si>
  <si>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</si>
  <si>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</si>
  <si>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</si>
  <si>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</si>
  <si>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</si>
  <si>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</si>
  <si>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</si>
  <si>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</si>
  <si>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</si>
  <si>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</si>
  <si>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</si>
  <si>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</si>
  <si>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</si>
  <si>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</si>
  <si>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</si>
  <si>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</si>
  <si>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</si>
  <si>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</si>
  <si>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</si>
  <si>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</si>
  <si>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</si>
  <si>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</si>
  <si>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</si>
  <si>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</si>
  <si>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</si>
  <si>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</si>
  <si>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</si>
  <si>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</si>
  <si>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</si>
  <si>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</si>
  <si>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</si>
  <si>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</si>
  <si>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</si>
  <si>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</si>
  <si>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</si>
  <si>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</si>
  <si>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</si>
  <si>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</si>
  <si>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</si>
  <si>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</si>
  <si>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</si>
  <si>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</si>
  <si>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</si>
  <si>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</si>
  <si>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</si>
  <si>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</si>
  <si>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</si>
  <si>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</si>
  <si>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</si>
  <si>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</si>
  <si>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</si>
  <si>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</si>
  <si>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</si>
  <si>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</si>
  <si>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</si>
  <si>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</si>
  <si>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</si>
  <si>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</si>
  <si>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</si>
  <si>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</si>
  <si>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</si>
  <si>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</si>
  <si>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</si>
  <si>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</si>
  <si>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</si>
  <si>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</si>
  <si>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</si>
  <si>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</si>
  <si>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</si>
  <si>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</si>
  <si>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</si>
  <si>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</si>
  <si>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</si>
  <si>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</si>
  <si>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</si>
  <si>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</si>
  <si>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</si>
  <si>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</si>
  <si>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</si>
  <si>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</si>
  <si>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</si>
  <si>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</si>
  <si>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</si>
  <si>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</si>
  <si>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</si>
  <si>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</si>
  <si>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</si>
  <si>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</si>
  <si>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</si>
  <si>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</si>
  <si>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</si>
  <si>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</si>
  <si>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</si>
  <si>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</si>
  <si>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</si>
  <si>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</si>
  <si>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</si>
  <si>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</si>
  <si>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</si>
  <si>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</si>
  <si>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</si>
  <si>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</si>
  <si>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</si>
  <si>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</si>
  <si>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</si>
  <si>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</si>
  <si>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</si>
  <si>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</si>
  <si>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</si>
  <si>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</si>
  <si>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</si>
  <si>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</si>
  <si>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</si>
  <si>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</si>
  <si>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</si>
  <si>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</si>
  <si>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</si>
  <si>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</si>
  <si>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</si>
  <si>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</si>
  <si>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</si>
  <si>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</si>
  <si>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</si>
  <si>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</si>
  <si>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</si>
  <si>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</si>
  <si>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</si>
  <si>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</si>
  <si>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</si>
  <si>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</si>
  <si>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</si>
  <si>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</si>
  <si>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</si>
  <si>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</si>
  <si>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</si>
  <si>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</si>
  <si>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</si>
  <si>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</si>
  <si>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</si>
  <si>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</si>
  <si>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</si>
  <si>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</si>
  <si>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</si>
  <si>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</si>
  <si>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</si>
  <si>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</si>
  <si>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</si>
  <si>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</si>
  <si>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</si>
  <si>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</si>
  <si>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</si>
  <si>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</si>
  <si>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</si>
  <si>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</si>
  <si>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</si>
  <si>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</si>
  <si>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</si>
  <si>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</si>
  <si>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</si>
  <si>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</si>
  <si>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</si>
  <si>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</si>
  <si>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</si>
  <si>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</si>
  <si>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</si>
  <si>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</si>
  <si>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</si>
  <si>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</si>
  <si>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</si>
  <si>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</si>
  <si>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</si>
  <si>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</si>
  <si>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</si>
  <si>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</si>
  <si>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</si>
  <si>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</si>
  <si>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</si>
  <si>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</si>
  <si>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</si>
  <si>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</si>
  <si>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</si>
  <si>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</si>
  <si>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</si>
  <si>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</si>
  <si>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</si>
  <si>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</si>
  <si>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</si>
  <si>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</si>
  <si>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</si>
  <si>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</si>
  <si>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</si>
  <si>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</si>
  <si>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</si>
  <si>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</si>
  <si>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</si>
  <si>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</si>
  <si>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</si>
  <si>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</si>
  <si>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</si>
  <si>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</si>
  <si>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</si>
  <si>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</si>
  <si>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</si>
  <si>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</si>
  <si>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</si>
  <si>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</si>
  <si>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</si>
  <si>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</si>
  <si>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</si>
  <si>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</si>
  <si>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</si>
  <si>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</si>
  <si>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</si>
  <si>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</si>
  <si>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</si>
  <si>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</si>
  <si>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</si>
  <si>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</si>
  <si>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</si>
  <si>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</si>
  <si>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</si>
  <si>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</si>
  <si>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</si>
  <si>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</si>
  <si>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</si>
  <si>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</si>
  <si>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</si>
  <si>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</si>
  <si>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</si>
  <si>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</si>
  <si>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</si>
  <si>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</si>
  <si>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</si>
  <si>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</si>
  <si>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</si>
  <si>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</si>
  <si>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</si>
  <si>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</si>
  <si>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</si>
  <si>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</si>
  <si>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</si>
  <si>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</si>
  <si>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</si>
  <si>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</si>
  <si>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</si>
  <si>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</si>
  <si>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</si>
  <si>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</si>
  <si>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</si>
  <si>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</si>
  <si>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</si>
  <si>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</si>
  <si>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</si>
  <si>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</si>
  <si>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</si>
  <si>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</si>
  <si>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</si>
  <si>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</si>
  <si>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</si>
  <si>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</si>
  <si>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</si>
  <si>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</si>
  <si>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</si>
  <si>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</si>
  <si>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</si>
  <si>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</si>
  <si>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</si>
  <si>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</si>
  <si>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</si>
  <si>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</si>
  <si>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</si>
  <si>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</si>
  <si>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</si>
  <si>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</si>
  <si>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</si>
  <si>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</si>
  <si>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Novorozenecké oddělení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</si>
  <si>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</si>
  <si>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</si>
  <si>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</si>
  <si>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</si>
  <si>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</si>
  <si>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</si>
  <si>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</si>
  <si>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</si>
  <si>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</si>
  <si>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50113002     Léky - parenterální výživa (LEK)</t>
  </si>
  <si>
    <t xml:space="preserve">                         50113004     Léky - enter. a parent. výživa (výroba LEK-OPSL)</t>
  </si>
  <si>
    <t xml:space="preserve">                         50113006     Léky - enterální výživa (LEK)</t>
  </si>
  <si>
    <t xml:space="preserve">                         50113008     Léky - krev.deriváty ZUL (TO)</t>
  </si>
  <si>
    <t xml:space="preserve">                         50113013     Léky - antibiotika (LEK)</t>
  </si>
  <si>
    <t xml:space="preserve">                         50113014     Léky - antimykotika (LEK)</t>
  </si>
  <si>
    <t xml:space="preserve">                         50113016     Léky - centra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</si>
  <si>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</si>
  <si>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</si>
  <si>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</si>
  <si>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     50114003     Plazma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</si>
  <si>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</si>
  <si>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</si>
  <si>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</si>
  <si>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</si>
  <si>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50115063     ZPr - vaky, sety (Z528)</t>
  </si>
  <si>
    <t xml:space="preserve">                         50115064     ZPr - šicí materiál (Z529)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</si>
  <si>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</si>
  <si>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</si>
  <si>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50115070     ZPr - katetry ostatní (Z513)</t>
  </si>
  <si>
    <t xml:space="preserve">                         50115079     ZPr - internzivní péče (Z542)</t>
  </si>
  <si>
    <t xml:space="preserve">                         50115022     antigenní testy zaměstnanců FNOL</t>
  </si>
  <si>
    <t xml:space="preserve">                         50115100     ZPr - jehly COVID 19 (Z557)</t>
  </si>
  <si>
    <t xml:space="preserve">                         50115101     ZPr - ostatní COVID 19 (Z558)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</si>
  <si>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</si>
  <si>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</si>
  <si>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</si>
  <si>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     50116004     Výživa kojenců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</si>
  <si>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</si>
  <si>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</si>
  <si>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</si>
  <si>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</si>
  <si>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</si>
  <si>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</si>
  <si>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</si>
  <si>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</si>
  <si>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</si>
  <si>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50117011     Obalový mat. pro sterilizaci (sk.V20)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</si>
  <si>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</si>
  <si>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</si>
  <si>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50117021     Všeob.mat. - hosp.přístr.a nářadí (V32) od 1tis do 2999,99</t>
  </si>
  <si>
    <t xml:space="preserve">                         50117024     Všeob.mat. - ostatní-vyjímky (V44) od 0,01 do 999,99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</si>
  <si>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</si>
  <si>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</si>
  <si>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</si>
  <si>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</si>
  <si>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</si>
  <si>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</si>
  <si>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</si>
  <si>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</si>
  <si>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50119002     Prádlo pacientů (sk.T12)</t>
  </si>
  <si>
    <t xml:space="preserve">                         50119077     OOPP a prádlo pro zaměstnance (sk.T14)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</si>
  <si>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</si>
  <si>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</si>
  <si>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</si>
  <si>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</si>
  <si>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</si>
  <si>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</si>
  <si>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50160     Knihy a časopisy</t>
  </si>
  <si>
    <t xml:space="preserve">                         50160002     Knihy a časopisy</t>
  </si>
  <si>
    <t xml:space="preserve">                    50180     Materiál z darů, FKSP</t>
  </si>
  <si>
    <t xml:space="preserve">                         50180001     Věcné dary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</si>
  <si>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</si>
  <si>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</si>
  <si>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</si>
  <si>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</si>
  <si>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</si>
  <si>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     504     Prodané zboží</t>
  </si>
  <si>
    <t xml:space="preserve">                    50401     Prodané zb. FNOL</t>
  </si>
  <si>
    <t xml:space="preserve">                         50401002     Prodej pacientům (pomůcky pro rodičky, USB náram....)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</si>
  <si>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</si>
  <si>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</si>
  <si>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</si>
  <si>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</si>
  <si>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</si>
  <si>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</si>
  <si>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</si>
  <si>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</si>
  <si>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51102032     Opravy zdravotnické techniky - UTZ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</si>
  <si>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</si>
  <si>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</si>
  <si>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</si>
  <si>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</si>
  <si>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</si>
  <si>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</si>
  <si>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</si>
  <si>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</si>
  <si>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</si>
  <si>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</si>
  <si>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</si>
  <si>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</si>
  <si>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51805     Projekt. práce a inž. čin.</t>
  </si>
  <si>
    <t xml:space="preserve">                         51805001     Průzkumné a projektové práce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</si>
  <si>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</si>
  <si>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</si>
  <si>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</si>
  <si>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</si>
  <si>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</si>
  <si>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</si>
  <si>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</si>
  <si>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</si>
  <si>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</si>
  <si>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</si>
  <si>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</si>
  <si>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51808021     Revize, tech.kontroly, prev.prohl.- UTZ</t>
  </si>
  <si>
    <t xml:space="preserve">                    51809     Náklady za poplatky na bankovní služby</t>
  </si>
  <si>
    <t xml:space="preserve">                         51809001     Poplatky za vedení účtu</t>
  </si>
  <si>
    <t xml:space="preserve">                    51874     Ostatní služby</t>
  </si>
  <si>
    <t xml:space="preserve">                         51874010     Ostatní služby - zdravotní</t>
  </si>
  <si>
    <t xml:space="preserve">                         51874018     Propagace, reklama, tisk (TM)</t>
  </si>
  <si>
    <t xml:space="preserve">                    51880     Služby z darů, FKSP</t>
  </si>
  <si>
    <t xml:space="preserve">                         51880000     Služby z fin.darů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</si>
  <si>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</si>
  <si>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</si>
  <si>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</si>
  <si>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</si>
  <si>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</si>
  <si>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</si>
  <si>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</si>
  <si>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</si>
  <si>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</si>
  <si>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</si>
  <si>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</si>
  <si>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</si>
  <si>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</si>
  <si>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</si>
  <si>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</si>
  <si>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</si>
  <si>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</si>
  <si>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</si>
  <si>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</si>
  <si>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</si>
  <si>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</si>
  <si>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</si>
  <si>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</si>
  <si>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</si>
  <si>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</si>
  <si>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</si>
  <si>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</si>
  <si>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</si>
  <si>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</si>
  <si>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</si>
  <si>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</si>
  <si>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</si>
  <si>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</si>
  <si>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</si>
  <si>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</si>
  <si>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</si>
  <si>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</si>
  <si>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</si>
  <si>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</si>
  <si>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</si>
  <si>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</si>
  <si>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</si>
  <si>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</si>
  <si>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</si>
  <si>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</si>
  <si>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</si>
  <si>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</si>
  <si>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</si>
  <si>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</si>
  <si>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</si>
  <si>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</si>
  <si>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</si>
  <si>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     55801080     DDHM - zdravotnický a laboratorní (věcné dary)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</si>
  <si>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</si>
  <si>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</si>
  <si>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55802002     DDHM - ostatní provozní technika (sk.V_35)</t>
  </si>
  <si>
    <t xml:space="preserve">                         55802003     DDHM - kacelářská technika (sk.V_37)</t>
  </si>
  <si>
    <t xml:space="preserve">                         55802080     DDHM - provozní (věcné dary)</t>
  </si>
  <si>
    <t xml:space="preserve">                    55804     DDHM - výpočetní technika</t>
  </si>
  <si>
    <t xml:space="preserve">                         55804001     DDHM - výpočetní technika (sk.P_35)</t>
  </si>
  <si>
    <t xml:space="preserve">                         55804002     DDHM - telefony (sk.P_49)</t>
  </si>
  <si>
    <t xml:space="preserve">                         55804080     DDHM - výpočetní technika (vecné dary)</t>
  </si>
  <si>
    <t xml:space="preserve">                    55805     DDHM - inventář</t>
  </si>
  <si>
    <t xml:space="preserve">                         55805002     DDHM - nábytek (sk.V_31)</t>
  </si>
  <si>
    <t xml:space="preserve">                    55806     DDHM ostatní </t>
  </si>
  <si>
    <t xml:space="preserve">                         55806001     DDHM - ostatní, razítka (sk.V_47, V_112)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</si>
  <si>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</si>
  <si>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</si>
  <si>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</si>
  <si>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</si>
  <si>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</si>
  <si>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</si>
  <si>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</si>
  <si>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</si>
  <si>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</si>
  <si>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</si>
  <si>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</si>
  <si>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</si>
  <si>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     60245415     Tržby ZP za léky v centrech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</si>
  <si>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</si>
  <si>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</si>
  <si>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     604     Tržby za zboží</t>
  </si>
  <si>
    <t xml:space="preserve">                    60401     Prodej zboží - FNOL</t>
  </si>
  <si>
    <t xml:space="preserve">                         60401002     Prodej pacientům (pomůcky pro rodičky, USB náram....)</t>
  </si>
  <si>
    <t xml:space="preserve">          64     Jiné provozní výnosy</t>
  </si>
  <si>
    <t xml:space="preserve">               648     Čerpání fondů</t>
  </si>
  <si>
    <t xml:space="preserve">                    64803     Čerpání RF - čerpání fin. darů</t>
  </si>
  <si>
    <t xml:space="preserve">                         64803000     Čerpání RF - čerpání finančních darů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</si>
  <si>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</si>
  <si>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</si>
  <si>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</si>
  <si>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</si>
  <si>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</si>
  <si>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     64908007     Ostatní výnosy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</si>
  <si>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</si>
  <si>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</si>
  <si>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64924459     Školení, stáže, odb. semináře, konference</t>
  </si>
  <si>
    <t xml:space="preserve">                         64924461     Výpůjčky - novorozenecké oddělení</t>
  </si>
  <si>
    <t xml:space="preserve">                    64980     Věcné dary</t>
  </si>
  <si>
    <t xml:space="preserve">                         64980001     Věcné dary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</si>
  <si>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</si>
  <si>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</si>
  <si>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</si>
  <si>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67101006     Transfery MZ na rezidenční místa</t>
  </si>
  <si>
    <t xml:space="preserve">                         67101009     transfery MZ - mimořádné fin.ohodnocení COVID-19</t>
  </si>
  <si>
    <t xml:space="preserve">                    67120     Výnosy k úč.403 06 (k úč.551 odpisy) - finanční dary</t>
  </si>
  <si>
    <t xml:space="preserve">                         67120001     Výnosy k úč.403 06 (k úč.551 odpisy) - finanční dary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</si>
  <si>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</si>
  <si>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</si>
  <si>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</si>
  <si>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</si>
  <si>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</si>
  <si>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</si>
  <si>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</si>
  <si>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</si>
  <si>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</si>
  <si>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</si>
  <si>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</si>
  <si>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</si>
  <si>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</si>
  <si>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</si>
  <si>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</si>
  <si>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</si>
  <si>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</si>
  <si>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</si>
  <si>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</si>
  <si>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</si>
  <si>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</si>
  <si>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</si>
  <si>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</si>
  <si>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</si>
  <si>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</si>
  <si>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</si>
  <si>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</si>
  <si>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</si>
  <si>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</si>
  <si>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 xml:space="preserve">                         89920004     Střediskové převody</t>
  </si>
  <si>
    <t>09</t>
  </si>
  <si>
    <t>NOVO: Novorozenecké oddělení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</si>
  <si>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</si>
  <si>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</si>
  <si>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</si>
  <si>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</si>
  <si>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</si>
  <si>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</si>
  <si>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</si>
  <si>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</si>
  <si>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</si>
  <si>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</si>
  <si>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</si>
  <si>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</si>
  <si>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</si>
  <si>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</si>
  <si>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</si>
  <si>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</si>
  <si>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</si>
  <si>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</si>
  <si>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</si>
  <si>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</si>
  <si>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</si>
  <si>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</si>
  <si>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</si>
  <si>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</si>
  <si>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</si>
  <si>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</si>
  <si>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0901</t>
  </si>
  <si>
    <t>NOVO: vedení klinického pracoviště</t>
  </si>
  <si>
    <t>NOVO: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</si>
  <si>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</si>
  <si>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</si>
  <si>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</si>
  <si>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</si>
  <si>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</si>
  <si>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</si>
  <si>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AQUA PRO INJECTIONE BRAUN</t>
  </si>
  <si>
    <t>INJ SOL 20X10ML-PLA</t>
  </si>
  <si>
    <t>DZ OCTENISEPT 250 ml</t>
  </si>
  <si>
    <t>sprej</t>
  </si>
  <si>
    <t>ENGERIX-B 10MCG</t>
  </si>
  <si>
    <t>INJ SUS 1X0,5ML+ST+SJ</t>
  </si>
  <si>
    <t>Enticon 30 ml</t>
  </si>
  <si>
    <t>Espumisan kapky 100mg/ml por. gtt.30ml</t>
  </si>
  <si>
    <t>FULTIUM D3</t>
  </si>
  <si>
    <t>10000IU/ML POR GTT SOL 1X10ML I</t>
  </si>
  <si>
    <t>CHLORID SODNÝ 0,9% BRAUN</t>
  </si>
  <si>
    <t>INF SOL 20X100MLPELAH</t>
  </si>
  <si>
    <t>IBUPROFEN AL</t>
  </si>
  <si>
    <t>400MG TBL FLM 100</t>
  </si>
  <si>
    <t>IMAZOL KRÉMPASTA</t>
  </si>
  <si>
    <t>10MG/G DRM PST 1X30G</t>
  </si>
  <si>
    <t>IMAZOL PLUS</t>
  </si>
  <si>
    <t>10MG/G+2,5MG/G CRM 30G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</si>
  <si>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</si>
  <si>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</si>
  <si>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</si>
  <si>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</si>
  <si>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</si>
  <si>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Fres. Versylene</t>
  </si>
  <si>
    <t>IR  AQUA STERILE WATER  IRRIG. 1000ML Pour Bottle</t>
  </si>
  <si>
    <t>IR OPLACH Baxter</t>
  </si>
  <si>
    <t>IR SOL. COFFEINI 1%</t>
  </si>
  <si>
    <t>Roztok p.o. 30ml - aseptická příprava</t>
  </si>
  <si>
    <t>KANAVIT</t>
  </si>
  <si>
    <t>20MG/ML POR GTT EML 1X5ML</t>
  </si>
  <si>
    <t>KL BARVA NA  DETI 20 g</t>
  </si>
  <si>
    <t>KL BENZINUM 900ml/ 600g</t>
  </si>
  <si>
    <t>KL DETSKA MAST 20G</t>
  </si>
  <si>
    <t>KL HELIANTHI OLEUM 180G</t>
  </si>
  <si>
    <t>KL KAL.PERMANGANAS 10G</t>
  </si>
  <si>
    <t>KL KAPSLE</t>
  </si>
  <si>
    <t>KL PRIPRAVEK</t>
  </si>
  <si>
    <t>KL SACCHAROSUM  24 % 40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</si>
  <si>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</si>
  <si>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</si>
  <si>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</si>
  <si>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</si>
  <si>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</si>
  <si>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NASIVIN 0,01%</t>
  </si>
  <si>
    <t>NAS GTT SOL 1X5ML</t>
  </si>
  <si>
    <t>NEOHEPATECT</t>
  </si>
  <si>
    <t>INF SOL 1X2ML/100UT</t>
  </si>
  <si>
    <t>OPHTHALMO-SEPTONEX</t>
  </si>
  <si>
    <t>OPH GTT SOL 1X10ML PLAST</t>
  </si>
  <si>
    <t>OPH GTT SOL 1X10ML</t>
  </si>
  <si>
    <t>PIMAFUCORT</t>
  </si>
  <si>
    <t>10MG/G+10MG/G+3,5MG/G UNG 15G</t>
  </si>
  <si>
    <t>VIGANTOL</t>
  </si>
  <si>
    <t>0,5MG/ML POR GTT SOL 1X10ML</t>
  </si>
  <si>
    <t>léky - antibiotika (LEK)</t>
  </si>
  <si>
    <t>AMPICILIN 0,5 BIOTIKA</t>
  </si>
  <si>
    <t>INJ PLV SOL 10X500MG</t>
  </si>
  <si>
    <t>FRAMYKOIN</t>
  </si>
  <si>
    <t>UNG 1X10GM</t>
  </si>
  <si>
    <t>GENTAMICIN LEK 80 MG/2 ML</t>
  </si>
  <si>
    <t>INJ SOL 10X2ML/80MG</t>
  </si>
  <si>
    <t>MEDOCLAV 1000 MG/200 MG</t>
  </si>
  <si>
    <t>INJ+INF PLV SOL 10X1.2GM</t>
  </si>
  <si>
    <t>OPHTHALMO-FRAMYKOIN</t>
  </si>
  <si>
    <t>UNG OPH 1X5GM</t>
  </si>
  <si>
    <t>OSPAMOX 250MG/5ML</t>
  </si>
  <si>
    <t>GRA SUS 1X60ML</t>
  </si>
  <si>
    <t>PAMYCON NA PŘÍPRAVU KAPEK</t>
  </si>
  <si>
    <t>DRM PLV SOL 1X1LAH</t>
  </si>
  <si>
    <t>TOBREX</t>
  </si>
  <si>
    <t>GTT OPH 5ML 3MG/1ML</t>
  </si>
  <si>
    <t>3MG/G OPH UNG 3,5G</t>
  </si>
  <si>
    <t>AMOKSIKLAV 1.2GM</t>
  </si>
  <si>
    <t>INJ SIC 5X1.2GM</t>
  </si>
  <si>
    <t>P</t>
  </si>
  <si>
    <t>MEROPENEM BRADEX</t>
  </si>
  <si>
    <t>1G INJ/INF PLV SOL 10</t>
  </si>
  <si>
    <t>TARGOCID 200MG</t>
  </si>
  <si>
    <t>INJ SIC 1X200MG+SOL</t>
  </si>
  <si>
    <t>0.9% W/V SODIUM CHLORIDE I.V.</t>
  </si>
  <si>
    <t>INJ 20X10ML</t>
  </si>
  <si>
    <t>ACC INJEKT</t>
  </si>
  <si>
    <t>INJ SOL 5X3ML/300MG</t>
  </si>
  <si>
    <t>ACICLOVIR OLIKLA</t>
  </si>
  <si>
    <t>250MG INF PLV SOL 5</t>
  </si>
  <si>
    <t>250MG INF PLV SOL 10</t>
  </si>
  <si>
    <t>ALPROSTAN</t>
  </si>
  <si>
    <t>INF CNC SOL 10X0.2ML</t>
  </si>
  <si>
    <t>AMIPED</t>
  </si>
  <si>
    <t>INF SOL 12X100ML</t>
  </si>
  <si>
    <t>PAR LQF 20X100ML-PE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</si>
  <si>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</si>
  <si>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</si>
  <si>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</si>
  <si>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</si>
  <si>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L-ARGININCHL.21%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</si>
  <si>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</si>
  <si>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</si>
  <si>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</si>
  <si>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</si>
  <si>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</si>
  <si>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</si>
  <si>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</si>
  <si>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</si>
  <si>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ARDEANUTRISOL G 40</t>
  </si>
  <si>
    <t>400G/L INF SOL 20X80ML</t>
  </si>
  <si>
    <t>ARDUAN</t>
  </si>
  <si>
    <t>INJ SIC 25X4MG+2ML</t>
  </si>
  <si>
    <t>Arfen 400mg/3ml inj. 6 amp.-MIMOŘÁDNÝ DOVOZ!!</t>
  </si>
  <si>
    <t>ATROPIN BBP</t>
  </si>
  <si>
    <t>0,5MG/ML INJ SOL 10X1ML</t>
  </si>
  <si>
    <t>ATROVENT N</t>
  </si>
  <si>
    <t>INH SOL PSS200X20RG</t>
  </si>
  <si>
    <t>BENOXI 0.4 % UNIMED PHARMA</t>
  </si>
  <si>
    <t>BETADINE</t>
  </si>
  <si>
    <t>UNG 1X20GM</t>
  </si>
  <si>
    <t>BETADINE (CHIRURG.) - hnědá</t>
  </si>
  <si>
    <t>LIQ 1X120ML</t>
  </si>
  <si>
    <t>CALCIUM GLUCONICUM 10% B.BRAUN</t>
  </si>
  <si>
    <t>INJ SOL 20X10ML</t>
  </si>
  <si>
    <t>CALCIUMFOLINAT-EBEWE</t>
  </si>
  <si>
    <t>CPS 20X15MG</t>
  </si>
  <si>
    <t>CALYPSOL</t>
  </si>
  <si>
    <t>INJ 5X10ML/500MG</t>
  </si>
  <si>
    <t>CUROSURF</t>
  </si>
  <si>
    <t>80MG/ML ETP ISL SUS 2X1,5ML</t>
  </si>
  <si>
    <t>Cyclopentolat Minims gtt. 0.5% 1x20 mimořádný dovo</t>
  </si>
  <si>
    <t>GTT OPH 1X20</t>
  </si>
  <si>
    <t>DARAPRIM-MIMOŘÁDNÝ DOVOZ!!</t>
  </si>
  <si>
    <t>TBL 30X25MG</t>
  </si>
  <si>
    <t>DEGAN</t>
  </si>
  <si>
    <t>INJ 50X2ML/10MG</t>
  </si>
  <si>
    <t>DEXAMED</t>
  </si>
  <si>
    <t>INJ 10X2ML/8MG</t>
  </si>
  <si>
    <t>DEXMEDETOMIDINE EVER PHARMA</t>
  </si>
  <si>
    <t>100MCG/ML INF CNC SOL 25X2ML</t>
  </si>
  <si>
    <t>DIGOXIN ZENTIVA</t>
  </si>
  <si>
    <t>0,5MG/2ML INJ SOL 5X2ML</t>
  </si>
  <si>
    <t>Dobutamin Admeda 250 inf.sol50ml</t>
  </si>
  <si>
    <t>DZ OCTENISEPT drm. sol. 250 ml</t>
  </si>
  <si>
    <t>DRM SOL 1X250ML</t>
  </si>
  <si>
    <t>EMLA</t>
  </si>
  <si>
    <t>25MG/G+25MG/G CRM 1X30G</t>
  </si>
  <si>
    <t>FLIXOTIDE 50 INHALER N</t>
  </si>
  <si>
    <t>INH SUS PSS120X50RG</t>
  </si>
  <si>
    <t>FLOXAL</t>
  </si>
  <si>
    <t>GTT OPH 1X5ML</t>
  </si>
  <si>
    <t>FUROSEMID ACCORD</t>
  </si>
  <si>
    <t>10MG/ML INJ/INF SOL 10X2ML</t>
  </si>
  <si>
    <t>FUROSEMID HAMELN</t>
  </si>
  <si>
    <t>10MG/ML INJ SOL 10X2ML</t>
  </si>
  <si>
    <t>GLUKÓZA 5 BRAUN</t>
  </si>
  <si>
    <t>INF SOL 20X100ML-PE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</si>
  <si>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</si>
  <si>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</si>
  <si>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</si>
  <si>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</si>
  <si>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</si>
  <si>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</si>
  <si>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</si>
  <si>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VUAB 100 MG</t>
  </si>
  <si>
    <t>INJ PLV SOL 1X100MG</t>
  </si>
  <si>
    <t>INF SOL 10X250MLPELAH</t>
  </si>
  <si>
    <t>IBUPROFEN AL 400</t>
  </si>
  <si>
    <t>400MG TBL FLM 50</t>
  </si>
  <si>
    <t>IMIPENEM/CILASTATIN APTAPHARMA</t>
  </si>
  <si>
    <t>500MG/500MG INF PLV SOL 10</t>
  </si>
  <si>
    <t>IR Glukózový gel 40%</t>
  </si>
  <si>
    <t>gel p.o. 10ml - aseptická příprava</t>
  </si>
  <si>
    <t>IR OG. COLL.HOMAT.HYDROBROM.1%10G</t>
  </si>
  <si>
    <t>COLL</t>
  </si>
  <si>
    <t>IR OG. COLL.PHENYLEPHRINI  1% 10g</t>
  </si>
  <si>
    <t>COLL  1%</t>
  </si>
  <si>
    <t>IR OG. COLL.PHENYLEPHRINI  2% 10g</t>
  </si>
  <si>
    <t>COLL  2%</t>
  </si>
  <si>
    <t>IR SOL. NATRII BENZOICI 10%</t>
  </si>
  <si>
    <t>IR 100 ml Infuze</t>
  </si>
  <si>
    <t>IR SOL. SACCHAROSI 24%</t>
  </si>
  <si>
    <t>Roztok p.o. 40ml - aseptická příprava</t>
  </si>
  <si>
    <t>Kalciový sirup Generica 100 ml</t>
  </si>
  <si>
    <t>KALIUM CHLORATUM LECIVA 7.5%</t>
  </si>
  <si>
    <t>INJ 5X10ML 7.5%</t>
  </si>
  <si>
    <t>INJ 5X1ML/10MG</t>
  </si>
  <si>
    <t>KATETR ENDOTRACHEÁLNÍ-LISACATH-PRO APLIKACI LP SUR</t>
  </si>
  <si>
    <t>DS16843;STERILNÍ,PRACOVNÍ DÉL.13CM,VNĚJŠÍ PR.1,7 MM,VNITŘNÍ PR.1,1MM</t>
  </si>
  <si>
    <t>KEPPRA 100 MG/ML</t>
  </si>
  <si>
    <t>INF CNC SOL 10X5ML II</t>
  </si>
  <si>
    <t>POR SOL 300ML/30GM</t>
  </si>
  <si>
    <t>KL AQUA PURIF. KUL,FAG 5 kg</t>
  </si>
  <si>
    <t>KL AQUA PURIF. KUL., FAG. 1 kg</t>
  </si>
  <si>
    <t>KL CPS ACIDUM FOLICUM 2,5MG</t>
  </si>
  <si>
    <t>KL CR.NEOAQUASORBI, 30G</t>
  </si>
  <si>
    <t>KL EREVIT GTT. 30G</t>
  </si>
  <si>
    <t>KL FOSFÁTOVÝ ROZTOK 0,83mmol/ml 50ml</t>
  </si>
  <si>
    <t>Na2HPO4, KH2PO4</t>
  </si>
  <si>
    <t>KL HELIANTHI OLEUM 45g</t>
  </si>
  <si>
    <t>KL CHLORAL.HYDRAS SOL. 50 g</t>
  </si>
  <si>
    <t>KL MORPHINI HYDROCHL. 0,008 AQ.P. AD 20G</t>
  </si>
  <si>
    <t>Novoroz. odd.</t>
  </si>
  <si>
    <t>KL POLYSAN, OL.HELIANTHI AA AD 300G</t>
  </si>
  <si>
    <t>KL SOL.ARG.NITR.20% 20G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</si>
  <si>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</si>
  <si>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</si>
  <si>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</si>
  <si>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</si>
  <si>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</si>
  <si>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KL UNGUENTUM</t>
  </si>
  <si>
    <t>Kulíšek Forte sáčky 10*6,8g</t>
  </si>
  <si>
    <t>LEVOBUPIVACAINE KABI 5 MG/ML</t>
  </si>
  <si>
    <t>INJ+INF SOL 5X10ML</t>
  </si>
  <si>
    <t>LOCOID CRELO 0,1%</t>
  </si>
  <si>
    <t>LOT 1X30GM</t>
  </si>
  <si>
    <t>LUMINAL</t>
  </si>
  <si>
    <t>INJ 5X1ML/219MG</t>
  </si>
  <si>
    <t>MAGNESIUM SULFATE KALCEKS</t>
  </si>
  <si>
    <t>100MG/ML INJ/INF SOL 5X10ML</t>
  </si>
  <si>
    <t>MALTOFER</t>
  </si>
  <si>
    <t>POR GTT SOL 30ML</t>
  </si>
  <si>
    <t>MESOCAIN</t>
  </si>
  <si>
    <t>GEL 1X20GM</t>
  </si>
  <si>
    <t>MIDAZOLAM ACCORD 5 MG/ML</t>
  </si>
  <si>
    <t>INJ+INF SOL 10X1ML</t>
  </si>
  <si>
    <t>MS HELIANTHI OLEUM ZASOBNI</t>
  </si>
  <si>
    <t>DPH 15%</t>
  </si>
  <si>
    <t>NALBUPHIN ORPHA</t>
  </si>
  <si>
    <t>INJ SOL 10X2ML</t>
  </si>
  <si>
    <t>NALOXONE POLFA</t>
  </si>
  <si>
    <t>INJ 10X1ML/0.4MG</t>
  </si>
  <si>
    <t>NATRIUM CHLORATUM BBP</t>
  </si>
  <si>
    <t>100MG/ML INJ SOL 5X10ML</t>
  </si>
  <si>
    <t>Natriumglycerophosphat 20ml-MIMOŘÁDNÝ DOVOZ!!</t>
  </si>
  <si>
    <t xml:space="preserve"> SOL 20x20ML</t>
  </si>
  <si>
    <t>Nefrocarnit 1g - MIMOŘ.DOVOZ!!!</t>
  </si>
  <si>
    <t>10x5ml</t>
  </si>
  <si>
    <t>NESTLÉ Beba Comfort 1 HMO 800g</t>
  </si>
  <si>
    <t>NIMBEX</t>
  </si>
  <si>
    <t>INJ SOL 5X10ML/20MG</t>
  </si>
  <si>
    <t>NORADRENALIN LECIVA</t>
  </si>
  <si>
    <t>NORADRENALIN LÉČIVA</t>
  </si>
  <si>
    <t>IVN INF CNC SOL 5X5ML</t>
  </si>
  <si>
    <t>NOVALGIN</t>
  </si>
  <si>
    <t>INJ 10X2ML/1000MG</t>
  </si>
  <si>
    <t>NUROFEN PRO DĚTI JAHODA</t>
  </si>
  <si>
    <t>20MG/ML POR SUS 100 ML II</t>
  </si>
  <si>
    <t>Nutrilon 1 HA Prosyneo 800g</t>
  </si>
  <si>
    <t>OPHTHALMO-AZULEN</t>
  </si>
  <si>
    <t>OPHTHALMO-HYDROCORTISON LECIVA</t>
  </si>
  <si>
    <t>UNG OPH 1X5GM 0.5%</t>
  </si>
  <si>
    <t>ORTANOL</t>
  </si>
  <si>
    <t>40MG INF PLV SOL 1</t>
  </si>
  <si>
    <t>PARACETAMOL KABI 10 MG/ML</t>
  </si>
  <si>
    <t>INF SOL 10X50ML/500MG</t>
  </si>
  <si>
    <t>PEYONA 20 MG/ML</t>
  </si>
  <si>
    <t>IVN+POR SOL 10X1ML</t>
  </si>
  <si>
    <t>PLASMALYTE ROZTOK</t>
  </si>
  <si>
    <t>INF SOL 20X500ML</t>
  </si>
  <si>
    <t>PROPOFOL-LIPURO 0,5% (5MG/ML) 5X20ML</t>
  </si>
  <si>
    <t>INJ+INF EML 5X20ML/100MG</t>
  </si>
  <si>
    <t>PROTAMINSULFAT LEO PHARMA 1400 HEPARIN-ANTIDOT I.E</t>
  </si>
  <si>
    <t>1400IU/ML INJ/INF SOL 5X5ML</t>
  </si>
  <si>
    <t>PYRIDOXIN LECIVA</t>
  </si>
  <si>
    <t>INJ 5X1ML 50MG</t>
  </si>
  <si>
    <t>RIVOTRIL</t>
  </si>
  <si>
    <t>INJ 5X1ML/1MG+SOLV.</t>
  </si>
  <si>
    <t>RIVOTRIL 2.5MG/ML</t>
  </si>
  <si>
    <t>POR GTT SOL 1X10ML</t>
  </si>
  <si>
    <t>SERETIDE 25/50 INHALER</t>
  </si>
  <si>
    <t>25MCG/50MCG/DÁV INH SUS PSS 120DÁV+POČ</t>
  </si>
  <si>
    <t>SOLUVIT N PRO INFUS.</t>
  </si>
  <si>
    <t>INJ SIC 10</t>
  </si>
  <si>
    <t>SUFENTANIL TORREX 5MCG/ML</t>
  </si>
  <si>
    <t>INJ SOL 5X2ML (10rg)</t>
  </si>
  <si>
    <t>SULFADIAZIN tbl 20x500mg MIMOŘ. DOVOZ</t>
  </si>
  <si>
    <t>Swiss NatureVia Laktobacílky baby 30 sáčků</t>
  </si>
  <si>
    <t>TENSAMIN</t>
  </si>
  <si>
    <t>INJ 10X5ML</t>
  </si>
  <si>
    <t>URSOFALK SUSPENZE</t>
  </si>
  <si>
    <t>POR SUS 1X250ML</t>
  </si>
  <si>
    <t>VENTOLIN INHALER N</t>
  </si>
  <si>
    <t>100MCG/DÁV INH SUS PSS 200DÁV</t>
  </si>
  <si>
    <t>VIDISIC</t>
  </si>
  <si>
    <t>GEL OPH 1X10GM</t>
  </si>
  <si>
    <t>Vincentka přírod.0.7l-nevrat.láhev</t>
  </si>
  <si>
    <t>VITALIPID N INFANT</t>
  </si>
  <si>
    <t>INF CNC SOL 10X10ML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</si>
  <si>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</si>
  <si>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</si>
  <si>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</si>
  <si>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</si>
  <si>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</si>
  <si>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</si>
  <si>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</si>
  <si>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</si>
  <si>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</si>
  <si>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</si>
  <si>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</si>
  <si>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</si>
  <si>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</si>
  <si>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léky - enterální výživa (LEK)</t>
  </si>
  <si>
    <t>BEBA EXPERTpro HA 1 800g</t>
  </si>
  <si>
    <t>BEBA HA PRE tekutá 32x90ml new</t>
  </si>
  <si>
    <t>NEOCATE SYNEO</t>
  </si>
  <si>
    <t>POR PLV 400G</t>
  </si>
  <si>
    <t>NESTLÉ Beba Comfort HMO tekutá 32x70ml</t>
  </si>
  <si>
    <t>NESTLÉ BEBA FM85 200g</t>
  </si>
  <si>
    <t>NESTLÉ Nemléčná krupička rýžová 180g</t>
  </si>
  <si>
    <t>Nutrilon 0 Nenatal HA RTF 24x90 ml</t>
  </si>
  <si>
    <t>Nutrilon 0 Nenatal Nutriprem 400g</t>
  </si>
  <si>
    <t>Nutrilon 0 Nenatal RTF 24x70 ml</t>
  </si>
  <si>
    <t>NUTRILON 1 ALLERGY CARE SYNEO</t>
  </si>
  <si>
    <t>POR PLV SOL 450G</t>
  </si>
  <si>
    <t>Nutrilon 1 Profutura RTF 24x 70ml</t>
  </si>
  <si>
    <t>Nutrilon Nutriton ProExpert 135g</t>
  </si>
  <si>
    <t>Nutrilon Protein Supplement ProExpert 50x1g</t>
  </si>
  <si>
    <t>léky - krev.deriváty ZUL (TO)</t>
  </si>
  <si>
    <t>ALBUTEIN</t>
  </si>
  <si>
    <t>200G/L INF SOL 1X10ML</t>
  </si>
  <si>
    <t>ATENATIV</t>
  </si>
  <si>
    <t>50IU/ML INF PSO LQF 1+1X10ML</t>
  </si>
  <si>
    <t>HAEMOCOMPLETTAN P</t>
  </si>
  <si>
    <t>20MG/ML INJ/INF PLV SOL 1X1000MG</t>
  </si>
  <si>
    <t>KIOVIG</t>
  </si>
  <si>
    <t>100MG/ML INF SOL 1X10ML</t>
  </si>
  <si>
    <t>AMIKACIN MEDOCHEMIE 500MG/2ML INJ/INF</t>
  </si>
  <si>
    <t>SOL 10X2ML</t>
  </si>
  <si>
    <t>AMOKSIKLAV FORTE 312,5 MG/5ML SUSPENZE</t>
  </si>
  <si>
    <t>POR PLV SUS 100ML</t>
  </si>
  <si>
    <t>AMPIPLUS 1000mg/500mg - mimořádný dovoz</t>
  </si>
  <si>
    <t>inj.inf.sol 25 vials</t>
  </si>
  <si>
    <t>AXETINE 750MG</t>
  </si>
  <si>
    <t>INJ SIC 10X750MG</t>
  </si>
  <si>
    <t>METRONIDAZOLE NORIDEM</t>
  </si>
  <si>
    <t>5MG/ML INF SOL 20X100ML</t>
  </si>
  <si>
    <t>5MG/ML INF SOL 10X100ML II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</si>
  <si>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</si>
  <si>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</si>
  <si>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</si>
  <si>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</si>
  <si>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</si>
  <si>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</si>
  <si>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ROVAMYCINE 3MU</t>
  </si>
  <si>
    <t>TBL OBD 10X3MU</t>
  </si>
  <si>
    <t>SUMAMED 500 MG INFUZE</t>
  </si>
  <si>
    <t>INF PLV SOL 5X500MG</t>
  </si>
  <si>
    <t>TARGOCID 400MG</t>
  </si>
  <si>
    <t>INJ SIC 1X400MG+SOL</t>
  </si>
  <si>
    <t>TAXIMED</t>
  </si>
  <si>
    <t>1G INJ/INF PLV SOL 1</t>
  </si>
  <si>
    <t>VANCOMYCIN MYLAN 500 MG</t>
  </si>
  <si>
    <t>INF PLV SOL 1X500MG</t>
  </si>
  <si>
    <t>VORICONAZOLE FRESENIUS KABI</t>
  </si>
  <si>
    <t>200MG INF PLV SOL 1</t>
  </si>
  <si>
    <t>ZINNAT 125 MG</t>
  </si>
  <si>
    <t>GRA SUS 1X50ML</t>
  </si>
  <si>
    <t>léky - antimykotika (LEK)</t>
  </si>
  <si>
    <t>FLUCONAZOL KABI 2 MG/ML</t>
  </si>
  <si>
    <t>INF SOL 10X100ML/200MG</t>
  </si>
  <si>
    <t>léky - centra (LEK)</t>
  </si>
  <si>
    <t>SYNAGIS 100 MG/ML</t>
  </si>
  <si>
    <t>INJ SOL 1X0.5ML</t>
  </si>
  <si>
    <t>INJ SOL 1X1ML</t>
  </si>
  <si>
    <t>0912 - NOVO: lůžkové oddělení 16B + 16D</t>
  </si>
  <si>
    <t>0931 - NOVO: JIP 16A + 16D</t>
  </si>
  <si>
    <t>0911 - NOVO: lůžkové oddělení 16C + 16B + 16BD</t>
  </si>
  <si>
    <t>A02BC01 - OMEPRAZOL</t>
  </si>
  <si>
    <t>C03CA01 - FUROSEMID</t>
  </si>
  <si>
    <t>C05BA01 - ORGANO-HEPARINOID</t>
  </si>
  <si>
    <t>J01DC02 - CEFUROXIM</t>
  </si>
  <si>
    <t>J01DD01 - CEFOTAXIM</t>
  </si>
  <si>
    <t>J01DH02 - MEROPENEM</t>
  </si>
  <si>
    <t>J01GB06 - AMIKACIN</t>
  </si>
  <si>
    <t>J01XA01 - VANKOMYCIN</t>
  </si>
  <si>
    <t>J01XD01 - METRONIDAZOL</t>
  </si>
  <si>
    <t>J02AC01 - FLUKONAZOL</t>
  </si>
  <si>
    <t>J02AC03 - VORIKONAZOL</t>
  </si>
  <si>
    <t>J05AB01 - ACIKLOVIR</t>
  </si>
  <si>
    <t>N01BB10 - LEVOBUPIVAKAIN</t>
  </si>
  <si>
    <t>N02BB02 - SODNÁ SŮL METAMIZOLU</t>
  </si>
  <si>
    <t>N02BE01 - PARACETAMOL</t>
  </si>
  <si>
    <t>N05CD08 - MIDAZOLAM</t>
  </si>
  <si>
    <t>N05CM18 - DEXMEDETOMIDIN</t>
  </si>
  <si>
    <t>R03AC02 - SALBUTAMOL</t>
  </si>
  <si>
    <t>R03BA05 - FLUTIKASON</t>
  </si>
  <si>
    <t>R03AK06 - SALMETEROL A FLUTIKASON</t>
  </si>
  <si>
    <t>J01CR02 - AMOXICILIN A  INHIBITOR BETA-LAKTAMASY</t>
  </si>
  <si>
    <t>J01DH51 - IMIPENEM A CILASTATIN</t>
  </si>
  <si>
    <t>J01CR05 - PIPERACILIN A  INHIBITOR BETA-LAKTAMASY</t>
  </si>
  <si>
    <t>C01CA03 - NOREPINEFRIN</t>
  </si>
  <si>
    <t>V06XX - POTRAVINY PRO ZVLÁŠTNÍ LÉKAŘSKÉ ÚČELY (PZLÚ) (ČESKÁ ATC SKUP</t>
  </si>
  <si>
    <t>J01CR02</t>
  </si>
  <si>
    <t>134595</t>
  </si>
  <si>
    <t>MEDOCLAV</t>
  </si>
  <si>
    <t>1000MG/200MG INJ/INF PLV SOL 10</t>
  </si>
  <si>
    <t>J01DH02</t>
  </si>
  <si>
    <t>173750</t>
  </si>
  <si>
    <t>A02BC01</t>
  </si>
  <si>
    <t>31739</t>
  </si>
  <si>
    <t>HELICID</t>
  </si>
  <si>
    <t>C01CA03</t>
  </si>
  <si>
    <t>216900</t>
  </si>
  <si>
    <t>1MG/ML INF CNC SOL 5X5ML</t>
  </si>
  <si>
    <t>536</t>
  </si>
  <si>
    <t>1MG/ML INF CNC SOL 5X1ML</t>
  </si>
  <si>
    <t>C03CA01</t>
  </si>
  <si>
    <t>239807</t>
  </si>
  <si>
    <t>C05BA01</t>
  </si>
  <si>
    <t>3575</t>
  </si>
  <si>
    <t>HEPAROID LÉČIVA</t>
  </si>
  <si>
    <t>2MG/G CRM 30G</t>
  </si>
  <si>
    <t>96416</t>
  </si>
  <si>
    <t>AMOKSIKLAV</t>
  </si>
  <si>
    <t>250MG/62,5MG/5ML POR PLV SUS 1+STŘ</t>
  </si>
  <si>
    <t>J01CR05</t>
  </si>
  <si>
    <t>113453</t>
  </si>
  <si>
    <t>PIPERACILLIN/TAZOBACTAM KABI</t>
  </si>
  <si>
    <t>173857</t>
  </si>
  <si>
    <t>J01DC02</t>
  </si>
  <si>
    <t>64835</t>
  </si>
  <si>
    <t>AXETINE</t>
  </si>
  <si>
    <t>750MG INJ/INF PLV SOL 10</t>
  </si>
  <si>
    <t>J01DD01</t>
  </si>
  <si>
    <t>206563</t>
  </si>
  <si>
    <t>J01DH51</t>
  </si>
  <si>
    <t>227475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</si>
  <si>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</si>
  <si>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</si>
  <si>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</si>
  <si>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</si>
  <si>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</si>
  <si>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</si>
  <si>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</si>
  <si>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</si>
  <si>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J01XD01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</si>
  <si>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</si>
  <si>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</si>
  <si>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</si>
  <si>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</si>
  <si>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</si>
  <si>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</si>
  <si>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</si>
  <si>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J02AC03</t>
  </si>
  <si>
    <t>211760</t>
  </si>
  <si>
    <t>J05AB01</t>
  </si>
  <si>
    <t>172775</t>
  </si>
  <si>
    <t>N01BB10</t>
  </si>
  <si>
    <t>197125</t>
  </si>
  <si>
    <t>LEVOBUPIVACAINE KABI</t>
  </si>
  <si>
    <t>5MG/ML INJ/INF SOL 5X10ML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</si>
  <si>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</si>
  <si>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</si>
  <si>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</si>
  <si>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</si>
  <si>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</si>
  <si>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</si>
  <si>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</si>
  <si>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N05CD08</t>
  </si>
  <si>
    <t>239964</t>
  </si>
  <si>
    <t>MIDAZOLAM ACCORD</t>
  </si>
  <si>
    <t>5MG/ML INJ/INF SOL 10X1ML</t>
  </si>
  <si>
    <t>N05CM18</t>
  </si>
  <si>
    <t>136755</t>
  </si>
  <si>
    <t>R03AC02</t>
  </si>
  <si>
    <t>231956</t>
  </si>
  <si>
    <t>R03AK06</t>
  </si>
  <si>
    <t>237704</t>
  </si>
  <si>
    <t>SERETIDE INHALER</t>
  </si>
  <si>
    <t>R03BA05</t>
  </si>
  <si>
    <t>237770</t>
  </si>
  <si>
    <t>FLIXOTIDE INHALER N</t>
  </si>
  <si>
    <t>50MCG/DÁV INH SUS PSS 120DÁV</t>
  </si>
  <si>
    <t>V06XX</t>
  </si>
  <si>
    <t>217145</t>
  </si>
  <si>
    <t>33218</t>
  </si>
  <si>
    <t>NUTRITON</t>
  </si>
  <si>
    <t>POR SOL 1X135G</t>
  </si>
  <si>
    <t>Přehled plnění pozitivního listu - spotřeba léčivých přípravků - orientační přehled</t>
  </si>
  <si>
    <t>09 - NOVO: Novorozenecké oddělení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</si>
  <si>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</si>
  <si>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</si>
  <si>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</si>
  <si>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</si>
  <si>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</si>
  <si>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</si>
  <si>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</si>
  <si>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</si>
  <si>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</si>
  <si>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</si>
  <si>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</si>
  <si>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</si>
  <si>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</si>
  <si>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Bezděková Veronika</t>
  </si>
  <si>
    <t>Bodnár Vojtěch</t>
  </si>
  <si>
    <t>Dubrava Lubomír</t>
  </si>
  <si>
    <t>Hálek Jan</t>
  </si>
  <si>
    <t>Heroldová Jana</t>
  </si>
  <si>
    <t>Kantor Lumír</t>
  </si>
  <si>
    <t>Lasák Jakub</t>
  </si>
  <si>
    <t>Mišuth Vladimír</t>
  </si>
  <si>
    <t>Mizerová Marie</t>
  </si>
  <si>
    <t>Moškořová Veronika</t>
  </si>
  <si>
    <t>Pospíšil Lukáš</t>
  </si>
  <si>
    <t>Šuláková Soňa</t>
  </si>
  <si>
    <t>Vránová Ivana</t>
  </si>
  <si>
    <t>Wita Martin</t>
  </si>
  <si>
    <t>Zedníčková Škodová Hana</t>
  </si>
  <si>
    <t>ATORVASTATIN</t>
  </si>
  <si>
    <t>93018</t>
  </si>
  <si>
    <t>SORTIS</t>
  </si>
  <si>
    <t>20MG TBL FLM 100</t>
  </si>
  <si>
    <t>AZITHROMYCIN</t>
  </si>
  <si>
    <t>45010</t>
  </si>
  <si>
    <t>AZITROMYCIN SANDOZ</t>
  </si>
  <si>
    <t>500MG TBL FLM 3</t>
  </si>
  <si>
    <t>BILASTIN</t>
  </si>
  <si>
    <t>148675</t>
  </si>
  <si>
    <t>XADOS</t>
  </si>
  <si>
    <t>20MG TBL NOB 50</t>
  </si>
  <si>
    <t>CEFUROXIM</t>
  </si>
  <si>
    <t>47725</t>
  </si>
  <si>
    <t>ZINNAT</t>
  </si>
  <si>
    <t>250MG TBL FLM 10</t>
  </si>
  <si>
    <t>CETIRIZIN</t>
  </si>
  <si>
    <t>5496</t>
  </si>
  <si>
    <t>ZODAC</t>
  </si>
  <si>
    <t>10MG TBL FLM 60</t>
  </si>
  <si>
    <t>CITALOPRAM</t>
  </si>
  <si>
    <t>230411</t>
  </si>
  <si>
    <t>CITALEC</t>
  </si>
  <si>
    <t>DEXAMETHASON</t>
  </si>
  <si>
    <t>52334</t>
  </si>
  <si>
    <t>FORTECORTIN 4</t>
  </si>
  <si>
    <t>4MG TBL NOB 20</t>
  </si>
  <si>
    <t>DONEPEZIL</t>
  </si>
  <si>
    <t>231024</t>
  </si>
  <si>
    <t>DONEPEZIL MYLAN</t>
  </si>
  <si>
    <t>10MG TBL FLM 84</t>
  </si>
  <si>
    <t>ERYTHROMYCIN, KOMBINACE</t>
  </si>
  <si>
    <t>173199</t>
  </si>
  <si>
    <t>ZINERYT</t>
  </si>
  <si>
    <t>40MG/ML+12MG/ML DRM PLQ SOL 1+1X90ML</t>
  </si>
  <si>
    <t>FINASTERID</t>
  </si>
  <si>
    <t>107595</t>
  </si>
  <si>
    <t>PENESTER</t>
  </si>
  <si>
    <t>5MG TBL FLM 90 II</t>
  </si>
  <si>
    <t>FYTOMENADION</t>
  </si>
  <si>
    <t>230426</t>
  </si>
  <si>
    <t>HYDROKORTISON-BUTYRÁT</t>
  </si>
  <si>
    <t>218236</t>
  </si>
  <si>
    <t>LOCOID 0,1%</t>
  </si>
  <si>
    <t>1MG/G CRM 1X30G</t>
  </si>
  <si>
    <t>CHOLEKALCIFEROL</t>
  </si>
  <si>
    <t>238119</t>
  </si>
  <si>
    <t>INOSIN PRANOBEX</t>
  </si>
  <si>
    <t>162748</t>
  </si>
  <si>
    <t>ISOPRINOSINE</t>
  </si>
  <si>
    <t>500MG TBL NOB 100</t>
  </si>
  <si>
    <t>JINÁ ANTIHISTAMINIKA PRO SYSTÉMOVOU APLIKACI</t>
  </si>
  <si>
    <t>2479</t>
  </si>
  <si>
    <t>DITHIADEN</t>
  </si>
  <si>
    <t>2MG TBL NOB 20</t>
  </si>
  <si>
    <t>KETOPROFEN</t>
  </si>
  <si>
    <t>84114</t>
  </si>
  <si>
    <t>FASTUM</t>
  </si>
  <si>
    <t>25MG/G GEL 50G</t>
  </si>
  <si>
    <t>KLÍŠŤOVÁ ENCEFALITIDA, INAKTIVOVANÝ CELÝ VIRUS</t>
  </si>
  <si>
    <t>215956</t>
  </si>
  <si>
    <t>FSME-IMMUN</t>
  </si>
  <si>
    <t>0,5ML INJ SUS ISP 1X0,5ML+J</t>
  </si>
  <si>
    <t>LEVOCETIRIZIN</t>
  </si>
  <si>
    <t>62806</t>
  </si>
  <si>
    <t>XYZAL</t>
  </si>
  <si>
    <t>0,5MG/ML POR SOL 1X200ML</t>
  </si>
  <si>
    <t>MĚKKÝ PARAFIN A TUKOVÉ PRODUKTY</t>
  </si>
  <si>
    <t>89997</t>
  </si>
  <si>
    <t>LINOLA FETT ÖLBAD</t>
  </si>
  <si>
    <t>ADT BAL 1X400ML</t>
  </si>
  <si>
    <t>METHYLPREDNISOLON-ACEPONÁT</t>
  </si>
  <si>
    <t>224725</t>
  </si>
  <si>
    <t>ADVANTAN MASTNÝ KRÉM</t>
  </si>
  <si>
    <t>1MG/G CRM 1X15G</t>
  </si>
  <si>
    <t>MOMETASON</t>
  </si>
  <si>
    <t>170760</t>
  </si>
  <si>
    <t>MOMMOX</t>
  </si>
  <si>
    <t>0,05MG/DÁV NAS SPR SUS 140DÁV</t>
  </si>
  <si>
    <t>NADROPARIN</t>
  </si>
  <si>
    <t>213494</t>
  </si>
  <si>
    <t>FRAXIPARINE</t>
  </si>
  <si>
    <t>9500IU/ML INJ SOL ISP 10X0,4ML</t>
  </si>
  <si>
    <t>NORETHISTERON</t>
  </si>
  <si>
    <t>216963</t>
  </si>
  <si>
    <t>NORETHISTERON ZENTIVA</t>
  </si>
  <si>
    <t>5MG TBL NOB 45</t>
  </si>
  <si>
    <t>OMEPRAZOL</t>
  </si>
  <si>
    <t>25365</t>
  </si>
  <si>
    <t>20MG CPS ETD 28 I</t>
  </si>
  <si>
    <t>PREDNISON</t>
  </si>
  <si>
    <t>269</t>
  </si>
  <si>
    <t>PREDNISON LÉČIVA</t>
  </si>
  <si>
    <t>5MG TBL NOB 20</t>
  </si>
  <si>
    <t>2963</t>
  </si>
  <si>
    <t>20MG TBL NOB 20</t>
  </si>
  <si>
    <t>SALBUTAMOL</t>
  </si>
  <si>
    <t>31934</t>
  </si>
  <si>
    <t>SODNÁ SŮL METAMIZOLU</t>
  </si>
  <si>
    <t>55823</t>
  </si>
  <si>
    <t>500MG TBL FLM 20</t>
  </si>
  <si>
    <t>TAKROLIMUS</t>
  </si>
  <si>
    <t>27312</t>
  </si>
  <si>
    <t>PROTOPIC</t>
  </si>
  <si>
    <t>0,1% UNG 30G</t>
  </si>
  <si>
    <t>VÁPNÍK, KOMBINACE S VITAMINEM D A/NEBO JINÝMI LÉČIVY</t>
  </si>
  <si>
    <t>164888</t>
  </si>
  <si>
    <t>CALTRATE D3</t>
  </si>
  <si>
    <t>600MG/400IU TBL FLM 90</t>
  </si>
  <si>
    <t>206529</t>
  </si>
  <si>
    <t>CALCICHEW D3 JAHODA</t>
  </si>
  <si>
    <t>500MG/400IU TBL MND 60</t>
  </si>
  <si>
    <t>135423</t>
  </si>
  <si>
    <t>500MG/1000IU TBL MND 90</t>
  </si>
  <si>
    <t>CHŘIPKA, INAKTIVOVANÁ VAKCÍNA, ŠTĚPENÝ VIRUS NEBO POVRCHOVÝ</t>
  </si>
  <si>
    <t>231888</t>
  </si>
  <si>
    <t>INFLUVAC TETRA</t>
  </si>
  <si>
    <t>INJ SUS ISP 1X0,5ML+J</t>
  </si>
  <si>
    <t>AMOXICILIN A  INHIBITOR BETA-LAKTAMASY</t>
  </si>
  <si>
    <t>85525</t>
  </si>
  <si>
    <t>AMOKSIKLAV 625 MG</t>
  </si>
  <si>
    <t>500MG/125MG TBL FLM 21</t>
  </si>
  <si>
    <t>POTRAVINY PRO ZVLÁŠTNÍ LÉKAŘSKÉ ÚČELY (PZLÚ) (ČESKÁ ATC SKUP</t>
  </si>
  <si>
    <t>217281</t>
  </si>
  <si>
    <t>NUTRILON 1 NENATAL POST DISCHARGE</t>
  </si>
  <si>
    <t>POR PLV SOL 1X400G</t>
  </si>
  <si>
    <t>217466</t>
  </si>
  <si>
    <t>ALFAMINO HMO</t>
  </si>
  <si>
    <t>POR PLV SOL 400G</t>
  </si>
  <si>
    <t>Jiná</t>
  </si>
  <si>
    <t>1012</t>
  </si>
  <si>
    <t>Jiný</t>
  </si>
  <si>
    <t>*2018</t>
  </si>
  <si>
    <t>ACIKLOVIR</t>
  </si>
  <si>
    <t>155938</t>
  </si>
  <si>
    <t>HERPESIN</t>
  </si>
  <si>
    <t>200MG TBL NOB 25</t>
  </si>
  <si>
    <t>BISOPROLOL</t>
  </si>
  <si>
    <t>233605</t>
  </si>
  <si>
    <t>BISOPROLOL MYLAN</t>
  </si>
  <si>
    <t>10MG TBL FLM 100</t>
  </si>
  <si>
    <t>BROMAZEPAM</t>
  </si>
  <si>
    <t>88217</t>
  </si>
  <si>
    <t>LEXAURIN</t>
  </si>
  <si>
    <t>1,5MG TBL NOB 30</t>
  </si>
  <si>
    <t>47728</t>
  </si>
  <si>
    <t>500MG TBL FLM 14</t>
  </si>
  <si>
    <t>99600</t>
  </si>
  <si>
    <t>10MG TBL FLM 90</t>
  </si>
  <si>
    <t>ERDOSTEIN</t>
  </si>
  <si>
    <t>199680</t>
  </si>
  <si>
    <t>ERDOMED</t>
  </si>
  <si>
    <t>300MG CPS DUR 60</t>
  </si>
  <si>
    <t>FENOBARBITAL</t>
  </si>
  <si>
    <t>68578</t>
  </si>
  <si>
    <t>PHENAEMALETTEN</t>
  </si>
  <si>
    <t>15MG TBL NOB 50 I</t>
  </si>
  <si>
    <t>203216</t>
  </si>
  <si>
    <t>15MG TBL NOB 50 II</t>
  </si>
  <si>
    <t>GABAPENTIN</t>
  </si>
  <si>
    <t>84398</t>
  </si>
  <si>
    <t>NEURONTIN</t>
  </si>
  <si>
    <t>100MG CPS DUR 100</t>
  </si>
  <si>
    <t>12023</t>
  </si>
  <si>
    <t>243240</t>
  </si>
  <si>
    <t>107676</t>
  </si>
  <si>
    <t>500MG TBL NOB 50</t>
  </si>
  <si>
    <t>999999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</si>
  <si>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</si>
  <si>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</si>
  <si>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</si>
  <si>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</si>
  <si>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</si>
  <si>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</si>
  <si>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KALCIUM-FOLINÁT</t>
  </si>
  <si>
    <t>41629</t>
  </si>
  <si>
    <t>CALCIUMFOLINAT EBEWE</t>
  </si>
  <si>
    <t>15MG CPS DUR 20</t>
  </si>
  <si>
    <t>KLARITHROMYCIN</t>
  </si>
  <si>
    <t>216199</t>
  </si>
  <si>
    <t>KLACID</t>
  </si>
  <si>
    <t>216196</t>
  </si>
  <si>
    <t>250MG TBL FLM 14</t>
  </si>
  <si>
    <t>KLONAZEPAM</t>
  </si>
  <si>
    <t>85256</t>
  </si>
  <si>
    <t>2,5MG/ML POR GTT SOL 1X10ML</t>
  </si>
  <si>
    <t>KODEIN</t>
  </si>
  <si>
    <t>56992</t>
  </si>
  <si>
    <t>CODEIN SLOVAKOFARMA</t>
  </si>
  <si>
    <t>15MG TBL NOB 10</t>
  </si>
  <si>
    <t>KOMBINACE RŮZNÝCH ANTIBIOTIK</t>
  </si>
  <si>
    <t>1076</t>
  </si>
  <si>
    <t>OPH UNG 5G</t>
  </si>
  <si>
    <t>KOMPLEX ŽELEZA S ISOMALTOSOU</t>
  </si>
  <si>
    <t>16595</t>
  </si>
  <si>
    <t>50MG/ML POR GTT SOL 1X30ML</t>
  </si>
  <si>
    <t>KYSELINA ACETYLSALICYLOVÁ</t>
  </si>
  <si>
    <t>207933</t>
  </si>
  <si>
    <t>ANOPYRIN</t>
  </si>
  <si>
    <t>100MG TBL NOB 60(3X20)</t>
  </si>
  <si>
    <t>KYSELINA VALPROOVÁ</t>
  </si>
  <si>
    <t>76378</t>
  </si>
  <si>
    <t>DEPAKINE</t>
  </si>
  <si>
    <t>5G/100ML SIR 150ML</t>
  </si>
  <si>
    <t>LEVETIRACETAM</t>
  </si>
  <si>
    <t>25853</t>
  </si>
  <si>
    <t>KEPPRA</t>
  </si>
  <si>
    <t>100MG/ML POR SOL 300ML+STŘ 10ML</t>
  </si>
  <si>
    <t>MAKROGOL</t>
  </si>
  <si>
    <t>184039</t>
  </si>
  <si>
    <t>FORLAX</t>
  </si>
  <si>
    <t>4G POR PLV SOL SCC 20</t>
  </si>
  <si>
    <t>89996</t>
  </si>
  <si>
    <t>ADT BAL 1X200ML</t>
  </si>
  <si>
    <t>NIFUROXAZID</t>
  </si>
  <si>
    <t>214593</t>
  </si>
  <si>
    <t>ERCEFURYL</t>
  </si>
  <si>
    <t>200MG CPS DUR 14</t>
  </si>
  <si>
    <t>122114</t>
  </si>
  <si>
    <t>APO-OME 20</t>
  </si>
  <si>
    <t>20MG CPS ETD 100</t>
  </si>
  <si>
    <t>25366</t>
  </si>
  <si>
    <t>20MG CPS ETD 90 I</t>
  </si>
  <si>
    <t>ROZPOUŠTĚDLA A ŘEDIDLA, VČETNĚ IRIGAČNÍCH ROZTOKŮ</t>
  </si>
  <si>
    <t>10555</t>
  </si>
  <si>
    <t>100% PAR LQF 20X100ML I</t>
  </si>
  <si>
    <t>RŮZNÉ JINÉ KOMBINACE ŽELEZA</t>
  </si>
  <si>
    <t>119653</t>
  </si>
  <si>
    <t>SORBIFER DURULES</t>
  </si>
  <si>
    <t>320MG/60MG TBL RET 60</t>
  </si>
  <si>
    <t>TOBRAMYCIN</t>
  </si>
  <si>
    <t>225175</t>
  </si>
  <si>
    <t>3MG/ML OPH GTT SOL 1X5ML</t>
  </si>
  <si>
    <t>VIGABATRIN</t>
  </si>
  <si>
    <t>46408</t>
  </si>
  <si>
    <t>SABRIL</t>
  </si>
  <si>
    <t>500MG TBL FLM 100</t>
  </si>
  <si>
    <t>TOPIRAMÁT</t>
  </si>
  <si>
    <t>15834</t>
  </si>
  <si>
    <t>TOPAMAX</t>
  </si>
  <si>
    <t>25MG TBL FLM 28</t>
  </si>
  <si>
    <t>58943</t>
  </si>
  <si>
    <t>NEOCATE</t>
  </si>
  <si>
    <t>POR SOL 1X400G</t>
  </si>
  <si>
    <t>33836</t>
  </si>
  <si>
    <t>FORTINI PRO DĚTI S VLÁKNINOU, NEUTRAL</t>
  </si>
  <si>
    <t>POR SOL 1X200ML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</si>
  <si>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</si>
  <si>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</si>
  <si>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</si>
  <si>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</si>
  <si>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</si>
  <si>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33403</t>
  </si>
  <si>
    <t>NUTRILON 1 NENATAL</t>
  </si>
  <si>
    <t>33938</t>
  </si>
  <si>
    <t>INFATRINI</t>
  </si>
  <si>
    <t>POR SOL 24X125ML</t>
  </si>
  <si>
    <t>217124</t>
  </si>
  <si>
    <t>INFASOURCE</t>
  </si>
  <si>
    <t>POR SOL 32X90ML</t>
  </si>
  <si>
    <t>217191</t>
  </si>
  <si>
    <t>FORTINI PRO DĚTI S VLÁKNINOU, JAHODOVÁ PŘÍCHUŤ</t>
  </si>
  <si>
    <t>POR SOL 4X200ML</t>
  </si>
  <si>
    <t>217195</t>
  </si>
  <si>
    <t>217192</t>
  </si>
  <si>
    <t>FORTINI PRO DĚTI S VLÁKNINOU, VANILKOVÁ PŘÍCHUŤ</t>
  </si>
  <si>
    <t>217193</t>
  </si>
  <si>
    <t>FORTINI PRO DĚTI S VLÁKNINOU, BANÁNOVÁ PŘÍCHUŤ</t>
  </si>
  <si>
    <t>217194</t>
  </si>
  <si>
    <t>FORTINI PRO DĚTI S VLÁKNINOU, ČOKOLÁDOVÁ PŘÍCHUŤ</t>
  </si>
  <si>
    <t>217212</t>
  </si>
  <si>
    <t>217277</t>
  </si>
  <si>
    <t>217254</t>
  </si>
  <si>
    <t>NEOCATE INFANT</t>
  </si>
  <si>
    <t>HOŘČÍK (KOMBINACE RŮZNÝCH SOLÍ)</t>
  </si>
  <si>
    <t>215978</t>
  </si>
  <si>
    <t>MAGNOSOLV</t>
  </si>
  <si>
    <t>365MG POR GRA SOL SCC 30</t>
  </si>
  <si>
    <t>234736</t>
  </si>
  <si>
    <t>*3006</t>
  </si>
  <si>
    <t>*4117</t>
  </si>
  <si>
    <t>*4112</t>
  </si>
  <si>
    <t>*4115</t>
  </si>
  <si>
    <t>4000003</t>
  </si>
  <si>
    <t>ORTÉZA KRANIÁLNÍ REMODELAČNÍ INDIV. ZHOTOVENÁ</t>
  </si>
  <si>
    <t>DĚTI DO 1 ROKU VČETNĚ</t>
  </si>
  <si>
    <t>231955</t>
  </si>
  <si>
    <t>125MG POR GRA SUS 50ML</t>
  </si>
  <si>
    <t>DIOSMIN, KOMBINACE</t>
  </si>
  <si>
    <t>14075</t>
  </si>
  <si>
    <t>DETRALEX</t>
  </si>
  <si>
    <t>500MG TBL FLM 60</t>
  </si>
  <si>
    <t>KLOTRIMAZOL</t>
  </si>
  <si>
    <t>224964</t>
  </si>
  <si>
    <t>KYSELINA TRANEXAMOVÁ</t>
  </si>
  <si>
    <t>42613</t>
  </si>
  <si>
    <t>EXACYL</t>
  </si>
  <si>
    <t>124346</t>
  </si>
  <si>
    <t>CEZERA</t>
  </si>
  <si>
    <t>5MG TBL FLM 90 I</t>
  </si>
  <si>
    <t>MEBENDAZOL</t>
  </si>
  <si>
    <t>122198</t>
  </si>
  <si>
    <t>VERMOX</t>
  </si>
  <si>
    <t>100MG TBL NOB 6</t>
  </si>
  <si>
    <t>192521</t>
  </si>
  <si>
    <t>NASONEX</t>
  </si>
  <si>
    <t>50MCG/DÁV NAS SPR SUS 140DÁV</t>
  </si>
  <si>
    <t>OLOPATADIN</t>
  </si>
  <si>
    <t>27557</t>
  </si>
  <si>
    <t>OPATANOL</t>
  </si>
  <si>
    <t>1MG/ML OPH GTT SOL 1X5ML</t>
  </si>
  <si>
    <t>SPIRAMYCIN</t>
  </si>
  <si>
    <t>98069</t>
  </si>
  <si>
    <t>ROVAMYCINE</t>
  </si>
  <si>
    <t>1,5MIU TBL FLM 16</t>
  </si>
  <si>
    <t>75754</t>
  </si>
  <si>
    <t>3MIU TBL FLM 10</t>
  </si>
  <si>
    <t>SULFAMETHOXAZOL A TRIMETHOPRIM</t>
  </si>
  <si>
    <t>91291</t>
  </si>
  <si>
    <t>SUMETROLIM</t>
  </si>
  <si>
    <t>40MG/ML+8MG/ML SIR 100ML</t>
  </si>
  <si>
    <t>RACEKADOTRIL</t>
  </si>
  <si>
    <t>179721</t>
  </si>
  <si>
    <t>HIDRASEC PRO KOJENCE</t>
  </si>
  <si>
    <t>10MG POR GRA SUS 16</t>
  </si>
  <si>
    <t>5951</t>
  </si>
  <si>
    <t>AMOKSIKLAV 1 G</t>
  </si>
  <si>
    <t>875MG/125MG TBL FLM 14</t>
  </si>
  <si>
    <t>33837</t>
  </si>
  <si>
    <t>33839</t>
  </si>
  <si>
    <t>33840</t>
  </si>
  <si>
    <t>217249</t>
  </si>
  <si>
    <t>217382</t>
  </si>
  <si>
    <t>ALTHÉRA HMO NEUTRAL</t>
  </si>
  <si>
    <t>217449</t>
  </si>
  <si>
    <t>NEOCATE JUNIOR BEZ PŘÍCHUTĚ</t>
  </si>
  <si>
    <t>POR PLV SOL 2X400G</t>
  </si>
  <si>
    <t>*4116</t>
  </si>
  <si>
    <t>170847</t>
  </si>
  <si>
    <t>Pomůcky respirační a inhalační</t>
  </si>
  <si>
    <t>93316</t>
  </si>
  <si>
    <t>KONCENTRÁTOR KYSLÍKU SESAM III (J)</t>
  </si>
  <si>
    <t>60,00 KČ/DEN/PŮJČ.</t>
  </si>
  <si>
    <t>5007685</t>
  </si>
  <si>
    <t>SIMPLYGO</t>
  </si>
  <si>
    <t>MOBILNÍ KONCENTRÁTOR KYSLÍKU</t>
  </si>
  <si>
    <t>5007684</t>
  </si>
  <si>
    <t>EVERFLO</t>
  </si>
  <si>
    <t>KONCENTRÁTOR KYSLÍKU</t>
  </si>
  <si>
    <t>DESLORATADIN</t>
  </si>
  <si>
    <t>178675</t>
  </si>
  <si>
    <t>JOVESTO</t>
  </si>
  <si>
    <t>DIAZEPAM</t>
  </si>
  <si>
    <t>69417</t>
  </si>
  <si>
    <t>DIAZEPAM DESITIN RECTAL TUBE</t>
  </si>
  <si>
    <t>5MG RCT SOL 5X2,5ML</t>
  </si>
  <si>
    <t>FLUTIKASON</t>
  </si>
  <si>
    <t>PITOFENON A ANALGETIKA</t>
  </si>
  <si>
    <t>88708</t>
  </si>
  <si>
    <t>ALGIFEN</t>
  </si>
  <si>
    <t>500MG/5,25MG/0,1MG TBL NOB 20</t>
  </si>
  <si>
    <t>141922</t>
  </si>
  <si>
    <t>NESTLÉ ALTHÉRA</t>
  </si>
  <si>
    <t>POR SOL 450G</t>
  </si>
  <si>
    <t>217266</t>
  </si>
  <si>
    <t>FORTINI COMPACT MULTI FIBRE NEUTRAL</t>
  </si>
  <si>
    <t>POR SOL 4X125ML</t>
  </si>
  <si>
    <t>Pomůcky pro inkontinentní</t>
  </si>
  <si>
    <t>5003605</t>
  </si>
  <si>
    <t>ABRI FORM COMFORT M2</t>
  </si>
  <si>
    <t>KALHOTKY ABSORPČNÍ, BOKY 70-110CM, 2500ML, 24KS</t>
  </si>
  <si>
    <t>237622</t>
  </si>
  <si>
    <t>ZOVIRAX</t>
  </si>
  <si>
    <t>800MG TBL NOB 35</t>
  </si>
  <si>
    <t>AMOXICILIN</t>
  </si>
  <si>
    <t>66366</t>
  </si>
  <si>
    <t>OSPAMOX</t>
  </si>
  <si>
    <t>250MG/5ML POR PLV SUS 60ML</t>
  </si>
  <si>
    <t>BUDESONID</t>
  </si>
  <si>
    <t>15124</t>
  </si>
  <si>
    <t>TINKAIR 50 MCG</t>
  </si>
  <si>
    <t>50MCG/DÁV NAS SPR SUS 200DÁV</t>
  </si>
  <si>
    <t>178662</t>
  </si>
  <si>
    <t>DESLORATADIN +PHARMA</t>
  </si>
  <si>
    <t>243143</t>
  </si>
  <si>
    <t>FORTECORTIN</t>
  </si>
  <si>
    <t>4MG TBL NOB 30</t>
  </si>
  <si>
    <t>47033</t>
  </si>
  <si>
    <t>35MG/ML POR PLV SUS 100ML</t>
  </si>
  <si>
    <t>489</t>
  </si>
  <si>
    <t>10MG/ML INJ EML 5X1ML</t>
  </si>
  <si>
    <t>GESTODEN A ETHINYLESTRADIOL</t>
  </si>
  <si>
    <t>191927</t>
  </si>
  <si>
    <t>NELYA</t>
  </si>
  <si>
    <t>0,06MG/0,015MG TBL FLM 3X28(24+4)</t>
  </si>
  <si>
    <t>HYDROKORTISON A ANTIBIOTIKA</t>
  </si>
  <si>
    <t>173196</t>
  </si>
  <si>
    <t>10MG/G+10MG/G+3,5MG/G CRM 15G</t>
  </si>
  <si>
    <t>132941</t>
  </si>
  <si>
    <t>JINÁ ANTIINFEKTIVA</t>
  </si>
  <si>
    <t>200863</t>
  </si>
  <si>
    <t>32827</t>
  </si>
  <si>
    <t>ENCEPUR PRO DOSPĚLÉ</t>
  </si>
  <si>
    <t>INJ SUS ISP 1X0,5ML+FJ</t>
  </si>
  <si>
    <t>32825</t>
  </si>
  <si>
    <t>INJ SUS ISP 1X0,5ML+SJ</t>
  </si>
  <si>
    <t>56993</t>
  </si>
  <si>
    <t>30MG TBL NOB 10</t>
  </si>
  <si>
    <t>16592</t>
  </si>
  <si>
    <t>10MG/ML SIR 150ML</t>
  </si>
  <si>
    <t>242536</t>
  </si>
  <si>
    <t>100MG TBL MND 100</t>
  </si>
  <si>
    <t>KYSELINA URSODEOXYCHOLOVÁ</t>
  </si>
  <si>
    <t>130610</t>
  </si>
  <si>
    <t>URSOFALK</t>
  </si>
  <si>
    <t>250MG/5ML POR SUS 1X250ML</t>
  </si>
  <si>
    <t>42953</t>
  </si>
  <si>
    <t>5MG TBL FLM 28</t>
  </si>
  <si>
    <t>MEFENOXALON</t>
  </si>
  <si>
    <t>85656</t>
  </si>
  <si>
    <t>DORSIFLEX</t>
  </si>
  <si>
    <t>200MG TBL NOB 30</t>
  </si>
  <si>
    <t>192205</t>
  </si>
  <si>
    <t>ELOCOM</t>
  </si>
  <si>
    <t>1MG/G UNG 1X30G</t>
  </si>
  <si>
    <t>NIMESULID</t>
  </si>
  <si>
    <t>12892</t>
  </si>
  <si>
    <t>AULIN</t>
  </si>
  <si>
    <t>100MG TBL NOB 30</t>
  </si>
  <si>
    <t>OFLOXACIN</t>
  </si>
  <si>
    <t>56675</t>
  </si>
  <si>
    <t>119654</t>
  </si>
  <si>
    <t>320MG/60MG TBL RET 100</t>
  </si>
  <si>
    <t>23291</t>
  </si>
  <si>
    <t>VENTOLIN</t>
  </si>
  <si>
    <t>0,4MG/ML SIR 150ML I</t>
  </si>
  <si>
    <t>TOLPERISON</t>
  </si>
  <si>
    <t>57525</t>
  </si>
  <si>
    <t>MYDOCALM</t>
  </si>
  <si>
    <t>150MG TBL FLM 30</t>
  </si>
  <si>
    <t>TRIMETHOPRIM</t>
  </si>
  <si>
    <t>232060</t>
  </si>
  <si>
    <t>TRIMETHOPRIM TABLETS BP</t>
  </si>
  <si>
    <t>200MG TBL NOB 14</t>
  </si>
  <si>
    <t>47515</t>
  </si>
  <si>
    <t>CALCICHEW D3</t>
  </si>
  <si>
    <t>500MG/200IU TBL MND 60</t>
  </si>
  <si>
    <t>131426</t>
  </si>
  <si>
    <t>VAXIGRIP TETRA</t>
  </si>
  <si>
    <t>FLUTIKASON, KOMBINACE</t>
  </si>
  <si>
    <t>231709</t>
  </si>
  <si>
    <t>DYMISTIN</t>
  </si>
  <si>
    <t>137MCG/50MCG NAS SPR SUS 1X23G</t>
  </si>
  <si>
    <t>99366</t>
  </si>
  <si>
    <t>AMOKSIKLAV 457 MG/5 ML</t>
  </si>
  <si>
    <t>400MG/5ML+57MG/5ML POR PLV SUS 70ML</t>
  </si>
  <si>
    <t>217283</t>
  </si>
  <si>
    <t>ALFAMINO</t>
  </si>
  <si>
    <t>*9003</t>
  </si>
  <si>
    <t>17187</t>
  </si>
  <si>
    <t>NIMESIL</t>
  </si>
  <si>
    <t>100MG POR GRA SUS 30</t>
  </si>
  <si>
    <t>SODNÁ SŮL LEVOTHYROXINU</t>
  </si>
  <si>
    <t>172044</t>
  </si>
  <si>
    <t>LETROX</t>
  </si>
  <si>
    <t>150MCG TBL NOB 100</t>
  </si>
  <si>
    <t>*2001</t>
  </si>
  <si>
    <t>BETAMETHASON</t>
  </si>
  <si>
    <t>215402</t>
  </si>
  <si>
    <t>BELOSALIC</t>
  </si>
  <si>
    <t>0,5MG/G+20MG/G DRM SPR SOL 1X100ML</t>
  </si>
  <si>
    <t>18523</t>
  </si>
  <si>
    <t>XORIMAX</t>
  </si>
  <si>
    <t>CIPROFLOXACIN</t>
  </si>
  <si>
    <t>238142</t>
  </si>
  <si>
    <t>CIPLOX</t>
  </si>
  <si>
    <t>500MG TBL FLM 10</t>
  </si>
  <si>
    <t>ESCITALOPRAM</t>
  </si>
  <si>
    <t>123264</t>
  </si>
  <si>
    <t>CIPRALEX</t>
  </si>
  <si>
    <t>20MG/ML POR GTT SOL 1X15ML</t>
  </si>
  <si>
    <t>95604</t>
  </si>
  <si>
    <t>CHLORID DRASELNÝ</t>
  </si>
  <si>
    <t>17189</t>
  </si>
  <si>
    <t>KALIUM CHLORATUM BIOMEDICA</t>
  </si>
  <si>
    <t>500MG TBL ENT 100</t>
  </si>
  <si>
    <t>132861</t>
  </si>
  <si>
    <t>0,5MG/ML POR GTT SOL 10ML</t>
  </si>
  <si>
    <t>MEBEVERIN</t>
  </si>
  <si>
    <t>207889</t>
  </si>
  <si>
    <t>DUSPATALIN RETARD</t>
  </si>
  <si>
    <t>200MG CPS RDR 30</t>
  </si>
  <si>
    <t>PANTOPRAZOL</t>
  </si>
  <si>
    <t>214526</t>
  </si>
  <si>
    <t>CONTROLOC</t>
  </si>
  <si>
    <t>40MG TBL ENT 100 I</t>
  </si>
  <si>
    <t>160379</t>
  </si>
  <si>
    <t>PANTOMYL</t>
  </si>
  <si>
    <t>40MG TBL ENT 100</t>
  </si>
  <si>
    <t>176954</t>
  </si>
  <si>
    <t>ALGIFEN NEO</t>
  </si>
  <si>
    <t>500MG/ML+5MG/ML POR GTT SOL 1X50ML</t>
  </si>
  <si>
    <t>6264</t>
  </si>
  <si>
    <t>400MG/80MG TBL NOB 20</t>
  </si>
  <si>
    <t>203954</t>
  </si>
  <si>
    <t>BISEPTOL</t>
  </si>
  <si>
    <t>400MG/80MG TBL NOB 28</t>
  </si>
  <si>
    <t>241307</t>
  </si>
  <si>
    <t>SUMATRIPTAN</t>
  </si>
  <si>
    <t>234945</t>
  </si>
  <si>
    <t>SUMATRIPTAN MYLAN</t>
  </si>
  <si>
    <t>50MG TBL FLM 6</t>
  </si>
  <si>
    <t>TRAZODON</t>
  </si>
  <si>
    <t>250994</t>
  </si>
  <si>
    <t>TRITTICO AC</t>
  </si>
  <si>
    <t>75MG TBL RET 45</t>
  </si>
  <si>
    <t>189079</t>
  </si>
  <si>
    <t>CALCICHEW D3 LEMON</t>
  </si>
  <si>
    <t>189098</t>
  </si>
  <si>
    <t>1000MG/800IU TBL MND 60</t>
  </si>
  <si>
    <t>ZOLPIDEM</t>
  </si>
  <si>
    <t>233366</t>
  </si>
  <si>
    <t>ZOLPIDEM MYLAN</t>
  </si>
  <si>
    <t>10MG TBL FLM 50</t>
  </si>
  <si>
    <t>KOLESTYRAMIN</t>
  </si>
  <si>
    <t>232589</t>
  </si>
  <si>
    <t>VASOSAN P</t>
  </si>
  <si>
    <t>4G POR PLV SUS 50</t>
  </si>
  <si>
    <t>TRETINOIN, KOMBINACE</t>
  </si>
  <si>
    <t>231741</t>
  </si>
  <si>
    <t>ACNATAC</t>
  </si>
  <si>
    <t>10MG/G+0,25MG/G GEL 30G</t>
  </si>
  <si>
    <t>*7004</t>
  </si>
  <si>
    <t>5004882</t>
  </si>
  <si>
    <t>OPTICHAMBER DIAMOND VALVED HOLDING CHAMBER</t>
  </si>
  <si>
    <t>ANTISTATICKÝ INHALAČNÍ NÁSTAVEC S VENTILEM</t>
  </si>
  <si>
    <t>178682</t>
  </si>
  <si>
    <t>5MG TBL FLM 30 I</t>
  </si>
  <si>
    <t>MONTELUKAST</t>
  </si>
  <si>
    <t>132628</t>
  </si>
  <si>
    <t>SINGULAIR 10</t>
  </si>
  <si>
    <t>10MG TBL FLM 28</t>
  </si>
  <si>
    <t>215604</t>
  </si>
  <si>
    <t>20MG CPS ETD 14 I</t>
  </si>
  <si>
    <t>233360</t>
  </si>
  <si>
    <t>10MG TBL FLM 20</t>
  </si>
  <si>
    <t>Obvazový materiál, náplasti</t>
  </si>
  <si>
    <t>5007714</t>
  </si>
  <si>
    <t>KOMPRESY NESTERILNÍ</t>
  </si>
  <si>
    <t>5X5CM,4 VRSTVY,NETKANÝ TEXTIL,100KS</t>
  </si>
  <si>
    <t>5000761</t>
  </si>
  <si>
    <t>SÁČEK URINÁLNÍ SU 20 V2</t>
  </si>
  <si>
    <t>2000 ML, DOLNÍ VÝPUST-KŘÍŽOVÁ, 1 KUS, Č.VÝROBKU V616702</t>
  </si>
  <si>
    <t>AMLODIPIN</t>
  </si>
  <si>
    <t>15378</t>
  </si>
  <si>
    <t>AGEN</t>
  </si>
  <si>
    <t>5MG TBL NOB 90 I</t>
  </si>
  <si>
    <t>2945</t>
  </si>
  <si>
    <t>5MG TBL NOB 30 I</t>
  </si>
  <si>
    <t>148309</t>
  </si>
  <si>
    <t>TULIP</t>
  </si>
  <si>
    <t>40MG TBL FLM 90 I</t>
  </si>
  <si>
    <t>DEXAMETHASON A ANTIINFEKTIVA</t>
  </si>
  <si>
    <t>2547</t>
  </si>
  <si>
    <t>MAXITROL</t>
  </si>
  <si>
    <t>OPH UNG 3,5G</t>
  </si>
  <si>
    <t>GLIMEPIRID</t>
  </si>
  <si>
    <t>163077</t>
  </si>
  <si>
    <t>AMARYL</t>
  </si>
  <si>
    <t>2MG TBL NOB 30</t>
  </si>
  <si>
    <t>KLOPIDOGREL</t>
  </si>
  <si>
    <t>169252</t>
  </si>
  <si>
    <t>TROMBEX</t>
  </si>
  <si>
    <t>75MG TBL FLM 90</t>
  </si>
  <si>
    <t>RAMIPRIL</t>
  </si>
  <si>
    <t>56976</t>
  </si>
  <si>
    <t>TRITACE</t>
  </si>
  <si>
    <t>2,5MG TBL NOB 20</t>
  </si>
  <si>
    <t>213940</t>
  </si>
  <si>
    <t>0,4MG/ML SIR 150ML II</t>
  </si>
  <si>
    <t>SILDENAFIL</t>
  </si>
  <si>
    <t>166801</t>
  </si>
  <si>
    <t>OLVION</t>
  </si>
  <si>
    <t>100MG TBL FLM 8</t>
  </si>
  <si>
    <t>TAMSULOSIN</t>
  </si>
  <si>
    <t>49195</t>
  </si>
  <si>
    <t>FOKUSIN</t>
  </si>
  <si>
    <t>0,4MG CPS RDR 90</t>
  </si>
  <si>
    <t>SEMAGLUTID</t>
  </si>
  <si>
    <t>223055</t>
  </si>
  <si>
    <t>OZEMPIC</t>
  </si>
  <si>
    <t>1MG INJ SOL 1X3ML+4J</t>
  </si>
  <si>
    <t>180988</t>
  </si>
  <si>
    <t>GENTADEX</t>
  </si>
  <si>
    <t>5MG/ML+1MG/ML OPH GTT SOL 1X5ML</t>
  </si>
  <si>
    <t>ENOXAPARIN</t>
  </si>
  <si>
    <t>115401</t>
  </si>
  <si>
    <t>CLEXANE</t>
  </si>
  <si>
    <t>4000IU(40MG)/0,4ML INJ SOL ISP 10X0,4ML I</t>
  </si>
  <si>
    <t>87076</t>
  </si>
  <si>
    <t>300MG CPS DUR 20</t>
  </si>
  <si>
    <t>FENOXYMETHYLPENICILIN</t>
  </si>
  <si>
    <t>208483</t>
  </si>
  <si>
    <t>V-PENICILIN 1,2 MEGA BIOTIKA</t>
  </si>
  <si>
    <t>1200000IU TBL NOB 30 II</t>
  </si>
  <si>
    <t>132844</t>
  </si>
  <si>
    <t>IPRATROPIUM-BROMID</t>
  </si>
  <si>
    <t>92351</t>
  </si>
  <si>
    <t>ATROVENT</t>
  </si>
  <si>
    <t>0,25MG/ML SOL NEB 20ML</t>
  </si>
  <si>
    <t>235804</t>
  </si>
  <si>
    <t>125MG/5ML POR GRA SUS 100ML</t>
  </si>
  <si>
    <t>85142</t>
  </si>
  <si>
    <t>5MG TBL FLM 90</t>
  </si>
  <si>
    <t>202808</t>
  </si>
  <si>
    <t>10MG TBL FLM 98</t>
  </si>
  <si>
    <t>132956</t>
  </si>
  <si>
    <t>SINGULAIR</t>
  </si>
  <si>
    <t>NITROFURANTOIN</t>
  </si>
  <si>
    <t>207280</t>
  </si>
  <si>
    <t>FUROLIN</t>
  </si>
  <si>
    <t>198054</t>
  </si>
  <si>
    <t>SANVAL</t>
  </si>
  <si>
    <t>244969</t>
  </si>
  <si>
    <t>ZOLPIDEM AUROVITAS</t>
  </si>
  <si>
    <t>243142</t>
  </si>
  <si>
    <t>230420</t>
  </si>
  <si>
    <t>DIAZEPAM SLOVAKOFARMA</t>
  </si>
  <si>
    <t>10MG TBL NOB 20(2X10)</t>
  </si>
  <si>
    <t>221074</t>
  </si>
  <si>
    <t>10MG TBL NOB 20</t>
  </si>
  <si>
    <t>INDOMETACIN</t>
  </si>
  <si>
    <t>93724</t>
  </si>
  <si>
    <t>INDOMETACIN BERLIN-CHEMIE</t>
  </si>
  <si>
    <t>100MG SUP 10</t>
  </si>
  <si>
    <t>207931</t>
  </si>
  <si>
    <t>100MG TBL NOB 20(2X10)</t>
  </si>
  <si>
    <t>LOSARTAN</t>
  </si>
  <si>
    <t>114067</t>
  </si>
  <si>
    <t>LOZAP</t>
  </si>
  <si>
    <t>50MG TBL FLM 90 II</t>
  </si>
  <si>
    <t>187427</t>
  </si>
  <si>
    <t>100MCG TBL NOB 100</t>
  </si>
  <si>
    <t>33811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</si>
  <si>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</si>
  <si>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</si>
  <si>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</si>
  <si>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</si>
  <si>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R03DC03 - MONTELUKAST</t>
  </si>
  <si>
    <t>N06AB10 - ESCITALOPRAM</t>
  </si>
  <si>
    <t>B01AB05 - ENOXAPARIN</t>
  </si>
  <si>
    <t>G04CB01 - FINASTERID</t>
  </si>
  <si>
    <t>C10AA05 - ATORVASTATIN</t>
  </si>
  <si>
    <t>A02BC02 - PANTOPRAZOL</t>
  </si>
  <si>
    <t>R06AX27 - DESLORATADIN</t>
  </si>
  <si>
    <t>R03CC02 - SALBUTAMOL</t>
  </si>
  <si>
    <t>B01AB06 - NADROPARIN</t>
  </si>
  <si>
    <t>N05CF02 - ZOLPIDEM</t>
  </si>
  <si>
    <t>H02AB07 - PREDNISON</t>
  </si>
  <si>
    <t>C09CA01 - LOSARTAN</t>
  </si>
  <si>
    <t>G04CA02 - TAMSULOSIN</t>
  </si>
  <si>
    <t>J01FA10 - AZITHROMYCIN</t>
  </si>
  <si>
    <t>N06AB04 - CITALOPRAM</t>
  </si>
  <si>
    <t>C07AB07 - BISOPROLOL</t>
  </si>
  <si>
    <t>N06DA02 - DONEPEZIL</t>
  </si>
  <si>
    <t>R01AD09 - MOMETASON</t>
  </si>
  <si>
    <t>R06AE07 - CETIRIZIN</t>
  </si>
  <si>
    <t>C08CA01 - AMLODIPIN</t>
  </si>
  <si>
    <t>C09AA05 - RAMIPRIL</t>
  </si>
  <si>
    <t>N03AX12 - GABAPENTIN</t>
  </si>
  <si>
    <t>N03AG01 - KYSELINA VALPROOVÁ</t>
  </si>
  <si>
    <t>A10BB12 - GLIMEPIRID</t>
  </si>
  <si>
    <t>H03AA01 - SODNÁ SŮL LEVOTHYROXINU</t>
  </si>
  <si>
    <t>J05AX05 - INOSIN PRANOBEX</t>
  </si>
  <si>
    <t>B01AB05</t>
  </si>
  <si>
    <t>J05AX05</t>
  </si>
  <si>
    <t>N05CF02</t>
  </si>
  <si>
    <t>R03DC03</t>
  </si>
  <si>
    <t>A02BC02</t>
  </si>
  <si>
    <t>H02AB07</t>
  </si>
  <si>
    <t>N06AB10</t>
  </si>
  <si>
    <t>R01AD09</t>
  </si>
  <si>
    <t>R06AX27</t>
  </si>
  <si>
    <t>B01AB06</t>
  </si>
  <si>
    <t>C10AA05</t>
  </si>
  <si>
    <t>G04CB01</t>
  </si>
  <si>
    <t>J01FA10</t>
  </si>
  <si>
    <t>N06AB04</t>
  </si>
  <si>
    <t>N06DA02</t>
  </si>
  <si>
    <t>R06AE07</t>
  </si>
  <si>
    <t>C07AB07</t>
  </si>
  <si>
    <t>N03AG01</t>
  </si>
  <si>
    <t>N03AX12</t>
  </si>
  <si>
    <t>H03AA01</t>
  </si>
  <si>
    <t>A10BB12</t>
  </si>
  <si>
    <t>C08CA01</t>
  </si>
  <si>
    <t>C09AA05</t>
  </si>
  <si>
    <t>G04CA02</t>
  </si>
  <si>
    <t>C09CA01</t>
  </si>
  <si>
    <t>R03CC02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</si>
  <si>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</si>
  <si>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</si>
  <si>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</si>
  <si>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</si>
  <si>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</si>
  <si>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</si>
  <si>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</si>
  <si>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</si>
  <si>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</si>
  <si>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</si>
  <si>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</si>
  <si>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</si>
  <si>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50115100 - ZPr - jehly COVID 19 (Z557)</t>
  </si>
  <si>
    <t>50115101 - ZPr - ostatní COVID 19 (Z558)</t>
  </si>
  <si>
    <t>0921</t>
  </si>
  <si>
    <t>NOVO: ambulance</t>
  </si>
  <si>
    <t>NOVO: ambulance Celkem</t>
  </si>
  <si>
    <t>50115020</t>
  </si>
  <si>
    <t>laboratorní diagnostika-LEK (Z501)</t>
  </si>
  <si>
    <t>DJ000</t>
  </si>
  <si>
    <t>Covid-19 Ag test 25 test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</si>
  <si>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</si>
  <si>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</si>
  <si>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</si>
  <si>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</si>
  <si>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</si>
  <si>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</si>
  <si>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</si>
  <si>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</si>
  <si>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</si>
  <si>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</si>
  <si>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</si>
  <si>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</si>
  <si>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DD305</t>
  </si>
  <si>
    <t>KARTICKY TEST.SCREENING 45X70 Ăˇ 100 ks</t>
  </si>
  <si>
    <t>DD309</t>
  </si>
  <si>
    <t>LaktĂˇtovĂˇ membrĂˇnovĂˇ souprava</t>
  </si>
  <si>
    <t>DD268</t>
  </si>
  <si>
    <t>MEMBRĂNOVĂ SOUPRAVA Ca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</si>
  <si>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</si>
  <si>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</si>
  <si>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</si>
  <si>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</si>
  <si>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</si>
  <si>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</si>
  <si>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</si>
  <si>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</si>
  <si>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</si>
  <si>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</si>
  <si>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</si>
  <si>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</si>
  <si>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</si>
  <si>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</si>
  <si>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DA376</t>
  </si>
  <si>
    <t>ZachycovaÄŤe krevnĂ­ch sraĹľenin, Clot Catchers ,250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</si>
  <si>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</si>
  <si>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</si>
  <si>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</si>
  <si>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</si>
  <si>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</si>
  <si>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</si>
  <si>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ZF225</t>
  </si>
  <si>
    <t>NĂˇplast derma plast sensitive hypoalergennĂ­ bal. Ăˇ 250 ks 5353811</t>
  </si>
  <si>
    <t>ZN475</t>
  </si>
  <si>
    <t>Obinadlo elastickĂ© universal   8 cm x 5 m 1323100312</t>
  </si>
  <si>
    <t>ZK522</t>
  </si>
  <si>
    <t>Tampon sterilnĂ­ z buniÄŤitĂ© vaty / 10 ks karton Ăˇ 8000 ks (1230216120) 1230216129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</si>
  <si>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</si>
  <si>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</si>
  <si>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</si>
  <si>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</si>
  <si>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</si>
  <si>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</si>
  <si>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</si>
  <si>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</si>
  <si>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</si>
  <si>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</si>
  <si>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</si>
  <si>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</si>
  <si>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</si>
  <si>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ZC236</t>
  </si>
  <si>
    <t>CĂ©vka odsĂˇvacĂ­ CH10 s pĹ™eruĹˇovaÄŤem sĂˇnĂ­ bal. Ăˇ 100 ks ZMCSC10B</t>
  </si>
  <si>
    <t>ZD662</t>
  </si>
  <si>
    <t>CĂ©vka odsĂˇvacĂ­ CH8 s pĹ™eruĹˇovaÄŤem sĂˇnĂ­, dĂ©lka 60 cm,  bal. Ăˇ 50 ks ZAR-CO-A08-60</t>
  </si>
  <si>
    <t>ZB675</t>
  </si>
  <si>
    <t>Elektroda EKG pro novorozence bal. Ăˇ 150 ks 19.000.00.916</t>
  </si>
  <si>
    <t>ZD892</t>
  </si>
  <si>
    <t>Filtr akustickĂ˝ echo screen bal. Ăˇ 5 ks 1770</t>
  </si>
  <si>
    <t>ZA737</t>
  </si>
  <si>
    <t>Filtr mini spike modrĂ˝ 4550234</t>
  </si>
  <si>
    <t>ZM221</t>
  </si>
  <si>
    <t>KlobouÄŤek kojĂ­cĂ­ kontaktnĂ­ Tulips M bal. Ăˇ 10 pĂˇrĹŻ 63.00.15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</si>
  <si>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</si>
  <si>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</si>
  <si>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</si>
  <si>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</si>
  <si>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</si>
  <si>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</si>
  <si>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ZU299</t>
  </si>
  <si>
    <t>Lanceta inciznĂ­  BABYLANCE  pro zralĂ© novorozence, hmotnost 1 000 - 2 500 g, patnĂ­, hloubka Ĺ™ezu 0,85 mm, dĂ©lka Ĺ™ezu 3,0 mm, rĹŻĹľovĂˇ, bal. Ăˇ 50 ks BLP</t>
  </si>
  <si>
    <t>ZN206</t>
  </si>
  <si>
    <t>Lopatka ĂşstnĂ­ dĹ™evÄ›nĂˇ lĂ©kaĹ™skĂˇ sterilnĂ­ 150 x 17 mm bal. Ăˇ 5 x 100 ks 4002/SG/CS/L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</si>
  <si>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</si>
  <si>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</si>
  <si>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</si>
  <si>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ZO777</t>
  </si>
  <si>
    <t>NĂˇstroj ÄŤistĂ­cĂ­ echoscreen bal. Ăˇ 10 ks 1040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</si>
  <si>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</si>
  <si>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</si>
  <si>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</si>
  <si>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</si>
  <si>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ZB439</t>
  </si>
  <si>
    <t>OdstraĹovaÄŤ nĂˇplastĂ­ Convacare Ăˇ 100 ks 0011279 37443</t>
  </si>
  <si>
    <t>ZC722</t>
  </si>
  <si>
    <t>PĂˇska fixaÄŤnĂ­ k saturaÄŤnĂ­mu ÄŤidlu Masimu NEO bal. Ăˇ 12 ks LNOP 1053</t>
  </si>
  <si>
    <t>ZP509</t>
  </si>
  <si>
    <t>Pinzeta UH sterilnĂ­ I0600</t>
  </si>
  <si>
    <t>ZS279</t>
  </si>
  <si>
    <t>PopisovaÄŤ na kĹŻĹľi sterilnĂ­, chirurgickĂ˝ DeRoyal, hrot standard, barva fialovĂˇ, vÄŤetnÄ› pravĂ­tka 15 cm 26-001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</si>
  <si>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</si>
  <si>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</si>
  <si>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</si>
  <si>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</si>
  <si>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ZL688</t>
  </si>
  <si>
    <t>ProuĹľky diagnostickĂ© Accu-Check Inform II Strip 50 EU1 Ăˇ 50 ks 05942861041</t>
  </si>
  <si>
    <t>ZA775</t>
  </si>
  <si>
    <t>SĂˇÄŤek moÄŤovĂ˝ lepicĂ­ dÄ›tskĂ˝ pro novoroz. 80 x 220 mm d744988</t>
  </si>
  <si>
    <t>ZF672</t>
  </si>
  <si>
    <t>Set resuscitaÄŤnĂ­ neonatĂˇlnĂ­ 1,2 m s variabilnĂ­m PEEP 6431000</t>
  </si>
  <si>
    <t>Set resuscitaÄŤnĂ­ neonatĂˇlnĂ­ 1,2 m s variabilnĂ­m PEEP bal. Ăˇ 15 ks 6431000</t>
  </si>
  <si>
    <t>ZM515</t>
  </si>
  <si>
    <t>Souprava odsĂˇvacĂ­ nĂˇstavec+ventil+membrĂˇna+lĂˇhev Ĺˇroub. uzĂˇvÄ›r+vĂ­ÄŤko K800.0695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</si>
  <si>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</si>
  <si>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</si>
  <si>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</si>
  <si>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</si>
  <si>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</si>
  <si>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</si>
  <si>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</si>
  <si>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</si>
  <si>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</si>
  <si>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ZA788</t>
  </si>
  <si>
    <t>StĹ™Ă­kaÄŤka injekÄŤnĂ­ 2-dĂ­lnĂˇ 20 ml L Inject Solo 4606205V - povoleno pouze pro NOVO + HOK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</si>
  <si>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</si>
  <si>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</si>
  <si>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</si>
  <si>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</si>
  <si>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</si>
  <si>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ZS016</t>
  </si>
  <si>
    <t>StĹ™Ă­kaÄŤka injekÄŤnĂ­ 3-dĂ­lnĂˇ 1 ml L tuberculin bez jehly, centrickĂˇ ĹˇpiÄŤka, bezzbytkovĂˇ, bal. Ăˇ 100 ks KD1301B</t>
  </si>
  <si>
    <t>ZT287</t>
  </si>
  <si>
    <t>StĹ™Ă­kaÄŤka injekÄŤnĂ­ 3-dĂ­lnĂˇ 100U/1 ml L inzulin  s odnĂ­matelnou jehlou G29 , centrickĂˇ ĹˇpiÄŤka, bezzbytkovĂˇ F0300</t>
  </si>
  <si>
    <t>ZS191</t>
  </si>
  <si>
    <t>TrubiÄŤka sondy uĹˇnĂ­ k analyzĂˇtoru otoakustickĂ˝ch emisĂ­ Interacoustics OtoRead Screaning, 3 x 10 mm, jednorĂˇzovĂˇ, bal. Ăˇ 100 ks 8104159</t>
  </si>
  <si>
    <t>ZQ486</t>
  </si>
  <si>
    <t>TyÄŤinka vatovĂˇ sterilnĂ­ 14 cm po jednotlivÄ› balenĂˇ velkĂˇ 1 bal/100 ks 4791911</t>
  </si>
  <si>
    <t>ZK799</t>
  </si>
  <si>
    <t>ZĂˇtka combi ÄŤervenĂˇ 4495101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</si>
  <si>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</si>
  <si>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</si>
  <si>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</si>
  <si>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</si>
  <si>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</si>
  <si>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ZA743</t>
  </si>
  <si>
    <t>Zkumavka odbÄ›rovĂˇ 0,5 ml tapval fialovĂˇ (Aquisel) 11170</t>
  </si>
  <si>
    <t>ZA888</t>
  </si>
  <si>
    <t>Zkumavka odbÄ›rovĂˇ s gelem tapval bĂ­lĂˇ (Aquisel) 19860</t>
  </si>
  <si>
    <t>ZB755</t>
  </si>
  <si>
    <t>Zkumavka odbÄ›rovĂˇ Vacuette fialovĂˇ 1,0 ml K3 edta 454034</t>
  </si>
  <si>
    <t>ZI179</t>
  </si>
  <si>
    <t>Zkumavka s mediem + flovakovanĂ˝ tampon eSwab rĹŻĹľovĂ˝ (nos,krk,vagina,koneÄŤnĂ­k,rĂˇny,fekĂˇlnĂ­ vzo) 490CE.A</t>
  </si>
  <si>
    <t>50115065</t>
  </si>
  <si>
    <t>ZPr - vpichovací materiál (Z530)</t>
  </si>
  <si>
    <t>ZA834</t>
  </si>
  <si>
    <t>Jehla injekÄŤnĂ­ 0,7 x 40 mm ÄŤernĂˇ 4660021</t>
  </si>
  <si>
    <t>ZF925</t>
  </si>
  <si>
    <t>Jehla injekÄŤnĂ­ 0,9 x 25 mm ĹľlutĂˇ Ăˇ 100 ks 4657500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</si>
  <si>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</si>
  <si>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</si>
  <si>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</si>
  <si>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</si>
  <si>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</si>
  <si>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</si>
  <si>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ZS177</t>
  </si>
  <si>
    <t>Rukavice operaÄŤnĂ­ chloroprene Vasco surgical, bez latexu, bez pudru, prodlouĹľenĂ©, sterilnĂ­, vel. 6 bal. Ăˇ 50 pĂˇrĹŻ 6035712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</si>
  <si>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</si>
  <si>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</si>
  <si>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</si>
  <si>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</si>
  <si>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</si>
  <si>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</si>
  <si>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</si>
  <si>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</si>
  <si>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</si>
  <si>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</si>
  <si>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</si>
  <si>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</si>
  <si>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</si>
  <si>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</si>
  <si>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</si>
  <si>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ZT077</t>
  </si>
  <si>
    <t>Rukavice vyĹˇetĹ™ovacĂ­ nitril nesterilnĂ­ bez pudru GLOVE svÄ›tle modrĂ© vel. M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</si>
  <si>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</si>
  <si>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</si>
  <si>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</si>
  <si>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</si>
  <si>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</si>
  <si>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ZT575</t>
  </si>
  <si>
    <t>Rukavice vyĹˇetĹ™ovacĂ­ nitril nesterilnĂ­ bez pudru tmavÄ› modrĂ© KOSSAN vel. M bal. Ăˇ 200 ks 1323805828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</si>
  <si>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</si>
  <si>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</si>
  <si>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</si>
  <si>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</si>
  <si>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50115100</t>
  </si>
  <si>
    <t>ZPr - jehly COVID 19 (Z557)</t>
  </si>
  <si>
    <t>ZU275</t>
  </si>
  <si>
    <t>Jehla injekÄŤnĂ­ 25G 0,5 x 25 mm oranĹľovĂˇ sterilnĂ­, bal. Ăˇ 100 ks 77U-PZ02590</t>
  </si>
  <si>
    <t>50115101</t>
  </si>
  <si>
    <t>ZPr - ostatní COVID 19 (Z558)</t>
  </si>
  <si>
    <t>ZU277</t>
  </si>
  <si>
    <t>StĹ™Ă­kaÄŤka injekÄŤnĂ­ 2-dĂ­lnĂˇ 2 ml  L CHIRANA 77U-PZ02603</t>
  </si>
  <si>
    <t>ZU279</t>
  </si>
  <si>
    <t>StĹ™Ă­kaÄŤka injekÄŤnĂ­ 3-dĂ­lnĂˇ 1 ml L tuberculin bez jehly, centrickĂˇ ĹˇpiÄŤka, bezzbytkovĂˇ, bal. Ăˇ 100 ks 77U-PZ02573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</si>
  <si>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</si>
  <si>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</si>
  <si>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</si>
  <si>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</si>
  <si>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</si>
  <si>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</si>
  <si>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</si>
  <si>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</si>
  <si>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DG384</t>
  </si>
  <si>
    <t>Bactec- PEDS - PLUS/F - plastic</t>
  </si>
  <si>
    <t>DG395</t>
  </si>
  <si>
    <t>DiagnostickĂˇ souprava AB0 set monoklonĂˇlnĂ­ na 30</t>
  </si>
  <si>
    <t>DG388</t>
  </si>
  <si>
    <t>JĂˇtrovĂ˝ bujon (10ml)- ĹˇroubovacĂ­ uzĂˇvÄ›r</t>
  </si>
  <si>
    <t>DC959</t>
  </si>
  <si>
    <t>MEMBRĂNOVĂ SOUPRAVA  Na+</t>
  </si>
  <si>
    <t>DD269</t>
  </si>
  <si>
    <t>MEMBRĂNOVĂ SOUPRAVA Cl</t>
  </si>
  <si>
    <t>DD075</t>
  </si>
  <si>
    <t>MEMBRĂNOVĂ SOUPRAVA REF.</t>
  </si>
  <si>
    <t>DG191</t>
  </si>
  <si>
    <t>UNIV.INDIK.PAPIRKY pH 0-12</t>
  </si>
  <si>
    <t>ZO123</t>
  </si>
  <si>
    <t>Fixace nosnĂ­ch katetrĹŻ nasofix niko M â€“ I dÄ›tskĂ˝ bal. Ăˇ 100 ks 49-625M-I</t>
  </si>
  <si>
    <t>ZC845</t>
  </si>
  <si>
    <t>Kompresa NT 10 x 20 cm/5 ks sterilnĂ­ 26621</t>
  </si>
  <si>
    <t>ZA516</t>
  </si>
  <si>
    <t>Kompresa NT 7,5 x 7,5 cm/10 ks sterilkompres sterilnĂ­ karton Ăˇ 1000 ks 1325020266</t>
  </si>
  <si>
    <t>ZA485</t>
  </si>
  <si>
    <t>KrytĂ­ bioclusive 10 x 12 cm bal. Ăˇ 10 ks BIP1012 SYS (2463)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</si>
  <si>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</si>
  <si>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</si>
  <si>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</si>
  <si>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</si>
  <si>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</si>
  <si>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</si>
  <si>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ZT459</t>
  </si>
  <si>
    <t>KrytĂ­ Granudacyn oplachovĂ˝ roztok 500 ml 360101</t>
  </si>
  <si>
    <t>ZA627</t>
  </si>
  <si>
    <t>KrytĂ­ granuflex extra thin 5 x 10 cm Ăˇ 10 ks 0021661 187959</t>
  </si>
  <si>
    <t>ZA550</t>
  </si>
  <si>
    <t>KrytĂ­ hydrogelovĂ© nu-gel 25 g bal. Ăˇ 6 ks MNG425</t>
  </si>
  <si>
    <t>ZA544</t>
  </si>
  <si>
    <t>KrytĂ­ inadine nepĹ™ilnavĂ© 5,0 x 5,0 cm 1/10 SYS01481EE</t>
  </si>
  <si>
    <t>ZE396</t>
  </si>
  <si>
    <t>KrytĂ­ mastnĂ˝ tyl grassolind 7,5 x 10 cm bal. Ăˇ 10 ks 499313</t>
  </si>
  <si>
    <t>ZE108</t>
  </si>
  <si>
    <t>KrytĂ­ mepilex lite 10 x 10 cm bal. Ăˇ 5 ks 284100-01</t>
  </si>
  <si>
    <t>ZF108</t>
  </si>
  <si>
    <t>KrytĂ­ mepilex lite 6 x  8,5 cm bal. Ăˇ 5 ks 284000-01</t>
  </si>
  <si>
    <t>ZG613</t>
  </si>
  <si>
    <t>KrytĂ­ mepitel one 8 x 10 cm  bal. Ăˇ 5 ks 289200-00</t>
  </si>
  <si>
    <t>ZQ966</t>
  </si>
  <si>
    <t>KrytĂ­ octenilin roztok oplachovĂ˝ na rĂˇny 350 ml 121701</t>
  </si>
  <si>
    <t>ZK404</t>
  </si>
  <si>
    <t>KrytĂ­ prontosan roztok 350 ml 400416</t>
  </si>
  <si>
    <t>ZN816</t>
  </si>
  <si>
    <t>KrytĂ­ roztok k vĂ˝plachu a ÄŤiĹˇtÄ›nĂ­ ran ActiMaris Sensitiv 300 ml 3098093</t>
  </si>
  <si>
    <t>ZM951</t>
  </si>
  <si>
    <t>KrytĂ­ silikonovĂ© pÄ›novĂ© mepilex border post-op sterilnĂ­ 6 x 8 cm bal. Ăˇ 10 ks 496100</t>
  </si>
  <si>
    <t>ZP131</t>
  </si>
  <si>
    <t>KrytĂ­ tegaderm i.v. advanced 3,8 cm x 4,5 cm bal. Ăˇ 100 ks 1680 (nĂˇhrada ZG829) - povoleno pouze pro NOVO</t>
  </si>
  <si>
    <t>ZR241</t>
  </si>
  <si>
    <t>KrytĂ­ tegaderm i.v. advanced 5,0 cm x 5,7 cm bal. Ăˇ 100 ks 1682  - povoleno pouze pro NOVO</t>
  </si>
  <si>
    <t>ZA570</t>
  </si>
  <si>
    <t>KrytĂ­ transparentnĂ­ tegaderm 4,4 cm x 4,4 cm bal. Ăˇ 100 ks 1622W nĂˇhrada ZQ115 - povoleno pouze pro NOVO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</si>
  <si>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</si>
  <si>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</si>
  <si>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</si>
  <si>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</si>
  <si>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ZT469</t>
  </si>
  <si>
    <t>NĂˇplast durapore 1,25 cm x 9,14 m bal. Ăˇ 24 ks (lze nahradit za wet pruf) 1538-0</t>
  </si>
  <si>
    <t>ZN101</t>
  </si>
  <si>
    <t>NĂˇplast Neo Smile k mÄ›Ĺ™enĂ­ teploty v inkubĂˇtoru GIRAFFE bal. Ăˇ 150 ks N731</t>
  </si>
  <si>
    <t>ZN100</t>
  </si>
  <si>
    <t>NĂˇplast reflexnĂ­ k mÄ›Ĺ™enĂ­ teploty v inkubĂˇtoru GIRAFFE Ăˇ 50 ks 0203-1980-300</t>
  </si>
  <si>
    <t>ZA318</t>
  </si>
  <si>
    <t>NĂˇplast transpore 1,25 cm x 9,14 m 1527-0</t>
  </si>
  <si>
    <t>ZF351</t>
  </si>
  <si>
    <t>NĂˇplast transpore bĂ­lĂˇ 1,25 cm x 9,14 m bal. Ăˇ 24 ks 1534-0</t>
  </si>
  <si>
    <t>ZA415</t>
  </si>
  <si>
    <t>Obinadlo idealast-haft 6 cm x 10 m 931114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</si>
  <si>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</si>
  <si>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</si>
  <si>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</si>
  <si>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</si>
  <si>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ZP327</t>
  </si>
  <si>
    <t>TyÄŤinka na bradavice Lapis â€“ ÄŚertĹŻv KamĂ­nek,Stilus Argenti Nitrici (tyÄŤinka dusiÄŤnanu stĹ™Ă­brnĂ©ho) balenĂ­ 1 tyÄŤinka 709959</t>
  </si>
  <si>
    <t>ZK652</t>
  </si>
  <si>
    <t>Aero chamber plus s maskou pro kojence 10152158080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</si>
  <si>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</si>
  <si>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</si>
  <si>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ZD281</t>
  </si>
  <si>
    <t>AplikĂˇtor nasĂˇlnĂ­ infant intermediate Ăˇ 25 ks MI1300B</t>
  </si>
  <si>
    <t>ZR315</t>
  </si>
  <si>
    <t>ÄŚepiÄŤka neonatĂˇlnĂ­ k plicnĂ­m ventilĂˇtorĹŻm DrĂ¤ger Babylog VN 500, vel. L s ÄŤelnĂ­ podloĹľkou a 2 fixaÄŤnĂ­mi pĂˇsky zelenĂˇ 170161022</t>
  </si>
  <si>
    <t>ZR314</t>
  </si>
  <si>
    <t>ÄŚepiÄŤka neonatĂˇlnĂ­ k plicnĂ­m ventilĂˇtorĹŻm DrĂ¤ger Babylog VN 500, vel. M s ÄŤelnĂ­ podloĹľkou a 2 fixaÄŤnĂ­mi pĂˇsky ÄŤervenĂˇ 170161021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</si>
  <si>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</si>
  <si>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</si>
  <si>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</si>
  <si>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</si>
  <si>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</si>
  <si>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</si>
  <si>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</si>
  <si>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</si>
  <si>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ÄŚidlo teplotnĂ­ jednorĂˇzovĂ© bal. Ăˇ 50 ks 2074817-001</t>
  </si>
  <si>
    <t>ZK975</t>
  </si>
  <si>
    <t>CĂ©vka odsĂˇvacĂ­ CH10 s pĹ™eruĹˇovaÄŤem sĂˇnĂ­, dĂ©lka 50 cm, P01169a</t>
  </si>
  <si>
    <t>ZA210</t>
  </si>
  <si>
    <t>CĂ©vka vyĹľivovacĂ­ CV-01 GAM646957</t>
  </si>
  <si>
    <t>CĂ©vka vyĹľivovacĂ­ CV-01 GAMV686415 (GAM646957)</t>
  </si>
  <si>
    <t>ZI683</t>
  </si>
  <si>
    <t>DrĂˇtek mĂ­chacĂ­ Ăˇ 500 ks 110009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</si>
  <si>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</si>
  <si>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</si>
  <si>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</si>
  <si>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</si>
  <si>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</si>
  <si>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</si>
  <si>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ZA980</t>
  </si>
  <si>
    <t>Elektroda EEG subdermalnĂ­ needle PRO-E3 bal. Ăˇ 30 ks 62056</t>
  </si>
  <si>
    <t>ZR412</t>
  </si>
  <si>
    <t>Elektroda patentkovĂˇ snap k otodynamickĂ©mu analyzĂˇtoru Interacoustics, textilnĂ­, s hydrogelem, pro ABR test. kojencĹŻ, vel. 2,2 x 3 cm jednorĂˇzovĂˇ, bal. Ăˇ 60 ks 8107137</t>
  </si>
  <si>
    <t>ZH395</t>
  </si>
  <si>
    <t>Filtr ke kompaktnĂ­ odsavaÄŤce P00094</t>
  </si>
  <si>
    <t>ZB116</t>
  </si>
  <si>
    <t>Filtr neonatĂˇlnĂ­ kombinovanĂ˝ bal. Ăˇ 20 ks 1441000</t>
  </si>
  <si>
    <t>ZC837</t>
  </si>
  <si>
    <t>Fonendoskop neonatĂˇlnĂ­ dvoustrannĂ˝ pr.membr. 18 mm modrĂ˝ P00202</t>
  </si>
  <si>
    <t>ZT882</t>
  </si>
  <si>
    <t>Gel lubrikaÄŤnĂ­ sterilnĂ­ OptiLube Active TM, znecitlivujĂ­cĂ­, antiseptickĂ˝ ĂşÄŤinek, stĹ™Ă­kaÄŤky 10 x 6 ml OMS:1160</t>
  </si>
  <si>
    <t>ZB075</t>
  </si>
  <si>
    <t>HadiÄŤka kyslĂ­kovĂˇ 2 m s koncovkami (OS/40) H-103007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</si>
  <si>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</si>
  <si>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</si>
  <si>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ZQ250</t>
  </si>
  <si>
    <t>HadiÄŤka spojovacĂ­ HS 1,8 x 450 mm UNIV DEPH free 2201 045ND</t>
  </si>
  <si>
    <t>ZB908</t>
  </si>
  <si>
    <t>HadiÄŤka spojovacĂ­ ĹľlutĂˇ 1 mm x 1500 mm pro svÄ›tlocitlivĂ© lĂ©ky bal. Ăˇ 20 ks 1100 1150ND</t>
  </si>
  <si>
    <t>ZB338</t>
  </si>
  <si>
    <t>HadiÄŤka spojovacĂ­ tlakovĂˇ biocath PE/PVC, dĂ©lka 200 cm, prĹŻmÄ›r 1 x 2,5 mm, tlak 40 bar/580 psi, LUER LOCK male/female s rotaÄŤnĂ­ maticĂ­, bal. Ăˇ 40 ks PB 3120 M</t>
  </si>
  <si>
    <t>ZB668</t>
  </si>
  <si>
    <t>HadiÄŤka spojovacĂ­ tlakovĂˇ biocath PE/PVC, dĂ©lka 50 cm, prĹŻmÄ›r 1 x 2,5 mm, tlak 40 bar/580 psi, LUER LOCK male/female s rotaÄŤnĂ­ maticĂ­, bal. Ăˇ 40 ks PB 3105 M</t>
  </si>
  <si>
    <t>ZR240</t>
  </si>
  <si>
    <t>Hadice ventilaÄŤnĂ­ VentStar Helix Dual Heated (N) vÄŤ komory pro Babylog VN 500 MP02650</t>
  </si>
  <si>
    <t>ZR317</t>
  </si>
  <si>
    <t>HlavovĂ˝ pĂˇs neonatĂˇlnĂ­ k plicnĂ­m ventilĂˇtorĹŻm DrĂ¤ger Babylog VN 500, mikro s ÄŤelnĂ­ opÄ›rou a 2 fix pĂˇsky 20-28 cm 170161040</t>
  </si>
  <si>
    <t>ZC703</t>
  </si>
  <si>
    <t>Jehelec mathieu 170 mm P01238</t>
  </si>
  <si>
    <t>ZB428</t>
  </si>
  <si>
    <t>Kanyla ET 2,5 bez manĹľety bal. Ăˇ 10 ks 9325E</t>
  </si>
  <si>
    <t>ZB088</t>
  </si>
  <si>
    <t>Kanyla ET 3,0 bez manĹľety bal. Ăˇ 10 ks 9336E</t>
  </si>
  <si>
    <t>ZA118</t>
  </si>
  <si>
    <t>Kanyla ET 3,5 bez manĹľetou bal. Ăˇ 10 ks 9335E</t>
  </si>
  <si>
    <t>ZA744</t>
  </si>
  <si>
    <t>Kanyla neoflon 24G ĹľlutĂˇ BDC391350</t>
  </si>
  <si>
    <t>ZB199</t>
  </si>
  <si>
    <t>Kanyla neoflon 26G fialovĂˇ BDC391349</t>
  </si>
  <si>
    <t>ZI681</t>
  </si>
  <si>
    <t>KapilĂˇra heparin litnĂ˝ 140 ul / 2,35 x 90 mm UH bal. Ăˇ 100 ks 102090</t>
  </si>
  <si>
    <t>ZI736</t>
  </si>
  <si>
    <t>Karta kalibraÄŤnĂ­ LiDCO Rapid Smartcard k hemodynamickĂ©mu monitoru LIDCO, bal. Ăˇ 5 ks Li10507</t>
  </si>
  <si>
    <t>ZS365</t>
  </si>
  <si>
    <t>KatĂ©tr endotracheĂˇlnĂ­  LISAcath Chiesi pro perorĂˇlnĂ­ pouĹľitĂ­ k podĂˇvĂˇnĂ­ pĹ™Ă­pravku Curosurf, vnÄ›jĹˇĂ­ prĹŻmÄ›r 1,7 mm, prac. dĂ©lka 130 mm, celkovĂˇ dĂ©lka 155 mm, jednorĂˇzovĂ˝, sterilnĂ­ 3561017</t>
  </si>
  <si>
    <t>ZC805</t>
  </si>
  <si>
    <t>Katetr moÄŤovĂ˝ foley Folysil  CH 6 pediatrickĂ˝ rovnĂ˝ balonek 1,5 ml bal. Ăˇ 5 ks AA6106</t>
  </si>
  <si>
    <t>ZB898</t>
  </si>
  <si>
    <t>KlobouÄŤek kojĂ­cĂ­ kontaktnĂ­ vel. S 16 mm K200.1628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</si>
  <si>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</si>
  <si>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</si>
  <si>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</si>
  <si>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</si>
  <si>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ZB299</t>
  </si>
  <si>
    <t>Konektor bezjehlovĂ˝ safeflow s prodl.hadiÄŤkou safeflow ventil bal.Ăˇ 100 ks, 4097154</t>
  </si>
  <si>
    <t>ZD903</t>
  </si>
  <si>
    <t>Kontejner + lopatka 30 ml nesterilnĂ­ FLME25133</t>
  </si>
  <si>
    <t>ZB488</t>
  </si>
  <si>
    <t>KrytĂ­ cavilon sprej ochrannĂ˝ barierovĂ˝ nedrĂˇĹľdivĂ˝ film 28 ml bal. Ăˇ 12 ks 3346E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</si>
  <si>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</si>
  <si>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</si>
  <si>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</si>
  <si>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</si>
  <si>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ZB102</t>
  </si>
  <si>
    <t>LĂˇhev k odsĂˇvaÄŤce flovac 1l hadice 1,8 m Ăˇ 45 ks 000-036-020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</si>
  <si>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</si>
  <si>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</si>
  <si>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</si>
  <si>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</si>
  <si>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</si>
  <si>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</si>
  <si>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</si>
  <si>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</si>
  <si>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ZU298</t>
  </si>
  <si>
    <t>Lanceta inciznĂ­  BABYLANCE pro nezralĂ© novorozence, hmotnost mĂ©nÄ› neĹľ 1 000 g, patnĂ­, hloubka Ĺ™ezu 0,6 mm, dĂ©lka Ĺ™ezu 2,2 mm, ĹľlutĂˇ, bal. Ăˇ 50 ks BLM</t>
  </si>
  <si>
    <t>ZL325</t>
  </si>
  <si>
    <t>ManĹľeta TK k monitoru GE Carescape dvouhadiÄŤkovĂˇ NIBP 4-8 cm k mÄ›Ĺ™enĂ­ nepĹ™Ă­mĂ©ho tlaku u novorozence vel.2 bal. Ăˇ 10 ks P04574</t>
  </si>
  <si>
    <t>ZT415</t>
  </si>
  <si>
    <t>ManĹľeta TK k monitoru GE Carescape, GE SOFT-CUF Neo 1  2T Snap, obvod paĹľe  3-6 cm, oranĹľovĂˇ, pro opakovanĂ© pouĹľitĂ­ /1 pacient, bal. Ăˇ 20 ks SFT-N1-2B</t>
  </si>
  <si>
    <t>ZT416</t>
  </si>
  <si>
    <t>ManĹľeta TK k monitoru GE Carescape, GE SOFT-CUF Neo 2  2T Snap, obvod paĹľe 4-8 cm, sv.modrĂˇ, pro opakovanĂ© pouĹľitĂ­ /1 pacient, bal. Ăˇ 20 ks SFT-N2-2B</t>
  </si>
  <si>
    <t>ZT417</t>
  </si>
  <si>
    <t>ManĹľeta TK k monitoru GE Carescape, GE SOFT-CUF Neo 3  2T Snap, obvod paĹľe 6-11 cm, zelenĂˇ, pro opakovanĂ© pouĹľitĂ­ /1 pacient, bal. Ăˇ 20 ks SFT-N3-2B</t>
  </si>
  <si>
    <t>ZT418</t>
  </si>
  <si>
    <t>ManĹľeta TK k monitoru GE Carescape, GE SOFT-CUF Neo 4  2T Snap, obvod paĹľe 7-13 cm, tm.modrĂˇ, pro opakovanĂ© pouĹľitĂ­ /1 pacient, bal. Ăˇ 20 ks SFT-N4-2B</t>
  </si>
  <si>
    <t>ZQ782</t>
  </si>
  <si>
    <t>ManĹľeta TK k monitoru Philips neonatĂˇlnĂ­ jednorĂˇzovĂˇ, vinyl, vel. 1, obvod 3,1 - 5,7 cm, bal. Ăˇ 10 ks M1866B-10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</si>
  <si>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</si>
  <si>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</si>
  <si>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</si>
  <si>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</si>
  <si>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</si>
  <si>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</si>
  <si>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</si>
  <si>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</si>
  <si>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ZQ140</t>
  </si>
  <si>
    <t>NĹŻĹľky oÄŤnĂ­ rovnĂ© 115 mm TK-AK 432-11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</si>
  <si>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</si>
  <si>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</si>
  <si>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</si>
  <si>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</si>
  <si>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</si>
  <si>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</si>
  <si>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ZS917</t>
  </si>
  <si>
    <t>Nostrila neonatĂˇlnĂ­ Prong EasyFlow nCPAP, k ventilĂˇtoru EVE Neo Stephan, vel. XXS,  sterilnĂ­, bal. Ăˇ 5 ks 1701 61 007</t>
  </si>
  <si>
    <t>ZS886</t>
  </si>
  <si>
    <t>Obal ochrannĂ˝ EP lĂˇhve pro podĂˇvĂˇnĂ­ parenterĂˇlnĂ­ vĂ˝Ĺľivy novorozencĹŻm, stĂ­nÄ›nĂ˝, 100 - 250 ml bal. Ăˇ 200 ks 16111916</t>
  </si>
  <si>
    <t>ZS887</t>
  </si>
  <si>
    <t>Obal ochrannĂ˝ EP lĂˇhve pro podĂˇvĂˇnĂ­ parenterĂˇlnĂ­ vĂ˝Ĺľivy novorozencĹŻm, stĂ­nÄ›nĂ˝, 500 - 1000 ml bal. Ăˇ 200 ks 16111917</t>
  </si>
  <si>
    <t>ZS184</t>
  </si>
  <si>
    <t>Obal ochrannĂ˝ na transluminaÄŤnĂ­ svÄ›tlo Venoscope, 120 x 225 mm, vÄŤetnÄ› ubrousku, jednorĂˇzovĂ˝, bal. Ăˇ 200 ks (obal+ubrousek) N15200</t>
  </si>
  <si>
    <t>ZB130</t>
  </si>
  <si>
    <t>PeĂˇn UH bal. Ăˇ 50 ks RP88 - nahrazuje ZD136 - moĹľnost na ks</t>
  </si>
  <si>
    <t>ZR238</t>
  </si>
  <si>
    <t>PlĂ­ce testovacĂ­ pro Babylog VN bal. Ăˇ 10 ks MP02425</t>
  </si>
  <si>
    <t>PlĂ­ce testovacĂ­ pro Babylog VN bal. Ăˇ 10 ks MP02425 - nahrazuje kĂłd ZU374</t>
  </si>
  <si>
    <t>ZU374</t>
  </si>
  <si>
    <t>PlĂ­ce testovacĂ­ pro Babylog VN rester. MP20050</t>
  </si>
  <si>
    <t>ZB501</t>
  </si>
  <si>
    <t>PĹ™eruĹˇovaÄŤ sĂˇnĂ­ fingertip sterilnĂ­ bal. Ăˇ 100 ks 07.031.00.000</t>
  </si>
  <si>
    <t>ZR349</t>
  </si>
  <si>
    <t>PodloĹľka ÄŤelnĂ­ polstrovanĂˇ se silikonovĂ˝m gelem k plicnĂ­m ventilĂˇtorĹŻm DrĂ¤ger Babylog VN 500, bal. Ăˇ 5 ks 170161018</t>
  </si>
  <si>
    <t>ZR509</t>
  </si>
  <si>
    <t>Rampa 2 kohouty  infuznĂ­ Vygon bal. Ăˇ 25 ks 5827.92</t>
  </si>
  <si>
    <t>ZA691</t>
  </si>
  <si>
    <t>Rampa 3 kohouty discofix 16600C/4085434/</t>
  </si>
  <si>
    <t>ZB301</t>
  </si>
  <si>
    <t>Rampa 5 kohoutĹŻ bez PVC lipidorezistentnĂ­ bal. Ăˇ 20 ks RP 5000 M</t>
  </si>
  <si>
    <t>ZB360</t>
  </si>
  <si>
    <t>Rourka rektĂˇlnĂ­ CH12 dĂ©lka 12 cm sterilnĂ­ bal. Ăˇ 20 ks 646699</t>
  </si>
  <si>
    <t>ZL689</t>
  </si>
  <si>
    <t>Roztok Accu-Check Performa IntÂ´l Controls 1+2 level 04861736001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</si>
  <si>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</si>
  <si>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</si>
  <si>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</si>
  <si>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</si>
  <si>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ZN771</t>
  </si>
  <si>
    <t>Sada k pĹ™Ă­stroji NO-A pro pediatrickĂ© pouĹľitĂ­ 10002076</t>
  </si>
  <si>
    <t>ZI035</t>
  </si>
  <si>
    <t>SaviÄŤka nĂˇhradnĂ­ kulatĂˇ k ĹˇidĂ­tkĹŻm Flora kytiÄŤka 100N</t>
  </si>
  <si>
    <t>ZS183</t>
  </si>
  <si>
    <t>Sensor dĂ˝chacĂ­ Graseby Capsule pro externĂ­ trigger k ventilĂˇtoru EVE Neo Stephan, dĂ©lka 1,5m, bal. Ăˇ 50 ks 103560103</t>
  </si>
  <si>
    <t>ZL525</t>
  </si>
  <si>
    <t>Senzor k mÄ›Ĺ™enĂ­ cerebrĂˇlnĂ­ oxymetrie somasensor INVOS pro dospÄ›lĂ© bal. Ăˇ 10 ks SAFB- SM</t>
  </si>
  <si>
    <t>ZM692</t>
  </si>
  <si>
    <t>Senzor pro kontinuĂˇlnĂ­ monitoraci glykemie Enlite bal. Ăˇ 5 ks MMT-7008A</t>
  </si>
  <si>
    <t>ZR471</t>
  </si>
  <si>
    <t>Skalpel jednorĂˇzovĂ˝ prazisa sterilnĂ­ vel. ÄŤepelky 11 bal. Ăˇ 10 ks 11.000.00.511</t>
  </si>
  <si>
    <t>ZN890</t>
  </si>
  <si>
    <t>Sonda pro enterĂˇlnĂ­ vĂ˝Ĺľivu graduovanĂˇ 4F /40 cm PVC bal. Ăˇ 50 KS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</si>
  <si>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</si>
  <si>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</si>
  <si>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</si>
  <si>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</si>
  <si>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ZB543</t>
  </si>
  <si>
    <t>Souprava odbÄ›rovĂˇ tracheĂˇlnĂ­ na odbÄ›r sekretu G05206</t>
  </si>
  <si>
    <t>ZB672</t>
  </si>
  <si>
    <t>Spojka drĂ©novĂˇ variabilnĂ­  bal. Ăˇ 100 ks 5524989</t>
  </si>
  <si>
    <t>ZM600</t>
  </si>
  <si>
    <t>Spojka flovac ĹľlutĂˇ 000-036-102</t>
  </si>
  <si>
    <t>Sprej cavilon 28 ml bal. Ăˇ 12 ks 3346E</t>
  </si>
  <si>
    <t>StĹ™Ă­kaÄŤka injekÄŤnĂ­ 2-dĂ­lnĂˇ 2 ml L DISCARDIT LC 300928 - nahrazuje ZT852</t>
  </si>
  <si>
    <t>ZR398</t>
  </si>
  <si>
    <t>StĹ™Ă­kaÄŤka injekÄŤnĂ­ 2-dĂ­lnĂˇ 20 ml L DISCARDIT LE bal. Ăˇ 80 ks 300296</t>
  </si>
  <si>
    <t>ZA746</t>
  </si>
  <si>
    <t>StĹ™Ă­kaÄŤka injekÄŤnĂ­ 3-dĂ­lnĂˇ 1 ml L tuberculin Omnifix Solo bez zĂˇvitu a PVC 9161406V - povolenou pouze pro CAR</t>
  </si>
  <si>
    <t>ZH168</t>
  </si>
  <si>
    <t>StĹ™Ă­kaÄŤka injekÄŤnĂ­ 3-dĂ­lnĂˇ 1 ml L tuberculin s jehlou KD-JECT III graduovĂˇnĂ­ Ăˇ 0,1 ml 26G x 1/2" 0,45 x 12 mm KDM831786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</si>
  <si>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</si>
  <si>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</si>
  <si>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</si>
  <si>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</si>
  <si>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</si>
  <si>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</si>
  <si>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</si>
  <si>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</si>
  <si>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</si>
  <si>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</si>
  <si>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ZB257</t>
  </si>
  <si>
    <t>StĹ™Ă­kaÄŤka injekÄŤnĂ­ 3-dĂ­lnĂˇ 50/60 ml LL, Injectomat-Spritze Orange, stĂ­nÄ›nĂˇ, bal. Ăˇ 100 ks 9000731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</si>
  <si>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</si>
  <si>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</si>
  <si>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</si>
  <si>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</si>
  <si>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ZA893</t>
  </si>
  <si>
    <t>StĹ™Ă­kaÄŤka Monovette na stanovenĂ­ krevnĂ­ch plynĹŻ Astrup li-heparin bal.Ăˇ 100 ks 05.1147.020</t>
  </si>
  <si>
    <t>ZB228</t>
  </si>
  <si>
    <t>SystĂ©m hrudnĂ­ drenĂˇĹľe Pleur-evac bal. Ăˇ 6 ks pro dÄ›ti A-6020-08LF</t>
  </si>
  <si>
    <t>ZC847</t>
  </si>
  <si>
    <t>SystĂ©m odsĂˇvacĂ­ uzavĹ™enĂ˝ TC KimVent CH5  neo / pedi Y adaptĂ©r 30,5 cm 195-5</t>
  </si>
  <si>
    <t>ZB095</t>
  </si>
  <si>
    <t>SystĂ©m odsĂˇvacĂ­ uzavĹ™enĂ˝ TC KimVent CH6 neo / pedi 30,5 cm bal. Ăˇ 10 ks 196-5</t>
  </si>
  <si>
    <t>ZB195</t>
  </si>
  <si>
    <t>SystĂ©m odsĂˇvacĂ­ uzavĹ™enĂ˝ TC KimVent CH8 neo / pedi 30,5 cm 198-5</t>
  </si>
  <si>
    <t>ZB395</t>
  </si>
  <si>
    <t>Tampon odbÄ›rovĂ˝ transystem Amies pĹŻda plastovĂˇ tyÄŤinka 48 hod. mikrobiologickĂ© vyĹˇetĹ™enĂ­ 1601</t>
  </si>
  <si>
    <t>ZH286</t>
  </si>
  <si>
    <t>TeplomÄ›r digitĂˇlnĂ­ s ohebnĂ˝m hrotem Thermoval Kids flex - vodÄ›odolnĂ˝, nĂˇrazuvzdornĂ˝ (91925) 9250532</t>
  </si>
  <si>
    <t>Trn aspiraÄŤnĂ­ mini spike modrĂ˝ s filtrem ÄŤĂˇstic 5,0 um 4550234</t>
  </si>
  <si>
    <t>ZE783</t>
  </si>
  <si>
    <t>Trn na vak jednosmÄ›rnĂ˝ 2309E</t>
  </si>
  <si>
    <t>ZD147</t>
  </si>
  <si>
    <t>Trokar hrudnĂ­ 8F 8 cm pro novor.s kon.hrotem, RTG kontrastnĂ­ bal. Ăˇ 15 ks 625.08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</si>
  <si>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</si>
  <si>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</si>
  <si>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</si>
  <si>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</si>
  <si>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</si>
  <si>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</si>
  <si>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ZF940</t>
  </si>
  <si>
    <t>Vzduchovod nosnĂ­ 3,5 mm bal. Ăˇ 10 ks 321035</t>
  </si>
  <si>
    <t>ZF939</t>
  </si>
  <si>
    <t>Vzduchovod nosnĂ­ 4,0 mm bal. Ăˇ 10 ks 321040</t>
  </si>
  <si>
    <t>ZF941</t>
  </si>
  <si>
    <t>Vzduchovod nosnĂ­ silikonovĂ˝ dÄ›tskĂ˝ 3,0 mm bal. Ăˇ 10 ks 321030</t>
  </si>
  <si>
    <t>ZI682</t>
  </si>
  <si>
    <t>ZĂˇtka ke kapilĂˇĹ™e Ăˇ 500 ks (8153) 110180</t>
  </si>
  <si>
    <t>ZP077</t>
  </si>
  <si>
    <t>Zkumavka 15 ml PP 101/16,5 mm bĂ­lĂ˝ ĹˇroubovĂ˝ uzĂˇvÄ›r sterilnĂ­ jednotlivÄ› balenĂˇ, tekutĂ˝ materiĂˇl na bakteriolog. vyĹˇetĹ™enĂ­ 10362/MO/SG/CS</t>
  </si>
  <si>
    <t>ZO939</t>
  </si>
  <si>
    <t>Zkumavka liquor PP 10 ml 15,3 x 92 ml ĹˇroubovacĂ­ vĂ­ÄŤko sterilnĂ­ s popisem bal.Ăˇ 100 ks 62.610.018</t>
  </si>
  <si>
    <t>ZB336</t>
  </si>
  <si>
    <t>Zkumavka odbÄ›rovĂˇ 1 ml tapval koagulace modrĂˇ bal. Ăˇ 50 ks (Aquisel) 13060</t>
  </si>
  <si>
    <t>ZB760</t>
  </si>
  <si>
    <t>Zkumavka odbÄ›rovĂˇ Vacuette ÄŤervenĂˇ 3 ml sĂ©rum 454095</t>
  </si>
  <si>
    <t>ZB773</t>
  </si>
  <si>
    <t>Zkumavka odbÄ›rovĂˇ Vacuette ĹˇedĂˇ-glykemie 454085</t>
  </si>
  <si>
    <t>ZB776</t>
  </si>
  <si>
    <t>Zkumavka odbÄ›rovĂˇ Vacuette zelenĂˇ 3 ml LH 454082</t>
  </si>
  <si>
    <t>ZI180</t>
  </si>
  <si>
    <t>Zkumavka s mediem + flovakovanĂ˝ tampon eSwab minitip oranĹľovĂ˝ (oko,ucho,krk,nos,dutiny,urogenitĂˇlnĂ­ tra) 491CE.A</t>
  </si>
  <si>
    <t>50115063</t>
  </si>
  <si>
    <t>ZPr - vaky, sety (Z528)</t>
  </si>
  <si>
    <t>ZS884</t>
  </si>
  <si>
    <t>Set infuznĂ­ pro podĂˇvĂˇnĂ­ parenterĂˇlnĂ­ vĂ˝Ĺľivy Infudrop AIR Nitro P, stĂ­nÄ›nĂ˝, dĂ©lka 175 cm, bal. Ăˇ 50 ks 2886432</t>
  </si>
  <si>
    <t>ZE079</t>
  </si>
  <si>
    <t>Set transfĂşznĂ­ non PVC s odvzduĹˇnÄ›nĂ­m a bakteriĂˇlnĂ­m filtrem ZAR-I-TS</t>
  </si>
  <si>
    <t>50115064</t>
  </si>
  <si>
    <t>ZPr - šicí materiál (Z529)</t>
  </si>
  <si>
    <t>ZA878</t>
  </si>
  <si>
    <t>Ĺ itĂ­ ethilon bl 4-0 bal. Ăˇ 12 ks (W319) 662G</t>
  </si>
  <si>
    <t>ZA999</t>
  </si>
  <si>
    <t>Jehla injekÄŤnĂ­ 0,5 x 16 mm oranĹľovĂˇ 4657853</t>
  </si>
  <si>
    <t>ZA835</t>
  </si>
  <si>
    <t>Jehla injekÄŤnĂ­ 0,6 x 25 mm modrĂˇ 4657667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</si>
  <si>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</si>
  <si>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</si>
  <si>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</si>
  <si>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</si>
  <si>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ZT272</t>
  </si>
  <si>
    <t>Rukavice vyĹˇetĹ™ovacĂ­ nitril nesterilnĂ­ bez pudru sempercare Velvet vel. XL bal. Ăˇ 180 ks 106405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</si>
  <si>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</si>
  <si>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</si>
  <si>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</si>
  <si>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</si>
  <si>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</si>
  <si>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bal. Ăˇ 8 ks 1270.03</t>
  </si>
  <si>
    <t>ZP085</t>
  </si>
  <si>
    <t>Katetr pupeÄŤnĂ­ jednocestnĂ˝ 4,0 Fr x 40 cm 1270.04</t>
  </si>
  <si>
    <t>ZP086</t>
  </si>
  <si>
    <t>Katetr pupeÄŤnĂ­ jednocestnĂ˝ 5,0 Fr x 40 cm 1270.05</t>
  </si>
  <si>
    <t>ZN982</t>
  </si>
  <si>
    <t>Mikrokatetr dvoucestnĂ˝ Nutriline 2F 24G/ 30 cm se zavĂˇdÄ›cĂ­m drĂˇtem (neonatĂˇl. k parent. vĂ˝ĹľivÄ› PUR) 1252.230</t>
  </si>
  <si>
    <t>ZC618</t>
  </si>
  <si>
    <t>Mikrokatetr jednocestnĂ˝ premicath 1F 28G/20 cm neonatĂˇl. k parent. vĂ˝ĹľivÄ› PUR 1261.203</t>
  </si>
  <si>
    <t>50115079</t>
  </si>
  <si>
    <t>ZPr - internzivní péče (Z542)</t>
  </si>
  <si>
    <t>ZC905</t>
  </si>
  <si>
    <t>Hadice silikon 7 x 11,0 x 2,00 mm Ăˇ 10 m pro drenĂˇĹľ tÄ›l.dutin KVS60-070110</t>
  </si>
  <si>
    <t>ZN608</t>
  </si>
  <si>
    <t>KlobouÄŤek intranasĂˇlnĂ­ bez stĹ™Ă­kaÄŤky bal. Ăˇ 25 ks MAD 300</t>
  </si>
  <si>
    <t>ZQ043</t>
  </si>
  <si>
    <t>Okruh dĂ˝chacĂ­ jednorĂˇzovĂ˝ BTS1181A vyhĹ™. okruh 120 cm AIRcon, HFO k ventilĂˇtoru Fabian bal. Ăˇ 10 ks 270.754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</si>
  <si>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</si>
  <si>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</si>
  <si>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ZP783</t>
  </si>
  <si>
    <t>PĹ™evodnĂ­k tlakovĂ˝ arteriĂˇlnĂ­ 158 cm jednokomorovĂ˝ 2 ml 1 linka pediatrickĂ˝ uzavĹ™enĂ˝ systĂ©m Argon Safedraw P set bal. Ăˇ 5 ks ARG:688600</t>
  </si>
  <si>
    <t>ZU278</t>
  </si>
  <si>
    <t>StĹ™Ă­kaÄŤka injekÄŤnĂ­ 2-dĂ­lnĂˇ 2 ml 77U-PZ02570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</si>
  <si>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</si>
  <si>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</si>
  <si>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</si>
  <si>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</si>
  <si>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</si>
  <si>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</si>
  <si>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</si>
  <si>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</si>
  <si>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</si>
  <si>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</si>
  <si>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</si>
  <si>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</si>
  <si>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</si>
  <si>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</si>
  <si>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</si>
  <si>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</si>
  <si>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</si>
  <si>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</si>
  <si>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</si>
  <si>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</si>
  <si>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</si>
  <si>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</si>
  <si>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</si>
  <si>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</si>
  <si>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</si>
  <si>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</si>
  <si>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</si>
  <si>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</si>
  <si>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</si>
  <si>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</si>
  <si>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</si>
  <si>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</si>
  <si>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BartelGromská Zuzana</t>
  </si>
  <si>
    <t>Doušková Kristýna</t>
  </si>
  <si>
    <t>Kalivodová Markéta</t>
  </si>
  <si>
    <t>Opletalová Eva</t>
  </si>
  <si>
    <t>Whitley Michaela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</si>
  <si>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</si>
  <si>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</si>
  <si>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</si>
  <si>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</si>
  <si>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</si>
  <si>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</si>
  <si>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</si>
  <si>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</si>
  <si>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</si>
  <si>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0096414</t>
  </si>
  <si>
    <t>GENTAMICIN LEK</t>
  </si>
  <si>
    <t>SYNAGIS</t>
  </si>
  <si>
    <t>2</t>
  </si>
  <si>
    <t>0007957</t>
  </si>
  <si>
    <t>Erytrocyty deleukotizované</t>
  </si>
  <si>
    <t>0407942</t>
  </si>
  <si>
    <t>Příplatek za ozáření</t>
  </si>
  <si>
    <t>V</t>
  </si>
  <si>
    <t>09111</t>
  </si>
  <si>
    <t>ODBĚR KAPILÁRNÍ KRVE</t>
  </si>
  <si>
    <t>09117</t>
  </si>
  <si>
    <t>ODBĚR KRVE ZE ŽÍLY U DÍTĚTĚ DO 10 LET</t>
  </si>
  <si>
    <t>09137</t>
  </si>
  <si>
    <t>UZ VYŠETŘENÍ DVOU ORGÁNŮ V NĚKOLIKA ROVINÁCH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</si>
  <si>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</si>
  <si>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</si>
  <si>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</si>
  <si>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</si>
  <si>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</si>
  <si>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</si>
  <si>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</si>
  <si>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</si>
  <si>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</si>
  <si>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</si>
  <si>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</si>
  <si>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</si>
  <si>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09245</t>
  </si>
  <si>
    <t>ZAVEDENÍ GASTRICKÉ SONDY PRO ENTERÁLNÍ VÝŽIVU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</si>
  <si>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</si>
  <si>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</si>
  <si>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</si>
  <si>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</si>
  <si>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</si>
  <si>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</si>
  <si>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</si>
  <si>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</si>
  <si>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</si>
  <si>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</si>
  <si>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</si>
  <si>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</si>
  <si>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</si>
  <si>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</si>
  <si>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</si>
  <si>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</si>
  <si>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02125</t>
  </si>
  <si>
    <t>OČKOVÁNÍ VČETNĚ OČKOVACÍ LÁTKY, KTERÁ JE HRAZENA Z</t>
  </si>
  <si>
    <t>34046</t>
  </si>
  <si>
    <t>SCREENING VROZENÉ KATARAKTY</t>
  </si>
  <si>
    <t>02210</t>
  </si>
  <si>
    <t>ODBĚR PRO NOVOROZENECKÝ SCREENING NEBO RESCREENING</t>
  </si>
  <si>
    <t>09616</t>
  </si>
  <si>
    <t>(VZP) DISTANČNÍ KONZULTACE ZDRAVOTNÍHO STAVU AMBUL</t>
  </si>
  <si>
    <t>09614</t>
  </si>
  <si>
    <t>09143</t>
  </si>
  <si>
    <t>00132</t>
  </si>
  <si>
    <t>VYŠETŘENÍ DÍTĚTE S VÝZNAMNÝM PERINATÁLNÍM RIZIKEM</t>
  </si>
  <si>
    <t>02245</t>
  </si>
  <si>
    <t xml:space="preserve">SLEDOVÁNÍ NOVOROZENECKÉ ŽLOUTENKY V ORDINACI PLDD </t>
  </si>
  <si>
    <t>34007</t>
  </si>
  <si>
    <t>EDUKACE LAKTACE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</si>
  <si>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</si>
  <si>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</si>
  <si>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08 - PORGYN: Porodnicko-gynekologická klinika</t>
  </si>
  <si>
    <t>10 - DK: Dětská klinika</t>
  </si>
  <si>
    <t>08</t>
  </si>
  <si>
    <t>09561</t>
  </si>
  <si>
    <t>VYBAVENÍ PACIENTA PRO PÉČI MIMO ZDRAVOTNICKÉ ZAŘÍZ</t>
  </si>
  <si>
    <t>3F4</t>
  </si>
  <si>
    <t>0005114</t>
  </si>
  <si>
    <t>TARGOCID</t>
  </si>
  <si>
    <t>0026039</t>
  </si>
  <si>
    <t>0064831</t>
  </si>
  <si>
    <t>0072973</t>
  </si>
  <si>
    <t>AMOKSIKLAV 600 MG</t>
  </si>
  <si>
    <t>0083487</t>
  </si>
  <si>
    <t>MERONEM</t>
  </si>
  <si>
    <t>0142077</t>
  </si>
  <si>
    <t>TIENAM</t>
  </si>
  <si>
    <t>0136083</t>
  </si>
  <si>
    <t>AMPICILLIN/SULBACTAM IBI</t>
  </si>
  <si>
    <t>0201030</t>
  </si>
  <si>
    <t>SEFOTAK</t>
  </si>
  <si>
    <t>0064835</t>
  </si>
  <si>
    <t>0166265</t>
  </si>
  <si>
    <t>0201961</t>
  </si>
  <si>
    <t>AMPICILIN 1,0 BIOTIKA</t>
  </si>
  <si>
    <t>0201958</t>
  </si>
  <si>
    <t>0172775</t>
  </si>
  <si>
    <t>0173750</t>
  </si>
  <si>
    <t>0007955</t>
  </si>
  <si>
    <t>3</t>
  </si>
  <si>
    <t>0029784</t>
  </si>
  <si>
    <t>SOUPRAVA K SUPRAPUBICKÉ DRENÁŽI 4441036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</si>
  <si>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</si>
  <si>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</si>
  <si>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</si>
  <si>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</si>
  <si>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</si>
  <si>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</si>
  <si>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56133</t>
  </si>
  <si>
    <t>VENTRIKULOSTOMIE III. - STOOCKEY- SCARFF</t>
  </si>
  <si>
    <t>56169</t>
  </si>
  <si>
    <t>VENTRIKULOSKOPIE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</si>
  <si>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</si>
  <si>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</si>
  <si>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</si>
  <si>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</si>
  <si>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</si>
  <si>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(DRG) PORODNÍ VÁHA NOVOROZENCE OD 2000 DO 2499 GRA</t>
  </si>
  <si>
    <t>34455</t>
  </si>
  <si>
    <t>(DRG) PORODNÍ VÁHA NOVOROZENCE NAD 2499 GRAMŮ</t>
  </si>
  <si>
    <t>09135</t>
  </si>
  <si>
    <t>UZ VYŠETŘENÍ POUZE JEDNOHO ORGÁNU V NĚKOLIKA ROVIN</t>
  </si>
  <si>
    <t>34453</t>
  </si>
  <si>
    <t>(DRG)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</si>
  <si>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</si>
  <si>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</si>
  <si>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</si>
  <si>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</si>
  <si>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</si>
  <si>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</si>
  <si>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56167</t>
  </si>
  <si>
    <t>VENTRIKULÁRNÍ PUNKCE</t>
  </si>
  <si>
    <t>34451</t>
  </si>
  <si>
    <t>(DRG) PORODNÍ VÁHA NOVOROZENCE OD 750 DO 999 GRAMŮ</t>
  </si>
  <si>
    <t>91905</t>
  </si>
  <si>
    <t>(DRG) GESTAČNÍ STÁŘÍ NOVOROZENCE OD 37. TÝDNE + 0.</t>
  </si>
  <si>
    <t>91904</t>
  </si>
  <si>
    <t>(DRG) GESTAČNÍ STÁŘÍ NOVOROZENCE OD 34. TÝDNE + 0.</t>
  </si>
  <si>
    <t>91903</t>
  </si>
  <si>
    <t>(DRG) GESTAČNÍ STÁŘÍ NOVOROZENCE OD 31. TÝDNE + 0.</t>
  </si>
  <si>
    <t>91901</t>
  </si>
  <si>
    <t>(DRG) GESTAČNÍ STÁŘÍ NOVOROZENCE OD 25. TÝDNE + 0.</t>
  </si>
  <si>
    <t>91902</t>
  </si>
  <si>
    <t>(DRG) GESTAČNÍ STÁŘÍ NOVOROZENCE OD 28. TÝDNE + 0.</t>
  </si>
  <si>
    <t>91711</t>
  </si>
  <si>
    <t>(DRG) ENDOSKOPICKÁ VENTRIKULOCISTERNOSTOMIE</t>
  </si>
  <si>
    <t>3T4</t>
  </si>
  <si>
    <t>0005113</t>
  </si>
  <si>
    <t>0011592</t>
  </si>
  <si>
    <t>METRONIDAZOL B. BRAUN</t>
  </si>
  <si>
    <t>0016600</t>
  </si>
  <si>
    <t>UNASYN</t>
  </si>
  <si>
    <t>0026902</t>
  </si>
  <si>
    <t>VFEND</t>
  </si>
  <si>
    <t>0042144</t>
  </si>
  <si>
    <t>HUMAN ALBUMIN GRIFOLS 20%</t>
  </si>
  <si>
    <t>0062464</t>
  </si>
  <si>
    <t>0065978</t>
  </si>
  <si>
    <t>DOTAREM</t>
  </si>
  <si>
    <t>0065989</t>
  </si>
  <si>
    <t>MYCOMAX</t>
  </si>
  <si>
    <t>0066020</t>
  </si>
  <si>
    <t>0072972</t>
  </si>
  <si>
    <t>AMOKSIKLAV 1,2 G</t>
  </si>
  <si>
    <t>0084229</t>
  </si>
  <si>
    <t>ENDOXAN</t>
  </si>
  <si>
    <t>0087226</t>
  </si>
  <si>
    <t>0092289</t>
  </si>
  <si>
    <t>0129767</t>
  </si>
  <si>
    <t>IMIPENEM/CILASTATIN KABI</t>
  </si>
  <si>
    <t>0156258</t>
  </si>
  <si>
    <t>VANCOMYCIN KABI</t>
  </si>
  <si>
    <t>0164401</t>
  </si>
  <si>
    <t>0129056</t>
  </si>
  <si>
    <t>0141836</t>
  </si>
  <si>
    <t>AMIKACIN B. BRAUN</t>
  </si>
  <si>
    <t>0134595</t>
  </si>
  <si>
    <t>0113453</t>
  </si>
  <si>
    <t>0156835</t>
  </si>
  <si>
    <t>MEROPENEM KABI</t>
  </si>
  <si>
    <t>0156183</t>
  </si>
  <si>
    <t>0195147</t>
  </si>
  <si>
    <t>AMIKACIN MEDOPHARM</t>
  </si>
  <si>
    <t>0183817</t>
  </si>
  <si>
    <t>ARCHIFAR</t>
  </si>
  <si>
    <t>0155862</t>
  </si>
  <si>
    <t>SUMAMED</t>
  </si>
  <si>
    <t>0025670</t>
  </si>
  <si>
    <t>INOMAX</t>
  </si>
  <si>
    <t>0235812</t>
  </si>
  <si>
    <t>0242332</t>
  </si>
  <si>
    <t>0223514</t>
  </si>
  <si>
    <t>0230458</t>
  </si>
  <si>
    <t>0227475</t>
  </si>
  <si>
    <t>0173748</t>
  </si>
  <si>
    <t>0232676</t>
  </si>
  <si>
    <t>MEROPENEM APTAPHARMA</t>
  </si>
  <si>
    <t>0223515</t>
  </si>
  <si>
    <t>0223512</t>
  </si>
  <si>
    <t>0007917</t>
  </si>
  <si>
    <t>Erytrocyty bez buffy coatu</t>
  </si>
  <si>
    <t>0107959</t>
  </si>
  <si>
    <t>Trombocyty z aferézy deleukotizované</t>
  </si>
  <si>
    <t>0107960</t>
  </si>
  <si>
    <t>0207921</t>
  </si>
  <si>
    <t>Plazma čerstvá zmrazená</t>
  </si>
  <si>
    <t>0007961</t>
  </si>
  <si>
    <t>0068197</t>
  </si>
  <si>
    <t>SYSTÉM HYDROCEPHALNÍ DRENÁŽNÍ</t>
  </si>
  <si>
    <t>0069598</t>
  </si>
  <si>
    <t>SYSTÉM HYDROCEPHALNÍ-SHUNT;PRO-GAV-PEDIATR.,SADA,V</t>
  </si>
  <si>
    <t>0081995</t>
  </si>
  <si>
    <t>NPWT-RENASYS EZ SBĚRNÁ NÁDOBA VELKÁ</t>
  </si>
  <si>
    <t>0082143</t>
  </si>
  <si>
    <t>NPWT-RENASYS F PŘEVAZOVÝ SET VELKÝ L</t>
  </si>
  <si>
    <t>0194780</t>
  </si>
  <si>
    <t>00671</t>
  </si>
  <si>
    <t>OD TYPU 71 - PRO NEMOCNICE TYPU 3, (KATEGORIE 6) -</t>
  </si>
  <si>
    <t>00675</t>
  </si>
  <si>
    <t>OD TYPU 75 - PRO NEMOCNICE TYPU 3, (KATEGORIE 6) -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</si>
  <si>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</si>
  <si>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</si>
  <si>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</si>
  <si>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</si>
  <si>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</si>
  <si>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</si>
  <si>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56163</t>
  </si>
  <si>
    <t>ZEVNÍ KOMOROVÁ DRENÁŽ NEBO ZAVEDENÍ ČIDLA NA MĚŘEN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</si>
  <si>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</si>
  <si>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</si>
  <si>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</si>
  <si>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</si>
  <si>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</si>
  <si>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(DRG) PORODNÍ VÁHA NOVOROZENCE POD 750 GRAMŮ</t>
  </si>
  <si>
    <t>90906</t>
  </si>
  <si>
    <t>90907</t>
  </si>
  <si>
    <t>14022</t>
  </si>
  <si>
    <t>CÍLENÉ VYŠETŘENÍ ENDOKRINOLOGEM</t>
  </si>
  <si>
    <t>90903</t>
  </si>
  <si>
    <t>90904</t>
  </si>
  <si>
    <t>51850</t>
  </si>
  <si>
    <t>PŘEVAZ RÁNY METODOU NPWT ZALOŽENÉ NA KONTROLOVANÉM</t>
  </si>
  <si>
    <t>00678</t>
  </si>
  <si>
    <t>OD TYPU 78 - PRO NEMOCNICE TYPU 3, (KATEGORIE 6) -</t>
  </si>
  <si>
    <t>51386</t>
  </si>
  <si>
    <t>SUTURA EV. EXCIZE A SUTURA LÉZE STĚNY ŽALUDKU NEBO</t>
  </si>
  <si>
    <t>66031</t>
  </si>
  <si>
    <t>PREVENTIVNÍ VYŠETŘENÍ KYČELNÍCH KLOUBŮ U KOJENCE</t>
  </si>
  <si>
    <t>51367</t>
  </si>
  <si>
    <t>APENDEKTOMIE NEBO OPERAČNÍ DRENÁŽ PERIAPENDIKULÁRN</t>
  </si>
  <si>
    <t>62310</t>
  </si>
  <si>
    <t>NEKREKTOMIE DO 1% POVRCHU TĚLA</t>
  </si>
  <si>
    <t>51357</t>
  </si>
  <si>
    <t>JEJUNOSTOMIE, ILEOSTOMIE NEBO KOLOSTOMIE, ANTEPOZI</t>
  </si>
  <si>
    <t>00672</t>
  </si>
  <si>
    <t>OD TYPU 72 - PRO NEMOCNICE TYPU 3, (KATEGORIE 6) -</t>
  </si>
  <si>
    <t>34452</t>
  </si>
  <si>
    <t>(DRG) PORODNÍ VÁHA NOVOROZENCE OD 1000 DO 1499 GRA</t>
  </si>
  <si>
    <t>51355</t>
  </si>
  <si>
    <t>DVOJ - A VÍCENÁSOBNÁ RESEKCE A (NEBO) ANASTOMÓZA T</t>
  </si>
  <si>
    <t>90905</t>
  </si>
  <si>
    <t>56125</t>
  </si>
  <si>
    <t>OPERAČNÍ REVIZE NEBO ZAVEDENÍ DRENÁŽE MOZKOMÍŠNÍHO</t>
  </si>
  <si>
    <t>52221</t>
  </si>
  <si>
    <t>ATRESIE TENKÉHO STŘEVA VČETNĚ DUODENA U NOVOROZENC</t>
  </si>
  <si>
    <t>51361</t>
  </si>
  <si>
    <t>KOLEKTOMIE SUBTOTÁLNÍ S ILEOSTOMIÍ A UZÁVĚREM REKT</t>
  </si>
  <si>
    <t>90955</t>
  </si>
  <si>
    <t>(DRG) VENTILAČNÍ PODPORA U NOVOROZENCŮ</t>
  </si>
  <si>
    <t>34320</t>
  </si>
  <si>
    <t>SELEKTIVNÍ PLICNÍ VAZODILATACE POMOCÍ OXIDU DUSNAT</t>
  </si>
  <si>
    <t>52239</t>
  </si>
  <si>
    <t>KOREKCE VYSOKÉ ANOREKTÁLNÍ MALFORMACE</t>
  </si>
  <si>
    <t>91761</t>
  </si>
  <si>
    <t>(DRG) DERIVAČNÍ STOMIE</t>
  </si>
  <si>
    <t>91900</t>
  </si>
  <si>
    <t>(DRG) GESTAČNÍ STÁŘÍ NOVOROZENCE DO 24. TÝDNE + 6.</t>
  </si>
  <si>
    <t>34045</t>
  </si>
  <si>
    <t>CELOTĚLOVÁ HYPOTERMIE NOVOROZENCE</t>
  </si>
  <si>
    <t>606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</si>
  <si>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</si>
  <si>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</si>
  <si>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</si>
  <si>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</si>
  <si>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</si>
  <si>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</si>
  <si>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</si>
  <si>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</si>
  <si>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</si>
  <si>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</si>
  <si>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</si>
  <si>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</si>
  <si>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</si>
  <si>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02031</t>
  </si>
  <si>
    <t xml:space="preserve">INTRAOKULÁRNÍ VÝKONY, KROMĚ ČOČKY BEZ CC                                                            </t>
  </si>
  <si>
    <t>02033</t>
  </si>
  <si>
    <t xml:space="preserve">INTRAOKULÁRNÍ VÝKONY, KROMĚ ČOČKY S MCC                                                             </t>
  </si>
  <si>
    <t>03351</t>
  </si>
  <si>
    <t xml:space="preserve">JINÉ PORUCHY UŠÍ, NOSU, ÚST A HRDLA BEZ CC                                                          </t>
  </si>
  <si>
    <t>05471</t>
  </si>
  <si>
    <t xml:space="preserve">JINÉ PORUCHY OBĚHOVÉHO SYSTÉMU BEZ CC                                                               </t>
  </si>
  <si>
    <t>06013</t>
  </si>
  <si>
    <t xml:space="preserve">VELKÉ VÝKONY NA TLUSTÉM A TENKÉM STŘEVU S MCC                                                       </t>
  </si>
  <si>
    <t>06371</t>
  </si>
  <si>
    <t xml:space="preserve">JINÁ GASTROENTERITIDA A BOLEST BŘICHA BEZ CC                                                        </t>
  </si>
  <si>
    <t>06383</t>
  </si>
  <si>
    <t xml:space="preserve">JINÉ PORUCHY TRÁVICÍHO SYSTÉMU S MCC     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</si>
  <si>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</si>
  <si>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</si>
  <si>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</si>
  <si>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</si>
  <si>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</si>
  <si>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</si>
  <si>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</si>
  <si>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</si>
  <si>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</si>
  <si>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15632</t>
  </si>
  <si>
    <t xml:space="preserve">NOVOROZENEC, VÁHA PŘI PORODU &lt;=1000G, BEZ ZÁKLADNÍHO VÝKONU S                                       </t>
  </si>
  <si>
    <t>15633</t>
  </si>
  <si>
    <t>15643</t>
  </si>
  <si>
    <t xml:space="preserve">NOVOROZENEC, VÁHA PŘI PORODU 1000-1499G, SE ZÁKLADNÍM VÝKONEM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</si>
  <si>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</si>
  <si>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</si>
  <si>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</si>
  <si>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15662</t>
  </si>
  <si>
    <t xml:space="preserve">NOVOROZENEC, VÁHA PŘI PORODU 1500-1999G, SE ZÁKLADNÍM VÝKONEM                                       </t>
  </si>
  <si>
    <t>15671</t>
  </si>
  <si>
    <t xml:space="preserve">NOVOROZENEC, VÁHA PŘI PORODU 1500-1999G, BEZ ZÁKLADNÍHO VÝKON                                       </t>
  </si>
  <si>
    <t>15672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</si>
  <si>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</si>
  <si>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</si>
  <si>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</si>
  <si>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</si>
  <si>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</si>
  <si>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</si>
  <si>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</si>
  <si>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</si>
  <si>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</si>
  <si>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</si>
  <si>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</si>
  <si>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</si>
  <si>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</si>
  <si>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</si>
  <si>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</si>
  <si>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</si>
  <si>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</si>
  <si>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15731</t>
  </si>
  <si>
    <t xml:space="preserve">NOVOROZENEC, VÁHA PŘI PORODU &gt; 2499G, S ASPIRAČNÍM SYNDROMEM                                        </t>
  </si>
  <si>
    <t>15732</t>
  </si>
  <si>
    <t>15733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</si>
  <si>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</si>
  <si>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</si>
  <si>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</si>
  <si>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</si>
  <si>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</si>
  <si>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</si>
  <si>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</si>
  <si>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</si>
  <si>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</si>
  <si>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16331</t>
  </si>
  <si>
    <t xml:space="preserve">PORUCHY ČERVENÝCH KRVINEK, KROMĚ SRPKOVITÉ CHUDOKREVNOSTI BEZ                                       </t>
  </si>
  <si>
    <t>16342</t>
  </si>
  <si>
    <t xml:space="preserve">JINÉ PORUCHY KRVE A KRVETVORNÝCH ORGÁNŮ S CC                                                        </t>
  </si>
  <si>
    <t>23321</t>
  </si>
  <si>
    <t xml:space="preserve">JINÉ FAKTORY OVLIVŇUJÍCÍ ZDRAVOTNÍ STAV BEZ CC    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</si>
  <si>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</si>
  <si>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</si>
  <si>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</si>
  <si>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</si>
  <si>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</si>
  <si>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</si>
  <si>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</si>
  <si>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</si>
  <si>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</si>
  <si>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</si>
  <si>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</si>
  <si>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</si>
  <si>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</si>
  <si>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82036</t>
  </si>
  <si>
    <t>AMPLIFIKACE EXTRAHUMÁNNÍHO GENOMU METODOU MULTIPLE</t>
  </si>
  <si>
    <t>82034</t>
  </si>
  <si>
    <t>IZOLACE DNA PRO VYŠETŘENÍ EXTRAHUMÁNNÍHO GENOMU</t>
  </si>
  <si>
    <t>28</t>
  </si>
  <si>
    <t>816</t>
  </si>
  <si>
    <t>94181</t>
  </si>
  <si>
    <t>ZHOTOVENÍ KARYOTYPU Z JEDNÉ MITÓZY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</si>
  <si>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</si>
  <si>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</si>
  <si>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</si>
  <si>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</si>
  <si>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</si>
  <si>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</si>
  <si>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</si>
  <si>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</si>
  <si>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</si>
  <si>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</si>
  <si>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94950</t>
  </si>
  <si>
    <t>(VZP) CYSTICKÁ FIBRÓZA</t>
  </si>
  <si>
    <t>94948</t>
  </si>
  <si>
    <t>(VZP) SIGNÁLNÍ VÝKON - DOVYŠETŘENÍ PACIENTA</t>
  </si>
  <si>
    <t>94231</t>
  </si>
  <si>
    <t>ANALÝZA VARIANT LIDSKÉHO GERMINÁLNÍHO GENOMU NA BI</t>
  </si>
  <si>
    <t>32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</si>
  <si>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</si>
  <si>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</si>
  <si>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</si>
  <si>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</si>
  <si>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</si>
  <si>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</si>
  <si>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</si>
  <si>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</si>
  <si>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</si>
  <si>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</si>
  <si>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</si>
  <si>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</si>
  <si>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</si>
  <si>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</si>
  <si>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</si>
  <si>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</si>
  <si>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</si>
  <si>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</si>
  <si>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</si>
  <si>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</si>
  <si>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</si>
  <si>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</si>
  <si>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</si>
  <si>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</si>
  <si>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</si>
  <si>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</si>
  <si>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</si>
  <si>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</si>
  <si>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</si>
  <si>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</si>
  <si>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</si>
  <si>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</si>
  <si>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</si>
  <si>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</si>
  <si>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</si>
  <si>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</si>
  <si>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</si>
  <si>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</si>
  <si>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</si>
  <si>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</si>
  <si>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</si>
  <si>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</si>
  <si>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</si>
  <si>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</si>
  <si>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</si>
  <si>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96413</t>
  </si>
  <si>
    <t>KVANTITATIVNÍ STANOVENÍ AKTIVITY G-6-PD</t>
  </si>
  <si>
    <t>96519</t>
  </si>
  <si>
    <t>KVANTITATIVNÍ STANOVENÍ AKTIVITY PYRUVATKINÁZ</t>
  </si>
  <si>
    <t>96893</t>
  </si>
  <si>
    <t>STATIMOVÉ VYŠETŘENÍ FUNKČNÍ AKTIVITY VON WILLEBRAN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</si>
  <si>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</si>
  <si>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</si>
  <si>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</si>
  <si>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</si>
  <si>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</si>
  <si>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</si>
  <si>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</si>
  <si>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</si>
  <si>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</si>
  <si>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</si>
  <si>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</si>
  <si>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</si>
  <si>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</si>
  <si>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</si>
  <si>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</si>
  <si>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</si>
  <si>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</si>
  <si>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</si>
  <si>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</si>
  <si>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</si>
  <si>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</si>
  <si>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</si>
  <si>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</si>
  <si>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</si>
  <si>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</si>
  <si>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</si>
  <si>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</si>
  <si>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</si>
  <si>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</si>
  <si>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</si>
  <si>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</si>
  <si>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</si>
  <si>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</si>
  <si>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</si>
  <si>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</si>
  <si>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</si>
  <si>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</si>
  <si>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</si>
  <si>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</si>
  <si>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</si>
  <si>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</si>
  <si>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</si>
  <si>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</si>
  <si>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</si>
  <si>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</si>
  <si>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</si>
  <si>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</si>
  <si>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</si>
  <si>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</si>
  <si>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</si>
  <si>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</si>
  <si>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</si>
  <si>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</si>
  <si>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</si>
  <si>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</si>
  <si>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</si>
  <si>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81611</t>
  </si>
  <si>
    <t>TRIACYLGLYCEROLY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</si>
  <si>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</si>
  <si>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</si>
  <si>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</si>
  <si>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</si>
  <si>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</si>
  <si>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</si>
  <si>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</si>
  <si>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</si>
  <si>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</si>
  <si>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</si>
  <si>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</si>
  <si>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</si>
  <si>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</si>
  <si>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</si>
  <si>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</si>
  <si>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</si>
  <si>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</si>
  <si>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</si>
  <si>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</si>
  <si>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</si>
  <si>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</si>
  <si>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</si>
  <si>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</si>
  <si>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</si>
  <si>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</si>
  <si>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</si>
  <si>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</si>
  <si>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</si>
  <si>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</si>
  <si>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</si>
  <si>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</si>
  <si>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</si>
  <si>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</si>
  <si>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</si>
  <si>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</si>
  <si>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</si>
  <si>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</si>
  <si>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</si>
  <si>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</si>
  <si>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</si>
  <si>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</si>
  <si>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</si>
  <si>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</si>
  <si>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</si>
  <si>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</si>
  <si>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</si>
  <si>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</si>
  <si>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</si>
  <si>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</si>
  <si>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</si>
  <si>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</si>
  <si>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</si>
  <si>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</si>
  <si>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</si>
  <si>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</si>
  <si>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</si>
  <si>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</si>
  <si>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</si>
  <si>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</si>
  <si>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</si>
  <si>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</si>
  <si>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</si>
  <si>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</si>
  <si>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</si>
  <si>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</si>
  <si>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</si>
  <si>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</si>
  <si>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</si>
  <si>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</si>
  <si>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</si>
  <si>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</si>
  <si>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</si>
  <si>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</si>
  <si>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</si>
  <si>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</si>
  <si>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</si>
  <si>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</si>
  <si>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</si>
  <si>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</si>
  <si>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</si>
  <si>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</si>
  <si>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</si>
  <si>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</si>
  <si>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</si>
  <si>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</si>
  <si>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</si>
  <si>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</si>
  <si>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</si>
  <si>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</si>
  <si>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</si>
  <si>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</si>
  <si>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</si>
  <si>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</si>
  <si>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</si>
  <si>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</si>
  <si>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</si>
  <si>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</si>
  <si>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</si>
  <si>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</si>
  <si>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</si>
  <si>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</si>
  <si>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</si>
  <si>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</si>
  <si>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</si>
  <si>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</si>
  <si>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</si>
  <si>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</si>
  <si>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</si>
  <si>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</si>
  <si>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</si>
  <si>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</si>
  <si>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</si>
  <si>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</si>
  <si>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</si>
  <si>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</si>
  <si>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</si>
  <si>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</si>
  <si>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</si>
  <si>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</si>
  <si>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</si>
  <si>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</si>
  <si>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</si>
  <si>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</si>
  <si>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</si>
  <si>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</si>
  <si>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</si>
  <si>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</si>
  <si>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</si>
  <si>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</si>
  <si>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</si>
  <si>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</si>
  <si>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</si>
  <si>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</si>
  <si>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</si>
  <si>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</si>
  <si>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</si>
  <si>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</si>
  <si>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</si>
  <si>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</si>
  <si>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</si>
  <si>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</si>
  <si>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</si>
  <si>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</si>
  <si>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</si>
  <si>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</si>
  <si>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</si>
  <si>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</si>
  <si>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</si>
  <si>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</si>
  <si>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</si>
  <si>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</si>
  <si>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</si>
  <si>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</si>
  <si>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</si>
  <si>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</si>
  <si>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</si>
  <si>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</si>
  <si>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</si>
  <si>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</si>
  <si>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</si>
  <si>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</si>
  <si>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</si>
  <si>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</si>
  <si>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</si>
  <si>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</si>
  <si>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</si>
  <si>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</si>
  <si>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</si>
  <si>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</si>
  <si>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</si>
  <si>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</si>
  <si>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</si>
  <si>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</si>
  <si>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</si>
  <si>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</si>
  <si>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</si>
  <si>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</si>
  <si>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</si>
  <si>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</si>
  <si>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</si>
  <si>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</si>
  <si>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</si>
  <si>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</si>
  <si>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</si>
  <si>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</si>
  <si>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</si>
  <si>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</si>
  <si>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</si>
  <si>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</si>
  <si>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</si>
  <si>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</si>
  <si>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</si>
  <si>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</si>
  <si>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</si>
  <si>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</si>
  <si>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</si>
  <si>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</si>
  <si>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</si>
  <si>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</si>
  <si>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</si>
  <si>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</si>
  <si>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</si>
  <si>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</si>
  <si>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</si>
  <si>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</si>
  <si>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81373</t>
  </si>
  <si>
    <t>KYSELINA CITRONOVÁ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</si>
  <si>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</si>
  <si>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</si>
  <si>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</si>
  <si>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</si>
  <si>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</si>
  <si>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</si>
  <si>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</si>
  <si>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</si>
  <si>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</si>
  <si>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</si>
  <si>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</si>
  <si>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</si>
  <si>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</si>
  <si>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</si>
  <si>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</si>
  <si>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</si>
  <si>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</si>
  <si>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</si>
  <si>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</si>
  <si>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</si>
  <si>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</si>
  <si>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</si>
  <si>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</si>
  <si>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</si>
  <si>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</si>
  <si>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</si>
  <si>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</si>
  <si>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</si>
  <si>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</si>
  <si>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</si>
  <si>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</si>
  <si>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</si>
  <si>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</si>
  <si>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</si>
  <si>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</si>
  <si>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</si>
  <si>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</si>
  <si>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</si>
  <si>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0224716</t>
  </si>
  <si>
    <t>ULTRAVIST</t>
  </si>
  <si>
    <t>0224709</t>
  </si>
  <si>
    <t>0224696</t>
  </si>
  <si>
    <t>0224708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</si>
  <si>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</si>
  <si>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</si>
  <si>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</si>
  <si>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</si>
  <si>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</si>
  <si>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</si>
  <si>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</si>
  <si>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</si>
  <si>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</si>
  <si>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</si>
  <si>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89513</t>
  </si>
  <si>
    <t>UZ VYŠETŘENÍ HORNÍ POLOVINY BŘICHA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</si>
  <si>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</si>
  <si>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</si>
  <si>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</si>
  <si>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</si>
  <si>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</si>
  <si>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</si>
  <si>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</si>
  <si>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</si>
  <si>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</si>
  <si>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</si>
  <si>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</si>
  <si>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</si>
  <si>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</si>
  <si>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</si>
  <si>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</si>
  <si>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</si>
  <si>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</si>
  <si>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</si>
  <si>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</si>
  <si>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</si>
  <si>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</si>
  <si>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</si>
  <si>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</si>
  <si>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</si>
  <si>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</si>
  <si>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</si>
  <si>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</si>
  <si>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</si>
  <si>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</si>
  <si>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</si>
  <si>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89155</t>
  </si>
  <si>
    <t>RTG VYŠETŘENÍ TLUSTÉHO STŘEVA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</si>
  <si>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</si>
  <si>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</si>
  <si>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</si>
  <si>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</si>
  <si>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</si>
  <si>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</si>
  <si>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</si>
  <si>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</si>
  <si>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</si>
  <si>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</si>
  <si>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</si>
  <si>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</si>
  <si>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</si>
  <si>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</si>
  <si>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</si>
  <si>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</si>
  <si>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</si>
  <si>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</si>
  <si>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</si>
  <si>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</si>
  <si>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</si>
  <si>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</si>
  <si>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</si>
  <si>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</si>
  <si>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</si>
  <si>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</si>
  <si>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</si>
  <si>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</si>
  <si>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</si>
  <si>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</si>
  <si>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</si>
  <si>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</si>
  <si>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</si>
  <si>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</si>
  <si>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</si>
  <si>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</si>
  <si>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</si>
  <si>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</si>
  <si>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</si>
  <si>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</si>
  <si>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</si>
  <si>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</si>
  <si>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</si>
  <si>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</si>
  <si>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</si>
  <si>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</si>
  <si>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</si>
  <si>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</si>
  <si>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</si>
  <si>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</si>
  <si>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</si>
  <si>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</si>
  <si>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</si>
  <si>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</si>
  <si>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</si>
  <si>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</si>
  <si>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</si>
  <si>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</si>
  <si>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</si>
  <si>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</si>
  <si>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</si>
  <si>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</si>
  <si>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</si>
  <si>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</si>
  <si>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</si>
  <si>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</si>
  <si>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</si>
  <si>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</si>
  <si>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</si>
  <si>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</si>
  <si>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</si>
  <si>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</si>
  <si>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</si>
  <si>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</si>
  <si>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</si>
  <si>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</si>
  <si>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</si>
  <si>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</si>
  <si>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</si>
  <si>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</si>
  <si>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</si>
  <si>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</si>
  <si>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</si>
  <si>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</si>
  <si>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</si>
  <si>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</si>
  <si>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</si>
  <si>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</si>
  <si>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</si>
  <si>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</si>
  <si>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</si>
  <si>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</si>
  <si>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</si>
  <si>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</si>
  <si>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</si>
  <si>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</si>
  <si>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</si>
  <si>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</si>
  <si>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</si>
  <si>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</si>
  <si>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</si>
  <si>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</si>
  <si>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</si>
  <si>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</si>
  <si>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</si>
  <si>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</si>
  <si>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</si>
  <si>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</si>
  <si>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</si>
  <si>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</si>
  <si>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</si>
  <si>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</si>
  <si>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</si>
  <si>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</si>
  <si>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</si>
  <si>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</si>
  <si>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</si>
  <si>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</si>
  <si>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</si>
  <si>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</si>
  <si>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</si>
  <si>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</si>
  <si>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</si>
  <si>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</si>
  <si>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</si>
  <si>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</si>
  <si>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</si>
  <si>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</si>
  <si>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</si>
  <si>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</si>
  <si>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</si>
  <si>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</si>
  <si>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</si>
  <si>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</si>
  <si>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</si>
  <si>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</si>
  <si>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</si>
  <si>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</si>
  <si>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</si>
  <si>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</si>
  <si>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</si>
  <si>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</si>
  <si>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</si>
  <si>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</si>
  <si>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</si>
  <si>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</si>
  <si>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</si>
  <si>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</si>
  <si>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</si>
  <si>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</si>
  <si>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82038</t>
  </si>
  <si>
    <t>ANALÝZA EXTRAHUMÁNNÍHO GENOMU METODOU KVANTITATIVN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</si>
  <si>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</si>
  <si>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</si>
  <si>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</si>
  <si>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</si>
  <si>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</si>
  <si>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</si>
  <si>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</si>
  <si>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</si>
  <si>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</si>
  <si>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91265</t>
  </si>
  <si>
    <t>STANOVENÍ ANTI SS-B/La Ab ELISA</t>
  </si>
  <si>
    <t>91263</t>
  </si>
  <si>
    <t>STANOVENÍ ANTI SS-A/Ro Ab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</si>
  <si>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</si>
  <si>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</si>
  <si>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</si>
  <si>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</si>
  <si>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</si>
  <si>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</si>
  <si>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94191</t>
  </si>
  <si>
    <t>FOTOGRAFIE GELU</t>
  </si>
  <si>
    <t>94193</t>
  </si>
  <si>
    <t>ELEKTROFORÉZA NUKLEOVÝCH KYSELIN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</si>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</sst>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2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166" fontId="34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0.538305922006451</c:v>
                </c:pt>
                <c:pt idx="1">
                  <c:v>0.52312102035696628</c:v>
                </c:pt>
                <c:pt idx="2">
                  <c:v>0.7404359641118351</c:v>
                </c:pt>
                <c:pt idx="3">
                  <c:v>0.60025737677683322</c:v>
                </c:pt>
                <c:pt idx="4">
                  <c:v>0.61377982231574268</c:v>
                </c:pt>
                <c:pt idx="5">
                  <c:v>0.6340762832400294</c:v>
                </c:pt>
                <c:pt idx="6">
                  <c:v>0.65199862552749932</c:v>
                </c:pt>
                <c:pt idx="7">
                  <c:v>0.69529237824017021</c:v>
                </c:pt>
                <c:pt idx="8">
                  <c:v>0.69511344353310467</c:v>
                </c:pt>
                <c:pt idx="9">
                  <c:v>0.67393781534013475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0.91435562805872761</c:v>
                </c:pt>
                <c:pt idx="1">
                  <c:v>0.85663224781572678</c:v>
                </c:pt>
                <c:pt idx="2">
                  <c:v>0.82283653846153848</c:v>
                </c:pt>
                <c:pt idx="3">
                  <c:v>0.83717415942576501</c:v>
                </c:pt>
                <c:pt idx="4">
                  <c:v>0.83675918979744934</c:v>
                </c:pt>
                <c:pt idx="5">
                  <c:v>0.82795963573714004</c:v>
                </c:pt>
                <c:pt idx="6">
                  <c:v>0.83814102564102566</c:v>
                </c:pt>
                <c:pt idx="7">
                  <c:v>0.83430765203734403</c:v>
                </c:pt>
                <c:pt idx="8">
                  <c:v>0.82296463976270395</c:v>
                </c:pt>
                <c:pt idx="9">
                  <c:v>0.83014253773057578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8" tableBorderDxfId="117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9" totalsRowShown="0">
  <autoFilter ref="C3:S14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1099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1775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1776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1829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2452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2479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2490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2559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2560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2771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2857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3472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2BCA49D-EB51-46F3-BE90-4B70FA91BCD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84462.136869999988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4291.4405100000013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0.71243240526531781</v>
      </c>
      <c r="E8" s="285">
        <f t="shared" si="0"/>
        <v>0.79159156140590869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0.26325328500226552</v>
      </c>
      <c r="E9" s="285">
        <f>IF(C9=0,0,D9/C9)</f>
        <v>0.87751095000755175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0.42266119268708469</v>
      </c>
      <c r="E11" s="285">
        <f t="shared" si="0"/>
        <v>0.70443532114514118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0.86442295848001072</v>
      </c>
      <c r="E12" s="285">
        <f t="shared" si="0"/>
        <v>1.0805286981000133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3651.6990800000012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64026.771790000006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60093.130999999994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861.971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2.0452023916860438</v>
      </c>
      <c r="E20" s="285">
        <f t="shared" si="1"/>
        <v>2.0452023916860438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0.88525462296997548</v>
      </c>
      <c r="E23" s="285">
        <f t="shared" si="1"/>
        <v>1.0414760270235006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59231.159999999996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0.93997571948868097</v>
      </c>
      <c r="E25" s="285">
        <f t="shared" si="1"/>
        <v>0.93997571948868097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0.13252642532449752</v>
      </c>
      <c r="E26" s="285">
        <f t="shared" si="1"/>
        <v>0.13252642532449752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0.97666581224445093</v>
      </c>
      <c r="E28" s="285">
        <f t="shared" ref="E28" si="2">IF(C28=0,0,D28/C28)</f>
        <v>0.97666581224445093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1.0122641509433963</v>
      </c>
      <c r="E29" s="285">
        <f t="shared" si="1"/>
        <v>1.0655412115193645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0.83014253773057578</v>
      </c>
      <c r="E30" s="285">
        <f t="shared" si="1"/>
        <v>0.83014253773057578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0.8299514389773619</v>
      </c>
      <c r="D31" s="289">
        <f>IF(ISERROR(VLOOKUP("Celkem:",'ZV Vyžád.'!$A:$M,7,0)),"",VLOOKUP("Celkem:",'ZV Vyžád.'!$A:$M,7,0))</f>
        <v>0.97015258309026253</v>
      </c>
      <c r="E31" s="285">
        <f t="shared" si="1"/>
        <v>1.1689269245507325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80A602D-1B79-4CB2-B89B-DE25BFF4017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3960.0708099999997</v>
      </c>
      <c r="C5" s="33">
        <v>4389.2994200000012</v>
      </c>
      <c r="D5" s="12"/>
      <c r="E5" s="226">
        <v>4291.4405100000013</v>
      </c>
      <c r="F5" s="32">
        <v>0</v>
      </c>
      <c r="G5" s="225">
        <f>E5-F5</f>
        <v>4291.4405100000013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3387.8975199999995</v>
      </c>
      <c r="C6" s="35">
        <v>4089.4786599999989</v>
      </c>
      <c r="D6" s="12"/>
      <c r="E6" s="227">
        <v>3651.6990800000012</v>
      </c>
      <c r="F6" s="34">
        <v>0</v>
      </c>
      <c r="G6" s="228">
        <f>E6-F6</f>
        <v>3651.6990800000012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56311.960440000003</v>
      </c>
      <c r="C7" s="35">
        <v>67747.952250000002</v>
      </c>
      <c r="D7" s="12"/>
      <c r="E7" s="227">
        <v>64026.771790000006</v>
      </c>
      <c r="F7" s="34">
        <v>0</v>
      </c>
      <c r="G7" s="228">
        <f>E7-F7</f>
        <v>64026.771790000006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11521.460109999982</v>
      </c>
      <c r="C8" s="37">
        <v>12953.398209999972</v>
      </c>
      <c r="D8" s="12"/>
      <c r="E8" s="229">
        <v>12492.225489999979</v>
      </c>
      <c r="F8" s="36">
        <v>0</v>
      </c>
      <c r="G8" s="230">
        <f>E8-F8</f>
        <v>12492.225489999979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75181.388879999984</v>
      </c>
      <c r="C9" s="39">
        <v>89180.128539999976</v>
      </c>
      <c r="D9" s="12"/>
      <c r="E9" s="3">
        <v>84462.136869999988</v>
      </c>
      <c r="F9" s="38">
        <v>0</v>
      </c>
      <c r="G9" s="38">
        <f>E9-F9</f>
        <v>84462.136869999988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377.98200000000003</v>
      </c>
      <c r="C11" s="33">
        <f>IF(ISERROR(VLOOKUP("Celkem:",'ZV Vykáz.-A'!A:H,5,0)),0,VLOOKUP("Celkem:",'ZV Vykáz.-A'!A:H,5,0)/1000)</f>
        <v>421.46</v>
      </c>
      <c r="D11" s="12"/>
      <c r="E11" s="226">
        <f>IF(ISERROR(VLOOKUP("Celkem:",'ZV Vykáz.-A'!A:H,8,0)),0,VLOOKUP("Celkem:",'ZV Vykáz.-A'!A:H,8,0)/1000)</f>
        <v>861.971</v>
      </c>
      <c r="F11" s="32"/>
      <c r="G11" s="225">
        <f>E11-F11</f>
        <v>861.971</v>
      </c>
      <c r="H11" s="231" t="str">
        <f>IF(F11&lt;0.00000001,"",E11/F11)</f>
        <v/>
      </c>
      <c r="I11" s="225">
        <f>E11-B11</f>
        <v>483.98899999999998</v>
      </c>
      <c r="J11" s="231">
        <f>IF(B11&lt;0.00000001,"",E11/B11)</f>
        <v>2.2804551539491298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65722.41</v>
      </c>
      <c r="C12" s="37">
        <f>IF(ISERROR(VLOOKUP("Celkem",CaseMix!A:D,3,0)),0,VLOOKUP("Celkem",CaseMix!A:D,3,0)*30)</f>
        <v>63013.499999999993</v>
      </c>
      <c r="D12" s="12"/>
      <c r="E12" s="229">
        <f>IF(ISERROR(VLOOKUP("Celkem",CaseMix!A:D,4,0)),0,VLOOKUP("Celkem",CaseMix!A:D,4,0)*30)</f>
        <v>59231.159999999996</v>
      </c>
      <c r="F12" s="36"/>
      <c r="G12" s="230">
        <f>E12-F12</f>
        <v>59231.159999999996</v>
      </c>
      <c r="H12" s="233" t="str">
        <f>IF(F12&lt;0.00000001,"",E12/F12)</f>
        <v/>
      </c>
      <c r="I12" s="230">
        <f>E12-B12</f>
        <v>-6491.2500000000073</v>
      </c>
      <c r="J12" s="233">
        <f>IF(B12&lt;0.00000001,"",E12/B12)</f>
        <v>0.9012323193869487</v>
      </c>
    </row>
    <row r="13" spans="1:10" ht="14.45" customHeight="1" thickBot="1" x14ac:dyDescent="0.25">
      <c r="A13" s="4" t="s">
        <v>100</v>
      </c>
      <c r="B13" s="9">
        <f>SUM(B11:B12)</f>
        <v>66100.392000000007</v>
      </c>
      <c r="C13" s="41">
        <f>SUM(C11:C12)</f>
        <v>63434.959999999992</v>
      </c>
      <c r="D13" s="12"/>
      <c r="E13" s="9">
        <f>SUM(E11:E12)</f>
        <v>60093.130999999994</v>
      </c>
      <c r="F13" s="40"/>
      <c r="G13" s="40">
        <f>E13-F13</f>
        <v>60093.130999999994</v>
      </c>
      <c r="H13" s="235" t="str">
        <f>IF(F13&lt;0.00000001,"",E13/F13)</f>
        <v/>
      </c>
      <c r="I13" s="40">
        <f>SUM(I11:I12)</f>
        <v>-6007.2610000000077</v>
      </c>
      <c r="J13" s="235">
        <f>IF(B13&lt;0.00000001,"",E13/B13)</f>
        <v>0.90911913200151651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0.87921216919130718</v>
      </c>
      <c r="C15" s="43">
        <f>IF(C9=0,"",C13/C9)</f>
        <v>0.71131272222317443</v>
      </c>
      <c r="D15" s="12"/>
      <c r="E15" s="10">
        <f>IF(E9=0,"",E13/E9)</f>
        <v>0.71148011673553102</v>
      </c>
      <c r="F15" s="42"/>
      <c r="G15" s="42">
        <f>IF(ISERROR(F15-E15),"",E15-F15)</f>
        <v>0.71148011673553102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A2423751-6AC2-4114-867F-370D346C70C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0.538305922006451</v>
      </c>
      <c r="C4" s="322">
        <f t="shared" ref="C4:M4" si="0">(C10+C8)/C6</f>
        <v>0.52312102035696628</v>
      </c>
      <c r="D4" s="322">
        <f t="shared" si="0"/>
        <v>0.7404359641118351</v>
      </c>
      <c r="E4" s="322">
        <f t="shared" si="0"/>
        <v>0.60025737677683322</v>
      </c>
      <c r="F4" s="322">
        <f t="shared" si="0"/>
        <v>0.61377982231574268</v>
      </c>
      <c r="G4" s="322">
        <f t="shared" si="0"/>
        <v>0.6340762832400294</v>
      </c>
      <c r="H4" s="322">
        <f t="shared" si="0"/>
        <v>0.65199862552749932</v>
      </c>
      <c r="I4" s="322">
        <f t="shared" si="0"/>
        <v>0.69529237824017021</v>
      </c>
      <c r="J4" s="322">
        <f t="shared" si="0"/>
        <v>0.69511344353310467</v>
      </c>
      <c r="K4" s="322">
        <f t="shared" si="0"/>
        <v>0.67393781534013475</v>
      </c>
      <c r="L4" s="322">
        <f t="shared" si="0"/>
        <v>9.6655052432827546E-3</v>
      </c>
      <c r="M4" s="322">
        <f t="shared" si="0"/>
        <v>9.6655052432827546E-3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7980.5531100000007</v>
      </c>
      <c r="C5" s="322">
        <f>IF(ISERROR(VLOOKUP($A5,'Man Tab'!$A:$Q,COLUMN()+2,0)),0,VLOOKUP($A5,'Man Tab'!$A:$Q,COLUMN()+2,0))</f>
        <v>8176.5571399999999</v>
      </c>
      <c r="D5" s="322">
        <f>IF(ISERROR(VLOOKUP($A5,'Man Tab'!$A:$Q,COLUMN()+2,0)),0,VLOOKUP($A5,'Man Tab'!$A:$Q,COLUMN()+2,0))</f>
        <v>7732.7598499999995</v>
      </c>
      <c r="E5" s="322">
        <f>IF(ISERROR(VLOOKUP($A5,'Man Tab'!$A:$Q,COLUMN()+2,0)),0,VLOOKUP($A5,'Man Tab'!$A:$Q,COLUMN()+2,0))</f>
        <v>14372.82835</v>
      </c>
      <c r="F5" s="322">
        <f>IF(ISERROR(VLOOKUP($A5,'Man Tab'!$A:$Q,COLUMN()+2,0)),0,VLOOKUP($A5,'Man Tab'!$A:$Q,COLUMN()+2,0))</f>
        <v>8168.4841399999996</v>
      </c>
      <c r="G5" s="322">
        <f>IF(ISERROR(VLOOKUP($A5,'Man Tab'!$A:$Q,COLUMN()+2,0)),0,VLOOKUP($A5,'Man Tab'!$A:$Q,COLUMN()+2,0))</f>
        <v>8251.8845999999994</v>
      </c>
      <c r="H5" s="322">
        <f>IF(ISERROR(VLOOKUP($A5,'Man Tab'!$A:$Q,COLUMN()+2,0)),0,VLOOKUP($A5,'Man Tab'!$A:$Q,COLUMN()+2,0))</f>
        <v>9656.0592400000005</v>
      </c>
      <c r="I5" s="322">
        <f>IF(ISERROR(VLOOKUP($A5,'Man Tab'!$A:$Q,COLUMN()+2,0)),0,VLOOKUP($A5,'Man Tab'!$A:$Q,COLUMN()+2,0))</f>
        <v>8276.6875500000006</v>
      </c>
      <c r="J5" s="322">
        <f>IF(ISERROR(VLOOKUP($A5,'Man Tab'!$A:$Q,COLUMN()+2,0)),0,VLOOKUP($A5,'Man Tab'!$A:$Q,COLUMN()+2,0))</f>
        <v>7589.4626100000005</v>
      </c>
      <c r="K5" s="322">
        <f>IF(ISERROR(VLOOKUP($A5,'Man Tab'!$A:$Q,COLUMN()+2,0)),0,VLOOKUP($A5,'Man Tab'!$A:$Q,COLUMN()+2,0))</f>
        <v>8974.8519499999984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7980.5531100000007</v>
      </c>
      <c r="C6" s="324">
        <f t="shared" ref="C6:M6" si="1">C5+B6</f>
        <v>16157.110250000002</v>
      </c>
      <c r="D6" s="324">
        <f t="shared" si="1"/>
        <v>23889.8701</v>
      </c>
      <c r="E6" s="324">
        <f t="shared" si="1"/>
        <v>38262.698449999996</v>
      </c>
      <c r="F6" s="324">
        <f t="shared" si="1"/>
        <v>46431.182589999997</v>
      </c>
      <c r="G6" s="324">
        <f t="shared" si="1"/>
        <v>54683.067189999994</v>
      </c>
      <c r="H6" s="324">
        <f t="shared" si="1"/>
        <v>64339.126429999997</v>
      </c>
      <c r="I6" s="324">
        <f t="shared" si="1"/>
        <v>72615.813979999992</v>
      </c>
      <c r="J6" s="324">
        <f t="shared" si="1"/>
        <v>80205.276589999994</v>
      </c>
      <c r="K6" s="324">
        <f t="shared" si="1"/>
        <v>89180.128539999991</v>
      </c>
      <c r="L6" s="324">
        <f t="shared" si="1"/>
        <v>89180.128539999991</v>
      </c>
      <c r="M6" s="324">
        <f t="shared" si="1"/>
        <v>89180.128539999991</v>
      </c>
    </row>
    <row r="7" spans="1:13" ht="14.45" customHeight="1" x14ac:dyDescent="0.2">
      <c r="A7" s="323" t="s">
        <v>125</v>
      </c>
      <c r="B7" s="323">
        <v>141.43</v>
      </c>
      <c r="C7" s="323">
        <v>277.81799999999998</v>
      </c>
      <c r="D7" s="323">
        <v>583.09699999999998</v>
      </c>
      <c r="E7" s="323">
        <v>756.70100000000002</v>
      </c>
      <c r="F7" s="323">
        <v>938.13499999999999</v>
      </c>
      <c r="G7" s="323">
        <v>1140.5119999999999</v>
      </c>
      <c r="H7" s="323">
        <v>1380.134</v>
      </c>
      <c r="I7" s="323">
        <v>1661.5519999999999</v>
      </c>
      <c r="J7" s="323">
        <v>1833.2470000000001</v>
      </c>
      <c r="K7" s="323">
        <v>1974.663</v>
      </c>
      <c r="L7" s="323"/>
      <c r="M7" s="323"/>
    </row>
    <row r="8" spans="1:13" ht="14.45" customHeight="1" x14ac:dyDescent="0.2">
      <c r="A8" s="323" t="s">
        <v>98</v>
      </c>
      <c r="B8" s="324">
        <f>B7*30</f>
        <v>4242.9000000000005</v>
      </c>
      <c r="C8" s="324">
        <f t="shared" ref="C8:M8" si="2">C7*30</f>
        <v>8334.5399999999991</v>
      </c>
      <c r="D8" s="324">
        <f t="shared" si="2"/>
        <v>17492.91</v>
      </c>
      <c r="E8" s="324">
        <f t="shared" si="2"/>
        <v>22701.03</v>
      </c>
      <c r="F8" s="324">
        <f t="shared" si="2"/>
        <v>28144.05</v>
      </c>
      <c r="G8" s="324">
        <f t="shared" si="2"/>
        <v>34215.360000000001</v>
      </c>
      <c r="H8" s="324">
        <f t="shared" si="2"/>
        <v>41404.020000000004</v>
      </c>
      <c r="I8" s="324">
        <f t="shared" si="2"/>
        <v>49846.559999999998</v>
      </c>
      <c r="J8" s="324">
        <f t="shared" si="2"/>
        <v>54997.41</v>
      </c>
      <c r="K8" s="324">
        <f t="shared" si="2"/>
        <v>59239.89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53079</v>
      </c>
      <c r="C9" s="323">
        <v>64505</v>
      </c>
      <c r="D9" s="323">
        <v>78425</v>
      </c>
      <c r="E9" s="323">
        <v>70428</v>
      </c>
      <c r="F9" s="323">
        <v>88036</v>
      </c>
      <c r="G9" s="323">
        <v>103403</v>
      </c>
      <c r="H9" s="323">
        <v>87126</v>
      </c>
      <c r="I9" s="323">
        <v>97660</v>
      </c>
      <c r="J9" s="323">
        <v>111694</v>
      </c>
      <c r="K9" s="323">
        <v>107615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53.079000000000001</v>
      </c>
      <c r="C10" s="324">
        <f t="shared" ref="C10:M10" si="3">C9/1000+B10</f>
        <v>117.584</v>
      </c>
      <c r="D10" s="324">
        <f t="shared" si="3"/>
        <v>196.00900000000001</v>
      </c>
      <c r="E10" s="324">
        <f t="shared" si="3"/>
        <v>266.43700000000001</v>
      </c>
      <c r="F10" s="324">
        <f t="shared" si="3"/>
        <v>354.47300000000001</v>
      </c>
      <c r="G10" s="324">
        <f t="shared" si="3"/>
        <v>457.87600000000003</v>
      </c>
      <c r="H10" s="324">
        <f t="shared" si="3"/>
        <v>545.00200000000007</v>
      </c>
      <c r="I10" s="324">
        <f t="shared" si="3"/>
        <v>642.66200000000003</v>
      </c>
      <c r="J10" s="324">
        <f t="shared" si="3"/>
        <v>754.35599999999999</v>
      </c>
      <c r="K10" s="324">
        <f t="shared" si="3"/>
        <v>861.971</v>
      </c>
      <c r="L10" s="324">
        <f t="shared" si="3"/>
        <v>861.971</v>
      </c>
      <c r="M10" s="324">
        <f t="shared" si="3"/>
        <v>861.971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501EF6EF-0382-46B2-B9CA-302313D0D36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6600</v>
      </c>
      <c r="C7" s="56">
        <v>550</v>
      </c>
      <c r="D7" s="56">
        <v>249.82748000000001</v>
      </c>
      <c r="E7" s="56">
        <v>1123.8478400000001</v>
      </c>
      <c r="F7" s="56">
        <v>393.47550000000001</v>
      </c>
      <c r="G7" s="56">
        <v>194.97748000000001</v>
      </c>
      <c r="H7" s="56">
        <v>409.32684999999998</v>
      </c>
      <c r="I7" s="56">
        <v>327.14615999999995</v>
      </c>
      <c r="J7" s="56">
        <v>112.91255</v>
      </c>
      <c r="K7" s="56">
        <v>274.24329999999998</v>
      </c>
      <c r="L7" s="56">
        <v>140.4169</v>
      </c>
      <c r="M7" s="56">
        <v>1163.12536</v>
      </c>
      <c r="N7" s="56">
        <v>0</v>
      </c>
      <c r="O7" s="56">
        <v>0</v>
      </c>
      <c r="P7" s="57">
        <v>4389.2994200000003</v>
      </c>
      <c r="Q7" s="185">
        <v>0.79805444000000003</v>
      </c>
    </row>
    <row r="8" spans="1:17" ht="14.45" customHeight="1" x14ac:dyDescent="0.2">
      <c r="A8" s="19" t="s">
        <v>36</v>
      </c>
      <c r="B8" s="55">
        <v>323.7229188</v>
      </c>
      <c r="C8" s="56">
        <v>26.976909899999999</v>
      </c>
      <c r="D8" s="56">
        <v>5.3819999999999997</v>
      </c>
      <c r="E8" s="56">
        <v>17.13</v>
      </c>
      <c r="F8" s="56">
        <v>11.061999999999999</v>
      </c>
      <c r="G8" s="56">
        <v>59.945999999999998</v>
      </c>
      <c r="H8" s="56">
        <v>4.8899999999999997</v>
      </c>
      <c r="I8" s="56">
        <v>7.0119999999999996</v>
      </c>
      <c r="J8" s="56">
        <v>1.63</v>
      </c>
      <c r="K8" s="56">
        <v>44.69</v>
      </c>
      <c r="L8" s="56">
        <v>7.0119999999999996</v>
      </c>
      <c r="M8" s="56">
        <v>4.8899999999999997</v>
      </c>
      <c r="N8" s="56">
        <v>0</v>
      </c>
      <c r="O8" s="56">
        <v>0</v>
      </c>
      <c r="P8" s="57">
        <v>163.64399999999998</v>
      </c>
      <c r="Q8" s="185">
        <v>0.60660765301366104</v>
      </c>
    </row>
    <row r="9" spans="1:17" ht="14.45" customHeight="1" x14ac:dyDescent="0.2">
      <c r="A9" s="19" t="s">
        <v>37</v>
      </c>
      <c r="B9" s="55">
        <v>4414.9999994999998</v>
      </c>
      <c r="C9" s="56">
        <v>367.916666625</v>
      </c>
      <c r="D9" s="56">
        <v>506.07409000000001</v>
      </c>
      <c r="E9" s="56">
        <v>376.47353000000004</v>
      </c>
      <c r="F9" s="56">
        <v>460.34009000000003</v>
      </c>
      <c r="G9" s="56">
        <v>397.08019000000002</v>
      </c>
      <c r="H9" s="56">
        <v>379.22709999999995</v>
      </c>
      <c r="I9" s="56">
        <v>462.42280999999997</v>
      </c>
      <c r="J9" s="56">
        <v>412.05109000000004</v>
      </c>
      <c r="K9" s="56">
        <v>287.78381999999999</v>
      </c>
      <c r="L9" s="56">
        <v>404.38170000000002</v>
      </c>
      <c r="M9" s="56">
        <v>403.64423999999997</v>
      </c>
      <c r="N9" s="56">
        <v>0</v>
      </c>
      <c r="O9" s="56">
        <v>0</v>
      </c>
      <c r="P9" s="57">
        <v>4089.4786600000002</v>
      </c>
      <c r="Q9" s="185">
        <v>1.1115230787215769</v>
      </c>
    </row>
    <row r="10" spans="1:17" ht="14.45" customHeight="1" x14ac:dyDescent="0.2">
      <c r="A10" s="19" t="s">
        <v>38</v>
      </c>
      <c r="B10" s="55">
        <v>243.08390840000001</v>
      </c>
      <c r="C10" s="56">
        <v>20.256992366666701</v>
      </c>
      <c r="D10" s="56">
        <v>19.289570000000001</v>
      </c>
      <c r="E10" s="56">
        <v>13.284540000000002</v>
      </c>
      <c r="F10" s="56">
        <v>17.811209999999999</v>
      </c>
      <c r="G10" s="56">
        <v>19.945540000000001</v>
      </c>
      <c r="H10" s="56">
        <v>9.9620099999999994</v>
      </c>
      <c r="I10" s="56">
        <v>11.681319999999999</v>
      </c>
      <c r="J10" s="56">
        <v>16.004819999999999</v>
      </c>
      <c r="K10" s="56">
        <v>17.074189999999998</v>
      </c>
      <c r="L10" s="56">
        <v>11.724959999999999</v>
      </c>
      <c r="M10" s="56">
        <v>13.604479999999999</v>
      </c>
      <c r="N10" s="56">
        <v>0</v>
      </c>
      <c r="O10" s="56">
        <v>0</v>
      </c>
      <c r="P10" s="57">
        <v>150.38263999999998</v>
      </c>
      <c r="Q10" s="185">
        <v>0.74237397772562574</v>
      </c>
    </row>
    <row r="11" spans="1:17" ht="14.45" customHeight="1" x14ac:dyDescent="0.2">
      <c r="A11" s="19" t="s">
        <v>39</v>
      </c>
      <c r="B11" s="55">
        <v>748.87306309999997</v>
      </c>
      <c r="C11" s="56">
        <v>62.406088591666702</v>
      </c>
      <c r="D11" s="56">
        <v>53.653870000000005</v>
      </c>
      <c r="E11" s="56">
        <v>42.698059999999998</v>
      </c>
      <c r="F11" s="56">
        <v>91.017309999999995</v>
      </c>
      <c r="G11" s="56">
        <v>39.12594</v>
      </c>
      <c r="H11" s="56">
        <v>49.382349999999995</v>
      </c>
      <c r="I11" s="56">
        <v>49.110599999999998</v>
      </c>
      <c r="J11" s="56">
        <v>54.872349999999997</v>
      </c>
      <c r="K11" s="56">
        <v>60.708179999999999</v>
      </c>
      <c r="L11" s="56">
        <v>40.472110000000001</v>
      </c>
      <c r="M11" s="56">
        <v>60.68638</v>
      </c>
      <c r="N11" s="56">
        <v>0</v>
      </c>
      <c r="O11" s="56">
        <v>0</v>
      </c>
      <c r="P11" s="57">
        <v>541.72714999999994</v>
      </c>
      <c r="Q11" s="185">
        <v>0.86806778348921965</v>
      </c>
    </row>
    <row r="12" spans="1:17" ht="14.45" customHeight="1" x14ac:dyDescent="0.2">
      <c r="A12" s="19" t="s">
        <v>40</v>
      </c>
      <c r="B12" s="55">
        <v>221.8971616</v>
      </c>
      <c r="C12" s="56">
        <v>18.491430133333299</v>
      </c>
      <c r="D12" s="56">
        <v>76.354199999999992</v>
      </c>
      <c r="E12" s="56">
        <v>10.65326</v>
      </c>
      <c r="F12" s="56">
        <v>56.99832</v>
      </c>
      <c r="G12" s="56">
        <v>28.416370000000001</v>
      </c>
      <c r="H12" s="56">
        <v>89.460499999999996</v>
      </c>
      <c r="I12" s="56">
        <v>31.437180000000001</v>
      </c>
      <c r="J12" s="56">
        <v>0.18959999999999999</v>
      </c>
      <c r="K12" s="56">
        <v>32.515430000000002</v>
      </c>
      <c r="L12" s="56">
        <v>11.435</v>
      </c>
      <c r="M12" s="56">
        <v>9.2512000000000008</v>
      </c>
      <c r="N12" s="56">
        <v>0</v>
      </c>
      <c r="O12" s="56">
        <v>0</v>
      </c>
      <c r="P12" s="57">
        <v>346.71105999999997</v>
      </c>
      <c r="Q12" s="185">
        <v>1.8749823972511812</v>
      </c>
    </row>
    <row r="13" spans="1:17" ht="14.45" customHeight="1" x14ac:dyDescent="0.2">
      <c r="A13" s="19" t="s">
        <v>41</v>
      </c>
      <c r="B13" s="55">
        <v>613.99999960000002</v>
      </c>
      <c r="C13" s="56">
        <v>51.1666666333333</v>
      </c>
      <c r="D13" s="56">
        <v>60.833400000000005</v>
      </c>
      <c r="E13" s="56">
        <v>114.91558999999999</v>
      </c>
      <c r="F13" s="56">
        <v>65.865030000000004</v>
      </c>
      <c r="G13" s="56">
        <v>50.499690000000001</v>
      </c>
      <c r="H13" s="56">
        <v>56.147069999999999</v>
      </c>
      <c r="I13" s="56">
        <v>49.039619999999999</v>
      </c>
      <c r="J13" s="56">
        <v>31.281279999999999</v>
      </c>
      <c r="K13" s="56">
        <v>48.820830000000001</v>
      </c>
      <c r="L13" s="56">
        <v>46.618819999999999</v>
      </c>
      <c r="M13" s="56">
        <v>40.24783</v>
      </c>
      <c r="N13" s="56">
        <v>0</v>
      </c>
      <c r="O13" s="56">
        <v>0</v>
      </c>
      <c r="P13" s="57">
        <v>564.26915999999994</v>
      </c>
      <c r="Q13" s="185">
        <v>1.1028061766142065</v>
      </c>
    </row>
    <row r="14" spans="1:17" ht="14.45" customHeight="1" x14ac:dyDescent="0.2">
      <c r="A14" s="19" t="s">
        <v>42</v>
      </c>
      <c r="B14" s="55">
        <v>961.77711499999998</v>
      </c>
      <c r="C14" s="56">
        <v>80.148092916666698</v>
      </c>
      <c r="D14" s="56">
        <v>117.24047</v>
      </c>
      <c r="E14" s="56">
        <v>107.79741</v>
      </c>
      <c r="F14" s="56">
        <v>103.21928</v>
      </c>
      <c r="G14" s="56">
        <v>83.513480000000001</v>
      </c>
      <c r="H14" s="56">
        <v>67.522850000000005</v>
      </c>
      <c r="I14" s="56">
        <v>53.181950000000001</v>
      </c>
      <c r="J14" s="56">
        <v>48.773600000000002</v>
      </c>
      <c r="K14" s="56">
        <v>50.479939999999999</v>
      </c>
      <c r="L14" s="56">
        <v>51.616300000000003</v>
      </c>
      <c r="M14" s="56">
        <v>76.745350000000002</v>
      </c>
      <c r="N14" s="56">
        <v>0</v>
      </c>
      <c r="O14" s="56">
        <v>0</v>
      </c>
      <c r="P14" s="57">
        <v>760.09063000000015</v>
      </c>
      <c r="Q14" s="185">
        <v>0.94835772423218845</v>
      </c>
    </row>
    <row r="15" spans="1:17" ht="14.45" customHeight="1" x14ac:dyDescent="0.2">
      <c r="A15" s="19" t="s">
        <v>43</v>
      </c>
      <c r="B15" s="55">
        <v>241.09504340000001</v>
      </c>
      <c r="C15" s="56">
        <v>20.091253616666702</v>
      </c>
      <c r="D15" s="56">
        <v>27.27298</v>
      </c>
      <c r="E15" s="56">
        <v>7.1025499999999999</v>
      </c>
      <c r="F15" s="56">
        <v>25.468499999999999</v>
      </c>
      <c r="G15" s="56">
        <v>30.915150000000001</v>
      </c>
      <c r="H15" s="56">
        <v>15</v>
      </c>
      <c r="I15" s="56">
        <v>0</v>
      </c>
      <c r="J15" s="56">
        <v>22.144200000000001</v>
      </c>
      <c r="K15" s="56">
        <v>0</v>
      </c>
      <c r="L15" s="56">
        <v>28.666799999999999</v>
      </c>
      <c r="M15" s="56">
        <v>18.1252</v>
      </c>
      <c r="N15" s="56">
        <v>0</v>
      </c>
      <c r="O15" s="56">
        <v>0</v>
      </c>
      <c r="P15" s="57">
        <v>174.69538</v>
      </c>
      <c r="Q15" s="185">
        <v>0.86950960518999876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633.80429449999997</v>
      </c>
      <c r="C17" s="56">
        <v>52.817024541666697</v>
      </c>
      <c r="D17" s="56">
        <v>38.802839999999996</v>
      </c>
      <c r="E17" s="56">
        <v>161.49655999999999</v>
      </c>
      <c r="F17" s="56">
        <v>64.811149999999998</v>
      </c>
      <c r="G17" s="56">
        <v>23.114470000000001</v>
      </c>
      <c r="H17" s="56">
        <v>34.870690000000003</v>
      </c>
      <c r="I17" s="56">
        <v>65.78219</v>
      </c>
      <c r="J17" s="56">
        <v>98.677899999999994</v>
      </c>
      <c r="K17" s="56">
        <v>15.20107</v>
      </c>
      <c r="L17" s="56">
        <v>8.24282</v>
      </c>
      <c r="M17" s="56">
        <v>33.982939999999999</v>
      </c>
      <c r="N17" s="56">
        <v>0</v>
      </c>
      <c r="O17" s="56">
        <v>0</v>
      </c>
      <c r="P17" s="57">
        <v>544.98262999999997</v>
      </c>
      <c r="Q17" s="185">
        <v>1.0318313739352545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0.31900000000000001</v>
      </c>
      <c r="G18" s="56">
        <v>0.47399999999999998</v>
      </c>
      <c r="H18" s="56">
        <v>0</v>
      </c>
      <c r="I18" s="56">
        <v>2.948</v>
      </c>
      <c r="J18" s="56">
        <v>11.420999999999999</v>
      </c>
      <c r="K18" s="56">
        <v>0</v>
      </c>
      <c r="L18" s="56">
        <v>6.2839999999999998</v>
      </c>
      <c r="M18" s="56">
        <v>18.908000000000001</v>
      </c>
      <c r="N18" s="56">
        <v>0</v>
      </c>
      <c r="O18" s="56">
        <v>0</v>
      </c>
      <c r="P18" s="57">
        <v>40.353999999999999</v>
      </c>
      <c r="Q18" s="185" t="s">
        <v>329</v>
      </c>
    </row>
    <row r="19" spans="1:17" ht="14.45" customHeight="1" x14ac:dyDescent="0.2">
      <c r="A19" s="19" t="s">
        <v>47</v>
      </c>
      <c r="B19" s="55">
        <v>3980.3275343999999</v>
      </c>
      <c r="C19" s="56">
        <v>331.69396119999999</v>
      </c>
      <c r="D19" s="56">
        <v>389.61030999999997</v>
      </c>
      <c r="E19" s="56">
        <v>237.42185999999998</v>
      </c>
      <c r="F19" s="56">
        <v>288.42212999999998</v>
      </c>
      <c r="G19" s="56">
        <v>377.53396999999995</v>
      </c>
      <c r="H19" s="56">
        <v>285.55990000000003</v>
      </c>
      <c r="I19" s="56">
        <v>293.57324</v>
      </c>
      <c r="J19" s="56">
        <v>311.3227</v>
      </c>
      <c r="K19" s="56">
        <v>270.97235999999998</v>
      </c>
      <c r="L19" s="56">
        <v>251.21438000000001</v>
      </c>
      <c r="M19" s="56">
        <v>271.40246999999999</v>
      </c>
      <c r="N19" s="56">
        <v>0</v>
      </c>
      <c r="O19" s="56">
        <v>0</v>
      </c>
      <c r="P19" s="57">
        <v>2977.03332</v>
      </c>
      <c r="Q19" s="185">
        <v>0.89752412411420168</v>
      </c>
    </row>
    <row r="20" spans="1:17" ht="14.45" customHeight="1" x14ac:dyDescent="0.2">
      <c r="A20" s="19" t="s">
        <v>48</v>
      </c>
      <c r="B20" s="55">
        <v>80493.546727699999</v>
      </c>
      <c r="C20" s="56">
        <v>6707.7955606416699</v>
      </c>
      <c r="D20" s="56">
        <v>5775.8902800000005</v>
      </c>
      <c r="E20" s="56">
        <v>5306.9054100000003</v>
      </c>
      <c r="F20" s="56">
        <v>5498.66345</v>
      </c>
      <c r="G20" s="56">
        <v>12370.91655</v>
      </c>
      <c r="H20" s="56">
        <v>6064.1079900000004</v>
      </c>
      <c r="I20" s="56">
        <v>6197.1216199999999</v>
      </c>
      <c r="J20" s="56">
        <v>7897.9222499999996</v>
      </c>
      <c r="K20" s="56">
        <v>6518.8360499999999</v>
      </c>
      <c r="L20" s="56">
        <v>5931.6970199999996</v>
      </c>
      <c r="M20" s="56">
        <v>6185.8916300000001</v>
      </c>
      <c r="N20" s="56">
        <v>0</v>
      </c>
      <c r="O20" s="56">
        <v>0</v>
      </c>
      <c r="P20" s="57">
        <v>67747.952250000002</v>
      </c>
      <c r="Q20" s="185">
        <v>1.0099883283192848</v>
      </c>
    </row>
    <row r="21" spans="1:17" ht="14.45" customHeight="1" x14ac:dyDescent="0.2">
      <c r="A21" s="20" t="s">
        <v>49</v>
      </c>
      <c r="B21" s="55">
        <v>7486.9037939999998</v>
      </c>
      <c r="C21" s="56">
        <v>623.90864950000002</v>
      </c>
      <c r="D21" s="56">
        <v>645.59203000000002</v>
      </c>
      <c r="E21" s="56">
        <v>656.43538999999998</v>
      </c>
      <c r="F21" s="56">
        <v>651.2093000000001</v>
      </c>
      <c r="G21" s="56">
        <v>657.21730000000002</v>
      </c>
      <c r="H21" s="56">
        <v>635.18730000000005</v>
      </c>
      <c r="I21" s="56">
        <v>636.86630000000002</v>
      </c>
      <c r="J21" s="56">
        <v>632.03530000000001</v>
      </c>
      <c r="K21" s="56">
        <v>632.03430000000003</v>
      </c>
      <c r="L21" s="56">
        <v>627.27530000000002</v>
      </c>
      <c r="M21" s="56">
        <v>619.11052000000007</v>
      </c>
      <c r="N21" s="56">
        <v>0</v>
      </c>
      <c r="O21" s="56">
        <v>0</v>
      </c>
      <c r="P21" s="57">
        <v>6392.9630400000005</v>
      </c>
      <c r="Q21" s="185">
        <v>1.0246633133109015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27.938500000000001</v>
      </c>
      <c r="H22" s="56">
        <v>18.591000000000001</v>
      </c>
      <c r="I22" s="56">
        <v>7.4379999999999997</v>
      </c>
      <c r="J22" s="56">
        <v>0</v>
      </c>
      <c r="K22" s="56">
        <v>5.2634999999999996</v>
      </c>
      <c r="L22" s="56">
        <v>4.5374999999999996</v>
      </c>
      <c r="M22" s="56">
        <v>26.135999999999999</v>
      </c>
      <c r="N22" s="56">
        <v>0</v>
      </c>
      <c r="O22" s="56">
        <v>0</v>
      </c>
      <c r="P22" s="57">
        <v>89.904499999999999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14.729590000000826</v>
      </c>
      <c r="E24" s="56">
        <v>0.39513999999962834</v>
      </c>
      <c r="F24" s="56">
        <v>4.0775799999992159</v>
      </c>
      <c r="G24" s="56">
        <v>11.213719999999739</v>
      </c>
      <c r="H24" s="56">
        <v>49.248529999999846</v>
      </c>
      <c r="I24" s="56">
        <v>57.123610000000554</v>
      </c>
      <c r="J24" s="56">
        <v>4.8206000000009226</v>
      </c>
      <c r="K24" s="56">
        <v>18.064580000002024</v>
      </c>
      <c r="L24" s="56">
        <v>17.867000000000189</v>
      </c>
      <c r="M24" s="56">
        <v>29.100349999998798</v>
      </c>
      <c r="N24" s="56">
        <v>0</v>
      </c>
      <c r="O24" s="56">
        <v>0</v>
      </c>
      <c r="P24" s="57">
        <v>206.64070000000174</v>
      </c>
      <c r="Q24" s="185" t="s">
        <v>329</v>
      </c>
    </row>
    <row r="25" spans="1:17" ht="14.45" customHeight="1" x14ac:dyDescent="0.2">
      <c r="A25" s="21" t="s">
        <v>53</v>
      </c>
      <c r="B25" s="58">
        <v>106964.03156</v>
      </c>
      <c r="C25" s="59">
        <v>8913.6692966666706</v>
      </c>
      <c r="D25" s="59">
        <v>7980.5531100000007</v>
      </c>
      <c r="E25" s="59">
        <v>8176.5571399999999</v>
      </c>
      <c r="F25" s="59">
        <v>7732.7598499999995</v>
      </c>
      <c r="G25" s="59">
        <v>14372.82835</v>
      </c>
      <c r="H25" s="59">
        <v>8168.4841399999996</v>
      </c>
      <c r="I25" s="59">
        <v>8251.8845999999994</v>
      </c>
      <c r="J25" s="59">
        <v>9656.0592400000005</v>
      </c>
      <c r="K25" s="59">
        <v>8276.6875500000006</v>
      </c>
      <c r="L25" s="59">
        <v>7589.4626100000005</v>
      </c>
      <c r="M25" s="59">
        <v>8974.8519499999984</v>
      </c>
      <c r="N25" s="59">
        <v>0</v>
      </c>
      <c r="O25" s="59">
        <v>0</v>
      </c>
      <c r="P25" s="60">
        <v>89180.128539999991</v>
      </c>
      <c r="Q25" s="186">
        <v>1.0004872917301242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845.47685999999999</v>
      </c>
      <c r="E26" s="56">
        <v>714.06643999999994</v>
      </c>
      <c r="F26" s="56">
        <v>802.03242</v>
      </c>
      <c r="G26" s="56">
        <v>1031.8946800000001</v>
      </c>
      <c r="H26" s="56">
        <v>745.34210999999993</v>
      </c>
      <c r="I26" s="56">
        <v>990.58332999999993</v>
      </c>
      <c r="J26" s="56">
        <v>2761.0603599999999</v>
      </c>
      <c r="K26" s="56">
        <v>852.24322999999993</v>
      </c>
      <c r="L26" s="56">
        <v>855.47056000000009</v>
      </c>
      <c r="M26" s="56">
        <v>1342.49198</v>
      </c>
      <c r="N26" s="56">
        <v>0</v>
      </c>
      <c r="O26" s="56">
        <v>0</v>
      </c>
      <c r="P26" s="57">
        <v>10940.661969999999</v>
      </c>
      <c r="Q26" s="185" t="s">
        <v>329</v>
      </c>
    </row>
    <row r="27" spans="1:17" ht="14.45" customHeight="1" x14ac:dyDescent="0.2">
      <c r="A27" s="22" t="s">
        <v>55</v>
      </c>
      <c r="B27" s="58">
        <v>106964.03156</v>
      </c>
      <c r="C27" s="59">
        <v>8913.6692966666706</v>
      </c>
      <c r="D27" s="59">
        <v>8826.0299700000014</v>
      </c>
      <c r="E27" s="59">
        <v>8890.6235799999995</v>
      </c>
      <c r="F27" s="59">
        <v>8534.7922699999999</v>
      </c>
      <c r="G27" s="59">
        <v>15404.723029999999</v>
      </c>
      <c r="H27" s="59">
        <v>8913.8262500000001</v>
      </c>
      <c r="I27" s="59">
        <v>9242.4679299999989</v>
      </c>
      <c r="J27" s="59">
        <v>12417.1196</v>
      </c>
      <c r="K27" s="59">
        <v>9128.9307800000006</v>
      </c>
      <c r="L27" s="59">
        <v>8444.9331700000002</v>
      </c>
      <c r="M27" s="59">
        <v>10317.343929999999</v>
      </c>
      <c r="N27" s="59">
        <v>0</v>
      </c>
      <c r="O27" s="59">
        <v>0</v>
      </c>
      <c r="P27" s="60">
        <v>100120.79051000001</v>
      </c>
      <c r="Q27" s="186">
        <v>1.1232275640677052</v>
      </c>
    </row>
    <row r="28" spans="1:17" ht="14.45" customHeight="1" x14ac:dyDescent="0.2">
      <c r="A28" s="20" t="s">
        <v>56</v>
      </c>
      <c r="B28" s="55">
        <v>24.7912347</v>
      </c>
      <c r="C28" s="56">
        <v>2.0659362250000002</v>
      </c>
      <c r="D28" s="56">
        <v>5.9710000000000001</v>
      </c>
      <c r="E28" s="56">
        <v>7.4720000000000004</v>
      </c>
      <c r="F28" s="56">
        <v>11.13</v>
      </c>
      <c r="G28" s="56">
        <v>23.743089999999999</v>
      </c>
      <c r="H28" s="56">
        <v>4.992</v>
      </c>
      <c r="I28" s="56">
        <v>7.875</v>
      </c>
      <c r="J28" s="56">
        <v>13.073</v>
      </c>
      <c r="K28" s="56">
        <v>5.9020000000000001</v>
      </c>
      <c r="L28" s="56">
        <v>5.3360000000000003</v>
      </c>
      <c r="M28" s="56">
        <v>6.2050000000000001</v>
      </c>
      <c r="N28" s="56">
        <v>0</v>
      </c>
      <c r="O28" s="56">
        <v>0</v>
      </c>
      <c r="P28" s="57">
        <v>91.699089999999998</v>
      </c>
      <c r="Q28" s="185">
        <v>4.4386215261799764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147.99999990000001</v>
      </c>
      <c r="C30" s="56">
        <v>12.333333325</v>
      </c>
      <c r="D30" s="56">
        <v>6.5430399999999995</v>
      </c>
      <c r="E30" s="56">
        <v>6.2508800000000004</v>
      </c>
      <c r="F30" s="56">
        <v>10.082270000000001</v>
      </c>
      <c r="G30" s="56">
        <v>10.24948</v>
      </c>
      <c r="H30" s="56">
        <v>8.5464500000000001</v>
      </c>
      <c r="I30" s="56">
        <v>10.14418</v>
      </c>
      <c r="J30" s="56">
        <v>7.65604</v>
      </c>
      <c r="K30" s="56">
        <v>9.85595</v>
      </c>
      <c r="L30" s="56">
        <v>9.1670499999999997</v>
      </c>
      <c r="M30" s="56">
        <v>0</v>
      </c>
      <c r="N30" s="56">
        <v>0</v>
      </c>
      <c r="O30" s="56">
        <v>0</v>
      </c>
      <c r="P30" s="57">
        <v>78.495339999999999</v>
      </c>
      <c r="Q30" s="185">
        <v>0.6364487031327356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18.149999999999999</v>
      </c>
      <c r="E31" s="62">
        <v>0</v>
      </c>
      <c r="F31" s="62">
        <v>3.0070000000000001</v>
      </c>
      <c r="G31" s="62">
        <v>0</v>
      </c>
      <c r="H31" s="62">
        <v>58.169599999999996</v>
      </c>
      <c r="I31" s="62">
        <v>31.812999999999999</v>
      </c>
      <c r="J31" s="62">
        <v>0</v>
      </c>
      <c r="K31" s="62">
        <v>0</v>
      </c>
      <c r="L31" s="62">
        <v>0</v>
      </c>
      <c r="M31" s="62">
        <v>40.926000000000002</v>
      </c>
      <c r="N31" s="62">
        <v>0</v>
      </c>
      <c r="O31" s="62">
        <v>0</v>
      </c>
      <c r="P31" s="63">
        <v>152.06560000000002</v>
      </c>
      <c r="Q31" s="187" t="s">
        <v>329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329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329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329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329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38F110AA-2A51-4C80-855A-4B14EADBB1E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-97326.867002199797</v>
      </c>
      <c r="C6" s="707">
        <v>294.52723999997602</v>
      </c>
      <c r="D6" s="707">
        <v>97621.394242199778</v>
      </c>
      <c r="E6" s="708">
        <v>-3.0261658375720559E-3</v>
      </c>
      <c r="F6" s="706">
        <v>-222.845247400012</v>
      </c>
      <c r="G6" s="707">
        <v>-185.70437283334331</v>
      </c>
      <c r="H6" s="707">
        <v>-5267.9353499999997</v>
      </c>
      <c r="I6" s="707">
        <v>-9032.2193500000194</v>
      </c>
      <c r="J6" s="707">
        <v>-8846.5149771666765</v>
      </c>
      <c r="K6" s="709">
        <v>40.531352835122355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331</v>
      </c>
      <c r="B7" s="706">
        <v>97821.452434699793</v>
      </c>
      <c r="C7" s="707">
        <v>103077.36741000001</v>
      </c>
      <c r="D7" s="707">
        <v>5255.914975300213</v>
      </c>
      <c r="E7" s="708">
        <v>1.053729676308055</v>
      </c>
      <c r="F7" s="706">
        <v>106964.03156</v>
      </c>
      <c r="G7" s="707">
        <v>89136.692966666669</v>
      </c>
      <c r="H7" s="707">
        <v>8974.8519500000002</v>
      </c>
      <c r="I7" s="707">
        <v>89180.128540000107</v>
      </c>
      <c r="J7" s="707">
        <v>43.435573333437787</v>
      </c>
      <c r="K7" s="709">
        <v>0.83373940977510497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332</v>
      </c>
      <c r="B8" s="706">
        <v>14499.253193299999</v>
      </c>
      <c r="C8" s="707">
        <v>13861.048349999999</v>
      </c>
      <c r="D8" s="707">
        <v>-638.20484329999999</v>
      </c>
      <c r="E8" s="708">
        <v>0.95598360585944453</v>
      </c>
      <c r="F8" s="706">
        <v>14369.4492094</v>
      </c>
      <c r="G8" s="707">
        <v>11974.541007833333</v>
      </c>
      <c r="H8" s="707">
        <v>1805.1103900000001</v>
      </c>
      <c r="I8" s="707">
        <v>11269.88255</v>
      </c>
      <c r="J8" s="707">
        <v>-704.65845783333316</v>
      </c>
      <c r="K8" s="709">
        <v>0.78429467864555524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333</v>
      </c>
      <c r="B9" s="706">
        <v>13318.6087131</v>
      </c>
      <c r="C9" s="707">
        <v>12701.064850000001</v>
      </c>
      <c r="D9" s="707">
        <v>-617.54386309999973</v>
      </c>
      <c r="E9" s="708">
        <v>0.9536330050380869</v>
      </c>
      <c r="F9" s="706">
        <v>13166.577051</v>
      </c>
      <c r="G9" s="707">
        <v>10972.147542499999</v>
      </c>
      <c r="H9" s="707">
        <v>1710.23984</v>
      </c>
      <c r="I9" s="707">
        <v>10335.09654</v>
      </c>
      <c r="J9" s="707">
        <v>-637.0510024999985</v>
      </c>
      <c r="K9" s="709">
        <v>0.78494938357688426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334</v>
      </c>
      <c r="B10" s="706">
        <v>0</v>
      </c>
      <c r="C10" s="707">
        <v>1.4400000000000001E-3</v>
      </c>
      <c r="D10" s="707">
        <v>1.4400000000000001E-3</v>
      </c>
      <c r="E10" s="708">
        <v>0</v>
      </c>
      <c r="F10" s="706">
        <v>0</v>
      </c>
      <c r="G10" s="707">
        <v>0</v>
      </c>
      <c r="H10" s="707">
        <v>3.5E-4</v>
      </c>
      <c r="I10" s="707">
        <v>-1.4999999999999999E-4</v>
      </c>
      <c r="J10" s="707">
        <v>-1.4999999999999999E-4</v>
      </c>
      <c r="K10" s="709">
        <v>0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335</v>
      </c>
      <c r="B11" s="706">
        <v>0</v>
      </c>
      <c r="C11" s="707">
        <v>1.4400000000000001E-3</v>
      </c>
      <c r="D11" s="707">
        <v>1.4400000000000001E-3</v>
      </c>
      <c r="E11" s="708">
        <v>0</v>
      </c>
      <c r="F11" s="706">
        <v>0</v>
      </c>
      <c r="G11" s="707">
        <v>0</v>
      </c>
      <c r="H11" s="707">
        <v>3.5E-4</v>
      </c>
      <c r="I11" s="707">
        <v>-1.4999999999999999E-4</v>
      </c>
      <c r="J11" s="707">
        <v>-1.4999999999999999E-4</v>
      </c>
      <c r="K11" s="709">
        <v>0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336</v>
      </c>
      <c r="B12" s="706">
        <v>7029.9999992000003</v>
      </c>
      <c r="C12" s="707">
        <v>6150.39995</v>
      </c>
      <c r="D12" s="707">
        <v>-879.60004920000029</v>
      </c>
      <c r="E12" s="708">
        <v>0.87487908260311564</v>
      </c>
      <c r="F12" s="706">
        <v>6600</v>
      </c>
      <c r="G12" s="707">
        <v>5500</v>
      </c>
      <c r="H12" s="707">
        <v>1163.12536</v>
      </c>
      <c r="I12" s="707">
        <v>4389.2994200000003</v>
      </c>
      <c r="J12" s="707">
        <v>-1110.7005799999997</v>
      </c>
      <c r="K12" s="709">
        <v>0.66504536666666669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4</v>
      </c>
    </row>
    <row r="13" spans="1:21" ht="14.45" customHeight="1" x14ac:dyDescent="0.2">
      <c r="A13" s="710" t="s">
        <v>337</v>
      </c>
      <c r="B13" s="706">
        <v>1899.9999998000001</v>
      </c>
      <c r="C13" s="707">
        <v>1889.1998000000001</v>
      </c>
      <c r="D13" s="707">
        <v>-10.800199799999973</v>
      </c>
      <c r="E13" s="708">
        <v>0.99431568431519113</v>
      </c>
      <c r="F13" s="706">
        <v>2000</v>
      </c>
      <c r="G13" s="707">
        <v>1666.6666666666665</v>
      </c>
      <c r="H13" s="707">
        <v>128.85709</v>
      </c>
      <c r="I13" s="707">
        <v>1785.7712200000001</v>
      </c>
      <c r="J13" s="707">
        <v>119.10455333333357</v>
      </c>
      <c r="K13" s="709">
        <v>0.89288561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338</v>
      </c>
      <c r="B14" s="706">
        <v>10</v>
      </c>
      <c r="C14" s="707">
        <v>6.8267199999999999</v>
      </c>
      <c r="D14" s="707">
        <v>-3.1732800000000001</v>
      </c>
      <c r="E14" s="708">
        <v>0.68267199999999995</v>
      </c>
      <c r="F14" s="706">
        <v>10</v>
      </c>
      <c r="G14" s="707">
        <v>8.3333333333333339</v>
      </c>
      <c r="H14" s="707">
        <v>0</v>
      </c>
      <c r="I14" s="707">
        <v>6.8267199999999999</v>
      </c>
      <c r="J14" s="707">
        <v>-1.506613333333334</v>
      </c>
      <c r="K14" s="709">
        <v>0.68267199999999995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5</v>
      </c>
    </row>
    <row r="15" spans="1:21" ht="14.45" customHeight="1" x14ac:dyDescent="0.2">
      <c r="A15" s="710" t="s">
        <v>339</v>
      </c>
      <c r="B15" s="706">
        <v>250</v>
      </c>
      <c r="C15" s="707">
        <v>189.3484</v>
      </c>
      <c r="D15" s="707">
        <v>-60.651600000000002</v>
      </c>
      <c r="E15" s="708">
        <v>0.7573936</v>
      </c>
      <c r="F15" s="706">
        <v>250</v>
      </c>
      <c r="G15" s="707">
        <v>208.33333333333331</v>
      </c>
      <c r="H15" s="707">
        <v>10.088469999999999</v>
      </c>
      <c r="I15" s="707">
        <v>168.25524999999999</v>
      </c>
      <c r="J15" s="707">
        <v>-40.078083333333325</v>
      </c>
      <c r="K15" s="709">
        <v>0.67302099999999998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340</v>
      </c>
      <c r="B16" s="706">
        <v>150</v>
      </c>
      <c r="C16" s="707">
        <v>92.864890000000003</v>
      </c>
      <c r="D16" s="707">
        <v>-57.135109999999997</v>
      </c>
      <c r="E16" s="708">
        <v>0.6190992666666667</v>
      </c>
      <c r="F16" s="706">
        <v>150</v>
      </c>
      <c r="G16" s="707">
        <v>125</v>
      </c>
      <c r="H16" s="707">
        <v>4.4890299999999996</v>
      </c>
      <c r="I16" s="707">
        <v>49.433160000000001</v>
      </c>
      <c r="J16" s="707">
        <v>-75.566839999999999</v>
      </c>
      <c r="K16" s="709">
        <v>0.32955440000000003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5</v>
      </c>
    </row>
    <row r="17" spans="1:21" ht="14.45" customHeight="1" x14ac:dyDescent="0.2">
      <c r="A17" s="710" t="s">
        <v>341</v>
      </c>
      <c r="B17" s="706">
        <v>49.999999799999998</v>
      </c>
      <c r="C17" s="707">
        <v>20.120840000000001</v>
      </c>
      <c r="D17" s="707">
        <v>-29.879159799999996</v>
      </c>
      <c r="E17" s="708">
        <v>0.40241680160966725</v>
      </c>
      <c r="F17" s="706">
        <v>30</v>
      </c>
      <c r="G17" s="707">
        <v>25</v>
      </c>
      <c r="H17" s="707">
        <v>2.5299999999999998</v>
      </c>
      <c r="I17" s="707">
        <v>29.81616</v>
      </c>
      <c r="J17" s="707">
        <v>4.81616</v>
      </c>
      <c r="K17" s="709">
        <v>0.99387199999999998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342</v>
      </c>
      <c r="B18" s="706">
        <v>94.999999900000006</v>
      </c>
      <c r="C18" s="707">
        <v>83.119280000000003</v>
      </c>
      <c r="D18" s="707">
        <v>-11.880719900000003</v>
      </c>
      <c r="E18" s="708">
        <v>0.8749397903946734</v>
      </c>
      <c r="F18" s="706">
        <v>94.999999900000006</v>
      </c>
      <c r="G18" s="707">
        <v>79.166666583333338</v>
      </c>
      <c r="H18" s="707">
        <v>5.9632800000000001</v>
      </c>
      <c r="I18" s="707">
        <v>69.736009999999993</v>
      </c>
      <c r="J18" s="707">
        <v>-9.4306565833333451</v>
      </c>
      <c r="K18" s="709">
        <v>0.73406326393059285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5</v>
      </c>
    </row>
    <row r="19" spans="1:21" ht="14.45" customHeight="1" x14ac:dyDescent="0.2">
      <c r="A19" s="710" t="s">
        <v>343</v>
      </c>
      <c r="B19" s="706">
        <v>2.0000000999999998</v>
      </c>
      <c r="C19" s="707">
        <v>2.14168</v>
      </c>
      <c r="D19" s="707">
        <v>0.14167990000000019</v>
      </c>
      <c r="E19" s="708">
        <v>1.0708399464580027</v>
      </c>
      <c r="F19" s="706">
        <v>2.0000000999999998</v>
      </c>
      <c r="G19" s="707">
        <v>1.6666667499999999</v>
      </c>
      <c r="H19" s="707">
        <v>0.5423</v>
      </c>
      <c r="I19" s="707">
        <v>0.79749999999999999</v>
      </c>
      <c r="J19" s="707">
        <v>-0.86916674999999988</v>
      </c>
      <c r="K19" s="709">
        <v>0.39874998006250101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344</v>
      </c>
      <c r="B20" s="706">
        <v>3999.9999996000001</v>
      </c>
      <c r="C20" s="707">
        <v>3520.63096</v>
      </c>
      <c r="D20" s="707">
        <v>-479.36903960000018</v>
      </c>
      <c r="E20" s="708">
        <v>0.88015774008801573</v>
      </c>
      <c r="F20" s="706">
        <v>3600</v>
      </c>
      <c r="G20" s="707">
        <v>3000</v>
      </c>
      <c r="H20" s="707">
        <v>1001.7362000000001</v>
      </c>
      <c r="I20" s="707">
        <v>1785.2593999999999</v>
      </c>
      <c r="J20" s="707">
        <v>-1214.7406000000001</v>
      </c>
      <c r="K20" s="709">
        <v>0.49590538888888885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5</v>
      </c>
    </row>
    <row r="21" spans="1:21" ht="14.45" customHeight="1" x14ac:dyDescent="0.2">
      <c r="A21" s="710" t="s">
        <v>345</v>
      </c>
      <c r="B21" s="706">
        <v>573</v>
      </c>
      <c r="C21" s="707">
        <v>346.14738</v>
      </c>
      <c r="D21" s="707">
        <v>-226.85262</v>
      </c>
      <c r="E21" s="708">
        <v>0.60409664921465966</v>
      </c>
      <c r="F21" s="706">
        <v>463</v>
      </c>
      <c r="G21" s="707">
        <v>385.83333333333337</v>
      </c>
      <c r="H21" s="707">
        <v>8.9189900000000009</v>
      </c>
      <c r="I21" s="707">
        <v>493.404</v>
      </c>
      <c r="J21" s="707">
        <v>107.57066666666663</v>
      </c>
      <c r="K21" s="709">
        <v>1.0656673866090713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5</v>
      </c>
    </row>
    <row r="22" spans="1:21" ht="14.45" customHeight="1" x14ac:dyDescent="0.2">
      <c r="A22" s="710" t="s">
        <v>346</v>
      </c>
      <c r="B22" s="706">
        <v>343.43354740000001</v>
      </c>
      <c r="C22" s="707">
        <v>147.25399999999999</v>
      </c>
      <c r="D22" s="707">
        <v>-196.17954740000002</v>
      </c>
      <c r="E22" s="708">
        <v>0.42876999383083558</v>
      </c>
      <c r="F22" s="706">
        <v>323.7229188</v>
      </c>
      <c r="G22" s="707">
        <v>269.76909899999998</v>
      </c>
      <c r="H22" s="707">
        <v>4.8899999999999997</v>
      </c>
      <c r="I22" s="707">
        <v>163.64400000000001</v>
      </c>
      <c r="J22" s="707">
        <v>-106.12509899999998</v>
      </c>
      <c r="K22" s="709">
        <v>0.50550637751138428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4</v>
      </c>
    </row>
    <row r="23" spans="1:21" ht="14.45" customHeight="1" x14ac:dyDescent="0.2">
      <c r="A23" s="710" t="s">
        <v>347</v>
      </c>
      <c r="B23" s="706">
        <v>321.33451989999998</v>
      </c>
      <c r="C23" s="707">
        <v>137.97</v>
      </c>
      <c r="D23" s="707">
        <v>-183.36451989999998</v>
      </c>
      <c r="E23" s="708">
        <v>0.42936563442650533</v>
      </c>
      <c r="F23" s="706">
        <v>303.92979050000002</v>
      </c>
      <c r="G23" s="707">
        <v>253.27482541666669</v>
      </c>
      <c r="H23" s="707">
        <v>4.8899999999999997</v>
      </c>
      <c r="I23" s="707">
        <v>152.82</v>
      </c>
      <c r="J23" s="707">
        <v>-100.45482541666669</v>
      </c>
      <c r="K23" s="709">
        <v>0.50281349435536815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5</v>
      </c>
    </row>
    <row r="24" spans="1:21" ht="14.45" customHeight="1" x14ac:dyDescent="0.2">
      <c r="A24" s="710" t="s">
        <v>348</v>
      </c>
      <c r="B24" s="706">
        <v>22.099027499999998</v>
      </c>
      <c r="C24" s="707">
        <v>9.2840000000000007</v>
      </c>
      <c r="D24" s="707">
        <v>-12.815027499999998</v>
      </c>
      <c r="E24" s="708">
        <v>0.42010898443381733</v>
      </c>
      <c r="F24" s="706">
        <v>19.793128299999999</v>
      </c>
      <c r="G24" s="707">
        <v>16.494273583333332</v>
      </c>
      <c r="H24" s="707">
        <v>0</v>
      </c>
      <c r="I24" s="707">
        <v>10.824</v>
      </c>
      <c r="J24" s="707">
        <v>-5.6702735833333318</v>
      </c>
      <c r="K24" s="709">
        <v>0.54685645623789547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5</v>
      </c>
    </row>
    <row r="25" spans="1:21" ht="14.45" customHeight="1" x14ac:dyDescent="0.2">
      <c r="A25" s="710" t="s">
        <v>349</v>
      </c>
      <c r="B25" s="706">
        <v>4414.9999994999998</v>
      </c>
      <c r="C25" s="707">
        <v>4337.9715399999995</v>
      </c>
      <c r="D25" s="707">
        <v>-77.028459500000281</v>
      </c>
      <c r="E25" s="708">
        <v>0.98255301030379982</v>
      </c>
      <c r="F25" s="706">
        <v>4414.9999994999998</v>
      </c>
      <c r="G25" s="707">
        <v>3679.1666662500002</v>
      </c>
      <c r="H25" s="707">
        <v>403.64424000000002</v>
      </c>
      <c r="I25" s="707">
        <v>4089.4786600000002</v>
      </c>
      <c r="J25" s="707">
        <v>410.31199375000006</v>
      </c>
      <c r="K25" s="709">
        <v>0.92626923226798075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4</v>
      </c>
    </row>
    <row r="26" spans="1:21" ht="14.45" customHeight="1" x14ac:dyDescent="0.2">
      <c r="A26" s="710" t="s">
        <v>350</v>
      </c>
      <c r="B26" s="706">
        <v>680.00000009999997</v>
      </c>
      <c r="C26" s="707">
        <v>629.49928</v>
      </c>
      <c r="D26" s="707">
        <v>-50.500720099999967</v>
      </c>
      <c r="E26" s="708">
        <v>0.92573423515798026</v>
      </c>
      <c r="F26" s="706">
        <v>630</v>
      </c>
      <c r="G26" s="707">
        <v>525</v>
      </c>
      <c r="H26" s="707">
        <v>56.70702</v>
      </c>
      <c r="I26" s="707">
        <v>518.80388000000005</v>
      </c>
      <c r="J26" s="707">
        <v>-6.1961199999999508</v>
      </c>
      <c r="K26" s="709">
        <v>0.82349822222222235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5</v>
      </c>
    </row>
    <row r="27" spans="1:21" ht="14.45" customHeight="1" x14ac:dyDescent="0.2">
      <c r="A27" s="710" t="s">
        <v>351</v>
      </c>
      <c r="B27" s="706">
        <v>199.99999980000001</v>
      </c>
      <c r="C27" s="707">
        <v>212.01991000000001</v>
      </c>
      <c r="D27" s="707">
        <v>12.019910199999998</v>
      </c>
      <c r="E27" s="708">
        <v>1.0600995510600995</v>
      </c>
      <c r="F27" s="706">
        <v>199.99999980000001</v>
      </c>
      <c r="G27" s="707">
        <v>166.66666649999999</v>
      </c>
      <c r="H27" s="707">
        <v>9.5668799999999994</v>
      </c>
      <c r="I27" s="707">
        <v>158.42477</v>
      </c>
      <c r="J27" s="707">
        <v>-8.2418964999999957</v>
      </c>
      <c r="K27" s="709">
        <v>0.79212385079212377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5</v>
      </c>
    </row>
    <row r="28" spans="1:21" ht="14.45" customHeight="1" x14ac:dyDescent="0.2">
      <c r="A28" s="710" t="s">
        <v>352</v>
      </c>
      <c r="B28" s="706">
        <v>2800</v>
      </c>
      <c r="C28" s="707">
        <v>2809.1410900000001</v>
      </c>
      <c r="D28" s="707">
        <v>9.1410900000000765</v>
      </c>
      <c r="E28" s="708">
        <v>1.0032646750000001</v>
      </c>
      <c r="F28" s="706">
        <v>2810.0000000999999</v>
      </c>
      <c r="G28" s="707">
        <v>2341.6666667499999</v>
      </c>
      <c r="H28" s="707">
        <v>201.50152</v>
      </c>
      <c r="I28" s="707">
        <v>2506.8971700000002</v>
      </c>
      <c r="J28" s="707">
        <v>165.23050325000031</v>
      </c>
      <c r="K28" s="709">
        <v>0.89213422416753985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5</v>
      </c>
    </row>
    <row r="29" spans="1:21" ht="14.45" customHeight="1" x14ac:dyDescent="0.2">
      <c r="A29" s="710" t="s">
        <v>353</v>
      </c>
      <c r="B29" s="706">
        <v>39.999999799999998</v>
      </c>
      <c r="C29" s="707">
        <v>20.000399999999999</v>
      </c>
      <c r="D29" s="707">
        <v>-19.999599799999999</v>
      </c>
      <c r="E29" s="708">
        <v>0.50001000250005001</v>
      </c>
      <c r="F29" s="706">
        <v>29.9999997</v>
      </c>
      <c r="G29" s="707">
        <v>24.999999750000001</v>
      </c>
      <c r="H29" s="707">
        <v>3.7509999999999999</v>
      </c>
      <c r="I29" s="707">
        <v>19.141999999999999</v>
      </c>
      <c r="J29" s="707">
        <v>-5.8579997500000012</v>
      </c>
      <c r="K29" s="709">
        <v>0.63806667304733333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354</v>
      </c>
      <c r="B30" s="706">
        <v>9.9999997999999994</v>
      </c>
      <c r="C30" s="707">
        <v>2.9911500000000002</v>
      </c>
      <c r="D30" s="707">
        <v>-7.0088497999999992</v>
      </c>
      <c r="E30" s="708">
        <v>0.29911500598230018</v>
      </c>
      <c r="F30" s="706">
        <v>9.9999997999999994</v>
      </c>
      <c r="G30" s="707">
        <v>8.3333331666666659</v>
      </c>
      <c r="H30" s="707">
        <v>0</v>
      </c>
      <c r="I30" s="707">
        <v>3.5893799999999998</v>
      </c>
      <c r="J30" s="707">
        <v>-4.7439531666666657</v>
      </c>
      <c r="K30" s="709">
        <v>0.35893800717876012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5</v>
      </c>
    </row>
    <row r="31" spans="1:21" ht="14.45" customHeight="1" x14ac:dyDescent="0.2">
      <c r="A31" s="710" t="s">
        <v>355</v>
      </c>
      <c r="B31" s="706">
        <v>10</v>
      </c>
      <c r="C31" s="707">
        <v>7.39154</v>
      </c>
      <c r="D31" s="707">
        <v>-2.60846</v>
      </c>
      <c r="E31" s="708">
        <v>0.73915399999999998</v>
      </c>
      <c r="F31" s="706">
        <v>10</v>
      </c>
      <c r="G31" s="707">
        <v>8.3333333333333339</v>
      </c>
      <c r="H31" s="707">
        <v>0.41199999999999998</v>
      </c>
      <c r="I31" s="707">
        <v>4.5068799999999998</v>
      </c>
      <c r="J31" s="707">
        <v>-3.8264533333333342</v>
      </c>
      <c r="K31" s="709">
        <v>0.45068799999999998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5</v>
      </c>
    </row>
    <row r="32" spans="1:21" ht="14.45" customHeight="1" x14ac:dyDescent="0.2">
      <c r="A32" s="710" t="s">
        <v>356</v>
      </c>
      <c r="B32" s="706">
        <v>150.00000019999999</v>
      </c>
      <c r="C32" s="707">
        <v>207.20071999999999</v>
      </c>
      <c r="D32" s="707">
        <v>57.200719800000002</v>
      </c>
      <c r="E32" s="708">
        <v>1.3813381314915492</v>
      </c>
      <c r="F32" s="706">
        <v>200</v>
      </c>
      <c r="G32" s="707">
        <v>166.66666666666669</v>
      </c>
      <c r="H32" s="707">
        <v>58.124899999999997</v>
      </c>
      <c r="I32" s="707">
        <v>420.10716000000002</v>
      </c>
      <c r="J32" s="707">
        <v>253.44049333333334</v>
      </c>
      <c r="K32" s="709">
        <v>2.1005358000000003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5</v>
      </c>
    </row>
    <row r="33" spans="1:21" ht="14.45" customHeight="1" x14ac:dyDescent="0.2">
      <c r="A33" s="710" t="s">
        <v>357</v>
      </c>
      <c r="B33" s="706">
        <v>265</v>
      </c>
      <c r="C33" s="707">
        <v>117.82980000000001</v>
      </c>
      <c r="D33" s="707">
        <v>-147.17019999999999</v>
      </c>
      <c r="E33" s="708">
        <v>0.44464075471698117</v>
      </c>
      <c r="F33" s="706">
        <v>190.00000009999999</v>
      </c>
      <c r="G33" s="707">
        <v>158.33333341666668</v>
      </c>
      <c r="H33" s="707">
        <v>43.463200000000001</v>
      </c>
      <c r="I33" s="707">
        <v>144.37719999999999</v>
      </c>
      <c r="J33" s="707">
        <v>-13.956133416666688</v>
      </c>
      <c r="K33" s="709">
        <v>0.75987999960006314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358</v>
      </c>
      <c r="B34" s="706">
        <v>259.99999980000001</v>
      </c>
      <c r="C34" s="707">
        <v>331.89765</v>
      </c>
      <c r="D34" s="707">
        <v>71.897650199999987</v>
      </c>
      <c r="E34" s="708">
        <v>1.2765294240588687</v>
      </c>
      <c r="F34" s="706">
        <v>335</v>
      </c>
      <c r="G34" s="707">
        <v>279.16666666666669</v>
      </c>
      <c r="H34" s="707">
        <v>28.715720000000001</v>
      </c>
      <c r="I34" s="707">
        <v>273.65521999999999</v>
      </c>
      <c r="J34" s="707">
        <v>-5.5114466666666999</v>
      </c>
      <c r="K34" s="709">
        <v>0.81688125373134324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5</v>
      </c>
    </row>
    <row r="35" spans="1:21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0</v>
      </c>
      <c r="G35" s="707">
        <v>0</v>
      </c>
      <c r="H35" s="707">
        <v>0</v>
      </c>
      <c r="I35" s="707">
        <v>37.225000000000001</v>
      </c>
      <c r="J35" s="707">
        <v>37.225000000000001</v>
      </c>
      <c r="K35" s="709">
        <v>0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5</v>
      </c>
    </row>
    <row r="36" spans="1:21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5.8000000000000003E-2</v>
      </c>
      <c r="I36" s="707">
        <v>0.17399999999999999</v>
      </c>
      <c r="J36" s="707">
        <v>0.17399999999999999</v>
      </c>
      <c r="K36" s="709">
        <v>0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361</v>
      </c>
      <c r="B37" s="706">
        <v>0</v>
      </c>
      <c r="C37" s="707">
        <v>0</v>
      </c>
      <c r="D37" s="707">
        <v>0</v>
      </c>
      <c r="E37" s="708">
        <v>0</v>
      </c>
      <c r="F37" s="706">
        <v>0</v>
      </c>
      <c r="G37" s="707">
        <v>0</v>
      </c>
      <c r="H37" s="707">
        <v>1.3440000000000001</v>
      </c>
      <c r="I37" s="707">
        <v>2.5760000000000001</v>
      </c>
      <c r="J37" s="707">
        <v>2.5760000000000001</v>
      </c>
      <c r="K37" s="709">
        <v>0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5</v>
      </c>
    </row>
    <row r="38" spans="1:21" ht="14.45" customHeight="1" x14ac:dyDescent="0.2">
      <c r="A38" s="710" t="s">
        <v>362</v>
      </c>
      <c r="B38" s="706">
        <v>251.5315511</v>
      </c>
      <c r="C38" s="707">
        <v>173.18588</v>
      </c>
      <c r="D38" s="707">
        <v>-78.345671100000004</v>
      </c>
      <c r="E38" s="708">
        <v>0.68852547222255811</v>
      </c>
      <c r="F38" s="706">
        <v>243.08390840000001</v>
      </c>
      <c r="G38" s="707">
        <v>202.56992366666668</v>
      </c>
      <c r="H38" s="707">
        <v>13.604480000000001</v>
      </c>
      <c r="I38" s="707">
        <v>150.38264000000001</v>
      </c>
      <c r="J38" s="707">
        <v>-52.187283666666673</v>
      </c>
      <c r="K38" s="709">
        <v>0.61864498143802271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4</v>
      </c>
    </row>
    <row r="39" spans="1:21" ht="14.45" customHeight="1" x14ac:dyDescent="0.2">
      <c r="A39" s="710" t="s">
        <v>363</v>
      </c>
      <c r="B39" s="706">
        <v>85.703733999999997</v>
      </c>
      <c r="C39" s="707">
        <v>86.265739999999994</v>
      </c>
      <c r="D39" s="707">
        <v>0.56200599999999667</v>
      </c>
      <c r="E39" s="708">
        <v>1.0065575439221819</v>
      </c>
      <c r="F39" s="706">
        <v>90.361968899999994</v>
      </c>
      <c r="G39" s="707">
        <v>75.30164074999999</v>
      </c>
      <c r="H39" s="707">
        <v>8.0574100000000008</v>
      </c>
      <c r="I39" s="707">
        <v>92.378630000000001</v>
      </c>
      <c r="J39" s="707">
        <v>17.076989250000011</v>
      </c>
      <c r="K39" s="709">
        <v>1.0223175869732517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364</v>
      </c>
      <c r="B40" s="706">
        <v>13.493048699999999</v>
      </c>
      <c r="C40" s="707">
        <v>5.6769100000000003</v>
      </c>
      <c r="D40" s="707">
        <v>-7.8161386999999989</v>
      </c>
      <c r="E40" s="708">
        <v>0.4207284896259213</v>
      </c>
      <c r="F40" s="706">
        <v>14.2358478</v>
      </c>
      <c r="G40" s="707">
        <v>11.8632065</v>
      </c>
      <c r="H40" s="707">
        <v>0.30820999999999998</v>
      </c>
      <c r="I40" s="707">
        <v>3.4149400000000001</v>
      </c>
      <c r="J40" s="707">
        <v>-8.4482665000000008</v>
      </c>
      <c r="K40" s="709">
        <v>0.23988314907384722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5</v>
      </c>
    </row>
    <row r="41" spans="1:21" ht="14.45" customHeight="1" x14ac:dyDescent="0.2">
      <c r="A41" s="710" t="s">
        <v>365</v>
      </c>
      <c r="B41" s="706">
        <v>152.3347684</v>
      </c>
      <c r="C41" s="707">
        <v>81.243229999999997</v>
      </c>
      <c r="D41" s="707">
        <v>-71.091538400000005</v>
      </c>
      <c r="E41" s="708">
        <v>0.53332033686933411</v>
      </c>
      <c r="F41" s="706">
        <v>138.4860917</v>
      </c>
      <c r="G41" s="707">
        <v>115.40507641666666</v>
      </c>
      <c r="H41" s="707">
        <v>5.2388599999999999</v>
      </c>
      <c r="I41" s="707">
        <v>54.58907</v>
      </c>
      <c r="J41" s="707">
        <v>-60.81600641666666</v>
      </c>
      <c r="K41" s="709">
        <v>0.39418449412418505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366</v>
      </c>
      <c r="B42" s="706">
        <v>734.29234670000005</v>
      </c>
      <c r="C42" s="707">
        <v>809.25360000000001</v>
      </c>
      <c r="D42" s="707">
        <v>74.961253299999953</v>
      </c>
      <c r="E42" s="708">
        <v>1.102086387849315</v>
      </c>
      <c r="F42" s="706">
        <v>748.87306309999997</v>
      </c>
      <c r="G42" s="707">
        <v>624.06088591666662</v>
      </c>
      <c r="H42" s="707">
        <v>60.68638</v>
      </c>
      <c r="I42" s="707">
        <v>541.72715000000005</v>
      </c>
      <c r="J42" s="707">
        <v>-82.333735916666569</v>
      </c>
      <c r="K42" s="709">
        <v>0.72338981957435033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4</v>
      </c>
    </row>
    <row r="43" spans="1:21" ht="14.45" customHeight="1" x14ac:dyDescent="0.2">
      <c r="A43" s="710" t="s">
        <v>367</v>
      </c>
      <c r="B43" s="706">
        <v>0</v>
      </c>
      <c r="C43" s="707">
        <v>46.06964</v>
      </c>
      <c r="D43" s="707">
        <v>46.06964</v>
      </c>
      <c r="E43" s="708">
        <v>0</v>
      </c>
      <c r="F43" s="706">
        <v>0</v>
      </c>
      <c r="G43" s="707">
        <v>0</v>
      </c>
      <c r="H43" s="707">
        <v>0</v>
      </c>
      <c r="I43" s="707">
        <v>1.331</v>
      </c>
      <c r="J43" s="707">
        <v>1.331</v>
      </c>
      <c r="K43" s="709">
        <v>0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5</v>
      </c>
    </row>
    <row r="44" spans="1:21" ht="14.45" customHeight="1" x14ac:dyDescent="0.2">
      <c r="A44" s="710" t="s">
        <v>368</v>
      </c>
      <c r="B44" s="706">
        <v>24.999999899999999</v>
      </c>
      <c r="C44" s="707">
        <v>30.369810000000001</v>
      </c>
      <c r="D44" s="707">
        <v>5.3698101000000023</v>
      </c>
      <c r="E44" s="708">
        <v>1.2147924048591696</v>
      </c>
      <c r="F44" s="706">
        <v>29.999999899999999</v>
      </c>
      <c r="G44" s="707">
        <v>24.999999916666663</v>
      </c>
      <c r="H44" s="707">
        <v>2.7179000000000002</v>
      </c>
      <c r="I44" s="707">
        <v>22.50976</v>
      </c>
      <c r="J44" s="707">
        <v>-2.4902399166666633</v>
      </c>
      <c r="K44" s="709">
        <v>0.75032533583441785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369</v>
      </c>
      <c r="B45" s="706">
        <v>430</v>
      </c>
      <c r="C45" s="707">
        <v>441.61633</v>
      </c>
      <c r="D45" s="707">
        <v>11.616330000000005</v>
      </c>
      <c r="E45" s="708">
        <v>1.0270147209302325</v>
      </c>
      <c r="F45" s="706">
        <v>430</v>
      </c>
      <c r="G45" s="707">
        <v>358.33333333333337</v>
      </c>
      <c r="H45" s="707">
        <v>37.000970000000002</v>
      </c>
      <c r="I45" s="707">
        <v>292.34073000000001</v>
      </c>
      <c r="J45" s="707">
        <v>-65.992603333333363</v>
      </c>
      <c r="K45" s="709">
        <v>0.67986216279069767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5</v>
      </c>
    </row>
    <row r="46" spans="1:21" ht="14.45" customHeight="1" x14ac:dyDescent="0.2">
      <c r="A46" s="710" t="s">
        <v>370</v>
      </c>
      <c r="B46" s="706">
        <v>79.999999799999998</v>
      </c>
      <c r="C46" s="707">
        <v>69.039150000000006</v>
      </c>
      <c r="D46" s="707">
        <v>-10.960849799999991</v>
      </c>
      <c r="E46" s="708">
        <v>0.86298937715747359</v>
      </c>
      <c r="F46" s="706">
        <v>75</v>
      </c>
      <c r="G46" s="707">
        <v>62.5</v>
      </c>
      <c r="H46" s="707">
        <v>5.7279</v>
      </c>
      <c r="I46" s="707">
        <v>53.21387</v>
      </c>
      <c r="J46" s="707">
        <v>-9.28613</v>
      </c>
      <c r="K46" s="709">
        <v>0.70951826666666662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5</v>
      </c>
    </row>
    <row r="47" spans="1:21" ht="14.45" customHeight="1" x14ac:dyDescent="0.2">
      <c r="A47" s="710" t="s">
        <v>371</v>
      </c>
      <c r="B47" s="706">
        <v>3.6305242</v>
      </c>
      <c r="C47" s="707">
        <v>5.4688600000000003</v>
      </c>
      <c r="D47" s="707">
        <v>1.8383358000000003</v>
      </c>
      <c r="E47" s="708">
        <v>1.5063554734051905</v>
      </c>
      <c r="F47" s="706">
        <v>4.0106463000000003</v>
      </c>
      <c r="G47" s="707">
        <v>3.3422052500000006</v>
      </c>
      <c r="H47" s="707">
        <v>0.69286000000000003</v>
      </c>
      <c r="I47" s="707">
        <v>3.9817</v>
      </c>
      <c r="J47" s="707">
        <v>0.63949474999999945</v>
      </c>
      <c r="K47" s="709">
        <v>0.99278263455942239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5</v>
      </c>
    </row>
    <row r="48" spans="1:21" ht="14.45" customHeight="1" x14ac:dyDescent="0.2">
      <c r="A48" s="710" t="s">
        <v>372</v>
      </c>
      <c r="B48" s="706">
        <v>0</v>
      </c>
      <c r="C48" s="707">
        <v>3.3653900000000001</v>
      </c>
      <c r="D48" s="707">
        <v>3.3653900000000001</v>
      </c>
      <c r="E48" s="708">
        <v>0</v>
      </c>
      <c r="F48" s="706">
        <v>0</v>
      </c>
      <c r="G48" s="707">
        <v>0</v>
      </c>
      <c r="H48" s="707">
        <v>0.47915999999999997</v>
      </c>
      <c r="I48" s="707">
        <v>4.3566799999999999</v>
      </c>
      <c r="J48" s="707">
        <v>4.3566799999999999</v>
      </c>
      <c r="K48" s="709">
        <v>0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5</v>
      </c>
    </row>
    <row r="49" spans="1:21" ht="14.45" customHeight="1" x14ac:dyDescent="0.2">
      <c r="A49" s="710" t="s">
        <v>373</v>
      </c>
      <c r="B49" s="706">
        <v>0</v>
      </c>
      <c r="C49" s="707">
        <v>10.5633</v>
      </c>
      <c r="D49" s="707">
        <v>10.5633</v>
      </c>
      <c r="E49" s="708">
        <v>0</v>
      </c>
      <c r="F49" s="706">
        <v>0</v>
      </c>
      <c r="G49" s="707">
        <v>0</v>
      </c>
      <c r="H49" s="707">
        <v>1.1737</v>
      </c>
      <c r="I49" s="707">
        <v>10.5633</v>
      </c>
      <c r="J49" s="707">
        <v>10.5633</v>
      </c>
      <c r="K49" s="709">
        <v>0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5</v>
      </c>
    </row>
    <row r="50" spans="1:21" ht="14.45" customHeight="1" x14ac:dyDescent="0.2">
      <c r="A50" s="710" t="s">
        <v>374</v>
      </c>
      <c r="B50" s="706">
        <v>0</v>
      </c>
      <c r="C50" s="707">
        <v>0.23111000000000001</v>
      </c>
      <c r="D50" s="707">
        <v>0.23111000000000001</v>
      </c>
      <c r="E50" s="708">
        <v>0</v>
      </c>
      <c r="F50" s="706">
        <v>0</v>
      </c>
      <c r="G50" s="707">
        <v>0</v>
      </c>
      <c r="H50" s="707">
        <v>0</v>
      </c>
      <c r="I50" s="707">
        <v>0</v>
      </c>
      <c r="J50" s="707">
        <v>0</v>
      </c>
      <c r="K50" s="709">
        <v>0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5</v>
      </c>
    </row>
    <row r="51" spans="1:21" ht="14.45" customHeight="1" x14ac:dyDescent="0.2">
      <c r="A51" s="710" t="s">
        <v>375</v>
      </c>
      <c r="B51" s="706">
        <v>5</v>
      </c>
      <c r="C51" s="707">
        <v>3.2007099999999999</v>
      </c>
      <c r="D51" s="707">
        <v>-1.7992900000000001</v>
      </c>
      <c r="E51" s="708">
        <v>0.64014199999999999</v>
      </c>
      <c r="F51" s="706">
        <v>5</v>
      </c>
      <c r="G51" s="707">
        <v>4.166666666666667</v>
      </c>
      <c r="H51" s="707">
        <v>0</v>
      </c>
      <c r="I51" s="707">
        <v>5.3449400000000002</v>
      </c>
      <c r="J51" s="707">
        <v>1.1782733333333333</v>
      </c>
      <c r="K51" s="709">
        <v>1.068988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5</v>
      </c>
    </row>
    <row r="52" spans="1:21" ht="14.45" customHeight="1" x14ac:dyDescent="0.2">
      <c r="A52" s="710" t="s">
        <v>376</v>
      </c>
      <c r="B52" s="706">
        <v>30.661822699999998</v>
      </c>
      <c r="C52" s="707">
        <v>35.451810000000002</v>
      </c>
      <c r="D52" s="707">
        <v>4.7899873000000035</v>
      </c>
      <c r="E52" s="708">
        <v>1.1562199138278888</v>
      </c>
      <c r="F52" s="706">
        <v>44.862416799999998</v>
      </c>
      <c r="G52" s="707">
        <v>37.385347333333328</v>
      </c>
      <c r="H52" s="707">
        <v>1.21726</v>
      </c>
      <c r="I52" s="707">
        <v>25.19172</v>
      </c>
      <c r="J52" s="707">
        <v>-12.193627333333328</v>
      </c>
      <c r="K52" s="709">
        <v>0.56153283297925227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377</v>
      </c>
      <c r="B53" s="706">
        <v>0</v>
      </c>
      <c r="C53" s="707">
        <v>2.7829999999999999</v>
      </c>
      <c r="D53" s="707">
        <v>2.7829999999999999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5</v>
      </c>
    </row>
    <row r="54" spans="1:21" ht="14.45" customHeight="1" x14ac:dyDescent="0.2">
      <c r="A54" s="710" t="s">
        <v>378</v>
      </c>
      <c r="B54" s="706">
        <v>0</v>
      </c>
      <c r="C54" s="707">
        <v>2.9830000000000001</v>
      </c>
      <c r="D54" s="707">
        <v>2.9830000000000001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5</v>
      </c>
    </row>
    <row r="55" spans="1:21" ht="14.45" customHeight="1" x14ac:dyDescent="0.2">
      <c r="A55" s="710" t="s">
        <v>379</v>
      </c>
      <c r="B55" s="706">
        <v>160.00000009999999</v>
      </c>
      <c r="C55" s="707">
        <v>158.11149</v>
      </c>
      <c r="D55" s="707">
        <v>-1.8885100999999906</v>
      </c>
      <c r="E55" s="708">
        <v>0.98819681188237707</v>
      </c>
      <c r="F55" s="706">
        <v>160.00000009999999</v>
      </c>
      <c r="G55" s="707">
        <v>133.33333341666668</v>
      </c>
      <c r="H55" s="707">
        <v>11.676629999999999</v>
      </c>
      <c r="I55" s="707">
        <v>122.89345</v>
      </c>
      <c r="J55" s="707">
        <v>-10.439883416666675</v>
      </c>
      <c r="K55" s="709">
        <v>0.7680840620199475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5</v>
      </c>
    </row>
    <row r="56" spans="1:21" ht="14.45" customHeight="1" x14ac:dyDescent="0.2">
      <c r="A56" s="710" t="s">
        <v>380</v>
      </c>
      <c r="B56" s="706">
        <v>159.35126890000001</v>
      </c>
      <c r="C56" s="707">
        <v>223.69533999999999</v>
      </c>
      <c r="D56" s="707">
        <v>64.344071099999979</v>
      </c>
      <c r="E56" s="708">
        <v>1.4037876293308886</v>
      </c>
      <c r="F56" s="706">
        <v>221.8971616</v>
      </c>
      <c r="G56" s="707">
        <v>184.91430133333336</v>
      </c>
      <c r="H56" s="707">
        <v>9.2512000000000008</v>
      </c>
      <c r="I56" s="707">
        <v>346.71105999999997</v>
      </c>
      <c r="J56" s="707">
        <v>161.79675866666662</v>
      </c>
      <c r="K56" s="709">
        <v>1.5624853310426481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4</v>
      </c>
    </row>
    <row r="57" spans="1:21" ht="14.45" customHeight="1" x14ac:dyDescent="0.2">
      <c r="A57" s="710" t="s">
        <v>381</v>
      </c>
      <c r="B57" s="706">
        <v>0</v>
      </c>
      <c r="C57" s="707">
        <v>0</v>
      </c>
      <c r="D57" s="707">
        <v>0</v>
      </c>
      <c r="E57" s="708">
        <v>0</v>
      </c>
      <c r="F57" s="706">
        <v>0</v>
      </c>
      <c r="G57" s="707">
        <v>0</v>
      </c>
      <c r="H57" s="707">
        <v>0</v>
      </c>
      <c r="I57" s="707">
        <v>0.218</v>
      </c>
      <c r="J57" s="707">
        <v>0.218</v>
      </c>
      <c r="K57" s="709">
        <v>0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5</v>
      </c>
    </row>
    <row r="58" spans="1:21" ht="14.45" customHeight="1" x14ac:dyDescent="0.2">
      <c r="A58" s="710" t="s">
        <v>382</v>
      </c>
      <c r="B58" s="706">
        <v>0.41209319999999999</v>
      </c>
      <c r="C58" s="707">
        <v>0</v>
      </c>
      <c r="D58" s="707">
        <v>-0.41209319999999999</v>
      </c>
      <c r="E58" s="708">
        <v>0</v>
      </c>
      <c r="F58" s="706">
        <v>1.030233</v>
      </c>
      <c r="G58" s="707">
        <v>0.85852749999999989</v>
      </c>
      <c r="H58" s="707">
        <v>0</v>
      </c>
      <c r="I58" s="707">
        <v>0</v>
      </c>
      <c r="J58" s="707">
        <v>-0.85852749999999989</v>
      </c>
      <c r="K58" s="709">
        <v>0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383</v>
      </c>
      <c r="B59" s="706">
        <v>154.9391756</v>
      </c>
      <c r="C59" s="707">
        <v>123.6301</v>
      </c>
      <c r="D59" s="707">
        <v>-31.3090756</v>
      </c>
      <c r="E59" s="708">
        <v>0.79792666716628635</v>
      </c>
      <c r="F59" s="706">
        <v>171.2485623</v>
      </c>
      <c r="G59" s="707">
        <v>142.70713524999999</v>
      </c>
      <c r="H59" s="707">
        <v>8.9612599999999993</v>
      </c>
      <c r="I59" s="707">
        <v>273.16739000000001</v>
      </c>
      <c r="J59" s="707">
        <v>130.46025475000002</v>
      </c>
      <c r="K59" s="709">
        <v>1.5951514356158774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384</v>
      </c>
      <c r="B60" s="706">
        <v>0</v>
      </c>
      <c r="C60" s="707">
        <v>1.089</v>
      </c>
      <c r="D60" s="707">
        <v>1.089</v>
      </c>
      <c r="E60" s="708">
        <v>0</v>
      </c>
      <c r="F60" s="706">
        <v>0</v>
      </c>
      <c r="G60" s="707">
        <v>0</v>
      </c>
      <c r="H60" s="707">
        <v>0</v>
      </c>
      <c r="I60" s="707">
        <v>1.089</v>
      </c>
      <c r="J60" s="707">
        <v>1.089</v>
      </c>
      <c r="K60" s="709">
        <v>0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5</v>
      </c>
    </row>
    <row r="61" spans="1:21" ht="14.45" customHeight="1" x14ac:dyDescent="0.2">
      <c r="A61" s="710" t="s">
        <v>385</v>
      </c>
      <c r="B61" s="706">
        <v>4.0000001000000003</v>
      </c>
      <c r="C61" s="707">
        <v>82.218760000000003</v>
      </c>
      <c r="D61" s="707">
        <v>78.218759900000009</v>
      </c>
      <c r="E61" s="708">
        <v>20.554689486132762</v>
      </c>
      <c r="F61" s="706">
        <v>49.618366299999998</v>
      </c>
      <c r="G61" s="707">
        <v>41.348638583333333</v>
      </c>
      <c r="H61" s="707">
        <v>0.28993999999999998</v>
      </c>
      <c r="I61" s="707">
        <v>64.562240000000003</v>
      </c>
      <c r="J61" s="707">
        <v>23.21360141666667</v>
      </c>
      <c r="K61" s="709">
        <v>1.3011762541645795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5</v>
      </c>
    </row>
    <row r="62" spans="1:21" ht="14.45" customHeight="1" x14ac:dyDescent="0.2">
      <c r="A62" s="710" t="s">
        <v>386</v>
      </c>
      <c r="B62" s="706">
        <v>0</v>
      </c>
      <c r="C62" s="707">
        <v>16.757480000000001</v>
      </c>
      <c r="D62" s="707">
        <v>16.757480000000001</v>
      </c>
      <c r="E62" s="708">
        <v>0</v>
      </c>
      <c r="F62" s="706">
        <v>0</v>
      </c>
      <c r="G62" s="707">
        <v>0</v>
      </c>
      <c r="H62" s="707">
        <v>0</v>
      </c>
      <c r="I62" s="707">
        <v>7.6744300000000001</v>
      </c>
      <c r="J62" s="707">
        <v>7.6744300000000001</v>
      </c>
      <c r="K62" s="709">
        <v>0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387</v>
      </c>
      <c r="B63" s="706">
        <v>385.00000030000001</v>
      </c>
      <c r="C63" s="707">
        <v>752.66949999999997</v>
      </c>
      <c r="D63" s="707">
        <v>367.66949969999996</v>
      </c>
      <c r="E63" s="708">
        <v>1.9549857127623487</v>
      </c>
      <c r="F63" s="706">
        <v>613.99999960000002</v>
      </c>
      <c r="G63" s="707">
        <v>511.66666633333335</v>
      </c>
      <c r="H63" s="707">
        <v>40.24783</v>
      </c>
      <c r="I63" s="707">
        <v>564.26916000000006</v>
      </c>
      <c r="J63" s="707">
        <v>52.602493666666703</v>
      </c>
      <c r="K63" s="709">
        <v>0.91900514717850501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4</v>
      </c>
    </row>
    <row r="64" spans="1:21" ht="14.45" customHeight="1" x14ac:dyDescent="0.2">
      <c r="A64" s="710" t="s">
        <v>388</v>
      </c>
      <c r="B64" s="706">
        <v>0</v>
      </c>
      <c r="C64" s="707">
        <v>3.3279999999999998</v>
      </c>
      <c r="D64" s="707">
        <v>3.3279999999999998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5</v>
      </c>
    </row>
    <row r="65" spans="1:21" ht="14.45" customHeight="1" x14ac:dyDescent="0.2">
      <c r="A65" s="710" t="s">
        <v>389</v>
      </c>
      <c r="B65" s="706">
        <v>0</v>
      </c>
      <c r="C65" s="707">
        <v>11.709390000000001</v>
      </c>
      <c r="D65" s="707">
        <v>11.709390000000001</v>
      </c>
      <c r="E65" s="708">
        <v>0</v>
      </c>
      <c r="F65" s="706">
        <v>0</v>
      </c>
      <c r="G65" s="707">
        <v>0</v>
      </c>
      <c r="H65" s="707">
        <v>0.31218000000000001</v>
      </c>
      <c r="I65" s="707">
        <v>7.2130099999999997</v>
      </c>
      <c r="J65" s="707">
        <v>7.2130099999999997</v>
      </c>
      <c r="K65" s="709">
        <v>0</v>
      </c>
      <c r="L65" s="270"/>
      <c r="M65" s="705" t="str">
        <f t="shared" si="0"/>
        <v/>
      </c>
      <c r="N65" s="270"/>
      <c r="O65" s="270"/>
      <c r="P65" s="270"/>
      <c r="Q65" s="270"/>
      <c r="R65" s="270"/>
      <c r="S65" s="270"/>
      <c r="T65" s="270"/>
      <c r="U65" s="270">
        <v>5</v>
      </c>
    </row>
    <row r="66" spans="1:21" ht="14.45" customHeight="1" x14ac:dyDescent="0.2">
      <c r="A66" s="710" t="s">
        <v>390</v>
      </c>
      <c r="B66" s="706">
        <v>0</v>
      </c>
      <c r="C66" s="707">
        <v>0.29158000000000001</v>
      </c>
      <c r="D66" s="707">
        <v>0.29158000000000001</v>
      </c>
      <c r="E66" s="708">
        <v>0</v>
      </c>
      <c r="F66" s="706">
        <v>0</v>
      </c>
      <c r="G66" s="707">
        <v>0</v>
      </c>
      <c r="H66" s="707">
        <v>0</v>
      </c>
      <c r="I66" s="707">
        <v>41.19059</v>
      </c>
      <c r="J66" s="707">
        <v>41.19059</v>
      </c>
      <c r="K66" s="709">
        <v>0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5</v>
      </c>
    </row>
    <row r="67" spans="1:21" ht="14.45" customHeight="1" x14ac:dyDescent="0.2">
      <c r="A67" s="710" t="s">
        <v>391</v>
      </c>
      <c r="B67" s="706">
        <v>49.999999799999998</v>
      </c>
      <c r="C67" s="707">
        <v>206.10583</v>
      </c>
      <c r="D67" s="707">
        <v>156.10583020000001</v>
      </c>
      <c r="E67" s="708">
        <v>4.1221166164884666</v>
      </c>
      <c r="F67" s="706">
        <v>209.99999969999999</v>
      </c>
      <c r="G67" s="707">
        <v>174.99999974999997</v>
      </c>
      <c r="H67" s="707">
        <v>8.8394600000000008</v>
      </c>
      <c r="I67" s="707">
        <v>158.61043000000001</v>
      </c>
      <c r="J67" s="707">
        <v>-16.389569749999964</v>
      </c>
      <c r="K67" s="709">
        <v>0.75528776298374445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5</v>
      </c>
    </row>
    <row r="68" spans="1:21" ht="14.45" customHeight="1" x14ac:dyDescent="0.2">
      <c r="A68" s="710" t="s">
        <v>392</v>
      </c>
      <c r="B68" s="706">
        <v>200.0000004</v>
      </c>
      <c r="C68" s="707">
        <v>226.18707000000001</v>
      </c>
      <c r="D68" s="707">
        <v>26.187069600000001</v>
      </c>
      <c r="E68" s="708">
        <v>1.1309353477381292</v>
      </c>
      <c r="F68" s="706">
        <v>234</v>
      </c>
      <c r="G68" s="707">
        <v>195</v>
      </c>
      <c r="H68" s="707">
        <v>22.132010000000001</v>
      </c>
      <c r="I68" s="707">
        <v>214.82513</v>
      </c>
      <c r="J68" s="707">
        <v>19.825130000000001</v>
      </c>
      <c r="K68" s="709">
        <v>0.91805611111111107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393</v>
      </c>
      <c r="B69" s="706">
        <v>135.00000009999999</v>
      </c>
      <c r="C69" s="707">
        <v>159.02762999999999</v>
      </c>
      <c r="D69" s="707">
        <v>24.027629899999994</v>
      </c>
      <c r="E69" s="708">
        <v>1.1779824435718649</v>
      </c>
      <c r="F69" s="706">
        <v>169.99999990000001</v>
      </c>
      <c r="G69" s="707">
        <v>141.66666658333332</v>
      </c>
      <c r="H69" s="707">
        <v>8.9641800000000007</v>
      </c>
      <c r="I69" s="707">
        <v>142.43</v>
      </c>
      <c r="J69" s="707">
        <v>0.76333341666668275</v>
      </c>
      <c r="K69" s="709">
        <v>0.83782352990460207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5</v>
      </c>
    </row>
    <row r="70" spans="1:21" ht="14.45" customHeight="1" x14ac:dyDescent="0.2">
      <c r="A70" s="710" t="s">
        <v>394</v>
      </c>
      <c r="B70" s="706">
        <v>0</v>
      </c>
      <c r="C70" s="707">
        <v>138.303</v>
      </c>
      <c r="D70" s="707">
        <v>138.303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5</v>
      </c>
    </row>
    <row r="71" spans="1:21" ht="14.45" customHeight="1" x14ac:dyDescent="0.2">
      <c r="A71" s="710" t="s">
        <v>395</v>
      </c>
      <c r="B71" s="706">
        <v>0</v>
      </c>
      <c r="C71" s="707">
        <v>7.7169999999999996</v>
      </c>
      <c r="D71" s="707">
        <v>7.7169999999999996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  <c r="N71" s="270"/>
      <c r="O71" s="270"/>
      <c r="P71" s="270"/>
      <c r="Q71" s="270"/>
      <c r="R71" s="270"/>
      <c r="S71" s="270"/>
      <c r="T71" s="270"/>
      <c r="U71" s="270">
        <v>5</v>
      </c>
    </row>
    <row r="72" spans="1:21" ht="14.45" customHeight="1" x14ac:dyDescent="0.2">
      <c r="A72" s="710" t="s">
        <v>396</v>
      </c>
      <c r="B72" s="706">
        <v>0</v>
      </c>
      <c r="C72" s="707">
        <v>0.39600000000000002</v>
      </c>
      <c r="D72" s="707">
        <v>0.39600000000000002</v>
      </c>
      <c r="E72" s="708">
        <v>0</v>
      </c>
      <c r="F72" s="706">
        <v>0</v>
      </c>
      <c r="G72" s="707">
        <v>0</v>
      </c>
      <c r="H72" s="707">
        <v>0</v>
      </c>
      <c r="I72" s="707">
        <v>0.39600000000000002</v>
      </c>
      <c r="J72" s="707">
        <v>0.39600000000000002</v>
      </c>
      <c r="K72" s="709">
        <v>0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4</v>
      </c>
    </row>
    <row r="73" spans="1:21" ht="14.45" customHeight="1" x14ac:dyDescent="0.2">
      <c r="A73" s="710" t="s">
        <v>397</v>
      </c>
      <c r="B73" s="706">
        <v>0</v>
      </c>
      <c r="C73" s="707">
        <v>0.39600000000000002</v>
      </c>
      <c r="D73" s="707">
        <v>0.39600000000000002</v>
      </c>
      <c r="E73" s="708">
        <v>0</v>
      </c>
      <c r="F73" s="706">
        <v>0</v>
      </c>
      <c r="G73" s="707">
        <v>0</v>
      </c>
      <c r="H73" s="707">
        <v>0</v>
      </c>
      <c r="I73" s="707">
        <v>0.39600000000000002</v>
      </c>
      <c r="J73" s="707">
        <v>0.39600000000000002</v>
      </c>
      <c r="K73" s="709">
        <v>0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5</v>
      </c>
    </row>
    <row r="74" spans="1:21" ht="14.45" customHeight="1" x14ac:dyDescent="0.2">
      <c r="A74" s="710" t="s">
        <v>398</v>
      </c>
      <c r="B74" s="706">
        <v>0</v>
      </c>
      <c r="C74" s="707">
        <v>106.2376</v>
      </c>
      <c r="D74" s="707">
        <v>106.2376</v>
      </c>
      <c r="E74" s="708">
        <v>0</v>
      </c>
      <c r="F74" s="706">
        <v>0</v>
      </c>
      <c r="G74" s="707">
        <v>0</v>
      </c>
      <c r="H74" s="707">
        <v>14.79</v>
      </c>
      <c r="I74" s="707">
        <v>89.188599999999994</v>
      </c>
      <c r="J74" s="707">
        <v>89.188599999999994</v>
      </c>
      <c r="K74" s="709">
        <v>0</v>
      </c>
      <c r="L74" s="270"/>
      <c r="M74" s="705" t="str">
        <f t="shared" si="1"/>
        <v/>
      </c>
      <c r="N74" s="270"/>
      <c r="O74" s="270"/>
      <c r="P74" s="270"/>
      <c r="Q74" s="270"/>
      <c r="R74" s="270"/>
      <c r="S74" s="270"/>
      <c r="T74" s="270"/>
      <c r="U74" s="270">
        <v>4</v>
      </c>
    </row>
    <row r="75" spans="1:21" ht="14.45" customHeight="1" x14ac:dyDescent="0.2">
      <c r="A75" s="710" t="s">
        <v>399</v>
      </c>
      <c r="B75" s="706">
        <v>0</v>
      </c>
      <c r="C75" s="707">
        <v>106.2376</v>
      </c>
      <c r="D75" s="707">
        <v>106.2376</v>
      </c>
      <c r="E75" s="708">
        <v>0</v>
      </c>
      <c r="F75" s="706">
        <v>0</v>
      </c>
      <c r="G75" s="707">
        <v>0</v>
      </c>
      <c r="H75" s="707">
        <v>14.79</v>
      </c>
      <c r="I75" s="707">
        <v>89.188599999999994</v>
      </c>
      <c r="J75" s="707">
        <v>89.188599999999994</v>
      </c>
      <c r="K75" s="709">
        <v>0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5</v>
      </c>
    </row>
    <row r="76" spans="1:21" ht="14.45" customHeight="1" x14ac:dyDescent="0.2">
      <c r="A76" s="710" t="s">
        <v>400</v>
      </c>
      <c r="B76" s="706">
        <v>951.64448019999998</v>
      </c>
      <c r="C76" s="707">
        <v>947.36084000000005</v>
      </c>
      <c r="D76" s="707">
        <v>-4.2836401999999225</v>
      </c>
      <c r="E76" s="708">
        <v>0.995498696951303</v>
      </c>
      <c r="F76" s="706">
        <v>961.77711499999998</v>
      </c>
      <c r="G76" s="707">
        <v>801.48092916666667</v>
      </c>
      <c r="H76" s="707">
        <v>76.745350000000002</v>
      </c>
      <c r="I76" s="707">
        <v>760.09063000000003</v>
      </c>
      <c r="J76" s="707">
        <v>-41.390299166666637</v>
      </c>
      <c r="K76" s="709">
        <v>0.79029810352682395</v>
      </c>
      <c r="L76" s="270"/>
      <c r="M76" s="705" t="str">
        <f t="shared" si="1"/>
        <v>X</v>
      </c>
      <c r="N76" s="270"/>
      <c r="O76" s="270"/>
      <c r="P76" s="270"/>
      <c r="Q76" s="270"/>
      <c r="R76" s="270"/>
      <c r="S76" s="270"/>
      <c r="T76" s="270"/>
      <c r="U76" s="270">
        <v>3</v>
      </c>
    </row>
    <row r="77" spans="1:21" ht="14.45" customHeight="1" x14ac:dyDescent="0.2">
      <c r="A77" s="710" t="s">
        <v>401</v>
      </c>
      <c r="B77" s="706">
        <v>951.64448019999998</v>
      </c>
      <c r="C77" s="707">
        <v>947.36084000000005</v>
      </c>
      <c r="D77" s="707">
        <v>-4.2836401999999225</v>
      </c>
      <c r="E77" s="708">
        <v>0.995498696951303</v>
      </c>
      <c r="F77" s="706">
        <v>961.77711499999998</v>
      </c>
      <c r="G77" s="707">
        <v>801.48092916666667</v>
      </c>
      <c r="H77" s="707">
        <v>76.745350000000002</v>
      </c>
      <c r="I77" s="707">
        <v>760.09063000000003</v>
      </c>
      <c r="J77" s="707">
        <v>-41.390299166666637</v>
      </c>
      <c r="K77" s="709">
        <v>0.79029810352682395</v>
      </c>
      <c r="L77" s="270"/>
      <c r="M77" s="705" t="str">
        <f t="shared" si="1"/>
        <v/>
      </c>
      <c r="N77" s="270"/>
      <c r="O77" s="270"/>
      <c r="P77" s="270"/>
      <c r="Q77" s="270"/>
      <c r="R77" s="270"/>
      <c r="S77" s="270"/>
      <c r="T77" s="270"/>
      <c r="U77" s="270">
        <v>4</v>
      </c>
    </row>
    <row r="78" spans="1:21" ht="14.45" customHeight="1" x14ac:dyDescent="0.2">
      <c r="A78" s="710" t="s">
        <v>402</v>
      </c>
      <c r="B78" s="706">
        <v>301.35184370000002</v>
      </c>
      <c r="C78" s="707">
        <v>303.59584000000001</v>
      </c>
      <c r="D78" s="707">
        <v>2.2439962999999921</v>
      </c>
      <c r="E78" s="708">
        <v>1.0074464329550741</v>
      </c>
      <c r="F78" s="706">
        <v>290.77057730000001</v>
      </c>
      <c r="G78" s="707">
        <v>242.30881441666668</v>
      </c>
      <c r="H78" s="707">
        <v>23.06635</v>
      </c>
      <c r="I78" s="707">
        <v>244.04363000000001</v>
      </c>
      <c r="J78" s="707">
        <v>1.7348155833333294</v>
      </c>
      <c r="K78" s="709">
        <v>0.83929960268369974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5</v>
      </c>
    </row>
    <row r="79" spans="1:21" ht="14.45" customHeight="1" x14ac:dyDescent="0.2">
      <c r="A79" s="710" t="s">
        <v>403</v>
      </c>
      <c r="B79" s="706">
        <v>82.717545700000002</v>
      </c>
      <c r="C79" s="707">
        <v>73.158000000000001</v>
      </c>
      <c r="D79" s="707">
        <v>-9.559545700000001</v>
      </c>
      <c r="E79" s="708">
        <v>0.88443146349299873</v>
      </c>
      <c r="F79" s="706">
        <v>84.721763300000006</v>
      </c>
      <c r="G79" s="707">
        <v>70.601469416666674</v>
      </c>
      <c r="H79" s="707">
        <v>6.8339999999999996</v>
      </c>
      <c r="I79" s="707">
        <v>68.775000000000006</v>
      </c>
      <c r="J79" s="707">
        <v>-1.8264694166666686</v>
      </c>
      <c r="K79" s="709">
        <v>0.81177488901485129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5</v>
      </c>
    </row>
    <row r="80" spans="1:21" ht="14.45" customHeight="1" x14ac:dyDescent="0.2">
      <c r="A80" s="710" t="s">
        <v>404</v>
      </c>
      <c r="B80" s="706">
        <v>567.5750908</v>
      </c>
      <c r="C80" s="707">
        <v>570.60699999999997</v>
      </c>
      <c r="D80" s="707">
        <v>3.0319091999999728</v>
      </c>
      <c r="E80" s="708">
        <v>1.0053418644495593</v>
      </c>
      <c r="F80" s="706">
        <v>586.28477439999995</v>
      </c>
      <c r="G80" s="707">
        <v>488.57064533333329</v>
      </c>
      <c r="H80" s="707">
        <v>46.844999999999999</v>
      </c>
      <c r="I80" s="707">
        <v>447.27199999999999</v>
      </c>
      <c r="J80" s="707">
        <v>-41.298645333333297</v>
      </c>
      <c r="K80" s="709">
        <v>0.7628920612133161</v>
      </c>
      <c r="L80" s="270"/>
      <c r="M80" s="705" t="str">
        <f t="shared" si="1"/>
        <v/>
      </c>
      <c r="N80" s="270"/>
      <c r="O80" s="270"/>
      <c r="P80" s="270"/>
      <c r="Q80" s="270"/>
      <c r="R80" s="270"/>
      <c r="S80" s="270"/>
      <c r="T80" s="270"/>
      <c r="U80" s="270">
        <v>5</v>
      </c>
    </row>
    <row r="81" spans="1:21" ht="14.45" customHeight="1" x14ac:dyDescent="0.2">
      <c r="A81" s="710" t="s">
        <v>405</v>
      </c>
      <c r="B81" s="706">
        <v>229</v>
      </c>
      <c r="C81" s="707">
        <v>212.62266</v>
      </c>
      <c r="D81" s="707">
        <v>-16.377340000000004</v>
      </c>
      <c r="E81" s="708">
        <v>0.92848323144104805</v>
      </c>
      <c r="F81" s="706">
        <v>241.09504340000001</v>
      </c>
      <c r="G81" s="707">
        <v>200.91253616666665</v>
      </c>
      <c r="H81" s="707">
        <v>18.1252</v>
      </c>
      <c r="I81" s="707">
        <v>174.69538</v>
      </c>
      <c r="J81" s="707">
        <v>-26.217156166666655</v>
      </c>
      <c r="K81" s="709">
        <v>0.72459133765833361</v>
      </c>
      <c r="L81" s="270"/>
      <c r="M81" s="705" t="str">
        <f t="shared" si="1"/>
        <v>X</v>
      </c>
      <c r="N81" s="270"/>
      <c r="O81" s="270"/>
      <c r="P81" s="270"/>
      <c r="Q81" s="270"/>
      <c r="R81" s="270"/>
      <c r="S81" s="270"/>
      <c r="T81" s="270"/>
      <c r="U81" s="270">
        <v>3</v>
      </c>
    </row>
    <row r="82" spans="1:21" ht="14.45" customHeight="1" x14ac:dyDescent="0.2">
      <c r="A82" s="710" t="s">
        <v>406</v>
      </c>
      <c r="B82" s="706">
        <v>229</v>
      </c>
      <c r="C82" s="707">
        <v>212.62266</v>
      </c>
      <c r="D82" s="707">
        <v>-16.377340000000004</v>
      </c>
      <c r="E82" s="708">
        <v>0.92848323144104805</v>
      </c>
      <c r="F82" s="706">
        <v>241.09504340000001</v>
      </c>
      <c r="G82" s="707">
        <v>200.91253616666665</v>
      </c>
      <c r="H82" s="707">
        <v>18.1252</v>
      </c>
      <c r="I82" s="707">
        <v>174.69538</v>
      </c>
      <c r="J82" s="707">
        <v>-26.217156166666655</v>
      </c>
      <c r="K82" s="709">
        <v>0.72459133765833361</v>
      </c>
      <c r="L82" s="270"/>
      <c r="M82" s="705" t="str">
        <f t="shared" si="1"/>
        <v/>
      </c>
      <c r="N82" s="270"/>
      <c r="O82" s="270"/>
      <c r="P82" s="270"/>
      <c r="Q82" s="270"/>
      <c r="R82" s="270"/>
      <c r="S82" s="270"/>
      <c r="T82" s="270"/>
      <c r="U82" s="270">
        <v>4</v>
      </c>
    </row>
    <row r="83" spans="1:21" ht="14.45" customHeight="1" x14ac:dyDescent="0.2">
      <c r="A83" s="710" t="s">
        <v>407</v>
      </c>
      <c r="B83" s="706">
        <v>229</v>
      </c>
      <c r="C83" s="707">
        <v>212.62266</v>
      </c>
      <c r="D83" s="707">
        <v>-16.377340000000004</v>
      </c>
      <c r="E83" s="708">
        <v>0.92848323144104805</v>
      </c>
      <c r="F83" s="706">
        <v>241.09504340000001</v>
      </c>
      <c r="G83" s="707">
        <v>200.91253616666665</v>
      </c>
      <c r="H83" s="707">
        <v>18.1252</v>
      </c>
      <c r="I83" s="707">
        <v>174.69538</v>
      </c>
      <c r="J83" s="707">
        <v>-26.217156166666655</v>
      </c>
      <c r="K83" s="709">
        <v>0.72459133765833361</v>
      </c>
      <c r="L83" s="270"/>
      <c r="M83" s="705" t="str">
        <f t="shared" si="1"/>
        <v/>
      </c>
      <c r="N83" s="270"/>
      <c r="O83" s="270"/>
      <c r="P83" s="270"/>
      <c r="Q83" s="270"/>
      <c r="R83" s="270"/>
      <c r="S83" s="270"/>
      <c r="T83" s="270"/>
      <c r="U83" s="270">
        <v>5</v>
      </c>
    </row>
    <row r="84" spans="1:21" ht="14.45" customHeight="1" x14ac:dyDescent="0.2">
      <c r="A84" s="710" t="s">
        <v>408</v>
      </c>
      <c r="B84" s="706">
        <v>3512.3897892</v>
      </c>
      <c r="C84" s="707">
        <v>3915.05287</v>
      </c>
      <c r="D84" s="707">
        <v>402.66308079999999</v>
      </c>
      <c r="E84" s="708">
        <v>1.1146407730822245</v>
      </c>
      <c r="F84" s="706">
        <v>4614.1318289000001</v>
      </c>
      <c r="G84" s="707">
        <v>3845.1098574166667</v>
      </c>
      <c r="H84" s="707">
        <v>324.29340999999999</v>
      </c>
      <c r="I84" s="707">
        <v>3562.3699499999998</v>
      </c>
      <c r="J84" s="707">
        <v>-282.73990741666694</v>
      </c>
      <c r="K84" s="709">
        <v>0.77205638722490977</v>
      </c>
      <c r="L84" s="270"/>
      <c r="M84" s="705" t="str">
        <f t="shared" si="1"/>
        <v/>
      </c>
      <c r="N84" s="270"/>
      <c r="O84" s="270"/>
      <c r="P84" s="270"/>
      <c r="Q84" s="270"/>
      <c r="R84" s="270"/>
      <c r="S84" s="270"/>
      <c r="T84" s="270"/>
      <c r="U84" s="270">
        <v>2</v>
      </c>
    </row>
    <row r="85" spans="1:21" ht="14.45" customHeight="1" x14ac:dyDescent="0.2">
      <c r="A85" s="710" t="s">
        <v>409</v>
      </c>
      <c r="B85" s="706">
        <v>311.0227314</v>
      </c>
      <c r="C85" s="707">
        <v>348.67705999999998</v>
      </c>
      <c r="D85" s="707">
        <v>37.654328599999985</v>
      </c>
      <c r="E85" s="708">
        <v>1.1210661626901268</v>
      </c>
      <c r="F85" s="706">
        <v>633.80429449999997</v>
      </c>
      <c r="G85" s="707">
        <v>528.1702454166666</v>
      </c>
      <c r="H85" s="707">
        <v>33.982939999999999</v>
      </c>
      <c r="I85" s="707">
        <v>544.98262999999997</v>
      </c>
      <c r="J85" s="707">
        <v>16.812384583333369</v>
      </c>
      <c r="K85" s="709">
        <v>0.85985947827937914</v>
      </c>
      <c r="L85" s="270"/>
      <c r="M85" s="705" t="str">
        <f t="shared" si="1"/>
        <v>X</v>
      </c>
      <c r="N85" s="270"/>
      <c r="O85" s="270"/>
      <c r="P85" s="270"/>
      <c r="Q85" s="270"/>
      <c r="R85" s="270"/>
      <c r="S85" s="270"/>
      <c r="T85" s="270"/>
      <c r="U85" s="270">
        <v>3</v>
      </c>
    </row>
    <row r="86" spans="1:21" ht="14.45" customHeight="1" x14ac:dyDescent="0.2">
      <c r="A86" s="710" t="s">
        <v>410</v>
      </c>
      <c r="B86" s="706">
        <v>311.0227314</v>
      </c>
      <c r="C86" s="707">
        <v>348.67705999999998</v>
      </c>
      <c r="D86" s="707">
        <v>37.654328599999985</v>
      </c>
      <c r="E86" s="708">
        <v>1.1210661626901268</v>
      </c>
      <c r="F86" s="706">
        <v>633.80429449999997</v>
      </c>
      <c r="G86" s="707">
        <v>528.1702454166666</v>
      </c>
      <c r="H86" s="707">
        <v>33.982939999999999</v>
      </c>
      <c r="I86" s="707">
        <v>544.98262999999997</v>
      </c>
      <c r="J86" s="707">
        <v>16.812384583333369</v>
      </c>
      <c r="K86" s="709">
        <v>0.85985947827937914</v>
      </c>
      <c r="L86" s="270"/>
      <c r="M86" s="705" t="str">
        <f t="shared" si="1"/>
        <v/>
      </c>
      <c r="N86" s="270"/>
      <c r="O86" s="270"/>
      <c r="P86" s="270"/>
      <c r="Q86" s="270"/>
      <c r="R86" s="270"/>
      <c r="S86" s="270"/>
      <c r="T86" s="270"/>
      <c r="U86" s="270">
        <v>4</v>
      </c>
    </row>
    <row r="87" spans="1:21" ht="14.45" customHeight="1" x14ac:dyDescent="0.2">
      <c r="A87" s="710" t="s">
        <v>411</v>
      </c>
      <c r="B87" s="706">
        <v>187.17691730000001</v>
      </c>
      <c r="C87" s="707">
        <v>76.098609999999994</v>
      </c>
      <c r="D87" s="707">
        <v>-111.07830730000002</v>
      </c>
      <c r="E87" s="708">
        <v>0.40655979966820399</v>
      </c>
      <c r="F87" s="706">
        <v>187.17691740000001</v>
      </c>
      <c r="G87" s="707">
        <v>155.98076450000002</v>
      </c>
      <c r="H87" s="707">
        <v>28.150410000000001</v>
      </c>
      <c r="I87" s="707">
        <v>133.10964999999999</v>
      </c>
      <c r="J87" s="707">
        <v>-22.871114500000033</v>
      </c>
      <c r="K87" s="709">
        <v>0.71114350983536379</v>
      </c>
      <c r="L87" s="270"/>
      <c r="M87" s="705" t="str">
        <f t="shared" si="1"/>
        <v/>
      </c>
      <c r="N87" s="270"/>
      <c r="O87" s="270"/>
      <c r="P87" s="270"/>
      <c r="Q87" s="270"/>
      <c r="R87" s="270"/>
      <c r="S87" s="270"/>
      <c r="T87" s="270"/>
      <c r="U87" s="270">
        <v>5</v>
      </c>
    </row>
    <row r="88" spans="1:21" ht="14.45" customHeight="1" x14ac:dyDescent="0.2">
      <c r="A88" s="710" t="s">
        <v>412</v>
      </c>
      <c r="B88" s="706">
        <v>1.6977473000000001</v>
      </c>
      <c r="C88" s="707">
        <v>5.2159000000000004</v>
      </c>
      <c r="D88" s="707">
        <v>3.5181527000000004</v>
      </c>
      <c r="E88" s="708">
        <v>3.0722475600461858</v>
      </c>
      <c r="F88" s="706">
        <v>3.3525597999999999</v>
      </c>
      <c r="G88" s="707">
        <v>2.7937998333333329</v>
      </c>
      <c r="H88" s="707">
        <v>1.0760000000000001</v>
      </c>
      <c r="I88" s="707">
        <v>5.37134</v>
      </c>
      <c r="J88" s="707">
        <v>2.5775401666666671</v>
      </c>
      <c r="K88" s="709">
        <v>1.6021608324480894</v>
      </c>
      <c r="L88" s="270"/>
      <c r="M88" s="705" t="str">
        <f t="shared" si="1"/>
        <v/>
      </c>
      <c r="N88" s="270"/>
      <c r="O88" s="270"/>
      <c r="P88" s="270"/>
      <c r="Q88" s="270"/>
      <c r="R88" s="270"/>
      <c r="S88" s="270"/>
      <c r="T88" s="270"/>
      <c r="U88" s="270">
        <v>5</v>
      </c>
    </row>
    <row r="89" spans="1:21" ht="14.45" customHeight="1" x14ac:dyDescent="0.2">
      <c r="A89" s="710" t="s">
        <v>413</v>
      </c>
      <c r="B89" s="706">
        <v>40</v>
      </c>
      <c r="C89" s="707">
        <v>35.479619999999997</v>
      </c>
      <c r="D89" s="707">
        <v>-4.520380000000003</v>
      </c>
      <c r="E89" s="708">
        <v>0.8869904999999999</v>
      </c>
      <c r="F89" s="706">
        <v>193.52306110000001</v>
      </c>
      <c r="G89" s="707">
        <v>161.26921758333336</v>
      </c>
      <c r="H89" s="707">
        <v>0</v>
      </c>
      <c r="I89" s="707">
        <v>233.92176000000001</v>
      </c>
      <c r="J89" s="707">
        <v>72.652542416666648</v>
      </c>
      <c r="K89" s="709">
        <v>1.2087539266399088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5</v>
      </c>
    </row>
    <row r="90" spans="1:21" ht="14.45" customHeight="1" x14ac:dyDescent="0.2">
      <c r="A90" s="710" t="s">
        <v>414</v>
      </c>
      <c r="B90" s="706">
        <v>42.1480672</v>
      </c>
      <c r="C90" s="707">
        <v>130.85341</v>
      </c>
      <c r="D90" s="707">
        <v>88.705342799999997</v>
      </c>
      <c r="E90" s="708">
        <v>3.1046123510024204</v>
      </c>
      <c r="F90" s="706">
        <v>49.9365533</v>
      </c>
      <c r="G90" s="707">
        <v>41.613794416666671</v>
      </c>
      <c r="H90" s="707">
        <v>4.7565299999999997</v>
      </c>
      <c r="I90" s="707">
        <v>116.06777</v>
      </c>
      <c r="J90" s="707">
        <v>74.453975583333317</v>
      </c>
      <c r="K90" s="709">
        <v>2.3243047893735991</v>
      </c>
      <c r="L90" s="270"/>
      <c r="M90" s="705" t="str">
        <f t="shared" si="1"/>
        <v/>
      </c>
      <c r="N90" s="270"/>
      <c r="O90" s="270"/>
      <c r="P90" s="270"/>
      <c r="Q90" s="270"/>
      <c r="R90" s="270"/>
      <c r="S90" s="270"/>
      <c r="T90" s="270"/>
      <c r="U90" s="270">
        <v>5</v>
      </c>
    </row>
    <row r="91" spans="1:21" ht="14.45" customHeight="1" x14ac:dyDescent="0.2">
      <c r="A91" s="710" t="s">
        <v>415</v>
      </c>
      <c r="B91" s="706">
        <v>0</v>
      </c>
      <c r="C91" s="707">
        <v>27.660599999999999</v>
      </c>
      <c r="D91" s="707">
        <v>27.660599999999999</v>
      </c>
      <c r="E91" s="708">
        <v>0</v>
      </c>
      <c r="F91" s="706">
        <v>0</v>
      </c>
      <c r="G91" s="707">
        <v>0</v>
      </c>
      <c r="H91" s="707">
        <v>0</v>
      </c>
      <c r="I91" s="707">
        <v>4.3862500000000004</v>
      </c>
      <c r="J91" s="707">
        <v>4.3862500000000004</v>
      </c>
      <c r="K91" s="709">
        <v>0</v>
      </c>
      <c r="L91" s="270"/>
      <c r="M91" s="705" t="str">
        <f t="shared" si="1"/>
        <v/>
      </c>
      <c r="N91" s="270"/>
      <c r="O91" s="270"/>
      <c r="P91" s="270"/>
      <c r="Q91" s="270"/>
      <c r="R91" s="270"/>
      <c r="S91" s="270"/>
      <c r="T91" s="270"/>
      <c r="U91" s="270">
        <v>5</v>
      </c>
    </row>
    <row r="92" spans="1:21" ht="14.45" customHeight="1" x14ac:dyDescent="0.2">
      <c r="A92" s="710" t="s">
        <v>416</v>
      </c>
      <c r="B92" s="706">
        <v>15</v>
      </c>
      <c r="C92" s="707">
        <v>5.0287600000000001</v>
      </c>
      <c r="D92" s="707">
        <v>-9.9712399999999999</v>
      </c>
      <c r="E92" s="708">
        <v>0.3352506666666667</v>
      </c>
      <c r="F92" s="706">
        <v>184.13469660000001</v>
      </c>
      <c r="G92" s="707">
        <v>153.44558050000001</v>
      </c>
      <c r="H92" s="707">
        <v>0</v>
      </c>
      <c r="I92" s="707">
        <v>0.34243000000000001</v>
      </c>
      <c r="J92" s="707">
        <v>-153.1031505</v>
      </c>
      <c r="K92" s="709">
        <v>1.859671242426779E-3</v>
      </c>
      <c r="L92" s="270"/>
      <c r="M92" s="705" t="str">
        <f t="shared" si="1"/>
        <v/>
      </c>
      <c r="N92" s="270"/>
      <c r="O92" s="270"/>
      <c r="P92" s="270"/>
      <c r="Q92" s="270"/>
      <c r="R92" s="270"/>
      <c r="S92" s="270"/>
      <c r="T92" s="270"/>
      <c r="U92" s="270">
        <v>5</v>
      </c>
    </row>
    <row r="93" spans="1:21" ht="14.45" customHeight="1" x14ac:dyDescent="0.2">
      <c r="A93" s="710" t="s">
        <v>417</v>
      </c>
      <c r="B93" s="706">
        <v>24.999999599999999</v>
      </c>
      <c r="C93" s="707">
        <v>53.933079999999997</v>
      </c>
      <c r="D93" s="707">
        <v>28.933080399999998</v>
      </c>
      <c r="E93" s="708">
        <v>2.1573232345171718</v>
      </c>
      <c r="F93" s="706">
        <v>15.680506299999999</v>
      </c>
      <c r="G93" s="707">
        <v>13.067088583333334</v>
      </c>
      <c r="H93" s="707">
        <v>0</v>
      </c>
      <c r="I93" s="707">
        <v>0.82</v>
      </c>
      <c r="J93" s="707">
        <v>-12.247088583333333</v>
      </c>
      <c r="K93" s="709">
        <v>5.2294229810679008E-2</v>
      </c>
      <c r="L93" s="270"/>
      <c r="M93" s="705" t="str">
        <f t="shared" si="1"/>
        <v/>
      </c>
      <c r="N93" s="270"/>
      <c r="O93" s="270"/>
      <c r="P93" s="270"/>
      <c r="Q93" s="270"/>
      <c r="R93" s="270"/>
      <c r="S93" s="270"/>
      <c r="T93" s="270"/>
      <c r="U93" s="270">
        <v>5</v>
      </c>
    </row>
    <row r="94" spans="1:21" ht="14.45" customHeight="1" x14ac:dyDescent="0.2">
      <c r="A94" s="710" t="s">
        <v>418</v>
      </c>
      <c r="B94" s="706">
        <v>0</v>
      </c>
      <c r="C94" s="707">
        <v>14.407080000000001</v>
      </c>
      <c r="D94" s="707">
        <v>14.407080000000001</v>
      </c>
      <c r="E94" s="708">
        <v>0</v>
      </c>
      <c r="F94" s="706">
        <v>0</v>
      </c>
      <c r="G94" s="707">
        <v>0</v>
      </c>
      <c r="H94" s="707">
        <v>0</v>
      </c>
      <c r="I94" s="707">
        <v>50.963430000000002</v>
      </c>
      <c r="J94" s="707">
        <v>50.963430000000002</v>
      </c>
      <c r="K94" s="709">
        <v>0</v>
      </c>
      <c r="L94" s="270"/>
      <c r="M94" s="705" t="str">
        <f t="shared" si="1"/>
        <v/>
      </c>
      <c r="N94" s="270"/>
      <c r="O94" s="270"/>
      <c r="P94" s="270"/>
      <c r="Q94" s="270"/>
      <c r="R94" s="270"/>
      <c r="S94" s="270"/>
      <c r="T94" s="270"/>
      <c r="U94" s="270">
        <v>5</v>
      </c>
    </row>
    <row r="95" spans="1:21" ht="14.45" customHeight="1" x14ac:dyDescent="0.2">
      <c r="A95" s="710" t="s">
        <v>419</v>
      </c>
      <c r="B95" s="706">
        <v>0</v>
      </c>
      <c r="C95" s="707">
        <v>17.071000000000002</v>
      </c>
      <c r="D95" s="707">
        <v>17.071000000000002</v>
      </c>
      <c r="E95" s="708">
        <v>0</v>
      </c>
      <c r="F95" s="706">
        <v>0</v>
      </c>
      <c r="G95" s="707">
        <v>0</v>
      </c>
      <c r="H95" s="707">
        <v>18.908000000000001</v>
      </c>
      <c r="I95" s="707">
        <v>40.353999999999999</v>
      </c>
      <c r="J95" s="707">
        <v>40.353999999999999</v>
      </c>
      <c r="K95" s="709">
        <v>0</v>
      </c>
      <c r="L95" s="270"/>
      <c r="M95" s="705" t="str">
        <f t="shared" si="1"/>
        <v>X</v>
      </c>
      <c r="N95" s="270"/>
      <c r="O95" s="270"/>
      <c r="P95" s="270"/>
      <c r="Q95" s="270"/>
      <c r="R95" s="270"/>
      <c r="S95" s="270"/>
      <c r="T95" s="270"/>
      <c r="U95" s="270">
        <v>3</v>
      </c>
    </row>
    <row r="96" spans="1:21" ht="14.45" customHeight="1" x14ac:dyDescent="0.2">
      <c r="A96" s="710" t="s">
        <v>420</v>
      </c>
      <c r="B96" s="706">
        <v>0</v>
      </c>
      <c r="C96" s="707">
        <v>17.071000000000002</v>
      </c>
      <c r="D96" s="707">
        <v>17.071000000000002</v>
      </c>
      <c r="E96" s="708">
        <v>0</v>
      </c>
      <c r="F96" s="706">
        <v>0</v>
      </c>
      <c r="G96" s="707">
        <v>0</v>
      </c>
      <c r="H96" s="707">
        <v>18.908000000000001</v>
      </c>
      <c r="I96" s="707">
        <v>40.353999999999999</v>
      </c>
      <c r="J96" s="707">
        <v>40.353999999999999</v>
      </c>
      <c r="K96" s="709">
        <v>0</v>
      </c>
      <c r="L96" s="270"/>
      <c r="M96" s="705" t="str">
        <f t="shared" si="1"/>
        <v/>
      </c>
      <c r="N96" s="270"/>
      <c r="O96" s="270"/>
      <c r="P96" s="270"/>
      <c r="Q96" s="270"/>
      <c r="R96" s="270"/>
      <c r="S96" s="270"/>
      <c r="T96" s="270"/>
      <c r="U96" s="270">
        <v>4</v>
      </c>
    </row>
    <row r="97" spans="1:21" ht="14.45" customHeight="1" x14ac:dyDescent="0.2">
      <c r="A97" s="710" t="s">
        <v>421</v>
      </c>
      <c r="B97" s="706">
        <v>0</v>
      </c>
      <c r="C97" s="707">
        <v>17.071000000000002</v>
      </c>
      <c r="D97" s="707">
        <v>17.071000000000002</v>
      </c>
      <c r="E97" s="708">
        <v>0</v>
      </c>
      <c r="F97" s="706">
        <v>0</v>
      </c>
      <c r="G97" s="707">
        <v>0</v>
      </c>
      <c r="H97" s="707">
        <v>18.908000000000001</v>
      </c>
      <c r="I97" s="707">
        <v>40.353999999999999</v>
      </c>
      <c r="J97" s="707">
        <v>40.353999999999999</v>
      </c>
      <c r="K97" s="709">
        <v>0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5</v>
      </c>
    </row>
    <row r="98" spans="1:21" ht="14.45" customHeight="1" x14ac:dyDescent="0.2">
      <c r="A98" s="710" t="s">
        <v>422</v>
      </c>
      <c r="B98" s="706">
        <v>3201.3670578000001</v>
      </c>
      <c r="C98" s="707">
        <v>3549.3048100000001</v>
      </c>
      <c r="D98" s="707">
        <v>347.93775219999998</v>
      </c>
      <c r="E98" s="708">
        <v>1.1086841171031181</v>
      </c>
      <c r="F98" s="706">
        <v>3980.3275343999999</v>
      </c>
      <c r="G98" s="707">
        <v>3316.9396120000001</v>
      </c>
      <c r="H98" s="707">
        <v>271.40246999999999</v>
      </c>
      <c r="I98" s="707">
        <v>2977.03332</v>
      </c>
      <c r="J98" s="707">
        <v>-339.90629200000012</v>
      </c>
      <c r="K98" s="709">
        <v>0.74793677009516812</v>
      </c>
      <c r="L98" s="270"/>
      <c r="M98" s="705" t="str">
        <f t="shared" si="1"/>
        <v>X</v>
      </c>
      <c r="N98" s="270"/>
      <c r="O98" s="270"/>
      <c r="P98" s="270"/>
      <c r="Q98" s="270"/>
      <c r="R98" s="270"/>
      <c r="S98" s="270"/>
      <c r="T98" s="270"/>
      <c r="U98" s="270">
        <v>3</v>
      </c>
    </row>
    <row r="99" spans="1:21" ht="14.45" customHeight="1" x14ac:dyDescent="0.2">
      <c r="A99" s="710" t="s">
        <v>423</v>
      </c>
      <c r="B99" s="706">
        <v>28.771059399999999</v>
      </c>
      <c r="C99" s="707">
        <v>28.361319999999999</v>
      </c>
      <c r="D99" s="707">
        <v>-0.40973939999999942</v>
      </c>
      <c r="E99" s="708">
        <v>0.98575862660100733</v>
      </c>
      <c r="F99" s="706">
        <v>16.777194399999999</v>
      </c>
      <c r="G99" s="707">
        <v>13.980995333333333</v>
      </c>
      <c r="H99" s="707">
        <v>4.7396200000000004</v>
      </c>
      <c r="I99" s="707">
        <v>30.578749999999999</v>
      </c>
      <c r="J99" s="707">
        <v>16.597754666666667</v>
      </c>
      <c r="K99" s="709">
        <v>1.8226378779994348</v>
      </c>
      <c r="L99" s="270"/>
      <c r="M99" s="705" t="str">
        <f t="shared" si="1"/>
        <v/>
      </c>
      <c r="N99" s="270"/>
      <c r="O99" s="270"/>
      <c r="P99" s="270"/>
      <c r="Q99" s="270"/>
      <c r="R99" s="270"/>
      <c r="S99" s="270"/>
      <c r="T99" s="270"/>
      <c r="U99" s="270">
        <v>4</v>
      </c>
    </row>
    <row r="100" spans="1:21" ht="14.45" customHeight="1" x14ac:dyDescent="0.2">
      <c r="A100" s="710" t="s">
        <v>424</v>
      </c>
      <c r="B100" s="706">
        <v>13.306266300000001</v>
      </c>
      <c r="C100" s="707">
        <v>12.2014</v>
      </c>
      <c r="D100" s="707">
        <v>-1.1048663000000012</v>
      </c>
      <c r="E100" s="708">
        <v>0.91696646714488184</v>
      </c>
      <c r="F100" s="706">
        <v>0</v>
      </c>
      <c r="G100" s="707">
        <v>0</v>
      </c>
      <c r="H100" s="707">
        <v>1.6473</v>
      </c>
      <c r="I100" s="707">
        <v>12.071999999999999</v>
      </c>
      <c r="J100" s="707">
        <v>12.071999999999999</v>
      </c>
      <c r="K100" s="709">
        <v>0</v>
      </c>
      <c r="L100" s="270"/>
      <c r="M100" s="705" t="str">
        <f t="shared" si="1"/>
        <v/>
      </c>
      <c r="N100" s="270"/>
      <c r="O100" s="270"/>
      <c r="P100" s="270"/>
      <c r="Q100" s="270"/>
      <c r="R100" s="270"/>
      <c r="S100" s="270"/>
      <c r="T100" s="270"/>
      <c r="U100" s="270">
        <v>5</v>
      </c>
    </row>
    <row r="101" spans="1:21" ht="14.45" customHeight="1" x14ac:dyDescent="0.2">
      <c r="A101" s="710" t="s">
        <v>425</v>
      </c>
      <c r="B101" s="706">
        <v>15.4647931</v>
      </c>
      <c r="C101" s="707">
        <v>16.15992</v>
      </c>
      <c r="D101" s="707">
        <v>0.69512689999999999</v>
      </c>
      <c r="E101" s="708">
        <v>1.0449489945002886</v>
      </c>
      <c r="F101" s="706">
        <v>16.777194399999999</v>
      </c>
      <c r="G101" s="707">
        <v>13.980995333333333</v>
      </c>
      <c r="H101" s="707">
        <v>3.09232</v>
      </c>
      <c r="I101" s="707">
        <v>18.50675</v>
      </c>
      <c r="J101" s="707">
        <v>4.5257546666666677</v>
      </c>
      <c r="K101" s="709">
        <v>1.1030896798811607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5</v>
      </c>
    </row>
    <row r="102" spans="1:21" ht="14.45" customHeight="1" x14ac:dyDescent="0.2">
      <c r="A102" s="710" t="s">
        <v>426</v>
      </c>
      <c r="B102" s="706">
        <v>126.430826</v>
      </c>
      <c r="C102" s="707">
        <v>141.49404999999999</v>
      </c>
      <c r="D102" s="707">
        <v>15.063223999999991</v>
      </c>
      <c r="E102" s="708">
        <v>1.1191420200007234</v>
      </c>
      <c r="F102" s="706">
        <v>128.18476889999999</v>
      </c>
      <c r="G102" s="707">
        <v>106.82064075</v>
      </c>
      <c r="H102" s="707">
        <v>27.458010000000002</v>
      </c>
      <c r="I102" s="707">
        <v>127.02155999999999</v>
      </c>
      <c r="J102" s="707">
        <v>20.200919249999998</v>
      </c>
      <c r="K102" s="709">
        <v>0.99092552953067736</v>
      </c>
      <c r="L102" s="270"/>
      <c r="M102" s="705" t="str">
        <f t="shared" si="1"/>
        <v/>
      </c>
      <c r="N102" s="270"/>
      <c r="O102" s="270"/>
      <c r="P102" s="270"/>
      <c r="Q102" s="270"/>
      <c r="R102" s="270"/>
      <c r="S102" s="270"/>
      <c r="T102" s="270"/>
      <c r="U102" s="270">
        <v>4</v>
      </c>
    </row>
    <row r="103" spans="1:21" ht="14.45" customHeight="1" x14ac:dyDescent="0.2">
      <c r="A103" s="710" t="s">
        <v>427</v>
      </c>
      <c r="B103" s="706">
        <v>24.84</v>
      </c>
      <c r="C103" s="707">
        <v>24.84</v>
      </c>
      <c r="D103" s="707">
        <v>0</v>
      </c>
      <c r="E103" s="708">
        <v>1</v>
      </c>
      <c r="F103" s="706">
        <v>26.46</v>
      </c>
      <c r="G103" s="707">
        <v>22.05</v>
      </c>
      <c r="H103" s="707">
        <v>6.8849999999999998</v>
      </c>
      <c r="I103" s="707">
        <v>26.28</v>
      </c>
      <c r="J103" s="707">
        <v>4.2300000000000004</v>
      </c>
      <c r="K103" s="709">
        <v>0.99319727891156462</v>
      </c>
      <c r="L103" s="270"/>
      <c r="M103" s="705" t="str">
        <f t="shared" si="1"/>
        <v/>
      </c>
      <c r="N103" s="270"/>
      <c r="O103" s="270"/>
      <c r="P103" s="270"/>
      <c r="Q103" s="270"/>
      <c r="R103" s="270"/>
      <c r="S103" s="270"/>
      <c r="T103" s="270"/>
      <c r="U103" s="270">
        <v>5</v>
      </c>
    </row>
    <row r="104" spans="1:21" ht="14.45" customHeight="1" x14ac:dyDescent="0.2">
      <c r="A104" s="710" t="s">
        <v>428</v>
      </c>
      <c r="B104" s="706">
        <v>101.59082600000001</v>
      </c>
      <c r="C104" s="707">
        <v>116.65405</v>
      </c>
      <c r="D104" s="707">
        <v>15.063223999999991</v>
      </c>
      <c r="E104" s="708">
        <v>1.1482734671337349</v>
      </c>
      <c r="F104" s="706">
        <v>101.7247689</v>
      </c>
      <c r="G104" s="707">
        <v>84.770640749999998</v>
      </c>
      <c r="H104" s="707">
        <v>20.57301</v>
      </c>
      <c r="I104" s="707">
        <v>100.74156000000001</v>
      </c>
      <c r="J104" s="707">
        <v>15.970919250000009</v>
      </c>
      <c r="K104" s="709">
        <v>0.99033461652818766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5</v>
      </c>
    </row>
    <row r="105" spans="1:21" ht="14.45" customHeight="1" x14ac:dyDescent="0.2">
      <c r="A105" s="710" t="s">
        <v>429</v>
      </c>
      <c r="B105" s="706">
        <v>0</v>
      </c>
      <c r="C105" s="707">
        <v>0</v>
      </c>
      <c r="D105" s="707">
        <v>0</v>
      </c>
      <c r="E105" s="708">
        <v>0</v>
      </c>
      <c r="F105" s="706">
        <v>0</v>
      </c>
      <c r="G105" s="707">
        <v>0</v>
      </c>
      <c r="H105" s="707">
        <v>0</v>
      </c>
      <c r="I105" s="707">
        <v>10.285</v>
      </c>
      <c r="J105" s="707">
        <v>10.285</v>
      </c>
      <c r="K105" s="709">
        <v>0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4</v>
      </c>
    </row>
    <row r="106" spans="1:21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0</v>
      </c>
      <c r="I106" s="707">
        <v>10.285</v>
      </c>
      <c r="J106" s="707">
        <v>10.285</v>
      </c>
      <c r="K106" s="709">
        <v>0</v>
      </c>
      <c r="L106" s="270"/>
      <c r="M106" s="705" t="str">
        <f t="shared" si="1"/>
        <v/>
      </c>
      <c r="N106" s="270"/>
      <c r="O106" s="270"/>
      <c r="P106" s="270"/>
      <c r="Q106" s="270"/>
      <c r="R106" s="270"/>
      <c r="S106" s="270"/>
      <c r="T106" s="270"/>
      <c r="U106" s="270">
        <v>5</v>
      </c>
    </row>
    <row r="107" spans="1:21" ht="14.45" customHeight="1" x14ac:dyDescent="0.2">
      <c r="A107" s="710" t="s">
        <v>431</v>
      </c>
      <c r="B107" s="706">
        <v>2716.0752815999999</v>
      </c>
      <c r="C107" s="707">
        <v>2382.9800399999999</v>
      </c>
      <c r="D107" s="707">
        <v>-333.09524160000001</v>
      </c>
      <c r="E107" s="708">
        <v>0.87736155773864322</v>
      </c>
      <c r="F107" s="706">
        <v>2604.6776356</v>
      </c>
      <c r="G107" s="707">
        <v>2170.5646963333334</v>
      </c>
      <c r="H107" s="707">
        <v>211.98265000000001</v>
      </c>
      <c r="I107" s="707">
        <v>2074.8303000000001</v>
      </c>
      <c r="J107" s="707">
        <v>-95.734396333333279</v>
      </c>
      <c r="K107" s="709">
        <v>0.79657853687604341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4</v>
      </c>
    </row>
    <row r="108" spans="1:21" ht="14.45" customHeight="1" x14ac:dyDescent="0.2">
      <c r="A108" s="710" t="s">
        <v>432</v>
      </c>
      <c r="B108" s="706">
        <v>1096.6585404</v>
      </c>
      <c r="C108" s="707">
        <v>1089.7193</v>
      </c>
      <c r="D108" s="707">
        <v>-6.939240400000017</v>
      </c>
      <c r="E108" s="708">
        <v>0.99367237827968857</v>
      </c>
      <c r="F108" s="706">
        <v>1241.2703862999999</v>
      </c>
      <c r="G108" s="707">
        <v>1034.3919885833334</v>
      </c>
      <c r="H108" s="707">
        <v>93.927059999999997</v>
      </c>
      <c r="I108" s="707">
        <v>940.19615999999996</v>
      </c>
      <c r="J108" s="707">
        <v>-94.195828583333423</v>
      </c>
      <c r="K108" s="709">
        <v>0.75744670168322703</v>
      </c>
      <c r="L108" s="270"/>
      <c r="M108" s="705" t="str">
        <f t="shared" si="1"/>
        <v/>
      </c>
      <c r="N108" s="270"/>
      <c r="O108" s="270"/>
      <c r="P108" s="270"/>
      <c r="Q108" s="270"/>
      <c r="R108" s="270"/>
      <c r="S108" s="270"/>
      <c r="T108" s="270"/>
      <c r="U108" s="270">
        <v>5</v>
      </c>
    </row>
    <row r="109" spans="1:21" ht="14.45" customHeight="1" x14ac:dyDescent="0.2">
      <c r="A109" s="710" t="s">
        <v>433</v>
      </c>
      <c r="B109" s="706">
        <v>2.7625023</v>
      </c>
      <c r="C109" s="707">
        <v>0.64734999999999998</v>
      </c>
      <c r="D109" s="707">
        <v>-2.1151523000000001</v>
      </c>
      <c r="E109" s="708">
        <v>0.23433464652681013</v>
      </c>
      <c r="F109" s="706">
        <v>3.5187311999999999</v>
      </c>
      <c r="G109" s="707">
        <v>2.9322759999999999</v>
      </c>
      <c r="H109" s="707">
        <v>0.60731000000000002</v>
      </c>
      <c r="I109" s="707">
        <v>12.399570000000001</v>
      </c>
      <c r="J109" s="707">
        <v>9.4672940000000008</v>
      </c>
      <c r="K109" s="709">
        <v>3.5238753105096521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5</v>
      </c>
    </row>
    <row r="110" spans="1:21" ht="14.45" customHeight="1" x14ac:dyDescent="0.2">
      <c r="A110" s="710" t="s">
        <v>434</v>
      </c>
      <c r="B110" s="706">
        <v>180.62423849999999</v>
      </c>
      <c r="C110" s="707">
        <v>180.09464</v>
      </c>
      <c r="D110" s="707">
        <v>-0.52959849999999165</v>
      </c>
      <c r="E110" s="708">
        <v>0.99706795442074625</v>
      </c>
      <c r="F110" s="706">
        <v>191.3135182</v>
      </c>
      <c r="G110" s="707">
        <v>159.42793183333333</v>
      </c>
      <c r="H110" s="707">
        <v>18.47683</v>
      </c>
      <c r="I110" s="707">
        <v>169.01554999999999</v>
      </c>
      <c r="J110" s="707">
        <v>9.5876181666666582</v>
      </c>
      <c r="K110" s="709">
        <v>0.88344802599526906</v>
      </c>
      <c r="L110" s="270"/>
      <c r="M110" s="705" t="str">
        <f t="shared" si="1"/>
        <v/>
      </c>
      <c r="N110" s="270"/>
      <c r="O110" s="270"/>
      <c r="P110" s="270"/>
      <c r="Q110" s="270"/>
      <c r="R110" s="270"/>
      <c r="S110" s="270"/>
      <c r="T110" s="270"/>
      <c r="U110" s="270">
        <v>5</v>
      </c>
    </row>
    <row r="111" spans="1:21" ht="14.45" customHeight="1" x14ac:dyDescent="0.2">
      <c r="A111" s="710" t="s">
        <v>435</v>
      </c>
      <c r="B111" s="706">
        <v>1436.0300004000001</v>
      </c>
      <c r="C111" s="707">
        <v>1112.51875</v>
      </c>
      <c r="D111" s="707">
        <v>-323.51125040000011</v>
      </c>
      <c r="E111" s="708">
        <v>0.77471832043210276</v>
      </c>
      <c r="F111" s="706">
        <v>1168.5749999</v>
      </c>
      <c r="G111" s="707">
        <v>973.81249991666664</v>
      </c>
      <c r="H111" s="707">
        <v>98.971450000000004</v>
      </c>
      <c r="I111" s="707">
        <v>953.21902</v>
      </c>
      <c r="J111" s="707">
        <v>-20.593479916666638</v>
      </c>
      <c r="K111" s="709">
        <v>0.81571060486624403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5</v>
      </c>
    </row>
    <row r="112" spans="1:21" ht="14.45" customHeight="1" x14ac:dyDescent="0.2">
      <c r="A112" s="710" t="s">
        <v>436</v>
      </c>
      <c r="B112" s="706">
        <v>310.35702209999999</v>
      </c>
      <c r="C112" s="707">
        <v>946.85338000000002</v>
      </c>
      <c r="D112" s="707">
        <v>636.49635790000002</v>
      </c>
      <c r="E112" s="708">
        <v>3.0508521237676871</v>
      </c>
      <c r="F112" s="706">
        <v>1205.0462101000001</v>
      </c>
      <c r="G112" s="707">
        <v>1004.2051750833333</v>
      </c>
      <c r="H112" s="707">
        <v>27.222190000000001</v>
      </c>
      <c r="I112" s="707">
        <v>695.69137000000001</v>
      </c>
      <c r="J112" s="707">
        <v>-308.5138050833333</v>
      </c>
      <c r="K112" s="709">
        <v>0.5773150972710569</v>
      </c>
      <c r="L112" s="270"/>
      <c r="M112" s="705" t="str">
        <f t="shared" si="1"/>
        <v/>
      </c>
      <c r="N112" s="270"/>
      <c r="O112" s="270"/>
      <c r="P112" s="270"/>
      <c r="Q112" s="270"/>
      <c r="R112" s="270"/>
      <c r="S112" s="270"/>
      <c r="T112" s="270"/>
      <c r="U112" s="270">
        <v>4</v>
      </c>
    </row>
    <row r="113" spans="1:21" ht="14.45" customHeight="1" x14ac:dyDescent="0.2">
      <c r="A113" s="710" t="s">
        <v>437</v>
      </c>
      <c r="B113" s="706">
        <v>15.8782742</v>
      </c>
      <c r="C113" s="707">
        <v>0</v>
      </c>
      <c r="D113" s="707">
        <v>-15.8782742</v>
      </c>
      <c r="E113" s="708">
        <v>0</v>
      </c>
      <c r="F113" s="706">
        <v>17.231851299999999</v>
      </c>
      <c r="G113" s="707">
        <v>14.359876083333331</v>
      </c>
      <c r="H113" s="707">
        <v>0</v>
      </c>
      <c r="I113" s="707">
        <v>4.5199999999999996</v>
      </c>
      <c r="J113" s="707">
        <v>-9.8398760833333316</v>
      </c>
      <c r="K113" s="709">
        <v>0.26230495617148225</v>
      </c>
      <c r="L113" s="270"/>
      <c r="M113" s="705" t="str">
        <f t="shared" si="1"/>
        <v/>
      </c>
      <c r="N113" s="270"/>
      <c r="O113" s="270"/>
      <c r="P113" s="270"/>
      <c r="Q113" s="270"/>
      <c r="R113" s="270"/>
      <c r="S113" s="270"/>
      <c r="T113" s="270"/>
      <c r="U113" s="270">
        <v>5</v>
      </c>
    </row>
    <row r="114" spans="1:21" ht="14.45" customHeight="1" x14ac:dyDescent="0.2">
      <c r="A114" s="710" t="s">
        <v>438</v>
      </c>
      <c r="B114" s="706">
        <v>199.1591804</v>
      </c>
      <c r="C114" s="707">
        <v>557.77684999999997</v>
      </c>
      <c r="D114" s="707">
        <v>358.6176696</v>
      </c>
      <c r="E114" s="708">
        <v>2.8006584927681293</v>
      </c>
      <c r="F114" s="706">
        <v>756.04872369999998</v>
      </c>
      <c r="G114" s="707">
        <v>630.04060308333328</v>
      </c>
      <c r="H114" s="707">
        <v>15.287140000000001</v>
      </c>
      <c r="I114" s="707">
        <v>384.38396999999998</v>
      </c>
      <c r="J114" s="707">
        <v>-245.6566330833333</v>
      </c>
      <c r="K114" s="709">
        <v>0.50841163796808875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5</v>
      </c>
    </row>
    <row r="115" spans="1:21" ht="14.45" customHeight="1" x14ac:dyDescent="0.2">
      <c r="A115" s="710" t="s">
        <v>439</v>
      </c>
      <c r="B115" s="706">
        <v>2</v>
      </c>
      <c r="C115" s="707">
        <v>3.9617399999999998</v>
      </c>
      <c r="D115" s="707">
        <v>1.9617399999999998</v>
      </c>
      <c r="E115" s="708">
        <v>1.9808699999999999</v>
      </c>
      <c r="F115" s="706">
        <v>2</v>
      </c>
      <c r="G115" s="707">
        <v>1.6666666666666665</v>
      </c>
      <c r="H115" s="707">
        <v>1.3068</v>
      </c>
      <c r="I115" s="707">
        <v>2.7917999999999998</v>
      </c>
      <c r="J115" s="707">
        <v>1.1251333333333333</v>
      </c>
      <c r="K115" s="709">
        <v>1.3958999999999999</v>
      </c>
      <c r="L115" s="270"/>
      <c r="M115" s="705" t="str">
        <f t="shared" si="1"/>
        <v/>
      </c>
      <c r="N115" s="270"/>
      <c r="O115" s="270"/>
      <c r="P115" s="270"/>
      <c r="Q115" s="270"/>
      <c r="R115" s="270"/>
      <c r="S115" s="270"/>
      <c r="T115" s="270"/>
      <c r="U115" s="270">
        <v>5</v>
      </c>
    </row>
    <row r="116" spans="1:21" ht="14.45" customHeight="1" x14ac:dyDescent="0.2">
      <c r="A116" s="710" t="s">
        <v>440</v>
      </c>
      <c r="B116" s="706">
        <v>58.3195683</v>
      </c>
      <c r="C116" s="707">
        <v>40.4086</v>
      </c>
      <c r="D116" s="707">
        <v>-17.9109683</v>
      </c>
      <c r="E116" s="708">
        <v>0.69288235797863407</v>
      </c>
      <c r="F116" s="706">
        <v>61.990030699999998</v>
      </c>
      <c r="G116" s="707">
        <v>51.658358916666664</v>
      </c>
      <c r="H116" s="707">
        <v>0</v>
      </c>
      <c r="I116" s="707">
        <v>84.545519999999996</v>
      </c>
      <c r="J116" s="707">
        <v>32.887161083333332</v>
      </c>
      <c r="K116" s="709">
        <v>1.3638567209162553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5</v>
      </c>
    </row>
    <row r="117" spans="1:21" ht="14.45" customHeight="1" x14ac:dyDescent="0.2">
      <c r="A117" s="710" t="s">
        <v>441</v>
      </c>
      <c r="B117" s="706">
        <v>0</v>
      </c>
      <c r="C117" s="707">
        <v>275.69497000000001</v>
      </c>
      <c r="D117" s="707">
        <v>275.69497000000001</v>
      </c>
      <c r="E117" s="708">
        <v>0</v>
      </c>
      <c r="F117" s="706">
        <v>136.07393239999999</v>
      </c>
      <c r="G117" s="707">
        <v>113.39494366666665</v>
      </c>
      <c r="H117" s="707">
        <v>10.62825</v>
      </c>
      <c r="I117" s="707">
        <v>205.9983</v>
      </c>
      <c r="J117" s="707">
        <v>92.603356333333352</v>
      </c>
      <c r="K117" s="709">
        <v>1.5138704112294767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5</v>
      </c>
    </row>
    <row r="118" spans="1:21" ht="14.45" customHeight="1" x14ac:dyDescent="0.2">
      <c r="A118" s="710" t="s">
        <v>442</v>
      </c>
      <c r="B118" s="706">
        <v>34.999999199999998</v>
      </c>
      <c r="C118" s="707">
        <v>69.011219999999994</v>
      </c>
      <c r="D118" s="707">
        <v>34.011220799999997</v>
      </c>
      <c r="E118" s="708">
        <v>1.9717491879256956</v>
      </c>
      <c r="F118" s="706">
        <v>231.701672</v>
      </c>
      <c r="G118" s="707">
        <v>193.08472666666665</v>
      </c>
      <c r="H118" s="707">
        <v>0</v>
      </c>
      <c r="I118" s="707">
        <v>13.451779999999999</v>
      </c>
      <c r="J118" s="707">
        <v>-179.63294666666667</v>
      </c>
      <c r="K118" s="709">
        <v>5.8056464952915832E-2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5</v>
      </c>
    </row>
    <row r="119" spans="1:21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0</v>
      </c>
      <c r="I119" s="707">
        <v>4.6600000000000001E-3</v>
      </c>
      <c r="J119" s="707">
        <v>4.6600000000000001E-3</v>
      </c>
      <c r="K119" s="709">
        <v>0</v>
      </c>
      <c r="L119" s="270"/>
      <c r="M119" s="705" t="str">
        <f t="shared" si="1"/>
        <v/>
      </c>
      <c r="N119" s="270"/>
      <c r="O119" s="270"/>
      <c r="P119" s="270"/>
      <c r="Q119" s="270"/>
      <c r="R119" s="270"/>
      <c r="S119" s="270"/>
      <c r="T119" s="270"/>
      <c r="U119" s="270">
        <v>4</v>
      </c>
    </row>
    <row r="120" spans="1:21" ht="14.45" customHeight="1" x14ac:dyDescent="0.2">
      <c r="A120" s="710" t="s">
        <v>444</v>
      </c>
      <c r="B120" s="706">
        <v>0</v>
      </c>
      <c r="C120" s="707">
        <v>0</v>
      </c>
      <c r="D120" s="707">
        <v>0</v>
      </c>
      <c r="E120" s="708">
        <v>0</v>
      </c>
      <c r="F120" s="706">
        <v>0</v>
      </c>
      <c r="G120" s="707">
        <v>0</v>
      </c>
      <c r="H120" s="707">
        <v>0</v>
      </c>
      <c r="I120" s="707">
        <v>4.6600000000000001E-3</v>
      </c>
      <c r="J120" s="707">
        <v>4.6600000000000001E-3</v>
      </c>
      <c r="K120" s="709">
        <v>0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5</v>
      </c>
    </row>
    <row r="121" spans="1:21" ht="14.45" customHeight="1" x14ac:dyDescent="0.2">
      <c r="A121" s="710" t="s">
        <v>445</v>
      </c>
      <c r="B121" s="706">
        <v>19.732868700000001</v>
      </c>
      <c r="C121" s="707">
        <v>25.210319999999999</v>
      </c>
      <c r="D121" s="707">
        <v>5.4774512999999985</v>
      </c>
      <c r="E121" s="708">
        <v>1.2775800813999232</v>
      </c>
      <c r="F121" s="706">
        <v>25.641725399999999</v>
      </c>
      <c r="G121" s="707">
        <v>21.368104500000001</v>
      </c>
      <c r="H121" s="707">
        <v>0</v>
      </c>
      <c r="I121" s="707">
        <v>20.471679999999999</v>
      </c>
      <c r="J121" s="707">
        <v>-0.89642450000000196</v>
      </c>
      <c r="K121" s="709">
        <v>0.79837373190183214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4</v>
      </c>
    </row>
    <row r="122" spans="1:21" ht="14.45" customHeight="1" x14ac:dyDescent="0.2">
      <c r="A122" s="710" t="s">
        <v>446</v>
      </c>
      <c r="B122" s="706">
        <v>0</v>
      </c>
      <c r="C122" s="707">
        <v>1.78122</v>
      </c>
      <c r="D122" s="707">
        <v>1.78122</v>
      </c>
      <c r="E122" s="708">
        <v>0</v>
      </c>
      <c r="F122" s="706">
        <v>0</v>
      </c>
      <c r="G122" s="707">
        <v>0</v>
      </c>
      <c r="H122" s="707">
        <v>0</v>
      </c>
      <c r="I122" s="707">
        <v>0.30148000000000003</v>
      </c>
      <c r="J122" s="707">
        <v>0.30148000000000003</v>
      </c>
      <c r="K122" s="709">
        <v>0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5</v>
      </c>
    </row>
    <row r="123" spans="1:21" ht="14.45" customHeight="1" x14ac:dyDescent="0.2">
      <c r="A123" s="710" t="s">
        <v>447</v>
      </c>
      <c r="B123" s="706">
        <v>19.732868700000001</v>
      </c>
      <c r="C123" s="707">
        <v>23.429099999999998</v>
      </c>
      <c r="D123" s="707">
        <v>3.6962312999999973</v>
      </c>
      <c r="E123" s="708">
        <v>1.1873134289896734</v>
      </c>
      <c r="F123" s="706">
        <v>25.641725399999999</v>
      </c>
      <c r="G123" s="707">
        <v>21.368104500000001</v>
      </c>
      <c r="H123" s="707">
        <v>0</v>
      </c>
      <c r="I123" s="707">
        <v>20.170200000000001</v>
      </c>
      <c r="J123" s="707">
        <v>-1.1979044999999999</v>
      </c>
      <c r="K123" s="709">
        <v>0.786616332768309</v>
      </c>
      <c r="L123" s="270"/>
      <c r="M123" s="705" t="str">
        <f t="shared" si="1"/>
        <v/>
      </c>
      <c r="N123" s="270"/>
      <c r="O123" s="270"/>
      <c r="P123" s="270"/>
      <c r="Q123" s="270"/>
      <c r="R123" s="270"/>
      <c r="S123" s="270"/>
      <c r="T123" s="270"/>
      <c r="U123" s="270">
        <v>5</v>
      </c>
    </row>
    <row r="124" spans="1:21" ht="14.45" customHeight="1" x14ac:dyDescent="0.2">
      <c r="A124" s="710" t="s">
        <v>448</v>
      </c>
      <c r="B124" s="706">
        <v>0</v>
      </c>
      <c r="C124" s="707">
        <v>24.4057</v>
      </c>
      <c r="D124" s="707">
        <v>24.4057</v>
      </c>
      <c r="E124" s="708">
        <v>0</v>
      </c>
      <c r="F124" s="706">
        <v>0</v>
      </c>
      <c r="G124" s="707">
        <v>0</v>
      </c>
      <c r="H124" s="707">
        <v>0</v>
      </c>
      <c r="I124" s="707">
        <v>18.149999999999999</v>
      </c>
      <c r="J124" s="707">
        <v>18.149999999999999</v>
      </c>
      <c r="K124" s="709">
        <v>0</v>
      </c>
      <c r="L124" s="270"/>
      <c r="M124" s="705" t="str">
        <f t="shared" si="1"/>
        <v/>
      </c>
      <c r="N124" s="270"/>
      <c r="O124" s="270"/>
      <c r="P124" s="270"/>
      <c r="Q124" s="270"/>
      <c r="R124" s="270"/>
      <c r="S124" s="270"/>
      <c r="T124" s="270"/>
      <c r="U124" s="270">
        <v>4</v>
      </c>
    </row>
    <row r="125" spans="1:21" ht="14.45" customHeight="1" x14ac:dyDescent="0.2">
      <c r="A125" s="710" t="s">
        <v>449</v>
      </c>
      <c r="B125" s="706">
        <v>0</v>
      </c>
      <c r="C125" s="707">
        <v>24.4057</v>
      </c>
      <c r="D125" s="707">
        <v>24.4057</v>
      </c>
      <c r="E125" s="708">
        <v>0</v>
      </c>
      <c r="F125" s="706">
        <v>0</v>
      </c>
      <c r="G125" s="707">
        <v>0</v>
      </c>
      <c r="H125" s="707">
        <v>0</v>
      </c>
      <c r="I125" s="707">
        <v>18.149999999999999</v>
      </c>
      <c r="J125" s="707">
        <v>18.149999999999999</v>
      </c>
      <c r="K125" s="709">
        <v>0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5</v>
      </c>
    </row>
    <row r="126" spans="1:21" ht="14.45" customHeight="1" x14ac:dyDescent="0.2">
      <c r="A126" s="710" t="s">
        <v>450</v>
      </c>
      <c r="B126" s="706">
        <v>72171.632765399903</v>
      </c>
      <c r="C126" s="707">
        <v>77156.776530000003</v>
      </c>
      <c r="D126" s="707">
        <v>4985.1437646000995</v>
      </c>
      <c r="E126" s="708">
        <v>1.0690734513490188</v>
      </c>
      <c r="F126" s="706">
        <v>80493.546727699999</v>
      </c>
      <c r="G126" s="707">
        <v>67077.955606416668</v>
      </c>
      <c r="H126" s="707">
        <v>6185.8916300000001</v>
      </c>
      <c r="I126" s="707">
        <v>67747.952250000002</v>
      </c>
      <c r="J126" s="707">
        <v>669.99664358333393</v>
      </c>
      <c r="K126" s="709">
        <v>0.84165694026607107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2</v>
      </c>
    </row>
    <row r="127" spans="1:21" ht="14.45" customHeight="1" x14ac:dyDescent="0.2">
      <c r="A127" s="710" t="s">
        <v>451</v>
      </c>
      <c r="B127" s="706">
        <v>53048.479760699898</v>
      </c>
      <c r="C127" s="707">
        <v>57019.08</v>
      </c>
      <c r="D127" s="707">
        <v>3970.6002393001036</v>
      </c>
      <c r="E127" s="708">
        <v>1.0748485207721572</v>
      </c>
      <c r="F127" s="706">
        <v>59368.252306800001</v>
      </c>
      <c r="G127" s="707">
        <v>49473.543589000001</v>
      </c>
      <c r="H127" s="707">
        <v>4562.4570000000003</v>
      </c>
      <c r="I127" s="707">
        <v>50013.283000000003</v>
      </c>
      <c r="J127" s="707">
        <v>539.73941100000229</v>
      </c>
      <c r="K127" s="709">
        <v>0.84242471450134826</v>
      </c>
      <c r="L127" s="270"/>
      <c r="M127" s="705" t="str">
        <f t="shared" si="1"/>
        <v>X</v>
      </c>
      <c r="N127" s="270"/>
      <c r="O127" s="270"/>
      <c r="P127" s="270"/>
      <c r="Q127" s="270"/>
      <c r="R127" s="270"/>
      <c r="S127" s="270"/>
      <c r="T127" s="270"/>
      <c r="U127" s="270">
        <v>3</v>
      </c>
    </row>
    <row r="128" spans="1:21" ht="14.45" customHeight="1" x14ac:dyDescent="0.2">
      <c r="A128" s="710" t="s">
        <v>452</v>
      </c>
      <c r="B128" s="706">
        <v>52634.397148600001</v>
      </c>
      <c r="C128" s="707">
        <v>51621.692999999999</v>
      </c>
      <c r="D128" s="707">
        <v>-1012.7041486000016</v>
      </c>
      <c r="E128" s="708">
        <v>0.98075965141690735</v>
      </c>
      <c r="F128" s="706">
        <v>58739.661186700003</v>
      </c>
      <c r="G128" s="707">
        <v>48949.717655583336</v>
      </c>
      <c r="H128" s="707">
        <v>4539.1620000000003</v>
      </c>
      <c r="I128" s="707">
        <v>44794.091999999997</v>
      </c>
      <c r="J128" s="707">
        <v>-4155.6256555833388</v>
      </c>
      <c r="K128" s="709">
        <v>0.76258682966565017</v>
      </c>
      <c r="L128" s="270"/>
      <c r="M128" s="705" t="str">
        <f t="shared" si="1"/>
        <v/>
      </c>
      <c r="N128" s="270"/>
      <c r="O128" s="270"/>
      <c r="P128" s="270"/>
      <c r="Q128" s="270"/>
      <c r="R128" s="270"/>
      <c r="S128" s="270"/>
      <c r="T128" s="270"/>
      <c r="U128" s="270">
        <v>4</v>
      </c>
    </row>
    <row r="129" spans="1:21" ht="14.45" customHeight="1" x14ac:dyDescent="0.2">
      <c r="A129" s="710" t="s">
        <v>453</v>
      </c>
      <c r="B129" s="706">
        <v>52634.397148600001</v>
      </c>
      <c r="C129" s="707">
        <v>51621.692999999999</v>
      </c>
      <c r="D129" s="707">
        <v>-1012.7041486000016</v>
      </c>
      <c r="E129" s="708">
        <v>0.98075965141690735</v>
      </c>
      <c r="F129" s="706">
        <v>58739.661186700003</v>
      </c>
      <c r="G129" s="707">
        <v>48949.717655583336</v>
      </c>
      <c r="H129" s="707">
        <v>4539.1620000000003</v>
      </c>
      <c r="I129" s="707">
        <v>44794.091999999997</v>
      </c>
      <c r="J129" s="707">
        <v>-4155.6256555833388</v>
      </c>
      <c r="K129" s="709">
        <v>0.76258682966565017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5</v>
      </c>
    </row>
    <row r="130" spans="1:21" ht="14.45" customHeight="1" x14ac:dyDescent="0.2">
      <c r="A130" s="710" t="s">
        <v>454</v>
      </c>
      <c r="B130" s="706">
        <v>184.50545640000001</v>
      </c>
      <c r="C130" s="707">
        <v>174.04300000000001</v>
      </c>
      <c r="D130" s="707">
        <v>-10.462456400000008</v>
      </c>
      <c r="E130" s="708">
        <v>0.94329459624588097</v>
      </c>
      <c r="F130" s="706">
        <v>221.2371028</v>
      </c>
      <c r="G130" s="707">
        <v>184.36425233333335</v>
      </c>
      <c r="H130" s="707">
        <v>0</v>
      </c>
      <c r="I130" s="707">
        <v>27.6</v>
      </c>
      <c r="J130" s="707">
        <v>-156.76425233333336</v>
      </c>
      <c r="K130" s="709">
        <v>0.12475303486933929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4</v>
      </c>
    </row>
    <row r="131" spans="1:21" ht="14.45" customHeight="1" x14ac:dyDescent="0.2">
      <c r="A131" s="710" t="s">
        <v>455</v>
      </c>
      <c r="B131" s="706">
        <v>184.50545640000001</v>
      </c>
      <c r="C131" s="707">
        <v>174.04300000000001</v>
      </c>
      <c r="D131" s="707">
        <v>-10.462456400000008</v>
      </c>
      <c r="E131" s="708">
        <v>0.94329459624588097</v>
      </c>
      <c r="F131" s="706">
        <v>221.2371028</v>
      </c>
      <c r="G131" s="707">
        <v>184.36425233333335</v>
      </c>
      <c r="H131" s="707">
        <v>0</v>
      </c>
      <c r="I131" s="707">
        <v>27.6</v>
      </c>
      <c r="J131" s="707">
        <v>-156.76425233333336</v>
      </c>
      <c r="K131" s="709">
        <v>0.12475303486933929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5</v>
      </c>
    </row>
    <row r="132" spans="1:21" ht="14.45" customHeight="1" x14ac:dyDescent="0.2">
      <c r="A132" s="710" t="s">
        <v>456</v>
      </c>
      <c r="B132" s="706">
        <v>123.6352289</v>
      </c>
      <c r="C132" s="707">
        <v>267.04399999999998</v>
      </c>
      <c r="D132" s="707">
        <v>143.40877109999997</v>
      </c>
      <c r="E132" s="708">
        <v>2.1599345297932309</v>
      </c>
      <c r="F132" s="706">
        <v>407.35401730000001</v>
      </c>
      <c r="G132" s="707">
        <v>339.4616810833333</v>
      </c>
      <c r="H132" s="707">
        <v>23.295000000000002</v>
      </c>
      <c r="I132" s="707">
        <v>165.61099999999999</v>
      </c>
      <c r="J132" s="707">
        <v>-173.85068108333331</v>
      </c>
      <c r="K132" s="709">
        <v>0.40655300541208139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4</v>
      </c>
    </row>
    <row r="133" spans="1:21" ht="14.45" customHeight="1" x14ac:dyDescent="0.2">
      <c r="A133" s="710" t="s">
        <v>457</v>
      </c>
      <c r="B133" s="706">
        <v>123.6352289</v>
      </c>
      <c r="C133" s="707">
        <v>267.04399999999998</v>
      </c>
      <c r="D133" s="707">
        <v>143.40877109999997</v>
      </c>
      <c r="E133" s="708">
        <v>2.1599345297932309</v>
      </c>
      <c r="F133" s="706">
        <v>407.35401730000001</v>
      </c>
      <c r="G133" s="707">
        <v>339.4616810833333</v>
      </c>
      <c r="H133" s="707">
        <v>23.295000000000002</v>
      </c>
      <c r="I133" s="707">
        <v>165.61099999999999</v>
      </c>
      <c r="J133" s="707">
        <v>-173.85068108333331</v>
      </c>
      <c r="K133" s="709">
        <v>0.40655300541208139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5</v>
      </c>
    </row>
    <row r="134" spans="1:21" ht="14.45" customHeight="1" x14ac:dyDescent="0.2">
      <c r="A134" s="710" t="s">
        <v>458</v>
      </c>
      <c r="B134" s="706">
        <v>105.9419268</v>
      </c>
      <c r="C134" s="707">
        <v>128.25</v>
      </c>
      <c r="D134" s="707">
        <v>22.308073199999995</v>
      </c>
      <c r="E134" s="708">
        <v>1.2105688831024735</v>
      </c>
      <c r="F134" s="706">
        <v>0</v>
      </c>
      <c r="G134" s="707">
        <v>0</v>
      </c>
      <c r="H134" s="707">
        <v>0</v>
      </c>
      <c r="I134" s="707">
        <v>75</v>
      </c>
      <c r="J134" s="707">
        <v>75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  <c r="N134" s="270"/>
      <c r="O134" s="270"/>
      <c r="P134" s="270"/>
      <c r="Q134" s="270"/>
      <c r="R134" s="270"/>
      <c r="S134" s="270"/>
      <c r="T134" s="270"/>
      <c r="U134" s="270">
        <v>4</v>
      </c>
    </row>
    <row r="135" spans="1:21" ht="14.45" customHeight="1" x14ac:dyDescent="0.2">
      <c r="A135" s="710" t="s">
        <v>459</v>
      </c>
      <c r="B135" s="706">
        <v>105.9419268</v>
      </c>
      <c r="C135" s="707">
        <v>128.25</v>
      </c>
      <c r="D135" s="707">
        <v>22.308073199999995</v>
      </c>
      <c r="E135" s="708">
        <v>1.2105688831024735</v>
      </c>
      <c r="F135" s="706">
        <v>0</v>
      </c>
      <c r="G135" s="707">
        <v>0</v>
      </c>
      <c r="H135" s="707">
        <v>0</v>
      </c>
      <c r="I135" s="707">
        <v>75</v>
      </c>
      <c r="J135" s="707">
        <v>75</v>
      </c>
      <c r="K135" s="709">
        <v>0</v>
      </c>
      <c r="L135" s="270"/>
      <c r="M135" s="705" t="str">
        <f t="shared" si="2"/>
        <v/>
      </c>
      <c r="N135" s="270"/>
      <c r="O135" s="270"/>
      <c r="P135" s="270"/>
      <c r="Q135" s="270"/>
      <c r="R135" s="270"/>
      <c r="S135" s="270"/>
      <c r="T135" s="270"/>
      <c r="U135" s="270">
        <v>5</v>
      </c>
    </row>
    <row r="136" spans="1:21" ht="14.45" customHeight="1" x14ac:dyDescent="0.2">
      <c r="A136" s="710" t="s">
        <v>460</v>
      </c>
      <c r="B136" s="706">
        <v>0</v>
      </c>
      <c r="C136" s="707">
        <v>4828.05</v>
      </c>
      <c r="D136" s="707">
        <v>4828.05</v>
      </c>
      <c r="E136" s="708">
        <v>0</v>
      </c>
      <c r="F136" s="706">
        <v>0</v>
      </c>
      <c r="G136" s="707">
        <v>0</v>
      </c>
      <c r="H136" s="707">
        <v>0</v>
      </c>
      <c r="I136" s="707">
        <v>4950.9799999999996</v>
      </c>
      <c r="J136" s="707">
        <v>4950.9799999999996</v>
      </c>
      <c r="K136" s="709">
        <v>0</v>
      </c>
      <c r="L136" s="270"/>
      <c r="M136" s="705" t="str">
        <f t="shared" si="2"/>
        <v/>
      </c>
      <c r="N136" s="270"/>
      <c r="O136" s="270"/>
      <c r="P136" s="270"/>
      <c r="Q136" s="270"/>
      <c r="R136" s="270"/>
      <c r="S136" s="270"/>
      <c r="T136" s="270"/>
      <c r="U136" s="270">
        <v>4</v>
      </c>
    </row>
    <row r="137" spans="1:21" ht="14.45" customHeight="1" x14ac:dyDescent="0.2">
      <c r="A137" s="710" t="s">
        <v>461</v>
      </c>
      <c r="B137" s="706">
        <v>0</v>
      </c>
      <c r="C137" s="707">
        <v>4828.05</v>
      </c>
      <c r="D137" s="707">
        <v>4828.05</v>
      </c>
      <c r="E137" s="708">
        <v>0</v>
      </c>
      <c r="F137" s="706">
        <v>0</v>
      </c>
      <c r="G137" s="707">
        <v>0</v>
      </c>
      <c r="H137" s="707">
        <v>0</v>
      </c>
      <c r="I137" s="707">
        <v>4950.9799999999996</v>
      </c>
      <c r="J137" s="707">
        <v>4950.9799999999996</v>
      </c>
      <c r="K137" s="709">
        <v>0</v>
      </c>
      <c r="L137" s="270"/>
      <c r="M137" s="705" t="str">
        <f t="shared" si="2"/>
        <v/>
      </c>
      <c r="N137" s="270"/>
      <c r="O137" s="270"/>
      <c r="P137" s="270"/>
      <c r="Q137" s="270"/>
      <c r="R137" s="270"/>
      <c r="S137" s="270"/>
      <c r="T137" s="270"/>
      <c r="U137" s="270">
        <v>5</v>
      </c>
    </row>
    <row r="138" spans="1:21" ht="14.45" customHeight="1" x14ac:dyDescent="0.2">
      <c r="A138" s="710" t="s">
        <v>462</v>
      </c>
      <c r="B138" s="706">
        <v>17842.467104899999</v>
      </c>
      <c r="C138" s="707">
        <v>19099.83726</v>
      </c>
      <c r="D138" s="707">
        <v>1257.3701551000013</v>
      </c>
      <c r="E138" s="708">
        <v>1.0704706444298107</v>
      </c>
      <c r="F138" s="706">
        <v>19924.8223038</v>
      </c>
      <c r="G138" s="707">
        <v>16604.018586499998</v>
      </c>
      <c r="H138" s="707">
        <v>1532.16722</v>
      </c>
      <c r="I138" s="707">
        <v>16835.385999999999</v>
      </c>
      <c r="J138" s="707">
        <v>231.36741350000011</v>
      </c>
      <c r="K138" s="709">
        <v>0.84494535224985201</v>
      </c>
      <c r="L138" s="270"/>
      <c r="M138" s="705" t="str">
        <f t="shared" si="2"/>
        <v>X</v>
      </c>
      <c r="N138" s="270"/>
      <c r="O138" s="270"/>
      <c r="P138" s="270"/>
      <c r="Q138" s="270"/>
      <c r="R138" s="270"/>
      <c r="S138" s="270"/>
      <c r="T138" s="270"/>
      <c r="U138" s="270">
        <v>3</v>
      </c>
    </row>
    <row r="139" spans="1:21" ht="14.45" customHeight="1" x14ac:dyDescent="0.2">
      <c r="A139" s="710" t="s">
        <v>463</v>
      </c>
      <c r="B139" s="706">
        <v>4757.7576879999997</v>
      </c>
      <c r="C139" s="707">
        <v>4668.0665600000002</v>
      </c>
      <c r="D139" s="707">
        <v>-89.69112799999948</v>
      </c>
      <c r="E139" s="708">
        <v>0.98114844557422121</v>
      </c>
      <c r="F139" s="706">
        <v>5332.0956679000001</v>
      </c>
      <c r="G139" s="707">
        <v>4443.4130565833329</v>
      </c>
      <c r="H139" s="707">
        <v>408.52827000000002</v>
      </c>
      <c r="I139" s="707">
        <v>4038.22271</v>
      </c>
      <c r="J139" s="707">
        <v>-405.19034658333294</v>
      </c>
      <c r="K139" s="709">
        <v>0.75734250874580034</v>
      </c>
      <c r="L139" s="270"/>
      <c r="M139" s="705" t="str">
        <f t="shared" si="2"/>
        <v/>
      </c>
      <c r="N139" s="270"/>
      <c r="O139" s="270"/>
      <c r="P139" s="270"/>
      <c r="Q139" s="270"/>
      <c r="R139" s="270"/>
      <c r="S139" s="270"/>
      <c r="T139" s="270"/>
      <c r="U139" s="270">
        <v>4</v>
      </c>
    </row>
    <row r="140" spans="1:21" ht="14.45" customHeight="1" x14ac:dyDescent="0.2">
      <c r="A140" s="710" t="s">
        <v>464</v>
      </c>
      <c r="B140" s="706">
        <v>4757.7576879999997</v>
      </c>
      <c r="C140" s="707">
        <v>4668.0665600000002</v>
      </c>
      <c r="D140" s="707">
        <v>-89.69112799999948</v>
      </c>
      <c r="E140" s="708">
        <v>0.98114844557422121</v>
      </c>
      <c r="F140" s="706">
        <v>5332.0956679000001</v>
      </c>
      <c r="G140" s="707">
        <v>4443.4130565833329</v>
      </c>
      <c r="H140" s="707">
        <v>408.52827000000002</v>
      </c>
      <c r="I140" s="707">
        <v>4038.22271</v>
      </c>
      <c r="J140" s="707">
        <v>-405.19034658333294</v>
      </c>
      <c r="K140" s="709">
        <v>0.75734250874580034</v>
      </c>
      <c r="L140" s="270"/>
      <c r="M140" s="705" t="str">
        <f t="shared" si="2"/>
        <v/>
      </c>
      <c r="N140" s="270"/>
      <c r="O140" s="270"/>
      <c r="P140" s="270"/>
      <c r="Q140" s="270"/>
      <c r="R140" s="270"/>
      <c r="S140" s="270"/>
      <c r="T140" s="270"/>
      <c r="U140" s="270">
        <v>5</v>
      </c>
    </row>
    <row r="141" spans="1:21" ht="14.45" customHeight="1" x14ac:dyDescent="0.2">
      <c r="A141" s="710" t="s">
        <v>465</v>
      </c>
      <c r="B141" s="706">
        <v>13084.709416899999</v>
      </c>
      <c r="C141" s="707">
        <v>12801.197</v>
      </c>
      <c r="D141" s="707">
        <v>-283.51241689999915</v>
      </c>
      <c r="E141" s="708">
        <v>0.9783325400766012</v>
      </c>
      <c r="F141" s="706">
        <v>14592.7266359</v>
      </c>
      <c r="G141" s="707">
        <v>12160.605529916667</v>
      </c>
      <c r="H141" s="707">
        <v>1123.63895</v>
      </c>
      <c r="I141" s="707">
        <v>11125.46154</v>
      </c>
      <c r="J141" s="707">
        <v>-1035.1439899166671</v>
      </c>
      <c r="K141" s="709">
        <v>0.76239772165881059</v>
      </c>
      <c r="L141" s="270"/>
      <c r="M141" s="705" t="str">
        <f t="shared" si="2"/>
        <v/>
      </c>
      <c r="N141" s="270"/>
      <c r="O141" s="270"/>
      <c r="P141" s="270"/>
      <c r="Q141" s="270"/>
      <c r="R141" s="270"/>
      <c r="S141" s="270"/>
      <c r="T141" s="270"/>
      <c r="U141" s="270">
        <v>4</v>
      </c>
    </row>
    <row r="142" spans="1:21" ht="14.45" customHeight="1" x14ac:dyDescent="0.2">
      <c r="A142" s="710" t="s">
        <v>466</v>
      </c>
      <c r="B142" s="706">
        <v>13084.709416899999</v>
      </c>
      <c r="C142" s="707">
        <v>12801.197</v>
      </c>
      <c r="D142" s="707">
        <v>-283.51241689999915</v>
      </c>
      <c r="E142" s="708">
        <v>0.9783325400766012</v>
      </c>
      <c r="F142" s="706">
        <v>14592.7266359</v>
      </c>
      <c r="G142" s="707">
        <v>12160.605529916667</v>
      </c>
      <c r="H142" s="707">
        <v>1123.63895</v>
      </c>
      <c r="I142" s="707">
        <v>11125.46154</v>
      </c>
      <c r="J142" s="707">
        <v>-1035.1439899166671</v>
      </c>
      <c r="K142" s="709">
        <v>0.76239772165881059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5</v>
      </c>
    </row>
    <row r="143" spans="1:21" ht="14.45" customHeight="1" x14ac:dyDescent="0.2">
      <c r="A143" s="710" t="s">
        <v>467</v>
      </c>
      <c r="B143" s="706">
        <v>0</v>
      </c>
      <c r="C143" s="707">
        <v>434.17581000000001</v>
      </c>
      <c r="D143" s="707">
        <v>434.17581000000001</v>
      </c>
      <c r="E143" s="708">
        <v>0</v>
      </c>
      <c r="F143" s="706">
        <v>0</v>
      </c>
      <c r="G143" s="707">
        <v>0</v>
      </c>
      <c r="H143" s="707">
        <v>0</v>
      </c>
      <c r="I143" s="707">
        <v>445.12948999999998</v>
      </c>
      <c r="J143" s="707">
        <v>445.12948999999998</v>
      </c>
      <c r="K143" s="709">
        <v>0</v>
      </c>
      <c r="L143" s="270"/>
      <c r="M143" s="705" t="str">
        <f t="shared" si="2"/>
        <v/>
      </c>
      <c r="N143" s="270"/>
      <c r="O143" s="270"/>
      <c r="P143" s="270"/>
      <c r="Q143" s="270"/>
      <c r="R143" s="270"/>
      <c r="S143" s="270"/>
      <c r="T143" s="270"/>
      <c r="U143" s="270">
        <v>4</v>
      </c>
    </row>
    <row r="144" spans="1:21" ht="14.45" customHeight="1" x14ac:dyDescent="0.2">
      <c r="A144" s="710" t="s">
        <v>468</v>
      </c>
      <c r="B144" s="706">
        <v>0</v>
      </c>
      <c r="C144" s="707">
        <v>434.17581000000001</v>
      </c>
      <c r="D144" s="707">
        <v>434.17581000000001</v>
      </c>
      <c r="E144" s="708">
        <v>0</v>
      </c>
      <c r="F144" s="706">
        <v>0</v>
      </c>
      <c r="G144" s="707">
        <v>0</v>
      </c>
      <c r="H144" s="707">
        <v>0</v>
      </c>
      <c r="I144" s="707">
        <v>445.12948999999998</v>
      </c>
      <c r="J144" s="707">
        <v>445.12948999999998</v>
      </c>
      <c r="K144" s="709">
        <v>0</v>
      </c>
      <c r="L144" s="270"/>
      <c r="M144" s="705" t="str">
        <f t="shared" si="2"/>
        <v/>
      </c>
      <c r="N144" s="270"/>
      <c r="O144" s="270"/>
      <c r="P144" s="270"/>
      <c r="Q144" s="270"/>
      <c r="R144" s="270"/>
      <c r="S144" s="270"/>
      <c r="T144" s="270"/>
      <c r="U144" s="270">
        <v>5</v>
      </c>
    </row>
    <row r="145" spans="1:21" ht="14.45" customHeight="1" x14ac:dyDescent="0.2">
      <c r="A145" s="710" t="s">
        <v>469</v>
      </c>
      <c r="B145" s="706">
        <v>0</v>
      </c>
      <c r="C145" s="707">
        <v>1196.39789</v>
      </c>
      <c r="D145" s="707">
        <v>1196.39789</v>
      </c>
      <c r="E145" s="708">
        <v>0</v>
      </c>
      <c r="F145" s="706">
        <v>0</v>
      </c>
      <c r="G145" s="707">
        <v>0</v>
      </c>
      <c r="H145" s="707">
        <v>0</v>
      </c>
      <c r="I145" s="707">
        <v>1226.5722599999999</v>
      </c>
      <c r="J145" s="707">
        <v>1226.5722599999999</v>
      </c>
      <c r="K145" s="709">
        <v>0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4</v>
      </c>
    </row>
    <row r="146" spans="1:21" ht="14.45" customHeight="1" x14ac:dyDescent="0.2">
      <c r="A146" s="710" t="s">
        <v>470</v>
      </c>
      <c r="B146" s="706">
        <v>0</v>
      </c>
      <c r="C146" s="707">
        <v>1196.39789</v>
      </c>
      <c r="D146" s="707">
        <v>1196.39789</v>
      </c>
      <c r="E146" s="708">
        <v>0</v>
      </c>
      <c r="F146" s="706">
        <v>0</v>
      </c>
      <c r="G146" s="707">
        <v>0</v>
      </c>
      <c r="H146" s="707">
        <v>0</v>
      </c>
      <c r="I146" s="707">
        <v>1226.5722599999999</v>
      </c>
      <c r="J146" s="707">
        <v>1226.5722599999999</v>
      </c>
      <c r="K146" s="709">
        <v>0</v>
      </c>
      <c r="L146" s="270"/>
      <c r="M146" s="705" t="str">
        <f t="shared" si="2"/>
        <v/>
      </c>
      <c r="N146" s="270"/>
      <c r="O146" s="270"/>
      <c r="P146" s="270"/>
      <c r="Q146" s="270"/>
      <c r="R146" s="270"/>
      <c r="S146" s="270"/>
      <c r="T146" s="270"/>
      <c r="U146" s="270">
        <v>5</v>
      </c>
    </row>
    <row r="147" spans="1:21" ht="14.45" customHeight="1" x14ac:dyDescent="0.2">
      <c r="A147" s="710" t="s">
        <v>471</v>
      </c>
      <c r="B147" s="706">
        <v>219.71630500000001</v>
      </c>
      <c r="C147" s="707">
        <v>0</v>
      </c>
      <c r="D147" s="707">
        <v>-219.71630500000001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>X</v>
      </c>
      <c r="N147" s="270"/>
      <c r="O147" s="270"/>
      <c r="P147" s="270"/>
      <c r="Q147" s="270"/>
      <c r="R147" s="270"/>
      <c r="S147" s="270"/>
      <c r="T147" s="270"/>
      <c r="U147" s="270">
        <v>3</v>
      </c>
    </row>
    <row r="148" spans="1:21" ht="14.45" customHeight="1" x14ac:dyDescent="0.2">
      <c r="A148" s="710" t="s">
        <v>472</v>
      </c>
      <c r="B148" s="706">
        <v>219.71630500000001</v>
      </c>
      <c r="C148" s="707">
        <v>0</v>
      </c>
      <c r="D148" s="707">
        <v>-219.71630500000001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  <c r="N148" s="270"/>
      <c r="O148" s="270"/>
      <c r="P148" s="270"/>
      <c r="Q148" s="270"/>
      <c r="R148" s="270"/>
      <c r="S148" s="270"/>
      <c r="T148" s="270"/>
      <c r="U148" s="270">
        <v>4</v>
      </c>
    </row>
    <row r="149" spans="1:21" ht="14.45" customHeight="1" x14ac:dyDescent="0.2">
      <c r="A149" s="710" t="s">
        <v>473</v>
      </c>
      <c r="B149" s="706">
        <v>219.71630500000001</v>
      </c>
      <c r="C149" s="707">
        <v>0</v>
      </c>
      <c r="D149" s="707">
        <v>-219.71630500000001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5</v>
      </c>
    </row>
    <row r="150" spans="1:21" ht="14.45" customHeight="1" x14ac:dyDescent="0.2">
      <c r="A150" s="710" t="s">
        <v>474</v>
      </c>
      <c r="B150" s="706">
        <v>1060.9695948000001</v>
      </c>
      <c r="C150" s="707">
        <v>1037.8592699999999</v>
      </c>
      <c r="D150" s="707">
        <v>-23.110324800000171</v>
      </c>
      <c r="E150" s="708">
        <v>0.97821773129666678</v>
      </c>
      <c r="F150" s="706">
        <v>1200.4721171000001</v>
      </c>
      <c r="G150" s="707">
        <v>1000.3934309166668</v>
      </c>
      <c r="H150" s="707">
        <v>91.267409999999998</v>
      </c>
      <c r="I150" s="707">
        <v>899.28324999999995</v>
      </c>
      <c r="J150" s="707">
        <v>-101.11018091666688</v>
      </c>
      <c r="K150" s="709">
        <v>0.74910798609168283</v>
      </c>
      <c r="L150" s="270"/>
      <c r="M150" s="705" t="str">
        <f t="shared" si="2"/>
        <v>X</v>
      </c>
      <c r="N150" s="270"/>
      <c r="O150" s="270"/>
      <c r="P150" s="270"/>
      <c r="Q150" s="270"/>
      <c r="R150" s="270"/>
      <c r="S150" s="270"/>
      <c r="T150" s="270"/>
      <c r="U150" s="270">
        <v>3</v>
      </c>
    </row>
    <row r="151" spans="1:21" ht="14.45" customHeight="1" x14ac:dyDescent="0.2">
      <c r="A151" s="710" t="s">
        <v>475</v>
      </c>
      <c r="B151" s="706">
        <v>1060.9695948000001</v>
      </c>
      <c r="C151" s="707">
        <v>1037.8592699999999</v>
      </c>
      <c r="D151" s="707">
        <v>-23.110324800000171</v>
      </c>
      <c r="E151" s="708">
        <v>0.97821773129666678</v>
      </c>
      <c r="F151" s="706">
        <v>1200.4721171000001</v>
      </c>
      <c r="G151" s="707">
        <v>1000.3934309166668</v>
      </c>
      <c r="H151" s="707">
        <v>91.267409999999998</v>
      </c>
      <c r="I151" s="707">
        <v>899.28324999999995</v>
      </c>
      <c r="J151" s="707">
        <v>-101.11018091666688</v>
      </c>
      <c r="K151" s="709">
        <v>0.74910798609168283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4</v>
      </c>
    </row>
    <row r="152" spans="1:21" ht="14.45" customHeight="1" x14ac:dyDescent="0.2">
      <c r="A152" s="710" t="s">
        <v>476</v>
      </c>
      <c r="B152" s="706">
        <v>1060.9695948000001</v>
      </c>
      <c r="C152" s="707">
        <v>1037.8592699999999</v>
      </c>
      <c r="D152" s="707">
        <v>-23.110324800000171</v>
      </c>
      <c r="E152" s="708">
        <v>0.97821773129666678</v>
      </c>
      <c r="F152" s="706">
        <v>1200.4721171000001</v>
      </c>
      <c r="G152" s="707">
        <v>1000.3934309166668</v>
      </c>
      <c r="H152" s="707">
        <v>91.267409999999998</v>
      </c>
      <c r="I152" s="707">
        <v>899.28324999999995</v>
      </c>
      <c r="J152" s="707">
        <v>-101.11018091666688</v>
      </c>
      <c r="K152" s="709">
        <v>0.74910798609168283</v>
      </c>
      <c r="L152" s="270"/>
      <c r="M152" s="705" t="str">
        <f t="shared" si="2"/>
        <v/>
      </c>
      <c r="N152" s="270"/>
      <c r="O152" s="270"/>
      <c r="P152" s="270"/>
      <c r="Q152" s="270"/>
      <c r="R152" s="270"/>
      <c r="S152" s="270"/>
      <c r="T152" s="270"/>
      <c r="U152" s="270">
        <v>5</v>
      </c>
    </row>
    <row r="153" spans="1:21" ht="14.45" customHeight="1" x14ac:dyDescent="0.2">
      <c r="A153" s="710" t="s">
        <v>477</v>
      </c>
      <c r="B153" s="706">
        <v>107.2521888</v>
      </c>
      <c r="C153" s="707">
        <v>34.914000000000001</v>
      </c>
      <c r="D153" s="707">
        <v>-72.338188799999998</v>
      </c>
      <c r="E153" s="708">
        <v>0.32553181795763969</v>
      </c>
      <c r="F153" s="706">
        <v>0</v>
      </c>
      <c r="G153" s="707">
        <v>0</v>
      </c>
      <c r="H153" s="707">
        <v>14.31</v>
      </c>
      <c r="I153" s="707">
        <v>117.05625000000001</v>
      </c>
      <c r="J153" s="707">
        <v>117.05625000000001</v>
      </c>
      <c r="K153" s="709">
        <v>0</v>
      </c>
      <c r="L153" s="270"/>
      <c r="M153" s="705" t="str">
        <f t="shared" si="2"/>
        <v/>
      </c>
      <c r="N153" s="270"/>
      <c r="O153" s="270"/>
      <c r="P153" s="270"/>
      <c r="Q153" s="270"/>
      <c r="R153" s="270"/>
      <c r="S153" s="270"/>
      <c r="T153" s="270"/>
      <c r="U153" s="270">
        <v>2</v>
      </c>
    </row>
    <row r="154" spans="1:21" ht="14.45" customHeight="1" x14ac:dyDescent="0.2">
      <c r="A154" s="710" t="s">
        <v>478</v>
      </c>
      <c r="B154" s="706">
        <v>107.2521888</v>
      </c>
      <c r="C154" s="707">
        <v>34.914000000000001</v>
      </c>
      <c r="D154" s="707">
        <v>-72.338188799999998</v>
      </c>
      <c r="E154" s="708">
        <v>0.32553181795763969</v>
      </c>
      <c r="F154" s="706">
        <v>0</v>
      </c>
      <c r="G154" s="707">
        <v>0</v>
      </c>
      <c r="H154" s="707">
        <v>14.31</v>
      </c>
      <c r="I154" s="707">
        <v>117.05625000000001</v>
      </c>
      <c r="J154" s="707">
        <v>117.05625000000001</v>
      </c>
      <c r="K154" s="709">
        <v>0</v>
      </c>
      <c r="L154" s="270"/>
      <c r="M154" s="705" t="str">
        <f t="shared" si="2"/>
        <v>X</v>
      </c>
      <c r="N154" s="270"/>
      <c r="O154" s="270"/>
      <c r="P154" s="270"/>
      <c r="Q154" s="270"/>
      <c r="R154" s="270"/>
      <c r="S154" s="270"/>
      <c r="T154" s="270"/>
      <c r="U154" s="270">
        <v>3</v>
      </c>
    </row>
    <row r="155" spans="1:21" ht="14.45" customHeight="1" x14ac:dyDescent="0.2">
      <c r="A155" s="710" t="s">
        <v>479</v>
      </c>
      <c r="B155" s="706">
        <v>65.595289199999996</v>
      </c>
      <c r="C155" s="707">
        <v>34.914000000000001</v>
      </c>
      <c r="D155" s="707">
        <v>-30.681289199999995</v>
      </c>
      <c r="E155" s="708">
        <v>0.53226383214116546</v>
      </c>
      <c r="F155" s="706">
        <v>0</v>
      </c>
      <c r="G155" s="707">
        <v>0</v>
      </c>
      <c r="H155" s="707">
        <v>11.41</v>
      </c>
      <c r="I155" s="707">
        <v>74.003249999999994</v>
      </c>
      <c r="J155" s="707">
        <v>74.003249999999994</v>
      </c>
      <c r="K155" s="709">
        <v>0</v>
      </c>
      <c r="L155" s="270"/>
      <c r="M155" s="705" t="str">
        <f t="shared" si="2"/>
        <v/>
      </c>
      <c r="N155" s="270"/>
      <c r="O155" s="270"/>
      <c r="P155" s="270"/>
      <c r="Q155" s="270"/>
      <c r="R155" s="270"/>
      <c r="S155" s="270"/>
      <c r="T155" s="270"/>
      <c r="U155" s="270">
        <v>4</v>
      </c>
    </row>
    <row r="156" spans="1:21" ht="14.45" customHeight="1" x14ac:dyDescent="0.2">
      <c r="A156" s="710" t="s">
        <v>480</v>
      </c>
      <c r="B156" s="706">
        <v>1.0380132</v>
      </c>
      <c r="C156" s="707">
        <v>1.9890000000000001</v>
      </c>
      <c r="D156" s="707">
        <v>0.95098680000000013</v>
      </c>
      <c r="E156" s="708">
        <v>1.9161606037379872</v>
      </c>
      <c r="F156" s="706">
        <v>0</v>
      </c>
      <c r="G156" s="707">
        <v>0</v>
      </c>
      <c r="H156" s="707">
        <v>0</v>
      </c>
      <c r="I156" s="707">
        <v>1.82325</v>
      </c>
      <c r="J156" s="707">
        <v>1.82325</v>
      </c>
      <c r="K156" s="709">
        <v>0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5</v>
      </c>
    </row>
    <row r="157" spans="1:21" ht="14.45" customHeight="1" x14ac:dyDescent="0.2">
      <c r="A157" s="710" t="s">
        <v>481</v>
      </c>
      <c r="B157" s="706">
        <v>11.326798800000001</v>
      </c>
      <c r="C157" s="707">
        <v>19.335000000000001</v>
      </c>
      <c r="D157" s="707">
        <v>8.0082012000000002</v>
      </c>
      <c r="E157" s="708">
        <v>1.7070136356620018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  <c r="N157" s="270"/>
      <c r="O157" s="270"/>
      <c r="P157" s="270"/>
      <c r="Q157" s="270"/>
      <c r="R157" s="270"/>
      <c r="S157" s="270"/>
      <c r="T157" s="270"/>
      <c r="U157" s="270">
        <v>5</v>
      </c>
    </row>
    <row r="158" spans="1:21" ht="14.45" customHeight="1" x14ac:dyDescent="0.2">
      <c r="A158" s="710" t="s">
        <v>482</v>
      </c>
      <c r="B158" s="706">
        <v>53.230477200000003</v>
      </c>
      <c r="C158" s="707">
        <v>13.59</v>
      </c>
      <c r="D158" s="707">
        <v>-39.640477200000007</v>
      </c>
      <c r="E158" s="708">
        <v>0.25530486884306947</v>
      </c>
      <c r="F158" s="706">
        <v>0</v>
      </c>
      <c r="G158" s="707">
        <v>0</v>
      </c>
      <c r="H158" s="707">
        <v>11.41</v>
      </c>
      <c r="I158" s="707">
        <v>72.180000000000007</v>
      </c>
      <c r="J158" s="707">
        <v>72.180000000000007</v>
      </c>
      <c r="K158" s="709">
        <v>0</v>
      </c>
      <c r="L158" s="270"/>
      <c r="M158" s="705" t="str">
        <f t="shared" si="2"/>
        <v/>
      </c>
      <c r="N158" s="270"/>
      <c r="O158" s="270"/>
      <c r="P158" s="270"/>
      <c r="Q158" s="270"/>
      <c r="R158" s="270"/>
      <c r="S158" s="270"/>
      <c r="T158" s="270"/>
      <c r="U158" s="270">
        <v>5</v>
      </c>
    </row>
    <row r="159" spans="1:21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0</v>
      </c>
      <c r="I159" s="707">
        <v>36.953000000000003</v>
      </c>
      <c r="J159" s="707">
        <v>36.953000000000003</v>
      </c>
      <c r="K159" s="709">
        <v>0</v>
      </c>
      <c r="L159" s="270"/>
      <c r="M159" s="705" t="str">
        <f t="shared" si="2"/>
        <v/>
      </c>
      <c r="N159" s="270"/>
      <c r="O159" s="270"/>
      <c r="P159" s="270"/>
      <c r="Q159" s="270"/>
      <c r="R159" s="270"/>
      <c r="S159" s="270"/>
      <c r="T159" s="270"/>
      <c r="U159" s="270">
        <v>4</v>
      </c>
    </row>
    <row r="160" spans="1:21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36.953000000000003</v>
      </c>
      <c r="J160" s="707">
        <v>36.953000000000003</v>
      </c>
      <c r="K160" s="709">
        <v>0</v>
      </c>
      <c r="L160" s="270"/>
      <c r="M160" s="705" t="str">
        <f t="shared" si="2"/>
        <v/>
      </c>
      <c r="N160" s="270"/>
      <c r="O160" s="270"/>
      <c r="P160" s="270"/>
      <c r="Q160" s="270"/>
      <c r="R160" s="270"/>
      <c r="S160" s="270"/>
      <c r="T160" s="270"/>
      <c r="U160" s="270">
        <v>5</v>
      </c>
    </row>
    <row r="161" spans="1:21" ht="14.45" customHeight="1" x14ac:dyDescent="0.2">
      <c r="A161" s="710" t="s">
        <v>485</v>
      </c>
      <c r="B161" s="706">
        <v>27.631693200000001</v>
      </c>
      <c r="C161" s="707">
        <v>0</v>
      </c>
      <c r="D161" s="707">
        <v>-27.631693200000001</v>
      </c>
      <c r="E161" s="708">
        <v>0</v>
      </c>
      <c r="F161" s="706">
        <v>0</v>
      </c>
      <c r="G161" s="707">
        <v>0</v>
      </c>
      <c r="H161" s="707">
        <v>0</v>
      </c>
      <c r="I161" s="707">
        <v>3.2</v>
      </c>
      <c r="J161" s="707">
        <v>3.2</v>
      </c>
      <c r="K161" s="709">
        <v>0</v>
      </c>
      <c r="L161" s="270"/>
      <c r="M161" s="705" t="str">
        <f t="shared" si="2"/>
        <v/>
      </c>
      <c r="N161" s="270"/>
      <c r="O161" s="270"/>
      <c r="P161" s="270"/>
      <c r="Q161" s="270"/>
      <c r="R161" s="270"/>
      <c r="S161" s="270"/>
      <c r="T161" s="270"/>
      <c r="U161" s="270">
        <v>4</v>
      </c>
    </row>
    <row r="162" spans="1:21" ht="14.45" customHeight="1" x14ac:dyDescent="0.2">
      <c r="A162" s="710" t="s">
        <v>486</v>
      </c>
      <c r="B162" s="706">
        <v>27.631693200000001</v>
      </c>
      <c r="C162" s="707">
        <v>0</v>
      </c>
      <c r="D162" s="707">
        <v>-27.631693200000001</v>
      </c>
      <c r="E162" s="708">
        <v>0</v>
      </c>
      <c r="F162" s="706">
        <v>0</v>
      </c>
      <c r="G162" s="707">
        <v>0</v>
      </c>
      <c r="H162" s="707">
        <v>0</v>
      </c>
      <c r="I162" s="707">
        <v>3.2</v>
      </c>
      <c r="J162" s="707">
        <v>3.2</v>
      </c>
      <c r="K162" s="709">
        <v>0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5</v>
      </c>
    </row>
    <row r="163" spans="1:21" ht="14.45" customHeight="1" x14ac:dyDescent="0.2">
      <c r="A163" s="710" t="s">
        <v>487</v>
      </c>
      <c r="B163" s="706">
        <v>14.0252064</v>
      </c>
      <c r="C163" s="707">
        <v>0</v>
      </c>
      <c r="D163" s="707">
        <v>-14.0252064</v>
      </c>
      <c r="E163" s="708">
        <v>0</v>
      </c>
      <c r="F163" s="706">
        <v>0</v>
      </c>
      <c r="G163" s="707">
        <v>0</v>
      </c>
      <c r="H163" s="707">
        <v>2.9</v>
      </c>
      <c r="I163" s="707">
        <v>2.9</v>
      </c>
      <c r="J163" s="707">
        <v>2.9</v>
      </c>
      <c r="K163" s="709">
        <v>0</v>
      </c>
      <c r="L163" s="270"/>
      <c r="M163" s="705" t="str">
        <f t="shared" si="2"/>
        <v/>
      </c>
      <c r="N163" s="270"/>
      <c r="O163" s="270"/>
      <c r="P163" s="270"/>
      <c r="Q163" s="270"/>
      <c r="R163" s="270"/>
      <c r="S163" s="270"/>
      <c r="T163" s="270"/>
      <c r="U163" s="270">
        <v>4</v>
      </c>
    </row>
    <row r="164" spans="1:21" ht="14.45" customHeight="1" x14ac:dyDescent="0.2">
      <c r="A164" s="710" t="s">
        <v>488</v>
      </c>
      <c r="B164" s="706">
        <v>14.0252064</v>
      </c>
      <c r="C164" s="707">
        <v>0</v>
      </c>
      <c r="D164" s="707">
        <v>-14.0252064</v>
      </c>
      <c r="E164" s="708">
        <v>0</v>
      </c>
      <c r="F164" s="706">
        <v>0</v>
      </c>
      <c r="G164" s="707">
        <v>0</v>
      </c>
      <c r="H164" s="707">
        <v>2.9</v>
      </c>
      <c r="I164" s="707">
        <v>2.9</v>
      </c>
      <c r="J164" s="707">
        <v>2.9</v>
      </c>
      <c r="K164" s="709">
        <v>0</v>
      </c>
      <c r="L164" s="270"/>
      <c r="M164" s="705" t="str">
        <f t="shared" si="2"/>
        <v/>
      </c>
      <c r="N164" s="270"/>
      <c r="O164" s="270"/>
      <c r="P164" s="270"/>
      <c r="Q164" s="270"/>
      <c r="R164" s="270"/>
      <c r="S164" s="270"/>
      <c r="T164" s="270"/>
      <c r="U164" s="270">
        <v>5</v>
      </c>
    </row>
    <row r="165" spans="1:21" ht="14.45" customHeight="1" x14ac:dyDescent="0.2">
      <c r="A165" s="710" t="s">
        <v>489</v>
      </c>
      <c r="B165" s="706">
        <v>7530.9244980000003</v>
      </c>
      <c r="C165" s="707">
        <v>8109.5756600000004</v>
      </c>
      <c r="D165" s="707">
        <v>578.65116200000011</v>
      </c>
      <c r="E165" s="708">
        <v>1.0768366702061178</v>
      </c>
      <c r="F165" s="706">
        <v>7486.9037939999998</v>
      </c>
      <c r="G165" s="707">
        <v>6239.0864950000005</v>
      </c>
      <c r="H165" s="707">
        <v>645.24652000000003</v>
      </c>
      <c r="I165" s="707">
        <v>6482.8675400000002</v>
      </c>
      <c r="J165" s="707">
        <v>243.78104499999972</v>
      </c>
      <c r="K165" s="709">
        <v>0.86589432940161004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2</v>
      </c>
    </row>
    <row r="166" spans="1:21" ht="14.45" customHeight="1" x14ac:dyDescent="0.2">
      <c r="A166" s="710" t="s">
        <v>490</v>
      </c>
      <c r="B166" s="706">
        <v>7530.9244980000003</v>
      </c>
      <c r="C166" s="707">
        <v>7681.5827900000004</v>
      </c>
      <c r="D166" s="707">
        <v>150.65829200000007</v>
      </c>
      <c r="E166" s="708">
        <v>1.0200052851465993</v>
      </c>
      <c r="F166" s="706">
        <v>7486.9037939999998</v>
      </c>
      <c r="G166" s="707">
        <v>6239.0864950000005</v>
      </c>
      <c r="H166" s="707">
        <v>619.11051999999995</v>
      </c>
      <c r="I166" s="707">
        <v>6392.9630399999996</v>
      </c>
      <c r="J166" s="707">
        <v>153.87654499999917</v>
      </c>
      <c r="K166" s="709">
        <v>0.85388609442575136</v>
      </c>
      <c r="L166" s="270"/>
      <c r="M166" s="705" t="str">
        <f t="shared" si="2"/>
        <v>X</v>
      </c>
      <c r="N166" s="270"/>
      <c r="O166" s="270"/>
      <c r="P166" s="270"/>
      <c r="Q166" s="270"/>
      <c r="R166" s="270"/>
      <c r="S166" s="270"/>
      <c r="T166" s="270"/>
      <c r="U166" s="270">
        <v>3</v>
      </c>
    </row>
    <row r="167" spans="1:21" ht="14.45" customHeight="1" x14ac:dyDescent="0.2">
      <c r="A167" s="710" t="s">
        <v>491</v>
      </c>
      <c r="B167" s="706">
        <v>7530.9244980000003</v>
      </c>
      <c r="C167" s="707">
        <v>7680.9717899999996</v>
      </c>
      <c r="D167" s="707">
        <v>150.04729199999929</v>
      </c>
      <c r="E167" s="708">
        <v>1.0199241530093479</v>
      </c>
      <c r="F167" s="706">
        <v>7486.9037939999998</v>
      </c>
      <c r="G167" s="707">
        <v>6239.0864950000005</v>
      </c>
      <c r="H167" s="707">
        <v>619.11051999999995</v>
      </c>
      <c r="I167" s="707">
        <v>6366.4400400000004</v>
      </c>
      <c r="J167" s="707">
        <v>127.35354499999994</v>
      </c>
      <c r="K167" s="709">
        <v>0.85034350850107909</v>
      </c>
      <c r="L167" s="270"/>
      <c r="M167" s="705" t="str">
        <f t="shared" si="2"/>
        <v/>
      </c>
      <c r="N167" s="270"/>
      <c r="O167" s="270"/>
      <c r="P167" s="270"/>
      <c r="Q167" s="270"/>
      <c r="R167" s="270"/>
      <c r="S167" s="270"/>
      <c r="T167" s="270"/>
      <c r="U167" s="270">
        <v>4</v>
      </c>
    </row>
    <row r="168" spans="1:21" ht="14.45" customHeight="1" x14ac:dyDescent="0.2">
      <c r="A168" s="710" t="s">
        <v>492</v>
      </c>
      <c r="B168" s="706">
        <v>176.7526158</v>
      </c>
      <c r="C168" s="707">
        <v>141.74735000000001</v>
      </c>
      <c r="D168" s="707">
        <v>-35.005265799999989</v>
      </c>
      <c r="E168" s="708">
        <v>0.80195333663627744</v>
      </c>
      <c r="F168" s="706">
        <v>140.24613840000001</v>
      </c>
      <c r="G168" s="707">
        <v>116.871782</v>
      </c>
      <c r="H168" s="707">
        <v>11.57985</v>
      </c>
      <c r="I168" s="707">
        <v>115.75751</v>
      </c>
      <c r="J168" s="707">
        <v>-1.1142719999999997</v>
      </c>
      <c r="K168" s="709">
        <v>0.82538821617921987</v>
      </c>
      <c r="L168" s="270"/>
      <c r="M168" s="705" t="str">
        <f t="shared" si="2"/>
        <v/>
      </c>
      <c r="N168" s="270"/>
      <c r="O168" s="270"/>
      <c r="P168" s="270"/>
      <c r="Q168" s="270"/>
      <c r="R168" s="270"/>
      <c r="S168" s="270"/>
      <c r="T168" s="270"/>
      <c r="U168" s="270">
        <v>5</v>
      </c>
    </row>
    <row r="169" spans="1:21" ht="14.45" customHeight="1" x14ac:dyDescent="0.2">
      <c r="A169" s="710" t="s">
        <v>493</v>
      </c>
      <c r="B169" s="706">
        <v>1674.3585221999999</v>
      </c>
      <c r="C169" s="707">
        <v>1819.12048</v>
      </c>
      <c r="D169" s="707">
        <v>144.76195780000012</v>
      </c>
      <c r="E169" s="708">
        <v>1.0864581604719832</v>
      </c>
      <c r="F169" s="706">
        <v>1598.7236676</v>
      </c>
      <c r="G169" s="707">
        <v>1332.2697229999999</v>
      </c>
      <c r="H169" s="707">
        <v>130.53367</v>
      </c>
      <c r="I169" s="707">
        <v>1456.75451</v>
      </c>
      <c r="J169" s="707">
        <v>124.4847870000001</v>
      </c>
      <c r="K169" s="709">
        <v>0.91119843880642382</v>
      </c>
      <c r="L169" s="270"/>
      <c r="M169" s="705" t="str">
        <f t="shared" si="2"/>
        <v/>
      </c>
      <c r="N169" s="270"/>
      <c r="O169" s="270"/>
      <c r="P169" s="270"/>
      <c r="Q169" s="270"/>
      <c r="R169" s="270"/>
      <c r="S169" s="270"/>
      <c r="T169" s="270"/>
      <c r="U169" s="270">
        <v>5</v>
      </c>
    </row>
    <row r="170" spans="1:21" ht="14.45" customHeight="1" x14ac:dyDescent="0.2">
      <c r="A170" s="710" t="s">
        <v>494</v>
      </c>
      <c r="B170" s="706">
        <v>139.69200000000001</v>
      </c>
      <c r="C170" s="707">
        <v>139.43600000000001</v>
      </c>
      <c r="D170" s="707">
        <v>-0.25600000000000023</v>
      </c>
      <c r="E170" s="708">
        <v>0.99816739684448641</v>
      </c>
      <c r="F170" s="706">
        <v>101.9870004</v>
      </c>
      <c r="G170" s="707">
        <v>84.989167000000009</v>
      </c>
      <c r="H170" s="707">
        <v>6.5019999999999998</v>
      </c>
      <c r="I170" s="707">
        <v>88.98</v>
      </c>
      <c r="J170" s="707">
        <v>3.990832999999995</v>
      </c>
      <c r="K170" s="709">
        <v>0.87246413416429891</v>
      </c>
      <c r="L170" s="270"/>
      <c r="M170" s="705" t="str">
        <f t="shared" si="2"/>
        <v/>
      </c>
      <c r="N170" s="270"/>
      <c r="O170" s="270"/>
      <c r="P170" s="270"/>
      <c r="Q170" s="270"/>
      <c r="R170" s="270"/>
      <c r="S170" s="270"/>
      <c r="T170" s="270"/>
      <c r="U170" s="270">
        <v>5</v>
      </c>
    </row>
    <row r="171" spans="1:21" ht="14.45" customHeight="1" x14ac:dyDescent="0.2">
      <c r="A171" s="710" t="s">
        <v>495</v>
      </c>
      <c r="B171" s="706">
        <v>4.0060295999999997</v>
      </c>
      <c r="C171" s="707">
        <v>9.0784400000000005</v>
      </c>
      <c r="D171" s="707">
        <v>5.0724104000000008</v>
      </c>
      <c r="E171" s="708">
        <v>2.2661939392559658</v>
      </c>
      <c r="F171" s="706">
        <v>8.9896560000000001</v>
      </c>
      <c r="G171" s="707">
        <v>7.4913799999999995</v>
      </c>
      <c r="H171" s="707">
        <v>0.74766999999999995</v>
      </c>
      <c r="I171" s="707">
        <v>7.4825299999999997</v>
      </c>
      <c r="J171" s="707">
        <v>-8.8499999999998025E-3</v>
      </c>
      <c r="K171" s="709">
        <v>0.83234886852177659</v>
      </c>
      <c r="L171" s="270"/>
      <c r="M171" s="705" t="str">
        <f t="shared" si="2"/>
        <v/>
      </c>
      <c r="N171" s="270"/>
      <c r="O171" s="270"/>
      <c r="P171" s="270"/>
      <c r="Q171" s="270"/>
      <c r="R171" s="270"/>
      <c r="S171" s="270"/>
      <c r="T171" s="270"/>
      <c r="U171" s="270">
        <v>5</v>
      </c>
    </row>
    <row r="172" spans="1:21" ht="14.45" customHeight="1" x14ac:dyDescent="0.2">
      <c r="A172" s="710" t="s">
        <v>496</v>
      </c>
      <c r="B172" s="706">
        <v>5536.1153303999999</v>
      </c>
      <c r="C172" s="707">
        <v>5571.5895200000004</v>
      </c>
      <c r="D172" s="707">
        <v>35.4741896000005</v>
      </c>
      <c r="E172" s="708">
        <v>1.0064077764791504</v>
      </c>
      <c r="F172" s="706">
        <v>5636.9573315999996</v>
      </c>
      <c r="G172" s="707">
        <v>4697.4644429999998</v>
      </c>
      <c r="H172" s="707">
        <v>469.74732999999998</v>
      </c>
      <c r="I172" s="707">
        <v>4697.4654899999996</v>
      </c>
      <c r="J172" s="707">
        <v>1.0469999997440027E-3</v>
      </c>
      <c r="K172" s="709">
        <v>0.8333335190718334</v>
      </c>
      <c r="L172" s="270"/>
      <c r="M172" s="705" t="str">
        <f t="shared" si="2"/>
        <v/>
      </c>
      <c r="N172" s="270"/>
      <c r="O172" s="270"/>
      <c r="P172" s="270"/>
      <c r="Q172" s="270"/>
      <c r="R172" s="270"/>
      <c r="S172" s="270"/>
      <c r="T172" s="270"/>
      <c r="U172" s="270">
        <v>5</v>
      </c>
    </row>
    <row r="173" spans="1:21" ht="14.45" customHeight="1" x14ac:dyDescent="0.2">
      <c r="A173" s="710" t="s">
        <v>497</v>
      </c>
      <c r="B173" s="706">
        <v>0</v>
      </c>
      <c r="C173" s="707">
        <v>0.61099999999999999</v>
      </c>
      <c r="D173" s="707">
        <v>0.61099999999999999</v>
      </c>
      <c r="E173" s="708">
        <v>0</v>
      </c>
      <c r="F173" s="706">
        <v>0</v>
      </c>
      <c r="G173" s="707">
        <v>0</v>
      </c>
      <c r="H173" s="707">
        <v>0</v>
      </c>
      <c r="I173" s="707">
        <v>26.523</v>
      </c>
      <c r="J173" s="707">
        <v>26.523</v>
      </c>
      <c r="K173" s="709">
        <v>0</v>
      </c>
      <c r="L173" s="270"/>
      <c r="M173" s="705" t="str">
        <f t="shared" si="2"/>
        <v/>
      </c>
      <c r="N173" s="270"/>
      <c r="O173" s="270"/>
      <c r="P173" s="270"/>
      <c r="Q173" s="270"/>
      <c r="R173" s="270"/>
      <c r="S173" s="270"/>
      <c r="T173" s="270"/>
      <c r="U173" s="270">
        <v>4</v>
      </c>
    </row>
    <row r="174" spans="1:21" ht="14.45" customHeight="1" x14ac:dyDescent="0.2">
      <c r="A174" s="710" t="s">
        <v>498</v>
      </c>
      <c r="B174" s="706">
        <v>0</v>
      </c>
      <c r="C174" s="707">
        <v>0.61099999999999999</v>
      </c>
      <c r="D174" s="707">
        <v>0.61099999999999999</v>
      </c>
      <c r="E174" s="708">
        <v>0</v>
      </c>
      <c r="F174" s="706">
        <v>0</v>
      </c>
      <c r="G174" s="707">
        <v>0</v>
      </c>
      <c r="H174" s="707">
        <v>0</v>
      </c>
      <c r="I174" s="707">
        <v>26.523</v>
      </c>
      <c r="J174" s="707">
        <v>26.523</v>
      </c>
      <c r="K174" s="709">
        <v>0</v>
      </c>
      <c r="L174" s="270"/>
      <c r="M174" s="705" t="str">
        <f t="shared" si="2"/>
        <v/>
      </c>
      <c r="N174" s="270"/>
      <c r="O174" s="270"/>
      <c r="P174" s="270"/>
      <c r="Q174" s="270"/>
      <c r="R174" s="270"/>
      <c r="S174" s="270"/>
      <c r="T174" s="270"/>
      <c r="U174" s="270">
        <v>5</v>
      </c>
    </row>
    <row r="175" spans="1:21" ht="14.45" customHeight="1" x14ac:dyDescent="0.2">
      <c r="A175" s="710" t="s">
        <v>499</v>
      </c>
      <c r="B175" s="706">
        <v>0</v>
      </c>
      <c r="C175" s="707">
        <v>427.99286999999998</v>
      </c>
      <c r="D175" s="707">
        <v>427.99286999999998</v>
      </c>
      <c r="E175" s="708">
        <v>0</v>
      </c>
      <c r="F175" s="706">
        <v>0</v>
      </c>
      <c r="G175" s="707">
        <v>0</v>
      </c>
      <c r="H175" s="707">
        <v>26.135999999999999</v>
      </c>
      <c r="I175" s="707">
        <v>89.904499999999999</v>
      </c>
      <c r="J175" s="707">
        <v>89.904499999999999</v>
      </c>
      <c r="K175" s="709">
        <v>0</v>
      </c>
      <c r="L175" s="270"/>
      <c r="M175" s="705" t="str">
        <f t="shared" si="2"/>
        <v>X</v>
      </c>
      <c r="N175" s="270"/>
      <c r="O175" s="270"/>
      <c r="P175" s="270"/>
      <c r="Q175" s="270"/>
      <c r="R175" s="270"/>
      <c r="S175" s="270"/>
      <c r="T175" s="270"/>
      <c r="U175" s="270">
        <v>3</v>
      </c>
    </row>
    <row r="176" spans="1:21" ht="14.45" customHeight="1" x14ac:dyDescent="0.2">
      <c r="A176" s="710" t="s">
        <v>500</v>
      </c>
      <c r="B176" s="706">
        <v>0</v>
      </c>
      <c r="C176" s="707">
        <v>129.03066999999999</v>
      </c>
      <c r="D176" s="707">
        <v>129.03066999999999</v>
      </c>
      <c r="E176" s="708">
        <v>0</v>
      </c>
      <c r="F176" s="706">
        <v>0</v>
      </c>
      <c r="G176" s="707">
        <v>0</v>
      </c>
      <c r="H176" s="707">
        <v>26.135999999999999</v>
      </c>
      <c r="I176" s="707">
        <v>30.135999999999999</v>
      </c>
      <c r="J176" s="707">
        <v>30.135999999999999</v>
      </c>
      <c r="K176" s="709">
        <v>0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4</v>
      </c>
    </row>
    <row r="177" spans="1:21" ht="14.45" customHeight="1" x14ac:dyDescent="0.2">
      <c r="A177" s="710" t="s">
        <v>501</v>
      </c>
      <c r="B177" s="706">
        <v>0</v>
      </c>
      <c r="C177" s="707">
        <v>74.110420000000005</v>
      </c>
      <c r="D177" s="707">
        <v>74.110420000000005</v>
      </c>
      <c r="E177" s="708">
        <v>0</v>
      </c>
      <c r="F177" s="706">
        <v>0</v>
      </c>
      <c r="G177" s="707">
        <v>0</v>
      </c>
      <c r="H177" s="707">
        <v>0</v>
      </c>
      <c r="I177" s="707">
        <v>4</v>
      </c>
      <c r="J177" s="707">
        <v>4</v>
      </c>
      <c r="K177" s="709">
        <v>0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5</v>
      </c>
    </row>
    <row r="178" spans="1:21" ht="14.45" customHeight="1" x14ac:dyDescent="0.2">
      <c r="A178" s="710" t="s">
        <v>502</v>
      </c>
      <c r="B178" s="706">
        <v>0</v>
      </c>
      <c r="C178" s="707">
        <v>54.920250000000003</v>
      </c>
      <c r="D178" s="707">
        <v>54.920250000000003</v>
      </c>
      <c r="E178" s="708">
        <v>0</v>
      </c>
      <c r="F178" s="706">
        <v>0</v>
      </c>
      <c r="G178" s="707">
        <v>0</v>
      </c>
      <c r="H178" s="707">
        <v>26.135999999999999</v>
      </c>
      <c r="I178" s="707">
        <v>26.135999999999999</v>
      </c>
      <c r="J178" s="707">
        <v>26.135999999999999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5</v>
      </c>
    </row>
    <row r="179" spans="1:21" ht="14.45" customHeight="1" x14ac:dyDescent="0.2">
      <c r="A179" s="710" t="s">
        <v>503</v>
      </c>
      <c r="B179" s="706">
        <v>0</v>
      </c>
      <c r="C179" s="707">
        <v>14.07375</v>
      </c>
      <c r="D179" s="707">
        <v>14.07375</v>
      </c>
      <c r="E179" s="708">
        <v>0</v>
      </c>
      <c r="F179" s="706">
        <v>0</v>
      </c>
      <c r="G179" s="707">
        <v>0</v>
      </c>
      <c r="H179" s="707">
        <v>0</v>
      </c>
      <c r="I179" s="707">
        <v>30.976500000000001</v>
      </c>
      <c r="J179" s="707">
        <v>30.976500000000001</v>
      </c>
      <c r="K179" s="709">
        <v>0</v>
      </c>
      <c r="L179" s="270"/>
      <c r="M179" s="705" t="str">
        <f t="shared" si="2"/>
        <v/>
      </c>
      <c r="N179" s="270"/>
      <c r="O179" s="270"/>
      <c r="P179" s="270"/>
      <c r="Q179" s="270"/>
      <c r="R179" s="270"/>
      <c r="S179" s="270"/>
      <c r="T179" s="270"/>
      <c r="U179" s="270">
        <v>4</v>
      </c>
    </row>
    <row r="180" spans="1:21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0</v>
      </c>
      <c r="I180" s="707">
        <v>15.548500000000001</v>
      </c>
      <c r="J180" s="707">
        <v>15.548500000000001</v>
      </c>
      <c r="K180" s="709">
        <v>0</v>
      </c>
      <c r="L180" s="270"/>
      <c r="M180" s="705" t="str">
        <f t="shared" si="2"/>
        <v/>
      </c>
      <c r="N180" s="270"/>
      <c r="O180" s="270"/>
      <c r="P180" s="270"/>
      <c r="Q180" s="270"/>
      <c r="R180" s="270"/>
      <c r="S180" s="270"/>
      <c r="T180" s="270"/>
      <c r="U180" s="270">
        <v>5</v>
      </c>
    </row>
    <row r="181" spans="1:21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0</v>
      </c>
      <c r="I181" s="707">
        <v>15.428000000000001</v>
      </c>
      <c r="J181" s="707">
        <v>15.428000000000001</v>
      </c>
      <c r="K181" s="709">
        <v>0</v>
      </c>
      <c r="L181" s="270"/>
      <c r="M181" s="705" t="str">
        <f t="shared" si="2"/>
        <v/>
      </c>
      <c r="N181" s="270"/>
      <c r="O181" s="270"/>
      <c r="P181" s="270"/>
      <c r="Q181" s="270"/>
      <c r="R181" s="270"/>
      <c r="S181" s="270"/>
      <c r="T181" s="270"/>
      <c r="U181" s="270">
        <v>5</v>
      </c>
    </row>
    <row r="182" spans="1:21" ht="14.45" customHeight="1" x14ac:dyDescent="0.2">
      <c r="A182" s="710" t="s">
        <v>506</v>
      </c>
      <c r="B182" s="706">
        <v>0</v>
      </c>
      <c r="C182" s="707">
        <v>4.9307499999999997</v>
      </c>
      <c r="D182" s="707">
        <v>4.9307499999999997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  <c r="N182" s="270"/>
      <c r="O182" s="270"/>
      <c r="P182" s="270"/>
      <c r="Q182" s="270"/>
      <c r="R182" s="270"/>
      <c r="S182" s="270"/>
      <c r="T182" s="270"/>
      <c r="U182" s="270">
        <v>5</v>
      </c>
    </row>
    <row r="183" spans="1:21" ht="14.45" customHeight="1" x14ac:dyDescent="0.2">
      <c r="A183" s="710" t="s">
        <v>507</v>
      </c>
      <c r="B183" s="706">
        <v>0</v>
      </c>
      <c r="C183" s="707">
        <v>9.1430000000000007</v>
      </c>
      <c r="D183" s="707">
        <v>9.1430000000000007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5</v>
      </c>
    </row>
    <row r="184" spans="1:21" ht="14.45" customHeight="1" x14ac:dyDescent="0.2">
      <c r="A184" s="710" t="s">
        <v>508</v>
      </c>
      <c r="B184" s="706">
        <v>0</v>
      </c>
      <c r="C184" s="707">
        <v>44.104500000000002</v>
      </c>
      <c r="D184" s="707">
        <v>44.104500000000002</v>
      </c>
      <c r="E184" s="708">
        <v>0</v>
      </c>
      <c r="F184" s="706">
        <v>0</v>
      </c>
      <c r="G184" s="707">
        <v>0</v>
      </c>
      <c r="H184" s="707">
        <v>0</v>
      </c>
      <c r="I184" s="707">
        <v>23.528500000000001</v>
      </c>
      <c r="J184" s="707">
        <v>23.528500000000001</v>
      </c>
      <c r="K184" s="709">
        <v>0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4</v>
      </c>
    </row>
    <row r="185" spans="1:21" ht="14.45" customHeight="1" x14ac:dyDescent="0.2">
      <c r="A185" s="710" t="s">
        <v>509</v>
      </c>
      <c r="B185" s="706">
        <v>0</v>
      </c>
      <c r="C185" s="707">
        <v>39.688000000000002</v>
      </c>
      <c r="D185" s="707">
        <v>39.688000000000002</v>
      </c>
      <c r="E185" s="708">
        <v>0</v>
      </c>
      <c r="F185" s="706">
        <v>0</v>
      </c>
      <c r="G185" s="707">
        <v>0</v>
      </c>
      <c r="H185" s="707">
        <v>0</v>
      </c>
      <c r="I185" s="707">
        <v>0.4</v>
      </c>
      <c r="J185" s="707">
        <v>0.4</v>
      </c>
      <c r="K185" s="709">
        <v>0</v>
      </c>
      <c r="L185" s="270"/>
      <c r="M185" s="705" t="str">
        <f t="shared" si="2"/>
        <v/>
      </c>
      <c r="N185" s="270"/>
      <c r="O185" s="270"/>
      <c r="P185" s="270"/>
      <c r="Q185" s="270"/>
      <c r="R185" s="270"/>
      <c r="S185" s="270"/>
      <c r="T185" s="270"/>
      <c r="U185" s="270">
        <v>5</v>
      </c>
    </row>
    <row r="186" spans="1:21" ht="14.45" customHeight="1" x14ac:dyDescent="0.2">
      <c r="A186" s="710" t="s">
        <v>510</v>
      </c>
      <c r="B186" s="706">
        <v>0</v>
      </c>
      <c r="C186" s="707">
        <v>4.4165000000000001</v>
      </c>
      <c r="D186" s="707">
        <v>4.4165000000000001</v>
      </c>
      <c r="E186" s="708">
        <v>0</v>
      </c>
      <c r="F186" s="706">
        <v>0</v>
      </c>
      <c r="G186" s="707">
        <v>0</v>
      </c>
      <c r="H186" s="707">
        <v>0</v>
      </c>
      <c r="I186" s="707">
        <v>4.5374999999999996</v>
      </c>
      <c r="J186" s="707">
        <v>4.5374999999999996</v>
      </c>
      <c r="K186" s="709">
        <v>0</v>
      </c>
      <c r="L186" s="270"/>
      <c r="M186" s="705" t="str">
        <f t="shared" si="2"/>
        <v/>
      </c>
      <c r="N186" s="270"/>
      <c r="O186" s="270"/>
      <c r="P186" s="270"/>
      <c r="Q186" s="270"/>
      <c r="R186" s="270"/>
      <c r="S186" s="270"/>
      <c r="T186" s="270"/>
      <c r="U186" s="270">
        <v>5</v>
      </c>
    </row>
    <row r="187" spans="1:21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18.591000000000001</v>
      </c>
      <c r="J187" s="707">
        <v>18.591000000000001</v>
      </c>
      <c r="K187" s="709">
        <v>0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5</v>
      </c>
    </row>
    <row r="188" spans="1:21" ht="14.45" customHeight="1" x14ac:dyDescent="0.2">
      <c r="A188" s="710" t="s">
        <v>512</v>
      </c>
      <c r="B188" s="706">
        <v>0</v>
      </c>
      <c r="C188" s="707">
        <v>240.78395</v>
      </c>
      <c r="D188" s="707">
        <v>240.78395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4</v>
      </c>
    </row>
    <row r="189" spans="1:21" ht="14.45" customHeight="1" x14ac:dyDescent="0.2">
      <c r="A189" s="710" t="s">
        <v>513</v>
      </c>
      <c r="B189" s="706">
        <v>0</v>
      </c>
      <c r="C189" s="707">
        <v>240.78395</v>
      </c>
      <c r="D189" s="707">
        <v>240.78395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  <c r="N189" s="270"/>
      <c r="O189" s="270"/>
      <c r="P189" s="270"/>
      <c r="Q189" s="270"/>
      <c r="R189" s="270"/>
      <c r="S189" s="270"/>
      <c r="T189" s="270"/>
      <c r="U189" s="270">
        <v>5</v>
      </c>
    </row>
    <row r="190" spans="1:21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0</v>
      </c>
      <c r="I190" s="707">
        <v>5.2634999999999996</v>
      </c>
      <c r="J190" s="707">
        <v>5.2634999999999996</v>
      </c>
      <c r="K190" s="709">
        <v>0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4</v>
      </c>
    </row>
    <row r="191" spans="1:21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5.2634999999999996</v>
      </c>
      <c r="J191" s="707">
        <v>5.2634999999999996</v>
      </c>
      <c r="K191" s="709">
        <v>0</v>
      </c>
      <c r="L191" s="270"/>
      <c r="M191" s="705" t="str">
        <f t="shared" si="2"/>
        <v/>
      </c>
      <c r="N191" s="270"/>
      <c r="O191" s="270"/>
      <c r="P191" s="270"/>
      <c r="Q191" s="270"/>
      <c r="R191" s="270"/>
      <c r="S191" s="270"/>
      <c r="T191" s="270"/>
      <c r="U191" s="270">
        <v>5</v>
      </c>
    </row>
    <row r="192" spans="1:21" ht="14.45" customHeight="1" x14ac:dyDescent="0.2">
      <c r="A192" s="710" t="s">
        <v>516</v>
      </c>
      <c r="B192" s="706">
        <v>494.58543250000002</v>
      </c>
      <c r="C192" s="707">
        <v>114580.26927999999</v>
      </c>
      <c r="D192" s="707">
        <v>114085.6838475</v>
      </c>
      <c r="E192" s="708">
        <v>231.66931686771827</v>
      </c>
      <c r="F192" s="706">
        <v>106741.1863126</v>
      </c>
      <c r="G192" s="707">
        <v>88950.988593833332</v>
      </c>
      <c r="H192" s="707">
        <v>5049.0376200000001</v>
      </c>
      <c r="I192" s="707">
        <v>91060.06336</v>
      </c>
      <c r="J192" s="707">
        <v>2109.0747661666683</v>
      </c>
      <c r="K192" s="709">
        <v>0.85309210535962576</v>
      </c>
      <c r="L192" s="270"/>
      <c r="M192" s="705" t="str">
        <f t="shared" si="2"/>
        <v/>
      </c>
      <c r="N192" s="270"/>
      <c r="O192" s="270"/>
      <c r="P192" s="270"/>
      <c r="Q192" s="270"/>
      <c r="R192" s="270"/>
      <c r="S192" s="270"/>
      <c r="T192" s="270"/>
      <c r="U192" s="270">
        <v>1</v>
      </c>
    </row>
    <row r="193" spans="1:21" ht="14.45" customHeight="1" x14ac:dyDescent="0.2">
      <c r="A193" s="710" t="s">
        <v>517</v>
      </c>
      <c r="B193" s="706">
        <v>271.82165370000001</v>
      </c>
      <c r="C193" s="707">
        <v>107611.99119</v>
      </c>
      <c r="D193" s="707">
        <v>107340.1695363</v>
      </c>
      <c r="E193" s="708">
        <v>395.89190090340475</v>
      </c>
      <c r="F193" s="706">
        <v>106628.8026504</v>
      </c>
      <c r="G193" s="707">
        <v>88857.335542000001</v>
      </c>
      <c r="H193" s="707">
        <v>4970.8993399999999</v>
      </c>
      <c r="I193" s="707">
        <v>84032.491710000002</v>
      </c>
      <c r="J193" s="707">
        <v>-4824.8438319999987</v>
      </c>
      <c r="K193" s="709">
        <v>0.78808436014717609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2</v>
      </c>
    </row>
    <row r="194" spans="1:21" ht="14.45" customHeight="1" x14ac:dyDescent="0.2">
      <c r="A194" s="710" t="s">
        <v>518</v>
      </c>
      <c r="B194" s="706">
        <v>33.821653599999998</v>
      </c>
      <c r="C194" s="707">
        <v>107476.97154</v>
      </c>
      <c r="D194" s="707">
        <v>107443.1498864</v>
      </c>
      <c r="E194" s="708">
        <v>3177.7562626328836</v>
      </c>
      <c r="F194" s="706">
        <v>106480.8026505</v>
      </c>
      <c r="G194" s="707">
        <v>88734.002208750011</v>
      </c>
      <c r="H194" s="707">
        <v>4970.8993399999999</v>
      </c>
      <c r="I194" s="707">
        <v>83953.996369999993</v>
      </c>
      <c r="J194" s="707">
        <v>-4780.0058387500176</v>
      </c>
      <c r="K194" s="709">
        <v>0.78844255753368675</v>
      </c>
      <c r="L194" s="270"/>
      <c r="M194" s="705" t="str">
        <f t="shared" si="2"/>
        <v>X</v>
      </c>
      <c r="N194" s="270"/>
      <c r="O194" s="270"/>
      <c r="P194" s="270"/>
      <c r="Q194" s="270"/>
      <c r="R194" s="270"/>
      <c r="S194" s="270"/>
      <c r="T194" s="270"/>
      <c r="U194" s="270">
        <v>3</v>
      </c>
    </row>
    <row r="195" spans="1:21" ht="14.45" customHeight="1" x14ac:dyDescent="0.2">
      <c r="A195" s="710" t="s">
        <v>519</v>
      </c>
      <c r="B195" s="706">
        <v>33.821653599999998</v>
      </c>
      <c r="C195" s="707">
        <v>123.2912</v>
      </c>
      <c r="D195" s="707">
        <v>89.469546400000013</v>
      </c>
      <c r="E195" s="708">
        <v>3.6453332961815921</v>
      </c>
      <c r="F195" s="706">
        <v>24.7912347</v>
      </c>
      <c r="G195" s="707">
        <v>20.659362250000001</v>
      </c>
      <c r="H195" s="707">
        <v>6.2050000000000001</v>
      </c>
      <c r="I195" s="707">
        <v>91.699089999999998</v>
      </c>
      <c r="J195" s="707">
        <v>71.039727749999997</v>
      </c>
      <c r="K195" s="709">
        <v>3.6988512718166473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4</v>
      </c>
    </row>
    <row r="196" spans="1:21" ht="14.45" customHeight="1" x14ac:dyDescent="0.2">
      <c r="A196" s="710" t="s">
        <v>520</v>
      </c>
      <c r="B196" s="706">
        <v>0.2304117</v>
      </c>
      <c r="C196" s="707">
        <v>0</v>
      </c>
      <c r="D196" s="707">
        <v>-0.2304117</v>
      </c>
      <c r="E196" s="708">
        <v>0</v>
      </c>
      <c r="F196" s="706">
        <v>0.37304769999999998</v>
      </c>
      <c r="G196" s="707">
        <v>0.3108730833333333</v>
      </c>
      <c r="H196" s="707">
        <v>0</v>
      </c>
      <c r="I196" s="707">
        <v>0</v>
      </c>
      <c r="J196" s="707">
        <v>-0.3108730833333333</v>
      </c>
      <c r="K196" s="709">
        <v>0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5</v>
      </c>
    </row>
    <row r="197" spans="1:21" ht="14.45" customHeight="1" x14ac:dyDescent="0.2">
      <c r="A197" s="710" t="s">
        <v>521</v>
      </c>
      <c r="B197" s="706">
        <v>33.321161500000002</v>
      </c>
      <c r="C197" s="707">
        <v>42.252859999999998</v>
      </c>
      <c r="D197" s="707">
        <v>8.931698499999996</v>
      </c>
      <c r="E197" s="708">
        <v>1.268048834372115</v>
      </c>
      <c r="F197" s="706">
        <v>24.099723600000001</v>
      </c>
      <c r="G197" s="707">
        <v>20.083103000000001</v>
      </c>
      <c r="H197" s="707">
        <v>0</v>
      </c>
      <c r="I197" s="707">
        <v>13.26009</v>
      </c>
      <c r="J197" s="707">
        <v>-6.8230130000000013</v>
      </c>
      <c r="K197" s="709">
        <v>0.55021751369795791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5</v>
      </c>
    </row>
    <row r="198" spans="1:21" ht="14.45" customHeight="1" x14ac:dyDescent="0.2">
      <c r="A198" s="710" t="s">
        <v>522</v>
      </c>
      <c r="B198" s="706">
        <v>0.2700804</v>
      </c>
      <c r="C198" s="707">
        <v>81.038340000000005</v>
      </c>
      <c r="D198" s="707">
        <v>80.768259600000007</v>
      </c>
      <c r="E198" s="708">
        <v>300.05265098837236</v>
      </c>
      <c r="F198" s="706">
        <v>0.31846340000000001</v>
      </c>
      <c r="G198" s="707">
        <v>0.2653861666666667</v>
      </c>
      <c r="H198" s="707">
        <v>6.2050000000000001</v>
      </c>
      <c r="I198" s="707">
        <v>78.438999999999993</v>
      </c>
      <c r="J198" s="707">
        <v>78.17361383333332</v>
      </c>
      <c r="K198" s="709">
        <v>246.30459889582286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5</v>
      </c>
    </row>
    <row r="199" spans="1:21" ht="14.45" customHeight="1" x14ac:dyDescent="0.2">
      <c r="A199" s="710" t="s">
        <v>523</v>
      </c>
      <c r="B199" s="706">
        <v>0</v>
      </c>
      <c r="C199" s="707">
        <v>11.421939999999999</v>
      </c>
      <c r="D199" s="707">
        <v>11.421939999999999</v>
      </c>
      <c r="E199" s="708">
        <v>0</v>
      </c>
      <c r="F199" s="706">
        <v>112.7933606</v>
      </c>
      <c r="G199" s="707">
        <v>93.994467166666666</v>
      </c>
      <c r="H199" s="707">
        <v>1.702E-2</v>
      </c>
      <c r="I199" s="707">
        <v>1.32128</v>
      </c>
      <c r="J199" s="707">
        <v>-92.673187166666665</v>
      </c>
      <c r="K199" s="709">
        <v>1.1714164672206779E-2</v>
      </c>
      <c r="L199" s="270"/>
      <c r="M199" s="705" t="str">
        <f t="shared" si="3"/>
        <v/>
      </c>
      <c r="N199" s="270"/>
      <c r="O199" s="270"/>
      <c r="P199" s="270"/>
      <c r="Q199" s="270"/>
      <c r="R199" s="270"/>
      <c r="S199" s="270"/>
      <c r="T199" s="270"/>
      <c r="U199" s="270">
        <v>4</v>
      </c>
    </row>
    <row r="200" spans="1:21" ht="14.45" customHeight="1" x14ac:dyDescent="0.2">
      <c r="A200" s="710" t="s">
        <v>524</v>
      </c>
      <c r="B200" s="706">
        <v>0</v>
      </c>
      <c r="C200" s="707">
        <v>8.1320000000000003E-2</v>
      </c>
      <c r="D200" s="707">
        <v>8.1320000000000003E-2</v>
      </c>
      <c r="E200" s="708">
        <v>0</v>
      </c>
      <c r="F200" s="706">
        <v>37.822350800000002</v>
      </c>
      <c r="G200" s="707">
        <v>31.518625666666669</v>
      </c>
      <c r="H200" s="707">
        <v>1.702E-2</v>
      </c>
      <c r="I200" s="707">
        <v>6.0637299999999996</v>
      </c>
      <c r="J200" s="707">
        <v>-25.454895666666669</v>
      </c>
      <c r="K200" s="709">
        <v>0.1603213409992485</v>
      </c>
      <c r="L200" s="270"/>
      <c r="M200" s="705" t="str">
        <f t="shared" si="3"/>
        <v/>
      </c>
      <c r="N200" s="270"/>
      <c r="O200" s="270"/>
      <c r="P200" s="270"/>
      <c r="Q200" s="270"/>
      <c r="R200" s="270"/>
      <c r="S200" s="270"/>
      <c r="T200" s="270"/>
      <c r="U200" s="270">
        <v>5</v>
      </c>
    </row>
    <row r="201" spans="1:21" ht="14.45" customHeight="1" x14ac:dyDescent="0.2">
      <c r="A201" s="710" t="s">
        <v>525</v>
      </c>
      <c r="B201" s="706">
        <v>0</v>
      </c>
      <c r="C201" s="707">
        <v>11.340619999999999</v>
      </c>
      <c r="D201" s="707">
        <v>11.340619999999999</v>
      </c>
      <c r="E201" s="708">
        <v>0</v>
      </c>
      <c r="F201" s="706">
        <v>74.971009800000004</v>
      </c>
      <c r="G201" s="707">
        <v>62.475841500000008</v>
      </c>
      <c r="H201" s="707">
        <v>0</v>
      </c>
      <c r="I201" s="707">
        <v>-4.7424499999999998</v>
      </c>
      <c r="J201" s="707">
        <v>-67.218291500000007</v>
      </c>
      <c r="K201" s="709">
        <v>-6.3257117819960323E-2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5</v>
      </c>
    </row>
    <row r="202" spans="1:21" ht="14.45" customHeight="1" x14ac:dyDescent="0.2">
      <c r="A202" s="710" t="s">
        <v>526</v>
      </c>
      <c r="B202" s="706">
        <v>0</v>
      </c>
      <c r="C202" s="707">
        <v>101141.80816</v>
      </c>
      <c r="D202" s="707">
        <v>101141.80816</v>
      </c>
      <c r="E202" s="708">
        <v>0</v>
      </c>
      <c r="F202" s="706">
        <v>106343.21805520001</v>
      </c>
      <c r="G202" s="707">
        <v>88619.348379333329</v>
      </c>
      <c r="H202" s="707">
        <v>4964.6773199999998</v>
      </c>
      <c r="I202" s="707">
        <v>80630.64327</v>
      </c>
      <c r="J202" s="707">
        <v>-7988.7051093333284</v>
      </c>
      <c r="K202" s="709">
        <v>0.75821142847253997</v>
      </c>
      <c r="L202" s="270"/>
      <c r="M202" s="705" t="str">
        <f t="shared" si="3"/>
        <v/>
      </c>
      <c r="N202" s="270"/>
      <c r="O202" s="270"/>
      <c r="P202" s="270"/>
      <c r="Q202" s="270"/>
      <c r="R202" s="270"/>
      <c r="S202" s="270"/>
      <c r="T202" s="270"/>
      <c r="U202" s="270">
        <v>4</v>
      </c>
    </row>
    <row r="203" spans="1:21" ht="14.45" customHeight="1" x14ac:dyDescent="0.2">
      <c r="A203" s="710" t="s">
        <v>527</v>
      </c>
      <c r="B203" s="706">
        <v>0</v>
      </c>
      <c r="C203" s="707">
        <v>97919.720700000005</v>
      </c>
      <c r="D203" s="707">
        <v>97919.720700000005</v>
      </c>
      <c r="E203" s="708">
        <v>0</v>
      </c>
      <c r="F203" s="706">
        <v>102064.19330080001</v>
      </c>
      <c r="G203" s="707">
        <v>85053.494417333335</v>
      </c>
      <c r="H203" s="707">
        <v>4964.6773199999998</v>
      </c>
      <c r="I203" s="707">
        <v>78259.174270000003</v>
      </c>
      <c r="J203" s="707">
        <v>-6794.320147333332</v>
      </c>
      <c r="K203" s="709">
        <v>0.76676424649100305</v>
      </c>
      <c r="L203" s="270"/>
      <c r="M203" s="705" t="str">
        <f t="shared" si="3"/>
        <v/>
      </c>
      <c r="N203" s="270"/>
      <c r="O203" s="270"/>
      <c r="P203" s="270"/>
      <c r="Q203" s="270"/>
      <c r="R203" s="270"/>
      <c r="S203" s="270"/>
      <c r="T203" s="270"/>
      <c r="U203" s="270">
        <v>5</v>
      </c>
    </row>
    <row r="204" spans="1:21" ht="14.45" customHeight="1" x14ac:dyDescent="0.2">
      <c r="A204" s="710" t="s">
        <v>528</v>
      </c>
      <c r="B204" s="706">
        <v>0</v>
      </c>
      <c r="C204" s="707">
        <v>3222.0874600000002</v>
      </c>
      <c r="D204" s="707">
        <v>3222.0874600000002</v>
      </c>
      <c r="E204" s="708">
        <v>0</v>
      </c>
      <c r="F204" s="706">
        <v>4279.0247544000003</v>
      </c>
      <c r="G204" s="707">
        <v>3565.8539620000006</v>
      </c>
      <c r="H204" s="707">
        <v>0</v>
      </c>
      <c r="I204" s="707">
        <v>2371.4690000000001</v>
      </c>
      <c r="J204" s="707">
        <v>-1194.3849620000005</v>
      </c>
      <c r="K204" s="709">
        <v>0.5542078244725005</v>
      </c>
      <c r="L204" s="270"/>
      <c r="M204" s="705" t="str">
        <f t="shared" si="3"/>
        <v/>
      </c>
      <c r="N204" s="270"/>
      <c r="O204" s="270"/>
      <c r="P204" s="270"/>
      <c r="Q204" s="270"/>
      <c r="R204" s="270"/>
      <c r="S204" s="270"/>
      <c r="T204" s="270"/>
      <c r="U204" s="270">
        <v>5</v>
      </c>
    </row>
    <row r="205" spans="1:21" ht="14.45" customHeight="1" x14ac:dyDescent="0.2">
      <c r="A205" s="710" t="s">
        <v>529</v>
      </c>
      <c r="B205" s="706">
        <v>0</v>
      </c>
      <c r="C205" s="707">
        <v>6200.4502400000001</v>
      </c>
      <c r="D205" s="707">
        <v>6200.4502400000001</v>
      </c>
      <c r="E205" s="708">
        <v>0</v>
      </c>
      <c r="F205" s="706">
        <v>0</v>
      </c>
      <c r="G205" s="707">
        <v>0</v>
      </c>
      <c r="H205" s="707">
        <v>0</v>
      </c>
      <c r="I205" s="707">
        <v>3230.3327300000001</v>
      </c>
      <c r="J205" s="707">
        <v>3230.3327300000001</v>
      </c>
      <c r="K205" s="709">
        <v>0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4</v>
      </c>
    </row>
    <row r="206" spans="1:21" ht="14.45" customHeight="1" x14ac:dyDescent="0.2">
      <c r="A206" s="710" t="s">
        <v>530</v>
      </c>
      <c r="B206" s="706">
        <v>0</v>
      </c>
      <c r="C206" s="707">
        <v>6200.4502400000001</v>
      </c>
      <c r="D206" s="707">
        <v>6200.4502400000001</v>
      </c>
      <c r="E206" s="708">
        <v>0</v>
      </c>
      <c r="F206" s="706">
        <v>0</v>
      </c>
      <c r="G206" s="707">
        <v>0</v>
      </c>
      <c r="H206" s="707">
        <v>0</v>
      </c>
      <c r="I206" s="707">
        <v>3230.3327300000001</v>
      </c>
      <c r="J206" s="707">
        <v>3230.3327300000001</v>
      </c>
      <c r="K206" s="709">
        <v>0</v>
      </c>
      <c r="L206" s="270"/>
      <c r="M206" s="705" t="str">
        <f t="shared" si="3"/>
        <v/>
      </c>
      <c r="N206" s="270"/>
      <c r="O206" s="270"/>
      <c r="P206" s="270"/>
      <c r="Q206" s="270"/>
      <c r="R206" s="270"/>
      <c r="S206" s="270"/>
      <c r="T206" s="270"/>
      <c r="U206" s="270">
        <v>5</v>
      </c>
    </row>
    <row r="207" spans="1:21" ht="14.45" customHeight="1" x14ac:dyDescent="0.2">
      <c r="A207" s="710" t="s">
        <v>531</v>
      </c>
      <c r="B207" s="706">
        <v>238.00000009999999</v>
      </c>
      <c r="C207" s="707">
        <v>135.01965000000001</v>
      </c>
      <c r="D207" s="707">
        <v>-102.98035009999998</v>
      </c>
      <c r="E207" s="708">
        <v>0.56730945354314732</v>
      </c>
      <c r="F207" s="706">
        <v>147.99999990000001</v>
      </c>
      <c r="G207" s="707">
        <v>123.33333325</v>
      </c>
      <c r="H207" s="707">
        <v>0</v>
      </c>
      <c r="I207" s="707">
        <v>78.495339999999999</v>
      </c>
      <c r="J207" s="707">
        <v>-44.837993249999997</v>
      </c>
      <c r="K207" s="709">
        <v>0.53037391927727962</v>
      </c>
      <c r="L207" s="270"/>
      <c r="M207" s="705" t="str">
        <f t="shared" si="3"/>
        <v>X</v>
      </c>
      <c r="N207" s="270"/>
      <c r="O207" s="270"/>
      <c r="P207" s="270"/>
      <c r="Q207" s="270"/>
      <c r="R207" s="270"/>
      <c r="S207" s="270"/>
      <c r="T207" s="270"/>
      <c r="U207" s="270">
        <v>3</v>
      </c>
    </row>
    <row r="208" spans="1:21" ht="14.45" customHeight="1" x14ac:dyDescent="0.2">
      <c r="A208" s="710" t="s">
        <v>532</v>
      </c>
      <c r="B208" s="706">
        <v>238.00000009999999</v>
      </c>
      <c r="C208" s="707">
        <v>135.01965000000001</v>
      </c>
      <c r="D208" s="707">
        <v>-102.98035009999998</v>
      </c>
      <c r="E208" s="708">
        <v>0.56730945354314732</v>
      </c>
      <c r="F208" s="706">
        <v>147.99999990000001</v>
      </c>
      <c r="G208" s="707">
        <v>123.33333325</v>
      </c>
      <c r="H208" s="707">
        <v>0</v>
      </c>
      <c r="I208" s="707">
        <v>78.495339999999999</v>
      </c>
      <c r="J208" s="707">
        <v>-44.837993249999997</v>
      </c>
      <c r="K208" s="709">
        <v>0.53037391927727962</v>
      </c>
      <c r="L208" s="270"/>
      <c r="M208" s="705" t="str">
        <f t="shared" si="3"/>
        <v/>
      </c>
      <c r="N208" s="270"/>
      <c r="O208" s="270"/>
      <c r="P208" s="270"/>
      <c r="Q208" s="270"/>
      <c r="R208" s="270"/>
      <c r="S208" s="270"/>
      <c r="T208" s="270"/>
      <c r="U208" s="270">
        <v>4</v>
      </c>
    </row>
    <row r="209" spans="1:21" ht="14.45" customHeight="1" x14ac:dyDescent="0.2">
      <c r="A209" s="710" t="s">
        <v>533</v>
      </c>
      <c r="B209" s="706">
        <v>238.00000009999999</v>
      </c>
      <c r="C209" s="707">
        <v>135.01965000000001</v>
      </c>
      <c r="D209" s="707">
        <v>-102.98035009999998</v>
      </c>
      <c r="E209" s="708">
        <v>0.56730945354314732</v>
      </c>
      <c r="F209" s="706">
        <v>147.99999990000001</v>
      </c>
      <c r="G209" s="707">
        <v>123.33333325</v>
      </c>
      <c r="H209" s="707">
        <v>0</v>
      </c>
      <c r="I209" s="707">
        <v>78.495339999999999</v>
      </c>
      <c r="J209" s="707">
        <v>-44.837993249999997</v>
      </c>
      <c r="K209" s="709">
        <v>0.53037391927727962</v>
      </c>
      <c r="L209" s="270"/>
      <c r="M209" s="705" t="str">
        <f t="shared" si="3"/>
        <v/>
      </c>
      <c r="N209" s="270"/>
      <c r="O209" s="270"/>
      <c r="P209" s="270"/>
      <c r="Q209" s="270"/>
      <c r="R209" s="270"/>
      <c r="S209" s="270"/>
      <c r="T209" s="270"/>
      <c r="U209" s="270">
        <v>5</v>
      </c>
    </row>
    <row r="210" spans="1:21" ht="14.45" customHeight="1" x14ac:dyDescent="0.2">
      <c r="A210" s="710" t="s">
        <v>534</v>
      </c>
      <c r="B210" s="706">
        <v>160.09861559999999</v>
      </c>
      <c r="C210" s="707">
        <v>480.28787999999997</v>
      </c>
      <c r="D210" s="707">
        <v>320.18926439999996</v>
      </c>
      <c r="E210" s="708">
        <v>2.9999502381705794</v>
      </c>
      <c r="F210" s="706">
        <v>0</v>
      </c>
      <c r="G210" s="707">
        <v>0</v>
      </c>
      <c r="H210" s="707">
        <v>49.339790000000001</v>
      </c>
      <c r="I210" s="707">
        <v>333.42347999999998</v>
      </c>
      <c r="J210" s="707">
        <v>333.42347999999998</v>
      </c>
      <c r="K210" s="709">
        <v>0</v>
      </c>
      <c r="L210" s="270"/>
      <c r="M210" s="705" t="str">
        <f t="shared" si="3"/>
        <v/>
      </c>
      <c r="N210" s="270"/>
      <c r="O210" s="270"/>
      <c r="P210" s="270"/>
      <c r="Q210" s="270"/>
      <c r="R210" s="270"/>
      <c r="S210" s="270"/>
      <c r="T210" s="270"/>
      <c r="U210" s="270">
        <v>2</v>
      </c>
    </row>
    <row r="211" spans="1:21" ht="14.45" customHeight="1" x14ac:dyDescent="0.2">
      <c r="A211" s="710" t="s">
        <v>535</v>
      </c>
      <c r="B211" s="706">
        <v>0</v>
      </c>
      <c r="C211" s="707">
        <v>152.6557</v>
      </c>
      <c r="D211" s="707">
        <v>152.6557</v>
      </c>
      <c r="E211" s="708">
        <v>0</v>
      </c>
      <c r="F211" s="706">
        <v>0</v>
      </c>
      <c r="G211" s="707">
        <v>0</v>
      </c>
      <c r="H211" s="707">
        <v>0</v>
      </c>
      <c r="I211" s="707">
        <v>93.15</v>
      </c>
      <c r="J211" s="707">
        <v>93.15</v>
      </c>
      <c r="K211" s="709">
        <v>0</v>
      </c>
      <c r="L211" s="270"/>
      <c r="M211" s="705" t="str">
        <f t="shared" si="3"/>
        <v>X</v>
      </c>
      <c r="N211" s="270"/>
      <c r="O211" s="270"/>
      <c r="P211" s="270"/>
      <c r="Q211" s="270"/>
      <c r="R211" s="270"/>
      <c r="S211" s="270"/>
      <c r="T211" s="270"/>
      <c r="U211" s="270">
        <v>3</v>
      </c>
    </row>
    <row r="212" spans="1:21" ht="14.45" customHeight="1" x14ac:dyDescent="0.2">
      <c r="A212" s="710" t="s">
        <v>536</v>
      </c>
      <c r="B212" s="706">
        <v>0</v>
      </c>
      <c r="C212" s="707">
        <v>24.4057</v>
      </c>
      <c r="D212" s="707">
        <v>24.4057</v>
      </c>
      <c r="E212" s="708">
        <v>0</v>
      </c>
      <c r="F212" s="706">
        <v>0</v>
      </c>
      <c r="G212" s="707">
        <v>0</v>
      </c>
      <c r="H212" s="707">
        <v>0</v>
      </c>
      <c r="I212" s="707">
        <v>18.149999999999999</v>
      </c>
      <c r="J212" s="707">
        <v>18.149999999999999</v>
      </c>
      <c r="K212" s="709">
        <v>0</v>
      </c>
      <c r="L212" s="270"/>
      <c r="M212" s="705" t="str">
        <f t="shared" si="3"/>
        <v/>
      </c>
      <c r="N212" s="270"/>
      <c r="O212" s="270"/>
      <c r="P212" s="270"/>
      <c r="Q212" s="270"/>
      <c r="R212" s="270"/>
      <c r="S212" s="270"/>
      <c r="T212" s="270"/>
      <c r="U212" s="270">
        <v>4</v>
      </c>
    </row>
    <row r="213" spans="1:21" ht="14.45" customHeight="1" x14ac:dyDescent="0.2">
      <c r="A213" s="710" t="s">
        <v>537</v>
      </c>
      <c r="B213" s="706">
        <v>0</v>
      </c>
      <c r="C213" s="707">
        <v>24.4057</v>
      </c>
      <c r="D213" s="707">
        <v>24.4057</v>
      </c>
      <c r="E213" s="708">
        <v>0</v>
      </c>
      <c r="F213" s="706">
        <v>0</v>
      </c>
      <c r="G213" s="707">
        <v>0</v>
      </c>
      <c r="H213" s="707">
        <v>0</v>
      </c>
      <c r="I213" s="707">
        <v>18.149999999999999</v>
      </c>
      <c r="J213" s="707">
        <v>18.149999999999999</v>
      </c>
      <c r="K213" s="709">
        <v>0</v>
      </c>
      <c r="L213" s="270"/>
      <c r="M213" s="705" t="str">
        <f t="shared" si="3"/>
        <v/>
      </c>
      <c r="N213" s="270"/>
      <c r="O213" s="270"/>
      <c r="P213" s="270"/>
      <c r="Q213" s="270"/>
      <c r="R213" s="270"/>
      <c r="S213" s="270"/>
      <c r="T213" s="270"/>
      <c r="U213" s="270">
        <v>5</v>
      </c>
    </row>
    <row r="214" spans="1:21" ht="14.45" customHeight="1" x14ac:dyDescent="0.2">
      <c r="A214" s="710" t="s">
        <v>538</v>
      </c>
      <c r="B214" s="706">
        <v>0</v>
      </c>
      <c r="C214" s="707">
        <v>128.25</v>
      </c>
      <c r="D214" s="707">
        <v>128.25</v>
      </c>
      <c r="E214" s="708">
        <v>0</v>
      </c>
      <c r="F214" s="706">
        <v>0</v>
      </c>
      <c r="G214" s="707">
        <v>0</v>
      </c>
      <c r="H214" s="707">
        <v>0</v>
      </c>
      <c r="I214" s="707">
        <v>75</v>
      </c>
      <c r="J214" s="707">
        <v>75</v>
      </c>
      <c r="K214" s="709">
        <v>0</v>
      </c>
      <c r="L214" s="270"/>
      <c r="M214" s="705" t="str">
        <f t="shared" si="3"/>
        <v/>
      </c>
      <c r="N214" s="270"/>
      <c r="O214" s="270"/>
      <c r="P214" s="270"/>
      <c r="Q214" s="270"/>
      <c r="R214" s="270"/>
      <c r="S214" s="270"/>
      <c r="T214" s="270"/>
      <c r="U214" s="270">
        <v>4</v>
      </c>
    </row>
    <row r="215" spans="1:21" ht="14.45" customHeight="1" x14ac:dyDescent="0.2">
      <c r="A215" s="710" t="s">
        <v>539</v>
      </c>
      <c r="B215" s="706">
        <v>0</v>
      </c>
      <c r="C215" s="707">
        <v>128.25</v>
      </c>
      <c r="D215" s="707">
        <v>128.25</v>
      </c>
      <c r="E215" s="708">
        <v>0</v>
      </c>
      <c r="F215" s="706">
        <v>0</v>
      </c>
      <c r="G215" s="707">
        <v>0</v>
      </c>
      <c r="H215" s="707">
        <v>0</v>
      </c>
      <c r="I215" s="707">
        <v>75</v>
      </c>
      <c r="J215" s="707">
        <v>75</v>
      </c>
      <c r="K215" s="709">
        <v>0</v>
      </c>
      <c r="L215" s="270"/>
      <c r="M215" s="705" t="str">
        <f t="shared" si="3"/>
        <v/>
      </c>
      <c r="N215" s="270"/>
      <c r="O215" s="270"/>
      <c r="P215" s="270"/>
      <c r="Q215" s="270"/>
      <c r="R215" s="270"/>
      <c r="S215" s="270"/>
      <c r="T215" s="270"/>
      <c r="U215" s="270">
        <v>5</v>
      </c>
    </row>
    <row r="216" spans="1:21" ht="14.45" customHeight="1" x14ac:dyDescent="0.2">
      <c r="A216" s="710" t="s">
        <v>540</v>
      </c>
      <c r="B216" s="706">
        <v>160.09861559999999</v>
      </c>
      <c r="C216" s="707">
        <v>327.63218000000001</v>
      </c>
      <c r="D216" s="707">
        <v>167.53356440000002</v>
      </c>
      <c r="E216" s="708">
        <v>2.0464398069410916</v>
      </c>
      <c r="F216" s="706">
        <v>0</v>
      </c>
      <c r="G216" s="707">
        <v>0</v>
      </c>
      <c r="H216" s="707">
        <v>49.339790000000001</v>
      </c>
      <c r="I216" s="707">
        <v>240.27348000000001</v>
      </c>
      <c r="J216" s="707">
        <v>240.27348000000001</v>
      </c>
      <c r="K216" s="709">
        <v>0</v>
      </c>
      <c r="L216" s="270"/>
      <c r="M216" s="705" t="str">
        <f t="shared" si="3"/>
        <v>X</v>
      </c>
      <c r="N216" s="270"/>
      <c r="O216" s="270"/>
      <c r="P216" s="270"/>
      <c r="Q216" s="270"/>
      <c r="R216" s="270"/>
      <c r="S216" s="270"/>
      <c r="T216" s="270"/>
      <c r="U216" s="270">
        <v>3</v>
      </c>
    </row>
    <row r="217" spans="1:21" ht="14.45" customHeight="1" x14ac:dyDescent="0.2">
      <c r="A217" s="710" t="s">
        <v>541</v>
      </c>
      <c r="B217" s="706">
        <v>0</v>
      </c>
      <c r="C217" s="707">
        <v>4.0002199999999997</v>
      </c>
      <c r="D217" s="707">
        <v>4.0002199999999997</v>
      </c>
      <c r="E217" s="708">
        <v>0</v>
      </c>
      <c r="F217" s="706">
        <v>0</v>
      </c>
      <c r="G217" s="707">
        <v>0</v>
      </c>
      <c r="H217" s="707">
        <v>0</v>
      </c>
      <c r="I217" s="707">
        <v>4.3990900000000002</v>
      </c>
      <c r="J217" s="707">
        <v>4.3990900000000002</v>
      </c>
      <c r="K217" s="709">
        <v>0</v>
      </c>
      <c r="L217" s="270"/>
      <c r="M217" s="705" t="str">
        <f t="shared" si="3"/>
        <v/>
      </c>
      <c r="N217" s="270"/>
      <c r="O217" s="270"/>
      <c r="P217" s="270"/>
      <c r="Q217" s="270"/>
      <c r="R217" s="270"/>
      <c r="S217" s="270"/>
      <c r="T217" s="270"/>
      <c r="U217" s="270">
        <v>4</v>
      </c>
    </row>
    <row r="218" spans="1:21" ht="14.45" customHeight="1" x14ac:dyDescent="0.2">
      <c r="A218" s="710" t="s">
        <v>542</v>
      </c>
      <c r="B218" s="706">
        <v>0</v>
      </c>
      <c r="C218" s="707">
        <v>2.2000000000000001E-4</v>
      </c>
      <c r="D218" s="707">
        <v>2.2000000000000001E-4</v>
      </c>
      <c r="E218" s="708">
        <v>0</v>
      </c>
      <c r="F218" s="706">
        <v>0</v>
      </c>
      <c r="G218" s="707">
        <v>0</v>
      </c>
      <c r="H218" s="707">
        <v>0</v>
      </c>
      <c r="I218" s="707">
        <v>-9.1E-4</v>
      </c>
      <c r="J218" s="707">
        <v>-9.1E-4</v>
      </c>
      <c r="K218" s="709">
        <v>0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5</v>
      </c>
    </row>
    <row r="219" spans="1:21" ht="14.45" customHeight="1" x14ac:dyDescent="0.2">
      <c r="A219" s="710" t="s">
        <v>543</v>
      </c>
      <c r="B219" s="706">
        <v>0</v>
      </c>
      <c r="C219" s="707">
        <v>4</v>
      </c>
      <c r="D219" s="707">
        <v>4</v>
      </c>
      <c r="E219" s="708">
        <v>0</v>
      </c>
      <c r="F219" s="706">
        <v>0</v>
      </c>
      <c r="G219" s="707">
        <v>0</v>
      </c>
      <c r="H219" s="707">
        <v>0</v>
      </c>
      <c r="I219" s="707">
        <v>4.4000000000000004</v>
      </c>
      <c r="J219" s="707">
        <v>4.4000000000000004</v>
      </c>
      <c r="K219" s="709">
        <v>0</v>
      </c>
      <c r="L219" s="270"/>
      <c r="M219" s="705" t="str">
        <f t="shared" si="3"/>
        <v/>
      </c>
      <c r="N219" s="270"/>
      <c r="O219" s="270"/>
      <c r="P219" s="270"/>
      <c r="Q219" s="270"/>
      <c r="R219" s="270"/>
      <c r="S219" s="270"/>
      <c r="T219" s="270"/>
      <c r="U219" s="270">
        <v>5</v>
      </c>
    </row>
    <row r="220" spans="1:21" ht="14.45" customHeight="1" x14ac:dyDescent="0.2">
      <c r="A220" s="710" t="s">
        <v>544</v>
      </c>
      <c r="B220" s="706">
        <v>160.09861559999999</v>
      </c>
      <c r="C220" s="707">
        <v>153.33111</v>
      </c>
      <c r="D220" s="707">
        <v>-6.7675055999999927</v>
      </c>
      <c r="E220" s="708">
        <v>0.95772914353670402</v>
      </c>
      <c r="F220" s="706">
        <v>0</v>
      </c>
      <c r="G220" s="707">
        <v>0</v>
      </c>
      <c r="H220" s="707">
        <v>8.4137900000000005</v>
      </c>
      <c r="I220" s="707">
        <v>101.95878999999999</v>
      </c>
      <c r="J220" s="707">
        <v>101.95878999999999</v>
      </c>
      <c r="K220" s="709">
        <v>0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4</v>
      </c>
    </row>
    <row r="221" spans="1:21" ht="14.45" customHeight="1" x14ac:dyDescent="0.2">
      <c r="A221" s="710" t="s">
        <v>545</v>
      </c>
      <c r="B221" s="706">
        <v>0</v>
      </c>
      <c r="C221" s="707">
        <v>0.629</v>
      </c>
      <c r="D221" s="707">
        <v>0.629</v>
      </c>
      <c r="E221" s="708">
        <v>0</v>
      </c>
      <c r="F221" s="706">
        <v>0</v>
      </c>
      <c r="G221" s="707">
        <v>0</v>
      </c>
      <c r="H221" s="707">
        <v>0</v>
      </c>
      <c r="I221" s="707">
        <v>0.109</v>
      </c>
      <c r="J221" s="707">
        <v>0.109</v>
      </c>
      <c r="K221" s="709">
        <v>0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5</v>
      </c>
    </row>
    <row r="222" spans="1:21" ht="14.45" customHeight="1" x14ac:dyDescent="0.2">
      <c r="A222" s="710" t="s">
        <v>546</v>
      </c>
      <c r="B222" s="706">
        <v>160.09861559999999</v>
      </c>
      <c r="C222" s="707">
        <v>135.66945000000001</v>
      </c>
      <c r="D222" s="707">
        <v>-24.429165599999976</v>
      </c>
      <c r="E222" s="708">
        <v>0.84741176237878735</v>
      </c>
      <c r="F222" s="706">
        <v>0</v>
      </c>
      <c r="G222" s="707">
        <v>0</v>
      </c>
      <c r="H222" s="707">
        <v>5.0247900000000003</v>
      </c>
      <c r="I222" s="707">
        <v>48.217689999999997</v>
      </c>
      <c r="J222" s="707">
        <v>48.217689999999997</v>
      </c>
      <c r="K222" s="709">
        <v>0</v>
      </c>
      <c r="L222" s="270"/>
      <c r="M222" s="705" t="str">
        <f t="shared" si="3"/>
        <v/>
      </c>
      <c r="N222" s="270"/>
      <c r="O222" s="270"/>
      <c r="P222" s="270"/>
      <c r="Q222" s="270"/>
      <c r="R222" s="270"/>
      <c r="S222" s="270"/>
      <c r="T222" s="270"/>
      <c r="U222" s="270">
        <v>5</v>
      </c>
    </row>
    <row r="223" spans="1:21" ht="14.45" customHeight="1" x14ac:dyDescent="0.2">
      <c r="A223" s="710" t="s">
        <v>547</v>
      </c>
      <c r="B223" s="706">
        <v>0</v>
      </c>
      <c r="C223" s="707">
        <v>17.03266</v>
      </c>
      <c r="D223" s="707">
        <v>17.03266</v>
      </c>
      <c r="E223" s="708">
        <v>0</v>
      </c>
      <c r="F223" s="706">
        <v>0</v>
      </c>
      <c r="G223" s="707">
        <v>0</v>
      </c>
      <c r="H223" s="707">
        <v>3.3889999999999998</v>
      </c>
      <c r="I223" s="707">
        <v>53.632100000000001</v>
      </c>
      <c r="J223" s="707">
        <v>53.632100000000001</v>
      </c>
      <c r="K223" s="709">
        <v>0</v>
      </c>
      <c r="L223" s="270"/>
      <c r="M223" s="705" t="str">
        <f t="shared" si="3"/>
        <v/>
      </c>
      <c r="N223" s="270"/>
      <c r="O223" s="270"/>
      <c r="P223" s="270"/>
      <c r="Q223" s="270"/>
      <c r="R223" s="270"/>
      <c r="S223" s="270"/>
      <c r="T223" s="270"/>
      <c r="U223" s="270">
        <v>5</v>
      </c>
    </row>
    <row r="224" spans="1:21" ht="14.45" customHeight="1" x14ac:dyDescent="0.2">
      <c r="A224" s="710" t="s">
        <v>548</v>
      </c>
      <c r="B224" s="706">
        <v>0</v>
      </c>
      <c r="C224" s="707">
        <v>170.30085</v>
      </c>
      <c r="D224" s="707">
        <v>170.30085</v>
      </c>
      <c r="E224" s="708">
        <v>0</v>
      </c>
      <c r="F224" s="706">
        <v>0</v>
      </c>
      <c r="G224" s="707">
        <v>0</v>
      </c>
      <c r="H224" s="707">
        <v>40.926000000000002</v>
      </c>
      <c r="I224" s="707">
        <v>133.91560000000001</v>
      </c>
      <c r="J224" s="707">
        <v>133.91560000000001</v>
      </c>
      <c r="K224" s="709">
        <v>0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4</v>
      </c>
    </row>
    <row r="225" spans="1:21" ht="14.45" customHeight="1" x14ac:dyDescent="0.2">
      <c r="A225" s="710" t="s">
        <v>549</v>
      </c>
      <c r="B225" s="706">
        <v>0</v>
      </c>
      <c r="C225" s="707">
        <v>170.30085</v>
      </c>
      <c r="D225" s="707">
        <v>170.30085</v>
      </c>
      <c r="E225" s="708">
        <v>0</v>
      </c>
      <c r="F225" s="706">
        <v>0</v>
      </c>
      <c r="G225" s="707">
        <v>0</v>
      </c>
      <c r="H225" s="707">
        <v>40.926000000000002</v>
      </c>
      <c r="I225" s="707">
        <v>133.91560000000001</v>
      </c>
      <c r="J225" s="707">
        <v>133.91560000000001</v>
      </c>
      <c r="K225" s="709">
        <v>0</v>
      </c>
      <c r="L225" s="270"/>
      <c r="M225" s="705" t="str">
        <f t="shared" si="3"/>
        <v/>
      </c>
      <c r="N225" s="270"/>
      <c r="O225" s="270"/>
      <c r="P225" s="270"/>
      <c r="Q225" s="270"/>
      <c r="R225" s="270"/>
      <c r="S225" s="270"/>
      <c r="T225" s="270"/>
      <c r="U225" s="270">
        <v>5</v>
      </c>
    </row>
    <row r="226" spans="1:21" ht="14.45" customHeight="1" x14ac:dyDescent="0.2">
      <c r="A226" s="710" t="s">
        <v>550</v>
      </c>
      <c r="B226" s="706">
        <v>62.665163200000002</v>
      </c>
      <c r="C226" s="707">
        <v>6487.9902099999999</v>
      </c>
      <c r="D226" s="707">
        <v>6425.3250467999997</v>
      </c>
      <c r="E226" s="708">
        <v>103.53424261089293</v>
      </c>
      <c r="F226" s="706">
        <v>112.3836622</v>
      </c>
      <c r="G226" s="707">
        <v>93.653051833333336</v>
      </c>
      <c r="H226" s="707">
        <v>28.798490000000001</v>
      </c>
      <c r="I226" s="707">
        <v>6694.1481700000004</v>
      </c>
      <c r="J226" s="707">
        <v>6600.4951181666675</v>
      </c>
      <c r="K226" s="709">
        <v>59.565136417133061</v>
      </c>
      <c r="L226" s="270"/>
      <c r="M226" s="705" t="str">
        <f t="shared" si="3"/>
        <v/>
      </c>
      <c r="N226" s="270"/>
      <c r="O226" s="270"/>
      <c r="P226" s="270"/>
      <c r="Q226" s="270"/>
      <c r="R226" s="270"/>
      <c r="S226" s="270"/>
      <c r="T226" s="270"/>
      <c r="U226" s="270">
        <v>2</v>
      </c>
    </row>
    <row r="227" spans="1:21" ht="14.45" customHeight="1" x14ac:dyDescent="0.2">
      <c r="A227" s="710" t="s">
        <v>551</v>
      </c>
      <c r="B227" s="706">
        <v>62.665163200000002</v>
      </c>
      <c r="C227" s="707">
        <v>6487.9902099999999</v>
      </c>
      <c r="D227" s="707">
        <v>6425.3250467999997</v>
      </c>
      <c r="E227" s="708">
        <v>103.53424261089293</v>
      </c>
      <c r="F227" s="706">
        <v>112.3836622</v>
      </c>
      <c r="G227" s="707">
        <v>93.653051833333336</v>
      </c>
      <c r="H227" s="707">
        <v>28.798490000000001</v>
      </c>
      <c r="I227" s="707">
        <v>6694.1481700000004</v>
      </c>
      <c r="J227" s="707">
        <v>6600.4951181666675</v>
      </c>
      <c r="K227" s="709">
        <v>59.565136417133061</v>
      </c>
      <c r="L227" s="270"/>
      <c r="M227" s="705" t="str">
        <f t="shared" si="3"/>
        <v>X</v>
      </c>
      <c r="N227" s="270"/>
      <c r="O227" s="270"/>
      <c r="P227" s="270"/>
      <c r="Q227" s="270"/>
      <c r="R227" s="270"/>
      <c r="S227" s="270"/>
      <c r="T227" s="270"/>
      <c r="U227" s="270">
        <v>3</v>
      </c>
    </row>
    <row r="228" spans="1:21" ht="14.45" customHeight="1" x14ac:dyDescent="0.2">
      <c r="A228" s="710" t="s">
        <v>552</v>
      </c>
      <c r="B228" s="706">
        <v>62.665163200000002</v>
      </c>
      <c r="C228" s="707">
        <v>6463.2397000000001</v>
      </c>
      <c r="D228" s="707">
        <v>6400.5745367999998</v>
      </c>
      <c r="E228" s="708">
        <v>103.13927818829968</v>
      </c>
      <c r="F228" s="706">
        <v>112.3836622</v>
      </c>
      <c r="G228" s="707">
        <v>93.653051833333336</v>
      </c>
      <c r="H228" s="707">
        <v>26.736000000000001</v>
      </c>
      <c r="I228" s="707">
        <v>6673.52322</v>
      </c>
      <c r="J228" s="707">
        <v>6579.8701681666671</v>
      </c>
      <c r="K228" s="709">
        <v>59.381613744920301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4</v>
      </c>
    </row>
    <row r="229" spans="1:21" ht="14.45" customHeight="1" x14ac:dyDescent="0.2">
      <c r="A229" s="710" t="s">
        <v>553</v>
      </c>
      <c r="B229" s="706">
        <v>62.665163200000002</v>
      </c>
      <c r="C229" s="707">
        <v>4.6159999999999997</v>
      </c>
      <c r="D229" s="707">
        <v>-58.049163200000002</v>
      </c>
      <c r="E229" s="708">
        <v>7.3661341713381179E-2</v>
      </c>
      <c r="F229" s="706">
        <v>112.3836622</v>
      </c>
      <c r="G229" s="707">
        <v>93.653051833333336</v>
      </c>
      <c r="H229" s="707">
        <v>26.736000000000001</v>
      </c>
      <c r="I229" s="707">
        <v>249.548</v>
      </c>
      <c r="J229" s="707">
        <v>155.89494816666667</v>
      </c>
      <c r="K229" s="709">
        <v>2.2205006948065091</v>
      </c>
      <c r="L229" s="270"/>
      <c r="M229" s="705" t="str">
        <f t="shared" si="3"/>
        <v/>
      </c>
      <c r="N229" s="270"/>
      <c r="O229" s="270"/>
      <c r="P229" s="270"/>
      <c r="Q229" s="270"/>
      <c r="R229" s="270"/>
      <c r="S229" s="270"/>
      <c r="T229" s="270"/>
      <c r="U229" s="270">
        <v>5</v>
      </c>
    </row>
    <row r="230" spans="1:21" ht="14.45" customHeight="1" x14ac:dyDescent="0.2">
      <c r="A230" s="710" t="s">
        <v>554</v>
      </c>
      <c r="B230" s="706">
        <v>0</v>
      </c>
      <c r="C230" s="707">
        <v>6458.6237000000001</v>
      </c>
      <c r="D230" s="707">
        <v>6458.6237000000001</v>
      </c>
      <c r="E230" s="708">
        <v>0</v>
      </c>
      <c r="F230" s="706">
        <v>0</v>
      </c>
      <c r="G230" s="707">
        <v>0</v>
      </c>
      <c r="H230" s="707">
        <v>0</v>
      </c>
      <c r="I230" s="707">
        <v>6423.9752200000003</v>
      </c>
      <c r="J230" s="707">
        <v>6423.9752200000003</v>
      </c>
      <c r="K230" s="709">
        <v>0</v>
      </c>
      <c r="L230" s="270"/>
      <c r="M230" s="705" t="str">
        <f t="shared" si="3"/>
        <v/>
      </c>
      <c r="N230" s="270"/>
      <c r="O230" s="270"/>
      <c r="P230" s="270"/>
      <c r="Q230" s="270"/>
      <c r="R230" s="270"/>
      <c r="S230" s="270"/>
      <c r="T230" s="270"/>
      <c r="U230" s="270">
        <v>5</v>
      </c>
    </row>
    <row r="231" spans="1:21" ht="14.45" customHeight="1" x14ac:dyDescent="0.2">
      <c r="A231" s="710" t="s">
        <v>555</v>
      </c>
      <c r="B231" s="706">
        <v>0</v>
      </c>
      <c r="C231" s="707">
        <v>24.750509999999998</v>
      </c>
      <c r="D231" s="707">
        <v>24.750509999999998</v>
      </c>
      <c r="E231" s="708">
        <v>0</v>
      </c>
      <c r="F231" s="706">
        <v>0</v>
      </c>
      <c r="G231" s="707">
        <v>0</v>
      </c>
      <c r="H231" s="707">
        <v>2.0624899999999999</v>
      </c>
      <c r="I231" s="707">
        <v>20.624949999999998</v>
      </c>
      <c r="J231" s="707">
        <v>20.624949999999998</v>
      </c>
      <c r="K231" s="709">
        <v>0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4</v>
      </c>
    </row>
    <row r="232" spans="1:21" ht="14.45" customHeight="1" x14ac:dyDescent="0.2">
      <c r="A232" s="710" t="s">
        <v>556</v>
      </c>
      <c r="B232" s="706">
        <v>0</v>
      </c>
      <c r="C232" s="707">
        <v>24.750509999999998</v>
      </c>
      <c r="D232" s="707">
        <v>24.750509999999998</v>
      </c>
      <c r="E232" s="708">
        <v>0</v>
      </c>
      <c r="F232" s="706">
        <v>0</v>
      </c>
      <c r="G232" s="707">
        <v>0</v>
      </c>
      <c r="H232" s="707">
        <v>2.0624899999999999</v>
      </c>
      <c r="I232" s="707">
        <v>20.624949999999998</v>
      </c>
      <c r="J232" s="707">
        <v>20.624949999999998</v>
      </c>
      <c r="K232" s="709">
        <v>0</v>
      </c>
      <c r="L232" s="270"/>
      <c r="M232" s="705" t="str">
        <f t="shared" si="3"/>
        <v/>
      </c>
      <c r="N232" s="270"/>
      <c r="O232" s="270"/>
      <c r="P232" s="270"/>
      <c r="Q232" s="270"/>
      <c r="R232" s="270"/>
      <c r="S232" s="270"/>
      <c r="T232" s="270"/>
      <c r="U232" s="270">
        <v>5</v>
      </c>
    </row>
    <row r="233" spans="1:21" ht="14.45" customHeight="1" x14ac:dyDescent="0.2">
      <c r="A233" s="710" t="s">
        <v>557</v>
      </c>
      <c r="B233" s="706">
        <v>0</v>
      </c>
      <c r="C233" s="707">
        <v>-11215.34258</v>
      </c>
      <c r="D233" s="707">
        <v>-11215.34258</v>
      </c>
      <c r="E233" s="708">
        <v>0</v>
      </c>
      <c r="F233" s="706">
        <v>0</v>
      </c>
      <c r="G233" s="707">
        <v>0</v>
      </c>
      <c r="H233" s="707">
        <v>-1342.49198</v>
      </c>
      <c r="I233" s="707">
        <v>-10940.661969999999</v>
      </c>
      <c r="J233" s="707">
        <v>-10940.661969999999</v>
      </c>
      <c r="K233" s="709">
        <v>0</v>
      </c>
      <c r="L233" s="270"/>
      <c r="M233" s="705" t="str">
        <f t="shared" si="3"/>
        <v/>
      </c>
      <c r="N233" s="270"/>
      <c r="O233" s="270"/>
      <c r="P233" s="270"/>
      <c r="Q233" s="270"/>
      <c r="R233" s="270"/>
      <c r="S233" s="270"/>
      <c r="T233" s="270"/>
      <c r="U233" s="270">
        <v>1</v>
      </c>
    </row>
    <row r="234" spans="1:21" ht="14.45" customHeight="1" x14ac:dyDescent="0.2">
      <c r="A234" s="710" t="s">
        <v>558</v>
      </c>
      <c r="B234" s="706">
        <v>0</v>
      </c>
      <c r="C234" s="707">
        <v>-11215.34258</v>
      </c>
      <c r="D234" s="707">
        <v>-11215.34258</v>
      </c>
      <c r="E234" s="708">
        <v>0</v>
      </c>
      <c r="F234" s="706">
        <v>0</v>
      </c>
      <c r="G234" s="707">
        <v>0</v>
      </c>
      <c r="H234" s="707">
        <v>-1342.49198</v>
      </c>
      <c r="I234" s="707">
        <v>-10940.661969999999</v>
      </c>
      <c r="J234" s="707">
        <v>-10940.661969999999</v>
      </c>
      <c r="K234" s="709">
        <v>0</v>
      </c>
      <c r="L234" s="270"/>
      <c r="M234" s="705" t="str">
        <f t="shared" si="3"/>
        <v/>
      </c>
      <c r="N234" s="270"/>
      <c r="O234" s="270"/>
      <c r="P234" s="270"/>
      <c r="Q234" s="270"/>
      <c r="R234" s="270"/>
      <c r="S234" s="270"/>
      <c r="T234" s="270"/>
      <c r="U234" s="270">
        <v>2</v>
      </c>
    </row>
    <row r="235" spans="1:21" ht="14.45" customHeight="1" x14ac:dyDescent="0.2">
      <c r="A235" s="710" t="s">
        <v>559</v>
      </c>
      <c r="B235" s="706">
        <v>0</v>
      </c>
      <c r="C235" s="707">
        <v>-11215.34258</v>
      </c>
      <c r="D235" s="707">
        <v>-11215.34258</v>
      </c>
      <c r="E235" s="708">
        <v>0</v>
      </c>
      <c r="F235" s="706">
        <v>0</v>
      </c>
      <c r="G235" s="707">
        <v>0</v>
      </c>
      <c r="H235" s="707">
        <v>-1342.49198</v>
      </c>
      <c r="I235" s="707">
        <v>-10940.661969999999</v>
      </c>
      <c r="J235" s="707">
        <v>-10940.661969999999</v>
      </c>
      <c r="K235" s="709">
        <v>0</v>
      </c>
      <c r="L235" s="270"/>
      <c r="M235" s="705" t="str">
        <f t="shared" si="3"/>
        <v>X</v>
      </c>
      <c r="N235" s="270"/>
      <c r="O235" s="270"/>
      <c r="P235" s="270"/>
      <c r="Q235" s="270"/>
      <c r="R235" s="270"/>
      <c r="S235" s="270"/>
      <c r="T235" s="270"/>
      <c r="U235" s="270">
        <v>3</v>
      </c>
    </row>
    <row r="236" spans="1:21" ht="14.45" customHeight="1" x14ac:dyDescent="0.2">
      <c r="A236" s="710" t="s">
        <v>560</v>
      </c>
      <c r="B236" s="706">
        <v>0</v>
      </c>
      <c r="C236" s="707">
        <v>-56.435250000000003</v>
      </c>
      <c r="D236" s="707">
        <v>-56.435250000000003</v>
      </c>
      <c r="E236" s="708">
        <v>0</v>
      </c>
      <c r="F236" s="706">
        <v>0</v>
      </c>
      <c r="G236" s="707">
        <v>0</v>
      </c>
      <c r="H236" s="707">
        <v>-5.3684000000000003</v>
      </c>
      <c r="I236" s="707">
        <v>-49.95373</v>
      </c>
      <c r="J236" s="707">
        <v>-49.95373</v>
      </c>
      <c r="K236" s="709">
        <v>0</v>
      </c>
      <c r="L236" s="270"/>
      <c r="M236" s="705" t="str">
        <f t="shared" si="3"/>
        <v/>
      </c>
      <c r="N236" s="270"/>
      <c r="O236" s="270"/>
      <c r="P236" s="270"/>
      <c r="Q236" s="270"/>
      <c r="R236" s="270"/>
      <c r="S236" s="270"/>
      <c r="T236" s="270"/>
      <c r="U236" s="270">
        <v>4</v>
      </c>
    </row>
    <row r="237" spans="1:21" ht="14.45" customHeight="1" x14ac:dyDescent="0.2">
      <c r="A237" s="710" t="s">
        <v>561</v>
      </c>
      <c r="B237" s="706">
        <v>0</v>
      </c>
      <c r="C237" s="707">
        <v>-56.435250000000003</v>
      </c>
      <c r="D237" s="707">
        <v>-56.435250000000003</v>
      </c>
      <c r="E237" s="708">
        <v>0</v>
      </c>
      <c r="F237" s="706">
        <v>0</v>
      </c>
      <c r="G237" s="707">
        <v>0</v>
      </c>
      <c r="H237" s="707">
        <v>-5.3684000000000003</v>
      </c>
      <c r="I237" s="707">
        <v>-49.95373</v>
      </c>
      <c r="J237" s="707">
        <v>-49.95373</v>
      </c>
      <c r="K237" s="709">
        <v>0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5</v>
      </c>
    </row>
    <row r="238" spans="1:21" ht="14.45" customHeight="1" x14ac:dyDescent="0.2">
      <c r="A238" s="710" t="s">
        <v>562</v>
      </c>
      <c r="B238" s="706">
        <v>0</v>
      </c>
      <c r="C238" s="707">
        <v>-26.07</v>
      </c>
      <c r="D238" s="707">
        <v>-26.07</v>
      </c>
      <c r="E238" s="708">
        <v>0</v>
      </c>
      <c r="F238" s="706">
        <v>0</v>
      </c>
      <c r="G238" s="707">
        <v>0</v>
      </c>
      <c r="H238" s="707">
        <v>-5.44</v>
      </c>
      <c r="I238" s="707">
        <v>-56.78</v>
      </c>
      <c r="J238" s="707">
        <v>-56.78</v>
      </c>
      <c r="K238" s="709">
        <v>0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4</v>
      </c>
    </row>
    <row r="239" spans="1:21" ht="14.45" customHeight="1" x14ac:dyDescent="0.2">
      <c r="A239" s="710" t="s">
        <v>563</v>
      </c>
      <c r="B239" s="706">
        <v>0</v>
      </c>
      <c r="C239" s="707">
        <v>-20.97</v>
      </c>
      <c r="D239" s="707">
        <v>-20.97</v>
      </c>
      <c r="E239" s="708">
        <v>0</v>
      </c>
      <c r="F239" s="706">
        <v>0</v>
      </c>
      <c r="G239" s="707">
        <v>0</v>
      </c>
      <c r="H239" s="707">
        <v>-0.68</v>
      </c>
      <c r="I239" s="707">
        <v>-32.299999999999997</v>
      </c>
      <c r="J239" s="707">
        <v>-32.299999999999997</v>
      </c>
      <c r="K239" s="709">
        <v>0</v>
      </c>
      <c r="L239" s="270"/>
      <c r="M239" s="705" t="str">
        <f t="shared" si="3"/>
        <v/>
      </c>
      <c r="N239" s="270"/>
      <c r="O239" s="270"/>
      <c r="P239" s="270"/>
      <c r="Q239" s="270"/>
      <c r="R239" s="270"/>
      <c r="S239" s="270"/>
      <c r="T239" s="270"/>
      <c r="U239" s="270">
        <v>5</v>
      </c>
    </row>
    <row r="240" spans="1:21" ht="14.45" customHeight="1" x14ac:dyDescent="0.2">
      <c r="A240" s="710" t="s">
        <v>564</v>
      </c>
      <c r="B240" s="706">
        <v>0</v>
      </c>
      <c r="C240" s="707">
        <v>-5.0999999999999996</v>
      </c>
      <c r="D240" s="707">
        <v>-5.0999999999999996</v>
      </c>
      <c r="E240" s="708">
        <v>0</v>
      </c>
      <c r="F240" s="706">
        <v>0</v>
      </c>
      <c r="G240" s="707">
        <v>0</v>
      </c>
      <c r="H240" s="707">
        <v>-4.76</v>
      </c>
      <c r="I240" s="707">
        <v>-24.48</v>
      </c>
      <c r="J240" s="707">
        <v>-24.48</v>
      </c>
      <c r="K240" s="709">
        <v>0</v>
      </c>
      <c r="L240" s="270"/>
      <c r="M240" s="705" t="str">
        <f t="shared" si="3"/>
        <v/>
      </c>
      <c r="N240" s="270"/>
      <c r="O240" s="270"/>
      <c r="P240" s="270"/>
      <c r="Q240" s="270"/>
      <c r="R240" s="270"/>
      <c r="S240" s="270"/>
      <c r="T240" s="270"/>
      <c r="U240" s="270">
        <v>5</v>
      </c>
    </row>
    <row r="241" spans="1:21" ht="14.45" customHeight="1" x14ac:dyDescent="0.2">
      <c r="A241" s="710" t="s">
        <v>565</v>
      </c>
      <c r="B241" s="706">
        <v>0</v>
      </c>
      <c r="C241" s="707">
        <v>-34.657020000000003</v>
      </c>
      <c r="D241" s="707">
        <v>-34.657020000000003</v>
      </c>
      <c r="E241" s="708">
        <v>0</v>
      </c>
      <c r="F241" s="706">
        <v>0</v>
      </c>
      <c r="G241" s="707">
        <v>0</v>
      </c>
      <c r="H241" s="707">
        <v>-4.0575000000000001</v>
      </c>
      <c r="I241" s="707">
        <v>-28.54346</v>
      </c>
      <c r="J241" s="707">
        <v>-28.54346</v>
      </c>
      <c r="K241" s="709">
        <v>0</v>
      </c>
      <c r="L241" s="270"/>
      <c r="M241" s="705" t="str">
        <f t="shared" si="3"/>
        <v/>
      </c>
      <c r="N241" s="270"/>
      <c r="O241" s="270"/>
      <c r="P241" s="270"/>
      <c r="Q241" s="270"/>
      <c r="R241" s="270"/>
      <c r="S241" s="270"/>
      <c r="T241" s="270"/>
      <c r="U241" s="270">
        <v>4</v>
      </c>
    </row>
    <row r="242" spans="1:21" ht="14.45" customHeight="1" x14ac:dyDescent="0.2">
      <c r="A242" s="710" t="s">
        <v>566</v>
      </c>
      <c r="B242" s="706">
        <v>0</v>
      </c>
      <c r="C242" s="707">
        <v>-11.91</v>
      </c>
      <c r="D242" s="707">
        <v>-11.91</v>
      </c>
      <c r="E242" s="708">
        <v>0</v>
      </c>
      <c r="F242" s="706">
        <v>0</v>
      </c>
      <c r="G242" s="707">
        <v>0</v>
      </c>
      <c r="H242" s="707">
        <v>-2.2200000000000002</v>
      </c>
      <c r="I242" s="707">
        <v>-10.73</v>
      </c>
      <c r="J242" s="707">
        <v>-10.73</v>
      </c>
      <c r="K242" s="709">
        <v>0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5</v>
      </c>
    </row>
    <row r="243" spans="1:21" ht="14.45" customHeight="1" x14ac:dyDescent="0.2">
      <c r="A243" s="710" t="s">
        <v>567</v>
      </c>
      <c r="B243" s="706">
        <v>0</v>
      </c>
      <c r="C243" s="707">
        <v>-0.58530000000000004</v>
      </c>
      <c r="D243" s="707">
        <v>-0.58530000000000004</v>
      </c>
      <c r="E243" s="708">
        <v>0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>
        <v>5</v>
      </c>
    </row>
    <row r="244" spans="1:21" ht="14.45" customHeight="1" x14ac:dyDescent="0.2">
      <c r="A244" s="710" t="s">
        <v>568</v>
      </c>
      <c r="B244" s="706">
        <v>0</v>
      </c>
      <c r="C244" s="707">
        <v>-22.161719999999999</v>
      </c>
      <c r="D244" s="707">
        <v>-22.161719999999999</v>
      </c>
      <c r="E244" s="708">
        <v>0</v>
      </c>
      <c r="F244" s="706">
        <v>0</v>
      </c>
      <c r="G244" s="707">
        <v>0</v>
      </c>
      <c r="H244" s="707">
        <v>-1.8374999999999999</v>
      </c>
      <c r="I244" s="707">
        <v>-17.813459999999999</v>
      </c>
      <c r="J244" s="707">
        <v>-17.813459999999999</v>
      </c>
      <c r="K244" s="709">
        <v>0</v>
      </c>
      <c r="L244" s="270"/>
      <c r="M244" s="705" t="str">
        <f t="shared" si="3"/>
        <v/>
      </c>
      <c r="N244" s="270"/>
      <c r="O244" s="270"/>
      <c r="P244" s="270"/>
      <c r="Q244" s="270"/>
      <c r="R244" s="270"/>
      <c r="S244" s="270"/>
      <c r="T244" s="270"/>
      <c r="U244" s="270">
        <v>5</v>
      </c>
    </row>
    <row r="245" spans="1:21" ht="14.45" customHeight="1" x14ac:dyDescent="0.2">
      <c r="A245" s="710" t="s">
        <v>569</v>
      </c>
      <c r="B245" s="706">
        <v>0</v>
      </c>
      <c r="C245" s="707">
        <v>-170.21618000000001</v>
      </c>
      <c r="D245" s="707">
        <v>-170.21618000000001</v>
      </c>
      <c r="E245" s="708">
        <v>0</v>
      </c>
      <c r="F245" s="706">
        <v>0</v>
      </c>
      <c r="G245" s="707">
        <v>0</v>
      </c>
      <c r="H245" s="707">
        <v>-12.96231</v>
      </c>
      <c r="I245" s="707">
        <v>-166.14824999999999</v>
      </c>
      <c r="J245" s="707">
        <v>-166.14824999999999</v>
      </c>
      <c r="K245" s="709">
        <v>0</v>
      </c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>
        <v>4</v>
      </c>
    </row>
    <row r="246" spans="1:21" ht="14.45" customHeight="1" x14ac:dyDescent="0.2">
      <c r="A246" s="710" t="s">
        <v>570</v>
      </c>
      <c r="B246" s="706">
        <v>0</v>
      </c>
      <c r="C246" s="707">
        <v>-170.21618000000001</v>
      </c>
      <c r="D246" s="707">
        <v>-170.21618000000001</v>
      </c>
      <c r="E246" s="708">
        <v>0</v>
      </c>
      <c r="F246" s="706">
        <v>0</v>
      </c>
      <c r="G246" s="707">
        <v>0</v>
      </c>
      <c r="H246" s="707">
        <v>-12.96231</v>
      </c>
      <c r="I246" s="707">
        <v>-166.14824999999999</v>
      </c>
      <c r="J246" s="707">
        <v>-166.14824999999999</v>
      </c>
      <c r="K246" s="709">
        <v>0</v>
      </c>
      <c r="L246" s="270"/>
      <c r="M246" s="705" t="str">
        <f t="shared" si="3"/>
        <v/>
      </c>
      <c r="N246" s="270"/>
      <c r="O246" s="270"/>
      <c r="P246" s="270"/>
      <c r="Q246" s="270"/>
      <c r="R246" s="270"/>
      <c r="S246" s="270"/>
      <c r="T246" s="270"/>
      <c r="U246" s="270">
        <v>5</v>
      </c>
    </row>
    <row r="247" spans="1:21" ht="14.45" customHeight="1" x14ac:dyDescent="0.2">
      <c r="A247" s="710" t="s">
        <v>571</v>
      </c>
      <c r="B247" s="706">
        <v>0</v>
      </c>
      <c r="C247" s="707">
        <v>-59.107199999999999</v>
      </c>
      <c r="D247" s="707">
        <v>-59.107199999999999</v>
      </c>
      <c r="E247" s="708">
        <v>0</v>
      </c>
      <c r="F247" s="706">
        <v>0</v>
      </c>
      <c r="G247" s="707">
        <v>0</v>
      </c>
      <c r="H247" s="707">
        <v>-3.76335</v>
      </c>
      <c r="I247" s="707">
        <v>-44.998690000000003</v>
      </c>
      <c r="J247" s="707">
        <v>-44.998690000000003</v>
      </c>
      <c r="K247" s="709">
        <v>0</v>
      </c>
      <c r="L247" s="270"/>
      <c r="M247" s="705" t="str">
        <f t="shared" si="3"/>
        <v/>
      </c>
      <c r="N247" s="270"/>
      <c r="O247" s="270"/>
      <c r="P247" s="270"/>
      <c r="Q247" s="270"/>
      <c r="R247" s="270"/>
      <c r="S247" s="270"/>
      <c r="T247" s="270"/>
      <c r="U247" s="270">
        <v>4</v>
      </c>
    </row>
    <row r="248" spans="1:21" ht="14.45" customHeight="1" x14ac:dyDescent="0.2">
      <c r="A248" s="710" t="s">
        <v>572</v>
      </c>
      <c r="B248" s="706">
        <v>0</v>
      </c>
      <c r="C248" s="707">
        <v>-59.107199999999999</v>
      </c>
      <c r="D248" s="707">
        <v>-59.107199999999999</v>
      </c>
      <c r="E248" s="708">
        <v>0</v>
      </c>
      <c r="F248" s="706">
        <v>0</v>
      </c>
      <c r="G248" s="707">
        <v>0</v>
      </c>
      <c r="H248" s="707">
        <v>-3.76335</v>
      </c>
      <c r="I248" s="707">
        <v>-44.998690000000003</v>
      </c>
      <c r="J248" s="707">
        <v>-44.998690000000003</v>
      </c>
      <c r="K248" s="709">
        <v>0</v>
      </c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>
        <v>5</v>
      </c>
    </row>
    <row r="249" spans="1:21" ht="14.45" customHeight="1" x14ac:dyDescent="0.2">
      <c r="A249" s="710" t="s">
        <v>573</v>
      </c>
      <c r="B249" s="706">
        <v>0</v>
      </c>
      <c r="C249" s="707">
        <v>-8.5440000000000005</v>
      </c>
      <c r="D249" s="707">
        <v>-8.5440000000000005</v>
      </c>
      <c r="E249" s="708">
        <v>0</v>
      </c>
      <c r="F249" s="706">
        <v>0</v>
      </c>
      <c r="G249" s="707">
        <v>0</v>
      </c>
      <c r="H249" s="707">
        <v>-0.89200000000000002</v>
      </c>
      <c r="I249" s="707">
        <v>-7.9420000000000002</v>
      </c>
      <c r="J249" s="707">
        <v>-7.9420000000000002</v>
      </c>
      <c r="K249" s="709">
        <v>0</v>
      </c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>
        <v>4</v>
      </c>
    </row>
    <row r="250" spans="1:21" ht="14.45" customHeight="1" x14ac:dyDescent="0.2">
      <c r="A250" s="710" t="s">
        <v>574</v>
      </c>
      <c r="B250" s="706">
        <v>0</v>
      </c>
      <c r="C250" s="707">
        <v>-8.5440000000000005</v>
      </c>
      <c r="D250" s="707">
        <v>-8.5440000000000005</v>
      </c>
      <c r="E250" s="708">
        <v>0</v>
      </c>
      <c r="F250" s="706">
        <v>0</v>
      </c>
      <c r="G250" s="707">
        <v>0</v>
      </c>
      <c r="H250" s="707">
        <v>-0.89200000000000002</v>
      </c>
      <c r="I250" s="707">
        <v>-7.9420000000000002</v>
      </c>
      <c r="J250" s="707">
        <v>-7.9420000000000002</v>
      </c>
      <c r="K250" s="709">
        <v>0</v>
      </c>
      <c r="L250" s="270"/>
      <c r="M250" s="705" t="str">
        <f t="shared" si="3"/>
        <v/>
      </c>
      <c r="N250" s="270"/>
      <c r="O250" s="270"/>
      <c r="P250" s="270"/>
      <c r="Q250" s="270"/>
      <c r="R250" s="270"/>
      <c r="S250" s="270"/>
      <c r="T250" s="270"/>
      <c r="U250" s="270">
        <v>5</v>
      </c>
    </row>
    <row r="251" spans="1:21" ht="14.45" customHeight="1" x14ac:dyDescent="0.2">
      <c r="A251" s="710" t="s">
        <v>575</v>
      </c>
      <c r="B251" s="706">
        <v>0</v>
      </c>
      <c r="C251" s="707">
        <v>-2092.3116300000002</v>
      </c>
      <c r="D251" s="707">
        <v>-2092.3116300000002</v>
      </c>
      <c r="E251" s="708">
        <v>0</v>
      </c>
      <c r="F251" s="706">
        <v>0</v>
      </c>
      <c r="G251" s="707">
        <v>0</v>
      </c>
      <c r="H251" s="707">
        <v>-318.16705999999999</v>
      </c>
      <c r="I251" s="707">
        <v>-1609.7526800000001</v>
      </c>
      <c r="J251" s="707">
        <v>-1609.7526800000001</v>
      </c>
      <c r="K251" s="709">
        <v>0</v>
      </c>
      <c r="L251" s="270"/>
      <c r="M251" s="705" t="str">
        <f t="shared" si="3"/>
        <v/>
      </c>
      <c r="N251" s="270"/>
      <c r="O251" s="270"/>
      <c r="P251" s="270"/>
      <c r="Q251" s="270"/>
      <c r="R251" s="270"/>
      <c r="S251" s="270"/>
      <c r="T251" s="270"/>
      <c r="U251" s="270">
        <v>4</v>
      </c>
    </row>
    <row r="252" spans="1:21" ht="14.45" customHeight="1" x14ac:dyDescent="0.2">
      <c r="A252" s="710" t="s">
        <v>576</v>
      </c>
      <c r="B252" s="706">
        <v>0</v>
      </c>
      <c r="C252" s="707">
        <v>-2092.3116300000002</v>
      </c>
      <c r="D252" s="707">
        <v>-2092.3116300000002</v>
      </c>
      <c r="E252" s="708">
        <v>0</v>
      </c>
      <c r="F252" s="706">
        <v>0</v>
      </c>
      <c r="G252" s="707">
        <v>0</v>
      </c>
      <c r="H252" s="707">
        <v>-318.16705999999999</v>
      </c>
      <c r="I252" s="707">
        <v>-1609.7526800000001</v>
      </c>
      <c r="J252" s="707">
        <v>-1609.7526800000001</v>
      </c>
      <c r="K252" s="709">
        <v>0</v>
      </c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>
        <v>5</v>
      </c>
    </row>
    <row r="253" spans="1:21" ht="14.45" customHeight="1" x14ac:dyDescent="0.2">
      <c r="A253" s="710" t="s">
        <v>577</v>
      </c>
      <c r="B253" s="706">
        <v>0</v>
      </c>
      <c r="C253" s="707">
        <v>-1234.84989</v>
      </c>
      <c r="D253" s="707">
        <v>-1234.84989</v>
      </c>
      <c r="E253" s="708">
        <v>0</v>
      </c>
      <c r="F253" s="706">
        <v>0</v>
      </c>
      <c r="G253" s="707">
        <v>0</v>
      </c>
      <c r="H253" s="707">
        <v>-104.26469</v>
      </c>
      <c r="I253" s="707">
        <v>-1246.5799500000001</v>
      </c>
      <c r="J253" s="707">
        <v>-1246.5799500000001</v>
      </c>
      <c r="K253" s="709">
        <v>0</v>
      </c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>
        <v>4</v>
      </c>
    </row>
    <row r="254" spans="1:21" ht="14.45" customHeight="1" x14ac:dyDescent="0.2">
      <c r="A254" s="710" t="s">
        <v>578</v>
      </c>
      <c r="B254" s="706">
        <v>0</v>
      </c>
      <c r="C254" s="707">
        <v>-1234.84989</v>
      </c>
      <c r="D254" s="707">
        <v>-1234.84989</v>
      </c>
      <c r="E254" s="708">
        <v>0</v>
      </c>
      <c r="F254" s="706">
        <v>0</v>
      </c>
      <c r="G254" s="707">
        <v>0</v>
      </c>
      <c r="H254" s="707">
        <v>-104.26469</v>
      </c>
      <c r="I254" s="707">
        <v>-1246.5799500000001</v>
      </c>
      <c r="J254" s="707">
        <v>-1246.5799500000001</v>
      </c>
      <c r="K254" s="709">
        <v>0</v>
      </c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>
        <v>5</v>
      </c>
    </row>
    <row r="255" spans="1:21" ht="14.45" customHeight="1" x14ac:dyDescent="0.2">
      <c r="A255" s="710" t="s">
        <v>579</v>
      </c>
      <c r="B255" s="706">
        <v>0</v>
      </c>
      <c r="C255" s="707">
        <v>-7533.1514100000004</v>
      </c>
      <c r="D255" s="707">
        <v>-7533.1514100000004</v>
      </c>
      <c r="E255" s="708">
        <v>0</v>
      </c>
      <c r="F255" s="706">
        <v>0</v>
      </c>
      <c r="G255" s="707">
        <v>0</v>
      </c>
      <c r="H255" s="707">
        <v>-887.57667000000004</v>
      </c>
      <c r="I255" s="707">
        <v>-7729.9632099999999</v>
      </c>
      <c r="J255" s="707">
        <v>-7729.9632099999999</v>
      </c>
      <c r="K255" s="709">
        <v>0</v>
      </c>
      <c r="L255" s="270"/>
      <c r="M255" s="705" t="str">
        <f t="shared" si="3"/>
        <v/>
      </c>
      <c r="N255" s="270"/>
      <c r="O255" s="270"/>
      <c r="P255" s="270"/>
      <c r="Q255" s="270"/>
      <c r="R255" s="270"/>
      <c r="S255" s="270"/>
      <c r="T255" s="270"/>
      <c r="U255" s="270">
        <v>4</v>
      </c>
    </row>
    <row r="256" spans="1:21" ht="14.45" customHeight="1" x14ac:dyDescent="0.2">
      <c r="A256" s="710" t="s">
        <v>580</v>
      </c>
      <c r="B256" s="706">
        <v>0</v>
      </c>
      <c r="C256" s="707">
        <v>-7533.1514100000004</v>
      </c>
      <c r="D256" s="707">
        <v>-7533.1514100000004</v>
      </c>
      <c r="E256" s="708">
        <v>0</v>
      </c>
      <c r="F256" s="706">
        <v>0</v>
      </c>
      <c r="G256" s="707">
        <v>0</v>
      </c>
      <c r="H256" s="707">
        <v>-887.57667000000004</v>
      </c>
      <c r="I256" s="707">
        <v>-7729.9632099999999</v>
      </c>
      <c r="J256" s="707">
        <v>-7729.9632099999999</v>
      </c>
      <c r="K256" s="709">
        <v>0</v>
      </c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>
        <v>5</v>
      </c>
    </row>
    <row r="257" spans="1:21" ht="14.45" customHeight="1" x14ac:dyDescent="0.2">
      <c r="A257" s="710" t="s">
        <v>581</v>
      </c>
      <c r="B257" s="706">
        <v>0</v>
      </c>
      <c r="C257" s="707">
        <v>6.9679500000000001</v>
      </c>
      <c r="D257" s="707">
        <v>6.9679500000000001</v>
      </c>
      <c r="E257" s="708">
        <v>0</v>
      </c>
      <c r="F257" s="706">
        <v>0</v>
      </c>
      <c r="G257" s="707">
        <v>0</v>
      </c>
      <c r="H257" s="707">
        <v>0.37096000000000001</v>
      </c>
      <c r="I257" s="707">
        <v>28.5078</v>
      </c>
      <c r="J257" s="707">
        <v>28.5078</v>
      </c>
      <c r="K257" s="709">
        <v>0</v>
      </c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>
        <v>1</v>
      </c>
    </row>
    <row r="258" spans="1:21" ht="14.45" customHeight="1" x14ac:dyDescent="0.2">
      <c r="A258" s="710" t="s">
        <v>582</v>
      </c>
      <c r="B258" s="706">
        <v>0</v>
      </c>
      <c r="C258" s="707">
        <v>6.9679500000000001</v>
      </c>
      <c r="D258" s="707">
        <v>6.9679500000000001</v>
      </c>
      <c r="E258" s="708">
        <v>0</v>
      </c>
      <c r="F258" s="706">
        <v>0</v>
      </c>
      <c r="G258" s="707">
        <v>0</v>
      </c>
      <c r="H258" s="707">
        <v>0.37096000000000001</v>
      </c>
      <c r="I258" s="707">
        <v>28.5078</v>
      </c>
      <c r="J258" s="707">
        <v>28.5078</v>
      </c>
      <c r="K258" s="709">
        <v>0</v>
      </c>
      <c r="L258" s="270"/>
      <c r="M258" s="705" t="str">
        <f t="shared" si="3"/>
        <v/>
      </c>
      <c r="N258" s="270"/>
      <c r="O258" s="270"/>
      <c r="P258" s="270"/>
      <c r="Q258" s="270"/>
      <c r="R258" s="270"/>
      <c r="S258" s="270"/>
      <c r="T258" s="270"/>
      <c r="U258" s="270">
        <v>2</v>
      </c>
    </row>
    <row r="259" spans="1:21" ht="14.45" customHeight="1" x14ac:dyDescent="0.2">
      <c r="A259" s="710" t="s">
        <v>583</v>
      </c>
      <c r="B259" s="706">
        <v>0</v>
      </c>
      <c r="C259" s="707">
        <v>6.9679500000000001</v>
      </c>
      <c r="D259" s="707">
        <v>6.9679500000000001</v>
      </c>
      <c r="E259" s="708">
        <v>0</v>
      </c>
      <c r="F259" s="706">
        <v>0</v>
      </c>
      <c r="G259" s="707">
        <v>0</v>
      </c>
      <c r="H259" s="707">
        <v>0.37096000000000001</v>
      </c>
      <c r="I259" s="707">
        <v>28.5078</v>
      </c>
      <c r="J259" s="707">
        <v>28.5078</v>
      </c>
      <c r="K259" s="709">
        <v>0</v>
      </c>
      <c r="L259" s="270"/>
      <c r="M259" s="705" t="str">
        <f t="shared" si="3"/>
        <v>X</v>
      </c>
      <c r="N259" s="270"/>
      <c r="O259" s="270"/>
      <c r="P259" s="270"/>
      <c r="Q259" s="270"/>
      <c r="R259" s="270"/>
      <c r="S259" s="270"/>
      <c r="T259" s="270"/>
      <c r="U259" s="270">
        <v>3</v>
      </c>
    </row>
    <row r="260" spans="1:21" ht="14.45" customHeight="1" x14ac:dyDescent="0.2">
      <c r="A260" s="710" t="s">
        <v>584</v>
      </c>
      <c r="B260" s="706">
        <v>0</v>
      </c>
      <c r="C260" s="707">
        <v>6.9679500000000001</v>
      </c>
      <c r="D260" s="707">
        <v>6.9679500000000001</v>
      </c>
      <c r="E260" s="708">
        <v>0</v>
      </c>
      <c r="F260" s="706">
        <v>0</v>
      </c>
      <c r="G260" s="707">
        <v>0</v>
      </c>
      <c r="H260" s="707">
        <v>0.37096000000000001</v>
      </c>
      <c r="I260" s="707">
        <v>28.5078</v>
      </c>
      <c r="J260" s="707">
        <v>28.5078</v>
      </c>
      <c r="K260" s="709">
        <v>0</v>
      </c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>
        <v>4</v>
      </c>
    </row>
    <row r="261" spans="1:21" ht="14.45" customHeight="1" x14ac:dyDescent="0.2">
      <c r="A261" s="710" t="s">
        <v>585</v>
      </c>
      <c r="B261" s="706">
        <v>0</v>
      </c>
      <c r="C261" s="707">
        <v>6.9679500000000001</v>
      </c>
      <c r="D261" s="707">
        <v>6.9679500000000001</v>
      </c>
      <c r="E261" s="708">
        <v>0</v>
      </c>
      <c r="F261" s="706">
        <v>0</v>
      </c>
      <c r="G261" s="707">
        <v>0</v>
      </c>
      <c r="H261" s="707">
        <v>0.37096000000000001</v>
      </c>
      <c r="I261" s="707">
        <v>4.1558400000000004</v>
      </c>
      <c r="J261" s="707">
        <v>4.1558400000000004</v>
      </c>
      <c r="K261" s="709">
        <v>0</v>
      </c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>
        <v>5</v>
      </c>
    </row>
    <row r="262" spans="1:21" ht="14.45" customHeight="1" x14ac:dyDescent="0.2">
      <c r="A262" s="710" t="s">
        <v>586</v>
      </c>
      <c r="B262" s="706">
        <v>0</v>
      </c>
      <c r="C262" s="707">
        <v>0</v>
      </c>
      <c r="D262" s="707">
        <v>0</v>
      </c>
      <c r="E262" s="708">
        <v>0</v>
      </c>
      <c r="F262" s="706">
        <v>0</v>
      </c>
      <c r="G262" s="707">
        <v>0</v>
      </c>
      <c r="H262" s="707">
        <v>0</v>
      </c>
      <c r="I262" s="707">
        <v>24.351959999999998</v>
      </c>
      <c r="J262" s="707">
        <v>24.351959999999998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>
        <v>5</v>
      </c>
    </row>
    <row r="263" spans="1:21" ht="14.45" customHeight="1" x14ac:dyDescent="0.2">
      <c r="A263" s="711"/>
      <c r="B263" s="270"/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705" t="str">
        <f t="shared" si="4"/>
        <v/>
      </c>
      <c r="N263" s="270"/>
      <c r="O263" s="270"/>
      <c r="P263" s="270"/>
      <c r="Q263" s="270"/>
      <c r="R263" s="270"/>
      <c r="S263" s="270"/>
      <c r="T263" s="270"/>
      <c r="U263" s="270"/>
    </row>
    <row r="264" spans="1:21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/>
    </row>
    <row r="265" spans="1:21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/>
    </row>
    <row r="266" spans="1:21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/>
    </row>
    <row r="267" spans="1:21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/>
    </row>
    <row r="268" spans="1:21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  <c r="N268" s="270"/>
      <c r="O268" s="270"/>
      <c r="P268" s="270"/>
      <c r="Q268" s="270"/>
      <c r="R268" s="270"/>
      <c r="S268" s="270"/>
      <c r="T268" s="270"/>
      <c r="U268" s="270"/>
    </row>
    <row r="269" spans="1:21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/>
    </row>
    <row r="270" spans="1:21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  <c r="N270" s="270"/>
      <c r="O270" s="270"/>
      <c r="P270" s="270"/>
      <c r="Q270" s="270"/>
      <c r="R270" s="270"/>
      <c r="S270" s="270"/>
      <c r="T270" s="270"/>
      <c r="U270" s="270"/>
    </row>
    <row r="271" spans="1:21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  <c r="N271" s="270"/>
      <c r="O271" s="270"/>
      <c r="P271" s="270"/>
      <c r="Q271" s="270"/>
      <c r="R271" s="270"/>
      <c r="S271" s="270"/>
      <c r="T271" s="270"/>
      <c r="U271" s="270"/>
    </row>
    <row r="272" spans="1:21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/>
    </row>
    <row r="273" spans="1:21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/>
    </row>
    <row r="274" spans="1:21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  <c r="N274" s="270"/>
      <c r="O274" s="270"/>
      <c r="P274" s="270"/>
      <c r="Q274" s="270"/>
      <c r="R274" s="270"/>
      <c r="S274" s="270"/>
      <c r="T274" s="270"/>
      <c r="U274" s="270"/>
    </row>
    <row r="275" spans="1:21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/>
    </row>
    <row r="276" spans="1:21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/>
    </row>
    <row r="277" spans="1:21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/>
    </row>
    <row r="278" spans="1:21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/>
    </row>
    <row r="279" spans="1:21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/>
    </row>
    <row r="280" spans="1:21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/>
    </row>
    <row r="281" spans="1:21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/>
    </row>
    <row r="282" spans="1:21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  <c r="N282" s="270"/>
      <c r="O282" s="270"/>
      <c r="P282" s="270"/>
      <c r="Q282" s="270"/>
      <c r="R282" s="270"/>
      <c r="S282" s="270"/>
      <c r="T282" s="270"/>
      <c r="U282" s="270"/>
    </row>
    <row r="283" spans="1:21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  <c r="N283" s="270"/>
      <c r="O283" s="270"/>
      <c r="P283" s="270"/>
      <c r="Q283" s="270"/>
      <c r="R283" s="270"/>
      <c r="S283" s="270"/>
      <c r="T283" s="270"/>
      <c r="U283" s="270"/>
    </row>
    <row r="284" spans="1:21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/>
    </row>
    <row r="285" spans="1:21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/>
    </row>
    <row r="286" spans="1:21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  <c r="N286" s="270"/>
      <c r="O286" s="270"/>
      <c r="P286" s="270"/>
      <c r="Q286" s="270"/>
      <c r="R286" s="270"/>
      <c r="S286" s="270"/>
      <c r="T286" s="270"/>
      <c r="U286" s="270"/>
    </row>
    <row r="287" spans="1:21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/>
    </row>
    <row r="288" spans="1:21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/>
    </row>
    <row r="289" spans="1:21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/>
    </row>
    <row r="290" spans="1:21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/>
    </row>
    <row r="291" spans="1:21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/>
    </row>
    <row r="292" spans="1:21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/>
    </row>
    <row r="293" spans="1:21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/>
    </row>
    <row r="294" spans="1:21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  <c r="N294" s="270"/>
      <c r="O294" s="270"/>
      <c r="P294" s="270"/>
      <c r="Q294" s="270"/>
      <c r="R294" s="270"/>
      <c r="S294" s="270"/>
      <c r="T294" s="270"/>
      <c r="U294" s="270"/>
    </row>
    <row r="295" spans="1:21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/>
    </row>
    <row r="296" spans="1:21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/>
    </row>
    <row r="297" spans="1:21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/>
    </row>
    <row r="298" spans="1:21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/>
    </row>
    <row r="299" spans="1:21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/>
    </row>
    <row r="300" spans="1:21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/>
    </row>
    <row r="301" spans="1:21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/>
    </row>
    <row r="302" spans="1:21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/>
    </row>
    <row r="303" spans="1:21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/>
    </row>
    <row r="304" spans="1:21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/>
    </row>
    <row r="305" spans="1:21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/>
    </row>
    <row r="306" spans="1:21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/>
    </row>
    <row r="307" spans="1:21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/>
    </row>
    <row r="308" spans="1:21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/>
    </row>
    <row r="309" spans="1:21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/>
    </row>
    <row r="310" spans="1:21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/>
    </row>
    <row r="311" spans="1:21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/>
    </row>
    <row r="312" spans="1:21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/>
    </row>
    <row r="313" spans="1:21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/>
    </row>
    <row r="314" spans="1:21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/>
    </row>
    <row r="315" spans="1:21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/>
    </row>
    <row r="316" spans="1:21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/>
    </row>
    <row r="317" spans="1:21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/>
    </row>
    <row r="318" spans="1:21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/>
    </row>
    <row r="319" spans="1:21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  <c r="N319" s="270"/>
      <c r="O319" s="270"/>
      <c r="P319" s="270"/>
      <c r="Q319" s="270"/>
      <c r="R319" s="270"/>
      <c r="S319" s="270"/>
      <c r="T319" s="270"/>
      <c r="U319" s="270"/>
    </row>
    <row r="320" spans="1:21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/>
    </row>
    <row r="321" spans="1:21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/>
    </row>
    <row r="322" spans="1:21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/>
    </row>
    <row r="323" spans="1:21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62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264:K818">
    <cfRule type="expression" dxfId="77" priority="5">
      <formula>$M264="HV"</formula>
    </cfRule>
    <cfRule type="expression" dxfId="76" priority="6">
      <formula>$M264="X"</formula>
    </cfRule>
  </conditionalFormatting>
  <hyperlinks>
    <hyperlink ref="A2" location="Obsah!A1" display="Zpět na Obsah  KL 01  1.-4.měsíc" xr:uid="{1A31DEB0-678E-4723-B2D7-8C91AD6EDDE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587</v>
      </c>
      <c r="B5" s="713" t="s">
        <v>588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587</v>
      </c>
      <c r="B6" s="713" t="s">
        <v>589</v>
      </c>
      <c r="C6" s="714">
        <v>1591.4714300000005</v>
      </c>
      <c r="D6" s="714">
        <v>1588.2927000000011</v>
      </c>
      <c r="E6" s="714"/>
      <c r="F6" s="714">
        <v>1785.7712200000012</v>
      </c>
      <c r="G6" s="714">
        <v>0</v>
      </c>
      <c r="H6" s="714">
        <v>1785.7712200000012</v>
      </c>
      <c r="I6" s="715" t="s">
        <v>329</v>
      </c>
      <c r="J6" s="716" t="s">
        <v>1</v>
      </c>
    </row>
    <row r="7" spans="1:10" ht="14.45" customHeight="1" x14ac:dyDescent="0.2">
      <c r="A7" s="712" t="s">
        <v>587</v>
      </c>
      <c r="B7" s="713" t="s">
        <v>590</v>
      </c>
      <c r="C7" s="714">
        <v>8.5334000000000003</v>
      </c>
      <c r="D7" s="714">
        <v>5.1200400000000004</v>
      </c>
      <c r="E7" s="714"/>
      <c r="F7" s="714">
        <v>6.8267199999999999</v>
      </c>
      <c r="G7" s="714">
        <v>0</v>
      </c>
      <c r="H7" s="714">
        <v>6.8267199999999999</v>
      </c>
      <c r="I7" s="715" t="s">
        <v>329</v>
      </c>
      <c r="J7" s="716" t="s">
        <v>1</v>
      </c>
    </row>
    <row r="8" spans="1:10" ht="14.45" customHeight="1" x14ac:dyDescent="0.2">
      <c r="A8" s="712" t="s">
        <v>587</v>
      </c>
      <c r="B8" s="713" t="s">
        <v>591</v>
      </c>
      <c r="C8" s="714">
        <v>178.7753699999999</v>
      </c>
      <c r="D8" s="714">
        <v>169.27113000000006</v>
      </c>
      <c r="E8" s="714"/>
      <c r="F8" s="714">
        <v>168.25525000000005</v>
      </c>
      <c r="G8" s="714">
        <v>0</v>
      </c>
      <c r="H8" s="714">
        <v>168.25525000000005</v>
      </c>
      <c r="I8" s="715" t="s">
        <v>329</v>
      </c>
      <c r="J8" s="716" t="s">
        <v>1</v>
      </c>
    </row>
    <row r="9" spans="1:10" ht="14.45" customHeight="1" x14ac:dyDescent="0.2">
      <c r="A9" s="712" t="s">
        <v>587</v>
      </c>
      <c r="B9" s="713" t="s">
        <v>592</v>
      </c>
      <c r="C9" s="714">
        <v>34.892840000000007</v>
      </c>
      <c r="D9" s="714">
        <v>74.257129999999961</v>
      </c>
      <c r="E9" s="714"/>
      <c r="F9" s="714">
        <v>49.433159999999987</v>
      </c>
      <c r="G9" s="714">
        <v>0</v>
      </c>
      <c r="H9" s="714">
        <v>49.433159999999987</v>
      </c>
      <c r="I9" s="715" t="s">
        <v>329</v>
      </c>
      <c r="J9" s="716" t="s">
        <v>1</v>
      </c>
    </row>
    <row r="10" spans="1:10" ht="14.45" customHeight="1" x14ac:dyDescent="0.2">
      <c r="A10" s="712" t="s">
        <v>587</v>
      </c>
      <c r="B10" s="713" t="s">
        <v>593</v>
      </c>
      <c r="C10" s="714">
        <v>48.621700000000004</v>
      </c>
      <c r="D10" s="714">
        <v>19.296500000000002</v>
      </c>
      <c r="E10" s="714"/>
      <c r="F10" s="714">
        <v>29.816159999999996</v>
      </c>
      <c r="G10" s="714">
        <v>0</v>
      </c>
      <c r="H10" s="714">
        <v>29.816159999999996</v>
      </c>
      <c r="I10" s="715" t="s">
        <v>329</v>
      </c>
      <c r="J10" s="716" t="s">
        <v>1</v>
      </c>
    </row>
    <row r="11" spans="1:10" ht="14.45" customHeight="1" x14ac:dyDescent="0.2">
      <c r="A11" s="712" t="s">
        <v>587</v>
      </c>
      <c r="B11" s="713" t="s">
        <v>594</v>
      </c>
      <c r="C11" s="714">
        <v>0.45650000000000002</v>
      </c>
      <c r="D11" s="714">
        <v>0</v>
      </c>
      <c r="E11" s="714"/>
      <c r="F11" s="714">
        <v>0</v>
      </c>
      <c r="G11" s="714">
        <v>0</v>
      </c>
      <c r="H11" s="714">
        <v>0</v>
      </c>
      <c r="I11" s="715" t="s">
        <v>329</v>
      </c>
      <c r="J11" s="716" t="s">
        <v>1</v>
      </c>
    </row>
    <row r="12" spans="1:10" ht="14.45" customHeight="1" x14ac:dyDescent="0.2">
      <c r="A12" s="712" t="s">
        <v>587</v>
      </c>
      <c r="B12" s="713" t="s">
        <v>595</v>
      </c>
      <c r="C12" s="714">
        <v>79.958989999999986</v>
      </c>
      <c r="D12" s="714">
        <v>76.23314000000002</v>
      </c>
      <c r="E12" s="714"/>
      <c r="F12" s="714">
        <v>69.736009999999993</v>
      </c>
      <c r="G12" s="714">
        <v>0</v>
      </c>
      <c r="H12" s="714">
        <v>69.736009999999993</v>
      </c>
      <c r="I12" s="715" t="s">
        <v>329</v>
      </c>
      <c r="J12" s="716" t="s">
        <v>1</v>
      </c>
    </row>
    <row r="13" spans="1:10" ht="14.45" customHeight="1" x14ac:dyDescent="0.2">
      <c r="A13" s="712" t="s">
        <v>587</v>
      </c>
      <c r="B13" s="713" t="s">
        <v>596</v>
      </c>
      <c r="C13" s="714">
        <v>1.1392799999999998</v>
      </c>
      <c r="D13" s="714">
        <v>2.14168</v>
      </c>
      <c r="E13" s="714"/>
      <c r="F13" s="714">
        <v>0.79749999999999999</v>
      </c>
      <c r="G13" s="714">
        <v>0</v>
      </c>
      <c r="H13" s="714">
        <v>0.79749999999999999</v>
      </c>
      <c r="I13" s="715" t="s">
        <v>329</v>
      </c>
      <c r="J13" s="716" t="s">
        <v>1</v>
      </c>
    </row>
    <row r="14" spans="1:10" ht="14.45" customHeight="1" x14ac:dyDescent="0.2">
      <c r="A14" s="712" t="s">
        <v>587</v>
      </c>
      <c r="B14" s="713" t="s">
        <v>597</v>
      </c>
      <c r="C14" s="714">
        <v>1525.1523999999999</v>
      </c>
      <c r="D14" s="714">
        <v>2058.05431</v>
      </c>
      <c r="E14" s="714"/>
      <c r="F14" s="714">
        <v>1785.2593999999999</v>
      </c>
      <c r="G14" s="714">
        <v>0</v>
      </c>
      <c r="H14" s="714">
        <v>1785.2593999999999</v>
      </c>
      <c r="I14" s="715" t="s">
        <v>329</v>
      </c>
      <c r="J14" s="716" t="s">
        <v>1</v>
      </c>
    </row>
    <row r="15" spans="1:10" ht="14.45" customHeight="1" x14ac:dyDescent="0.2">
      <c r="A15" s="712" t="s">
        <v>587</v>
      </c>
      <c r="B15" s="713" t="s">
        <v>598</v>
      </c>
      <c r="C15" s="714">
        <v>491.06889999999993</v>
      </c>
      <c r="D15" s="714">
        <v>298.77388000000002</v>
      </c>
      <c r="E15" s="714"/>
      <c r="F15" s="714">
        <v>493.40400000000005</v>
      </c>
      <c r="G15" s="714">
        <v>0</v>
      </c>
      <c r="H15" s="714">
        <v>493.40400000000005</v>
      </c>
      <c r="I15" s="715" t="s">
        <v>329</v>
      </c>
      <c r="J15" s="716" t="s">
        <v>1</v>
      </c>
    </row>
    <row r="16" spans="1:10" ht="14.45" customHeight="1" x14ac:dyDescent="0.2">
      <c r="A16" s="712" t="s">
        <v>587</v>
      </c>
      <c r="B16" s="713" t="s">
        <v>599</v>
      </c>
      <c r="C16" s="714">
        <v>3960.0708100000002</v>
      </c>
      <c r="D16" s="714">
        <v>4291.4405100000013</v>
      </c>
      <c r="E16" s="714"/>
      <c r="F16" s="714">
        <v>4389.2994200000012</v>
      </c>
      <c r="G16" s="714">
        <v>0</v>
      </c>
      <c r="H16" s="714">
        <v>4389.2994200000012</v>
      </c>
      <c r="I16" s="715" t="s">
        <v>329</v>
      </c>
      <c r="J16" s="716" t="s">
        <v>600</v>
      </c>
    </row>
    <row r="18" spans="1:10" ht="14.45" customHeight="1" x14ac:dyDescent="0.2">
      <c r="A18" s="712" t="s">
        <v>587</v>
      </c>
      <c r="B18" s="713" t="s">
        <v>588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73</v>
      </c>
    </row>
    <row r="19" spans="1:10" ht="14.45" customHeight="1" x14ac:dyDescent="0.2">
      <c r="A19" s="712" t="s">
        <v>601</v>
      </c>
      <c r="B19" s="713" t="s">
        <v>602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0</v>
      </c>
    </row>
    <row r="20" spans="1:10" ht="14.45" customHeight="1" x14ac:dyDescent="0.2">
      <c r="A20" s="712" t="s">
        <v>601</v>
      </c>
      <c r="B20" s="713" t="s">
        <v>589</v>
      </c>
      <c r="C20" s="714">
        <v>242.39545000000004</v>
      </c>
      <c r="D20" s="714">
        <v>267.92515999999983</v>
      </c>
      <c r="E20" s="714"/>
      <c r="F20" s="714">
        <v>240.16344000000007</v>
      </c>
      <c r="G20" s="714">
        <v>0</v>
      </c>
      <c r="H20" s="714">
        <v>240.16344000000007</v>
      </c>
      <c r="I20" s="715" t="s">
        <v>329</v>
      </c>
      <c r="J20" s="716" t="s">
        <v>1</v>
      </c>
    </row>
    <row r="21" spans="1:10" ht="14.45" customHeight="1" x14ac:dyDescent="0.2">
      <c r="A21" s="712" t="s">
        <v>601</v>
      </c>
      <c r="B21" s="713" t="s">
        <v>592</v>
      </c>
      <c r="C21" s="714">
        <v>1.11168</v>
      </c>
      <c r="D21" s="714">
        <v>0</v>
      </c>
      <c r="E21" s="714"/>
      <c r="F21" s="714">
        <v>0</v>
      </c>
      <c r="G21" s="714">
        <v>0</v>
      </c>
      <c r="H21" s="714">
        <v>0</v>
      </c>
      <c r="I21" s="715" t="s">
        <v>329</v>
      </c>
      <c r="J21" s="716" t="s">
        <v>1</v>
      </c>
    </row>
    <row r="22" spans="1:10" ht="14.45" customHeight="1" x14ac:dyDescent="0.2">
      <c r="A22" s="712" t="s">
        <v>601</v>
      </c>
      <c r="B22" s="713" t="s">
        <v>593</v>
      </c>
      <c r="C22" s="714">
        <v>0</v>
      </c>
      <c r="D22" s="714">
        <v>3.7949999999999999</v>
      </c>
      <c r="E22" s="714"/>
      <c r="F22" s="714">
        <v>0</v>
      </c>
      <c r="G22" s="714">
        <v>0</v>
      </c>
      <c r="H22" s="714">
        <v>0</v>
      </c>
      <c r="I22" s="715" t="s">
        <v>329</v>
      </c>
      <c r="J22" s="716" t="s">
        <v>1</v>
      </c>
    </row>
    <row r="23" spans="1:10" ht="14.45" customHeight="1" x14ac:dyDescent="0.2">
      <c r="A23" s="712" t="s">
        <v>601</v>
      </c>
      <c r="B23" s="713" t="s">
        <v>595</v>
      </c>
      <c r="C23" s="714">
        <v>11.556849999999999</v>
      </c>
      <c r="D23" s="714">
        <v>11.451559999999997</v>
      </c>
      <c r="E23" s="714"/>
      <c r="F23" s="714">
        <v>16.286539999999999</v>
      </c>
      <c r="G23" s="714">
        <v>0</v>
      </c>
      <c r="H23" s="714">
        <v>16.286539999999999</v>
      </c>
      <c r="I23" s="715" t="s">
        <v>329</v>
      </c>
      <c r="J23" s="716" t="s">
        <v>1</v>
      </c>
    </row>
    <row r="24" spans="1:10" ht="14.45" customHeight="1" x14ac:dyDescent="0.2">
      <c r="A24" s="712" t="s">
        <v>601</v>
      </c>
      <c r="B24" s="713" t="s">
        <v>596</v>
      </c>
      <c r="C24" s="714">
        <v>0.66789999999999994</v>
      </c>
      <c r="D24" s="714">
        <v>0.80188000000000004</v>
      </c>
      <c r="E24" s="714"/>
      <c r="F24" s="714">
        <v>0</v>
      </c>
      <c r="G24" s="714">
        <v>0</v>
      </c>
      <c r="H24" s="714">
        <v>0</v>
      </c>
      <c r="I24" s="715" t="s">
        <v>329</v>
      </c>
      <c r="J24" s="716" t="s">
        <v>1</v>
      </c>
    </row>
    <row r="25" spans="1:10" ht="14.45" customHeight="1" x14ac:dyDescent="0.2">
      <c r="A25" s="712" t="s">
        <v>601</v>
      </c>
      <c r="B25" s="713" t="s">
        <v>598</v>
      </c>
      <c r="C25" s="714">
        <v>67.683310000000006</v>
      </c>
      <c r="D25" s="714">
        <v>25.651719999999997</v>
      </c>
      <c r="E25" s="714"/>
      <c r="F25" s="714">
        <v>42.468620000000001</v>
      </c>
      <c r="G25" s="714">
        <v>0</v>
      </c>
      <c r="H25" s="714">
        <v>42.468620000000001</v>
      </c>
      <c r="I25" s="715" t="s">
        <v>329</v>
      </c>
      <c r="J25" s="716" t="s">
        <v>1</v>
      </c>
    </row>
    <row r="26" spans="1:10" ht="14.45" customHeight="1" x14ac:dyDescent="0.2">
      <c r="A26" s="712" t="s">
        <v>601</v>
      </c>
      <c r="B26" s="713" t="s">
        <v>603</v>
      </c>
      <c r="C26" s="714">
        <v>323.41519000000005</v>
      </c>
      <c r="D26" s="714">
        <v>309.62531999999982</v>
      </c>
      <c r="E26" s="714"/>
      <c r="F26" s="714">
        <v>298.91860000000003</v>
      </c>
      <c r="G26" s="714">
        <v>0</v>
      </c>
      <c r="H26" s="714">
        <v>298.91860000000003</v>
      </c>
      <c r="I26" s="715" t="s">
        <v>329</v>
      </c>
      <c r="J26" s="716" t="s">
        <v>604</v>
      </c>
    </row>
    <row r="27" spans="1:10" ht="14.45" customHeight="1" x14ac:dyDescent="0.2">
      <c r="A27" s="712" t="s">
        <v>329</v>
      </c>
      <c r="B27" s="713" t="s">
        <v>329</v>
      </c>
      <c r="C27" s="714" t="s">
        <v>329</v>
      </c>
      <c r="D27" s="714" t="s">
        <v>329</v>
      </c>
      <c r="E27" s="714"/>
      <c r="F27" s="714" t="s">
        <v>329</v>
      </c>
      <c r="G27" s="714" t="s">
        <v>329</v>
      </c>
      <c r="H27" s="714" t="s">
        <v>329</v>
      </c>
      <c r="I27" s="715" t="s">
        <v>329</v>
      </c>
      <c r="J27" s="716" t="s">
        <v>605</v>
      </c>
    </row>
    <row r="28" spans="1:10" ht="14.45" customHeight="1" x14ac:dyDescent="0.2">
      <c r="A28" s="712" t="s">
        <v>606</v>
      </c>
      <c r="B28" s="713" t="s">
        <v>607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0</v>
      </c>
    </row>
    <row r="29" spans="1:10" ht="14.45" customHeight="1" x14ac:dyDescent="0.2">
      <c r="A29" s="712" t="s">
        <v>606</v>
      </c>
      <c r="B29" s="713" t="s">
        <v>595</v>
      </c>
      <c r="C29" s="714">
        <v>0</v>
      </c>
      <c r="D29" s="714">
        <v>1.51936</v>
      </c>
      <c r="E29" s="714"/>
      <c r="F29" s="714">
        <v>0.41666000000000003</v>
      </c>
      <c r="G29" s="714">
        <v>0</v>
      </c>
      <c r="H29" s="714">
        <v>0.41666000000000003</v>
      </c>
      <c r="I29" s="715" t="s">
        <v>329</v>
      </c>
      <c r="J29" s="716" t="s">
        <v>1</v>
      </c>
    </row>
    <row r="30" spans="1:10" ht="14.45" customHeight="1" x14ac:dyDescent="0.2">
      <c r="A30" s="712" t="s">
        <v>606</v>
      </c>
      <c r="B30" s="713" t="s">
        <v>608</v>
      </c>
      <c r="C30" s="714">
        <v>0</v>
      </c>
      <c r="D30" s="714">
        <v>1.51936</v>
      </c>
      <c r="E30" s="714"/>
      <c r="F30" s="714">
        <v>0.41666000000000003</v>
      </c>
      <c r="G30" s="714">
        <v>0</v>
      </c>
      <c r="H30" s="714">
        <v>0.41666000000000003</v>
      </c>
      <c r="I30" s="715" t="s">
        <v>329</v>
      </c>
      <c r="J30" s="716" t="s">
        <v>604</v>
      </c>
    </row>
    <row r="31" spans="1:10" ht="14.45" customHeight="1" x14ac:dyDescent="0.2">
      <c r="A31" s="712" t="s">
        <v>329</v>
      </c>
      <c r="B31" s="713" t="s">
        <v>329</v>
      </c>
      <c r="C31" s="714" t="s">
        <v>329</v>
      </c>
      <c r="D31" s="714" t="s">
        <v>329</v>
      </c>
      <c r="E31" s="714"/>
      <c r="F31" s="714" t="s">
        <v>329</v>
      </c>
      <c r="G31" s="714" t="s">
        <v>329</v>
      </c>
      <c r="H31" s="714" t="s">
        <v>329</v>
      </c>
      <c r="I31" s="715" t="s">
        <v>329</v>
      </c>
      <c r="J31" s="716" t="s">
        <v>605</v>
      </c>
    </row>
    <row r="32" spans="1:10" ht="14.45" customHeight="1" x14ac:dyDescent="0.2">
      <c r="A32" s="712" t="s">
        <v>609</v>
      </c>
      <c r="B32" s="713" t="s">
        <v>610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0</v>
      </c>
    </row>
    <row r="33" spans="1:10" ht="14.45" customHeight="1" x14ac:dyDescent="0.2">
      <c r="A33" s="712" t="s">
        <v>609</v>
      </c>
      <c r="B33" s="713" t="s">
        <v>589</v>
      </c>
      <c r="C33" s="714">
        <v>1349.0759800000005</v>
      </c>
      <c r="D33" s="714">
        <v>1320.3675400000013</v>
      </c>
      <c r="E33" s="714"/>
      <c r="F33" s="714">
        <v>1545.5851200000011</v>
      </c>
      <c r="G33" s="714">
        <v>0</v>
      </c>
      <c r="H33" s="714">
        <v>1545.5851200000011</v>
      </c>
      <c r="I33" s="715" t="s">
        <v>329</v>
      </c>
      <c r="J33" s="716" t="s">
        <v>1</v>
      </c>
    </row>
    <row r="34" spans="1:10" ht="14.45" customHeight="1" x14ac:dyDescent="0.2">
      <c r="A34" s="712" t="s">
        <v>609</v>
      </c>
      <c r="B34" s="713" t="s">
        <v>590</v>
      </c>
      <c r="C34" s="714">
        <v>8.5334000000000003</v>
      </c>
      <c r="D34" s="714">
        <v>5.1200400000000004</v>
      </c>
      <c r="E34" s="714"/>
      <c r="F34" s="714">
        <v>6.8267199999999999</v>
      </c>
      <c r="G34" s="714">
        <v>0</v>
      </c>
      <c r="H34" s="714">
        <v>6.8267199999999999</v>
      </c>
      <c r="I34" s="715" t="s">
        <v>329</v>
      </c>
      <c r="J34" s="716" t="s">
        <v>1</v>
      </c>
    </row>
    <row r="35" spans="1:10" ht="14.45" customHeight="1" x14ac:dyDescent="0.2">
      <c r="A35" s="712" t="s">
        <v>609</v>
      </c>
      <c r="B35" s="713" t="s">
        <v>591</v>
      </c>
      <c r="C35" s="714">
        <v>178.7753699999999</v>
      </c>
      <c r="D35" s="714">
        <v>169.27113000000006</v>
      </c>
      <c r="E35" s="714"/>
      <c r="F35" s="714">
        <v>168.25525000000005</v>
      </c>
      <c r="G35" s="714">
        <v>0</v>
      </c>
      <c r="H35" s="714">
        <v>168.25525000000005</v>
      </c>
      <c r="I35" s="715" t="s">
        <v>329</v>
      </c>
      <c r="J35" s="716" t="s">
        <v>1</v>
      </c>
    </row>
    <row r="36" spans="1:10" ht="14.45" customHeight="1" x14ac:dyDescent="0.2">
      <c r="A36" s="712" t="s">
        <v>609</v>
      </c>
      <c r="B36" s="713" t="s">
        <v>592</v>
      </c>
      <c r="C36" s="714">
        <v>33.781160000000007</v>
      </c>
      <c r="D36" s="714">
        <v>74.257129999999961</v>
      </c>
      <c r="E36" s="714"/>
      <c r="F36" s="714">
        <v>49.433159999999987</v>
      </c>
      <c r="G36" s="714">
        <v>0</v>
      </c>
      <c r="H36" s="714">
        <v>49.433159999999987</v>
      </c>
      <c r="I36" s="715" t="s">
        <v>329</v>
      </c>
      <c r="J36" s="716" t="s">
        <v>1</v>
      </c>
    </row>
    <row r="37" spans="1:10" ht="14.45" customHeight="1" x14ac:dyDescent="0.2">
      <c r="A37" s="712" t="s">
        <v>609</v>
      </c>
      <c r="B37" s="713" t="s">
        <v>593</v>
      </c>
      <c r="C37" s="714">
        <v>48.621700000000004</v>
      </c>
      <c r="D37" s="714">
        <v>15.5015</v>
      </c>
      <c r="E37" s="714"/>
      <c r="F37" s="714">
        <v>29.816159999999996</v>
      </c>
      <c r="G37" s="714">
        <v>0</v>
      </c>
      <c r="H37" s="714">
        <v>29.816159999999996</v>
      </c>
      <c r="I37" s="715" t="s">
        <v>329</v>
      </c>
      <c r="J37" s="716" t="s">
        <v>1</v>
      </c>
    </row>
    <row r="38" spans="1:10" ht="14.45" customHeight="1" x14ac:dyDescent="0.2">
      <c r="A38" s="712" t="s">
        <v>609</v>
      </c>
      <c r="B38" s="713" t="s">
        <v>594</v>
      </c>
      <c r="C38" s="714">
        <v>0.45650000000000002</v>
      </c>
      <c r="D38" s="714">
        <v>0</v>
      </c>
      <c r="E38" s="714"/>
      <c r="F38" s="714">
        <v>0</v>
      </c>
      <c r="G38" s="714">
        <v>0</v>
      </c>
      <c r="H38" s="714">
        <v>0</v>
      </c>
      <c r="I38" s="715" t="s">
        <v>329</v>
      </c>
      <c r="J38" s="716" t="s">
        <v>1</v>
      </c>
    </row>
    <row r="39" spans="1:10" ht="14.45" customHeight="1" x14ac:dyDescent="0.2">
      <c r="A39" s="712" t="s">
        <v>609</v>
      </c>
      <c r="B39" s="713" t="s">
        <v>595</v>
      </c>
      <c r="C39" s="714">
        <v>68.402139999999989</v>
      </c>
      <c r="D39" s="714">
        <v>63.262220000000021</v>
      </c>
      <c r="E39" s="714"/>
      <c r="F39" s="714">
        <v>53.032809999999998</v>
      </c>
      <c r="G39" s="714">
        <v>0</v>
      </c>
      <c r="H39" s="714">
        <v>53.032809999999998</v>
      </c>
      <c r="I39" s="715" t="s">
        <v>329</v>
      </c>
      <c r="J39" s="716" t="s">
        <v>1</v>
      </c>
    </row>
    <row r="40" spans="1:10" ht="14.45" customHeight="1" x14ac:dyDescent="0.2">
      <c r="A40" s="712" t="s">
        <v>609</v>
      </c>
      <c r="B40" s="713" t="s">
        <v>596</v>
      </c>
      <c r="C40" s="714">
        <v>0.47138000000000002</v>
      </c>
      <c r="D40" s="714">
        <v>1.3397999999999999</v>
      </c>
      <c r="E40" s="714"/>
      <c r="F40" s="714">
        <v>0.79749999999999999</v>
      </c>
      <c r="G40" s="714">
        <v>0</v>
      </c>
      <c r="H40" s="714">
        <v>0.79749999999999999</v>
      </c>
      <c r="I40" s="715" t="s">
        <v>329</v>
      </c>
      <c r="J40" s="716" t="s">
        <v>1</v>
      </c>
    </row>
    <row r="41" spans="1:10" ht="14.45" customHeight="1" x14ac:dyDescent="0.2">
      <c r="A41" s="712" t="s">
        <v>609</v>
      </c>
      <c r="B41" s="713" t="s">
        <v>598</v>
      </c>
      <c r="C41" s="714">
        <v>423.38558999999992</v>
      </c>
      <c r="D41" s="714">
        <v>273.12216000000001</v>
      </c>
      <c r="E41" s="714"/>
      <c r="F41" s="714">
        <v>450.93538000000007</v>
      </c>
      <c r="G41" s="714">
        <v>0</v>
      </c>
      <c r="H41" s="714">
        <v>450.93538000000007</v>
      </c>
      <c r="I41" s="715" t="s">
        <v>329</v>
      </c>
      <c r="J41" s="716" t="s">
        <v>1</v>
      </c>
    </row>
    <row r="42" spans="1:10" ht="14.45" customHeight="1" x14ac:dyDescent="0.2">
      <c r="A42" s="712" t="s">
        <v>609</v>
      </c>
      <c r="B42" s="713" t="s">
        <v>611</v>
      </c>
      <c r="C42" s="714">
        <v>2111.5032200000001</v>
      </c>
      <c r="D42" s="714">
        <v>1922.2415200000014</v>
      </c>
      <c r="E42" s="714"/>
      <c r="F42" s="714">
        <v>2304.6821000000014</v>
      </c>
      <c r="G42" s="714">
        <v>0</v>
      </c>
      <c r="H42" s="714">
        <v>2304.6821000000014</v>
      </c>
      <c r="I42" s="715" t="s">
        <v>329</v>
      </c>
      <c r="J42" s="716" t="s">
        <v>604</v>
      </c>
    </row>
    <row r="43" spans="1:10" ht="14.45" customHeight="1" x14ac:dyDescent="0.2">
      <c r="A43" s="712" t="s">
        <v>329</v>
      </c>
      <c r="B43" s="713" t="s">
        <v>329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605</v>
      </c>
    </row>
    <row r="44" spans="1:10" ht="14.45" customHeight="1" x14ac:dyDescent="0.2">
      <c r="A44" s="712" t="s">
        <v>612</v>
      </c>
      <c r="B44" s="713" t="s">
        <v>613</v>
      </c>
      <c r="C44" s="714" t="s">
        <v>329</v>
      </c>
      <c r="D44" s="714" t="s">
        <v>329</v>
      </c>
      <c r="E44" s="714"/>
      <c r="F44" s="714" t="s">
        <v>329</v>
      </c>
      <c r="G44" s="714" t="s">
        <v>329</v>
      </c>
      <c r="H44" s="714" t="s">
        <v>329</v>
      </c>
      <c r="I44" s="715" t="s">
        <v>329</v>
      </c>
      <c r="J44" s="716" t="s">
        <v>0</v>
      </c>
    </row>
    <row r="45" spans="1:10" ht="14.45" customHeight="1" x14ac:dyDescent="0.2">
      <c r="A45" s="712" t="s">
        <v>612</v>
      </c>
      <c r="B45" s="713" t="s">
        <v>597</v>
      </c>
      <c r="C45" s="714">
        <v>1525.1523999999999</v>
      </c>
      <c r="D45" s="714">
        <v>2058.05431</v>
      </c>
      <c r="E45" s="714"/>
      <c r="F45" s="714">
        <v>1785.2593999999999</v>
      </c>
      <c r="G45" s="714">
        <v>0</v>
      </c>
      <c r="H45" s="714">
        <v>1785.2593999999999</v>
      </c>
      <c r="I45" s="715" t="s">
        <v>329</v>
      </c>
      <c r="J45" s="716" t="s">
        <v>1</v>
      </c>
    </row>
    <row r="46" spans="1:10" ht="14.45" customHeight="1" x14ac:dyDescent="0.2">
      <c r="A46" s="712" t="s">
        <v>612</v>
      </c>
      <c r="B46" s="713" t="s">
        <v>614</v>
      </c>
      <c r="C46" s="714">
        <v>1525.1523999999999</v>
      </c>
      <c r="D46" s="714">
        <v>2058.05431</v>
      </c>
      <c r="E46" s="714"/>
      <c r="F46" s="714">
        <v>1785.2593999999999</v>
      </c>
      <c r="G46" s="714">
        <v>0</v>
      </c>
      <c r="H46" s="714">
        <v>1785.2593999999999</v>
      </c>
      <c r="I46" s="715" t="s">
        <v>329</v>
      </c>
      <c r="J46" s="716" t="s">
        <v>604</v>
      </c>
    </row>
    <row r="47" spans="1:10" ht="14.45" customHeight="1" x14ac:dyDescent="0.2">
      <c r="A47" s="712" t="s">
        <v>329</v>
      </c>
      <c r="B47" s="713" t="s">
        <v>329</v>
      </c>
      <c r="C47" s="714" t="s">
        <v>329</v>
      </c>
      <c r="D47" s="714" t="s">
        <v>329</v>
      </c>
      <c r="E47" s="714"/>
      <c r="F47" s="714" t="s">
        <v>329</v>
      </c>
      <c r="G47" s="714" t="s">
        <v>329</v>
      </c>
      <c r="H47" s="714" t="s">
        <v>329</v>
      </c>
      <c r="I47" s="715" t="s">
        <v>329</v>
      </c>
      <c r="J47" s="716" t="s">
        <v>605</v>
      </c>
    </row>
    <row r="48" spans="1:10" ht="14.45" customHeight="1" x14ac:dyDescent="0.2">
      <c r="A48" s="712" t="s">
        <v>615</v>
      </c>
      <c r="B48" s="713" t="s">
        <v>616</v>
      </c>
      <c r="C48" s="714" t="s">
        <v>329</v>
      </c>
      <c r="D48" s="714" t="s">
        <v>329</v>
      </c>
      <c r="E48" s="714"/>
      <c r="F48" s="714" t="s">
        <v>329</v>
      </c>
      <c r="G48" s="714" t="s">
        <v>329</v>
      </c>
      <c r="H48" s="714" t="s">
        <v>329</v>
      </c>
      <c r="I48" s="715" t="s">
        <v>329</v>
      </c>
      <c r="J48" s="716" t="s">
        <v>0</v>
      </c>
    </row>
    <row r="49" spans="1:10" ht="14.45" customHeight="1" x14ac:dyDescent="0.2">
      <c r="A49" s="712" t="s">
        <v>615</v>
      </c>
      <c r="B49" s="713" t="s">
        <v>589</v>
      </c>
      <c r="C49" s="714">
        <v>0</v>
      </c>
      <c r="D49" s="714">
        <v>0</v>
      </c>
      <c r="E49" s="714"/>
      <c r="F49" s="714">
        <v>2.266E-2</v>
      </c>
      <c r="G49" s="714">
        <v>0</v>
      </c>
      <c r="H49" s="714">
        <v>2.266E-2</v>
      </c>
      <c r="I49" s="715" t="s">
        <v>329</v>
      </c>
      <c r="J49" s="716" t="s">
        <v>1</v>
      </c>
    </row>
    <row r="50" spans="1:10" ht="14.45" customHeight="1" x14ac:dyDescent="0.2">
      <c r="A50" s="712" t="s">
        <v>615</v>
      </c>
      <c r="B50" s="713" t="s">
        <v>617</v>
      </c>
      <c r="C50" s="714">
        <v>0</v>
      </c>
      <c r="D50" s="714">
        <v>0</v>
      </c>
      <c r="E50" s="714"/>
      <c r="F50" s="714">
        <v>2.266E-2</v>
      </c>
      <c r="G50" s="714">
        <v>0</v>
      </c>
      <c r="H50" s="714">
        <v>2.266E-2</v>
      </c>
      <c r="I50" s="715" t="s">
        <v>329</v>
      </c>
      <c r="J50" s="716" t="s">
        <v>604</v>
      </c>
    </row>
    <row r="51" spans="1:10" ht="14.45" customHeight="1" x14ac:dyDescent="0.2">
      <c r="A51" s="712" t="s">
        <v>329</v>
      </c>
      <c r="B51" s="713" t="s">
        <v>329</v>
      </c>
      <c r="C51" s="714" t="s">
        <v>329</v>
      </c>
      <c r="D51" s="714" t="s">
        <v>329</v>
      </c>
      <c r="E51" s="714"/>
      <c r="F51" s="714" t="s">
        <v>329</v>
      </c>
      <c r="G51" s="714" t="s">
        <v>329</v>
      </c>
      <c r="H51" s="714" t="s">
        <v>329</v>
      </c>
      <c r="I51" s="715" t="s">
        <v>329</v>
      </c>
      <c r="J51" s="716" t="s">
        <v>605</v>
      </c>
    </row>
    <row r="52" spans="1:10" ht="14.45" customHeight="1" x14ac:dyDescent="0.2">
      <c r="A52" s="712" t="s">
        <v>587</v>
      </c>
      <c r="B52" s="713" t="s">
        <v>599</v>
      </c>
      <c r="C52" s="714">
        <v>3960.0708100000002</v>
      </c>
      <c r="D52" s="714">
        <v>4291.4405100000013</v>
      </c>
      <c r="E52" s="714"/>
      <c r="F52" s="714">
        <v>4389.2994200000003</v>
      </c>
      <c r="G52" s="714">
        <v>0</v>
      </c>
      <c r="H52" s="714">
        <v>4389.2994200000003</v>
      </c>
      <c r="I52" s="715" t="s">
        <v>329</v>
      </c>
      <c r="J52" s="716" t="s">
        <v>600</v>
      </c>
    </row>
  </sheetData>
  <mergeCells count="3">
    <mergeCell ref="F3:I3"/>
    <mergeCell ref="C4:D4"/>
    <mergeCell ref="A1:I1"/>
  </mergeCells>
  <conditionalFormatting sqref="F17 F5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2">
    <cfRule type="expression" dxfId="66" priority="5">
      <formula>$H18&gt;0</formula>
    </cfRule>
  </conditionalFormatting>
  <conditionalFormatting sqref="A18:A52">
    <cfRule type="expression" dxfId="65" priority="2">
      <formula>AND($J18&lt;&gt;"mezeraKL",$J18&lt;&gt;"")</formula>
    </cfRule>
  </conditionalFormatting>
  <conditionalFormatting sqref="I18:I52">
    <cfRule type="expression" dxfId="64" priority="6">
      <formula>$I18&gt;1</formula>
    </cfRule>
  </conditionalFormatting>
  <conditionalFormatting sqref="B18:B52">
    <cfRule type="expression" dxfId="63" priority="1">
      <formula>OR($J18="NS",$J18="SumaNS",$J18="Účet")</formula>
    </cfRule>
  </conditionalFormatting>
  <conditionalFormatting sqref="A18:D52 F18:I52">
    <cfRule type="expression" dxfId="62" priority="8">
      <formula>AND($J18&lt;&gt;"",$J18&lt;&gt;"mezeraKL")</formula>
    </cfRule>
  </conditionalFormatting>
  <conditionalFormatting sqref="B18:D52 F18:I5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2 F18:I52">
    <cfRule type="expression" dxfId="60" priority="4">
      <formula>OR($J18="SumaNS",$J18="NS")</formula>
    </cfRule>
  </conditionalFormatting>
  <hyperlinks>
    <hyperlink ref="A2" location="Obsah!A1" display="Zpět na Obsah  KL 01  1.-4.měsíc" xr:uid="{DAD3035A-E368-49A4-A905-769EE2B2D39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401.8873910445356</v>
      </c>
      <c r="M3" s="203">
        <f>SUBTOTAL(9,M5:M1048576)</f>
        <v>9818.5499999999993</v>
      </c>
      <c r="N3" s="204">
        <f>SUBTOTAL(9,N5:N1048576)</f>
        <v>3945951.4433403248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587</v>
      </c>
      <c r="B5" s="724" t="s">
        <v>588</v>
      </c>
      <c r="C5" s="725" t="s">
        <v>615</v>
      </c>
      <c r="D5" s="726" t="s">
        <v>616</v>
      </c>
      <c r="E5" s="727">
        <v>50113001</v>
      </c>
      <c r="F5" s="726" t="s">
        <v>618</v>
      </c>
      <c r="G5" s="725" t="s">
        <v>619</v>
      </c>
      <c r="H5" s="725">
        <v>175868</v>
      </c>
      <c r="I5" s="725">
        <v>75868</v>
      </c>
      <c r="J5" s="725" t="s">
        <v>620</v>
      </c>
      <c r="K5" s="725" t="s">
        <v>621</v>
      </c>
      <c r="L5" s="728">
        <v>1.133</v>
      </c>
      <c r="M5" s="728">
        <v>20</v>
      </c>
      <c r="N5" s="729">
        <v>22.66</v>
      </c>
    </row>
    <row r="6" spans="1:14" ht="14.45" customHeight="1" x14ac:dyDescent="0.2">
      <c r="A6" s="730" t="s">
        <v>587</v>
      </c>
      <c r="B6" s="731" t="s">
        <v>588</v>
      </c>
      <c r="C6" s="732" t="s">
        <v>601</v>
      </c>
      <c r="D6" s="733" t="s">
        <v>602</v>
      </c>
      <c r="E6" s="734">
        <v>50113001</v>
      </c>
      <c r="F6" s="733" t="s">
        <v>618</v>
      </c>
      <c r="G6" s="732" t="s">
        <v>619</v>
      </c>
      <c r="H6" s="732">
        <v>100362</v>
      </c>
      <c r="I6" s="732">
        <v>362</v>
      </c>
      <c r="J6" s="732" t="s">
        <v>622</v>
      </c>
      <c r="K6" s="732" t="s">
        <v>623</v>
      </c>
      <c r="L6" s="735">
        <v>72.715714285714299</v>
      </c>
      <c r="M6" s="735">
        <v>14</v>
      </c>
      <c r="N6" s="736">
        <v>1018.0200000000001</v>
      </c>
    </row>
    <row r="7" spans="1:14" ht="14.45" customHeight="1" x14ac:dyDescent="0.2">
      <c r="A7" s="730" t="s">
        <v>587</v>
      </c>
      <c r="B7" s="731" t="s">
        <v>588</v>
      </c>
      <c r="C7" s="732" t="s">
        <v>601</v>
      </c>
      <c r="D7" s="733" t="s">
        <v>602</v>
      </c>
      <c r="E7" s="734">
        <v>50113001</v>
      </c>
      <c r="F7" s="733" t="s">
        <v>618</v>
      </c>
      <c r="G7" s="732" t="s">
        <v>619</v>
      </c>
      <c r="H7" s="732">
        <v>156926</v>
      </c>
      <c r="I7" s="732">
        <v>56926</v>
      </c>
      <c r="J7" s="732" t="s">
        <v>624</v>
      </c>
      <c r="K7" s="732" t="s">
        <v>625</v>
      </c>
      <c r="L7" s="735">
        <v>48.4</v>
      </c>
      <c r="M7" s="735">
        <v>130</v>
      </c>
      <c r="N7" s="736">
        <v>6292</v>
      </c>
    </row>
    <row r="8" spans="1:14" ht="14.45" customHeight="1" x14ac:dyDescent="0.2">
      <c r="A8" s="730" t="s">
        <v>587</v>
      </c>
      <c r="B8" s="731" t="s">
        <v>588</v>
      </c>
      <c r="C8" s="732" t="s">
        <v>601</v>
      </c>
      <c r="D8" s="733" t="s">
        <v>602</v>
      </c>
      <c r="E8" s="734">
        <v>50113001</v>
      </c>
      <c r="F8" s="733" t="s">
        <v>618</v>
      </c>
      <c r="G8" s="732" t="s">
        <v>619</v>
      </c>
      <c r="H8" s="732">
        <v>905097</v>
      </c>
      <c r="I8" s="732">
        <v>158767</v>
      </c>
      <c r="J8" s="732" t="s">
        <v>626</v>
      </c>
      <c r="K8" s="732" t="s">
        <v>627</v>
      </c>
      <c r="L8" s="735">
        <v>167.52371501468218</v>
      </c>
      <c r="M8" s="735">
        <v>35</v>
      </c>
      <c r="N8" s="736">
        <v>5863.3300255138765</v>
      </c>
    </row>
    <row r="9" spans="1:14" ht="14.45" customHeight="1" x14ac:dyDescent="0.2">
      <c r="A9" s="730" t="s">
        <v>587</v>
      </c>
      <c r="B9" s="731" t="s">
        <v>588</v>
      </c>
      <c r="C9" s="732" t="s">
        <v>601</v>
      </c>
      <c r="D9" s="733" t="s">
        <v>602</v>
      </c>
      <c r="E9" s="734">
        <v>50113001</v>
      </c>
      <c r="F9" s="733" t="s">
        <v>618</v>
      </c>
      <c r="G9" s="732" t="s">
        <v>619</v>
      </c>
      <c r="H9" s="732">
        <v>103070</v>
      </c>
      <c r="I9" s="732">
        <v>103070</v>
      </c>
      <c r="J9" s="732" t="s">
        <v>628</v>
      </c>
      <c r="K9" s="732" t="s">
        <v>629</v>
      </c>
      <c r="L9" s="735">
        <v>337.74</v>
      </c>
      <c r="M9" s="735">
        <v>1</v>
      </c>
      <c r="N9" s="736">
        <v>337.74</v>
      </c>
    </row>
    <row r="10" spans="1:14" ht="14.45" customHeight="1" x14ac:dyDescent="0.2">
      <c r="A10" s="730" t="s">
        <v>587</v>
      </c>
      <c r="B10" s="731" t="s">
        <v>588</v>
      </c>
      <c r="C10" s="732" t="s">
        <v>601</v>
      </c>
      <c r="D10" s="733" t="s">
        <v>602</v>
      </c>
      <c r="E10" s="734">
        <v>50113001</v>
      </c>
      <c r="F10" s="733" t="s">
        <v>618</v>
      </c>
      <c r="G10" s="732" t="s">
        <v>619</v>
      </c>
      <c r="H10" s="732">
        <v>990249</v>
      </c>
      <c r="I10" s="732">
        <v>0</v>
      </c>
      <c r="J10" s="732" t="s">
        <v>630</v>
      </c>
      <c r="K10" s="732" t="s">
        <v>329</v>
      </c>
      <c r="L10" s="735">
        <v>150.94</v>
      </c>
      <c r="M10" s="735">
        <v>2</v>
      </c>
      <c r="N10" s="736">
        <v>301.88</v>
      </c>
    </row>
    <row r="11" spans="1:14" ht="14.45" customHeight="1" x14ac:dyDescent="0.2">
      <c r="A11" s="730" t="s">
        <v>587</v>
      </c>
      <c r="B11" s="731" t="s">
        <v>588</v>
      </c>
      <c r="C11" s="732" t="s">
        <v>601</v>
      </c>
      <c r="D11" s="733" t="s">
        <v>602</v>
      </c>
      <c r="E11" s="734">
        <v>50113001</v>
      </c>
      <c r="F11" s="733" t="s">
        <v>618</v>
      </c>
      <c r="G11" s="732" t="s">
        <v>619</v>
      </c>
      <c r="H11" s="732">
        <v>850308</v>
      </c>
      <c r="I11" s="732">
        <v>130719</v>
      </c>
      <c r="J11" s="732" t="s">
        <v>631</v>
      </c>
      <c r="K11" s="732" t="s">
        <v>329</v>
      </c>
      <c r="L11" s="735">
        <v>115.52500000000001</v>
      </c>
      <c r="M11" s="735">
        <v>4</v>
      </c>
      <c r="N11" s="736">
        <v>462.1</v>
      </c>
    </row>
    <row r="12" spans="1:14" ht="14.45" customHeight="1" x14ac:dyDescent="0.2">
      <c r="A12" s="730" t="s">
        <v>587</v>
      </c>
      <c r="B12" s="731" t="s">
        <v>588</v>
      </c>
      <c r="C12" s="732" t="s">
        <v>601</v>
      </c>
      <c r="D12" s="733" t="s">
        <v>602</v>
      </c>
      <c r="E12" s="734">
        <v>50113001</v>
      </c>
      <c r="F12" s="733" t="s">
        <v>618</v>
      </c>
      <c r="G12" s="732" t="s">
        <v>619</v>
      </c>
      <c r="H12" s="732">
        <v>238119</v>
      </c>
      <c r="I12" s="732">
        <v>238119</v>
      </c>
      <c r="J12" s="732" t="s">
        <v>632</v>
      </c>
      <c r="K12" s="732" t="s">
        <v>633</v>
      </c>
      <c r="L12" s="735">
        <v>75.036666666666676</v>
      </c>
      <c r="M12" s="735">
        <v>3</v>
      </c>
      <c r="N12" s="736">
        <v>225.11</v>
      </c>
    </row>
    <row r="13" spans="1:14" ht="14.45" customHeight="1" x14ac:dyDescent="0.2">
      <c r="A13" s="730" t="s">
        <v>587</v>
      </c>
      <c r="B13" s="731" t="s">
        <v>588</v>
      </c>
      <c r="C13" s="732" t="s">
        <v>601</v>
      </c>
      <c r="D13" s="733" t="s">
        <v>602</v>
      </c>
      <c r="E13" s="734">
        <v>50113001</v>
      </c>
      <c r="F13" s="733" t="s">
        <v>618</v>
      </c>
      <c r="G13" s="732" t="s">
        <v>619</v>
      </c>
      <c r="H13" s="732">
        <v>51366</v>
      </c>
      <c r="I13" s="732">
        <v>51366</v>
      </c>
      <c r="J13" s="732" t="s">
        <v>634</v>
      </c>
      <c r="K13" s="732" t="s">
        <v>635</v>
      </c>
      <c r="L13" s="735">
        <v>171.59999999999994</v>
      </c>
      <c r="M13" s="735">
        <v>15</v>
      </c>
      <c r="N13" s="736">
        <v>2573.9999999999991</v>
      </c>
    </row>
    <row r="14" spans="1:14" ht="14.45" customHeight="1" x14ac:dyDescent="0.2">
      <c r="A14" s="730" t="s">
        <v>587</v>
      </c>
      <c r="B14" s="731" t="s">
        <v>588</v>
      </c>
      <c r="C14" s="732" t="s">
        <v>601</v>
      </c>
      <c r="D14" s="733" t="s">
        <v>602</v>
      </c>
      <c r="E14" s="734">
        <v>50113001</v>
      </c>
      <c r="F14" s="733" t="s">
        <v>618</v>
      </c>
      <c r="G14" s="732" t="s">
        <v>619</v>
      </c>
      <c r="H14" s="732">
        <v>241993</v>
      </c>
      <c r="I14" s="732">
        <v>241993</v>
      </c>
      <c r="J14" s="732" t="s">
        <v>636</v>
      </c>
      <c r="K14" s="732" t="s">
        <v>637</v>
      </c>
      <c r="L14" s="735">
        <v>94.29</v>
      </c>
      <c r="M14" s="735">
        <v>3</v>
      </c>
      <c r="N14" s="736">
        <v>282.87</v>
      </c>
    </row>
    <row r="15" spans="1:14" ht="14.45" customHeight="1" x14ac:dyDescent="0.2">
      <c r="A15" s="730" t="s">
        <v>587</v>
      </c>
      <c r="B15" s="731" t="s">
        <v>588</v>
      </c>
      <c r="C15" s="732" t="s">
        <v>601</v>
      </c>
      <c r="D15" s="733" t="s">
        <v>602</v>
      </c>
      <c r="E15" s="734">
        <v>50113001</v>
      </c>
      <c r="F15" s="733" t="s">
        <v>618</v>
      </c>
      <c r="G15" s="732" t="s">
        <v>619</v>
      </c>
      <c r="H15" s="732">
        <v>224964</v>
      </c>
      <c r="I15" s="732">
        <v>224964</v>
      </c>
      <c r="J15" s="732" t="s">
        <v>638</v>
      </c>
      <c r="K15" s="732" t="s">
        <v>639</v>
      </c>
      <c r="L15" s="735">
        <v>107.75</v>
      </c>
      <c r="M15" s="735">
        <v>11</v>
      </c>
      <c r="N15" s="736">
        <v>1185.25</v>
      </c>
    </row>
    <row r="16" spans="1:14" ht="14.45" customHeight="1" x14ac:dyDescent="0.2">
      <c r="A16" s="730" t="s">
        <v>587</v>
      </c>
      <c r="B16" s="731" t="s">
        <v>588</v>
      </c>
      <c r="C16" s="732" t="s">
        <v>601</v>
      </c>
      <c r="D16" s="733" t="s">
        <v>602</v>
      </c>
      <c r="E16" s="734">
        <v>50113001</v>
      </c>
      <c r="F16" s="733" t="s">
        <v>618</v>
      </c>
      <c r="G16" s="732" t="s">
        <v>619</v>
      </c>
      <c r="H16" s="732">
        <v>224965</v>
      </c>
      <c r="I16" s="732">
        <v>224965</v>
      </c>
      <c r="J16" s="732" t="s">
        <v>640</v>
      </c>
      <c r="K16" s="732" t="s">
        <v>641</v>
      </c>
      <c r="L16" s="735">
        <v>107.75</v>
      </c>
      <c r="M16" s="735">
        <v>9</v>
      </c>
      <c r="N16" s="736">
        <v>969.75</v>
      </c>
    </row>
    <row r="17" spans="1:14" ht="14.45" customHeight="1" x14ac:dyDescent="0.2">
      <c r="A17" s="730" t="s">
        <v>587</v>
      </c>
      <c r="B17" s="731" t="s">
        <v>588</v>
      </c>
      <c r="C17" s="732" t="s">
        <v>601</v>
      </c>
      <c r="D17" s="733" t="s">
        <v>602</v>
      </c>
      <c r="E17" s="734">
        <v>50113001</v>
      </c>
      <c r="F17" s="733" t="s">
        <v>618</v>
      </c>
      <c r="G17" s="732" t="s">
        <v>619</v>
      </c>
      <c r="H17" s="732">
        <v>202878</v>
      </c>
      <c r="I17" s="732">
        <v>202878</v>
      </c>
      <c r="J17" s="732" t="s">
        <v>642</v>
      </c>
      <c r="K17" s="732" t="s">
        <v>643</v>
      </c>
      <c r="L17" s="735">
        <v>51.300000000000004</v>
      </c>
      <c r="M17" s="735">
        <v>8</v>
      </c>
      <c r="N17" s="736">
        <v>410.40000000000003</v>
      </c>
    </row>
    <row r="18" spans="1:14" ht="14.45" customHeight="1" x14ac:dyDescent="0.2">
      <c r="A18" s="730" t="s">
        <v>587</v>
      </c>
      <c r="B18" s="731" t="s">
        <v>588</v>
      </c>
      <c r="C18" s="732" t="s">
        <v>601</v>
      </c>
      <c r="D18" s="733" t="s">
        <v>602</v>
      </c>
      <c r="E18" s="734">
        <v>50113001</v>
      </c>
      <c r="F18" s="733" t="s">
        <v>618</v>
      </c>
      <c r="G18" s="732" t="s">
        <v>619</v>
      </c>
      <c r="H18" s="732">
        <v>394712</v>
      </c>
      <c r="I18" s="732">
        <v>0</v>
      </c>
      <c r="J18" s="732" t="s">
        <v>644</v>
      </c>
      <c r="K18" s="732" t="s">
        <v>645</v>
      </c>
      <c r="L18" s="735">
        <v>28.75</v>
      </c>
      <c r="M18" s="735">
        <v>720</v>
      </c>
      <c r="N18" s="736">
        <v>20700</v>
      </c>
    </row>
    <row r="19" spans="1:14" ht="14.45" customHeight="1" x14ac:dyDescent="0.2">
      <c r="A19" s="730" t="s">
        <v>587</v>
      </c>
      <c r="B19" s="731" t="s">
        <v>588</v>
      </c>
      <c r="C19" s="732" t="s">
        <v>601</v>
      </c>
      <c r="D19" s="733" t="s">
        <v>602</v>
      </c>
      <c r="E19" s="734">
        <v>50113001</v>
      </c>
      <c r="F19" s="733" t="s">
        <v>618</v>
      </c>
      <c r="G19" s="732" t="s">
        <v>619</v>
      </c>
      <c r="H19" s="732">
        <v>840987</v>
      </c>
      <c r="I19" s="732">
        <v>0</v>
      </c>
      <c r="J19" s="732" t="s">
        <v>646</v>
      </c>
      <c r="K19" s="732" t="s">
        <v>647</v>
      </c>
      <c r="L19" s="735">
        <v>199.67000000000002</v>
      </c>
      <c r="M19" s="735">
        <v>29</v>
      </c>
      <c r="N19" s="736">
        <v>5790.43</v>
      </c>
    </row>
    <row r="20" spans="1:14" ht="14.45" customHeight="1" x14ac:dyDescent="0.2">
      <c r="A20" s="730" t="s">
        <v>587</v>
      </c>
      <c r="B20" s="731" t="s">
        <v>588</v>
      </c>
      <c r="C20" s="732" t="s">
        <v>601</v>
      </c>
      <c r="D20" s="733" t="s">
        <v>602</v>
      </c>
      <c r="E20" s="734">
        <v>50113001</v>
      </c>
      <c r="F20" s="733" t="s">
        <v>618</v>
      </c>
      <c r="G20" s="732" t="s">
        <v>619</v>
      </c>
      <c r="H20" s="732">
        <v>499359</v>
      </c>
      <c r="I20" s="732">
        <v>0</v>
      </c>
      <c r="J20" s="732" t="s">
        <v>648</v>
      </c>
      <c r="K20" s="732" t="s">
        <v>649</v>
      </c>
      <c r="L20" s="735">
        <v>24.035</v>
      </c>
      <c r="M20" s="735">
        <v>6</v>
      </c>
      <c r="N20" s="736">
        <v>144.21</v>
      </c>
    </row>
    <row r="21" spans="1:14" ht="14.45" customHeight="1" x14ac:dyDescent="0.2">
      <c r="A21" s="730" t="s">
        <v>587</v>
      </c>
      <c r="B21" s="731" t="s">
        <v>588</v>
      </c>
      <c r="C21" s="732" t="s">
        <v>601</v>
      </c>
      <c r="D21" s="733" t="s">
        <v>602</v>
      </c>
      <c r="E21" s="734">
        <v>50113001</v>
      </c>
      <c r="F21" s="733" t="s">
        <v>618</v>
      </c>
      <c r="G21" s="732" t="s">
        <v>619</v>
      </c>
      <c r="H21" s="732">
        <v>502124</v>
      </c>
      <c r="I21" s="732">
        <v>0</v>
      </c>
      <c r="J21" s="732" t="s">
        <v>650</v>
      </c>
      <c r="K21" s="732" t="s">
        <v>651</v>
      </c>
      <c r="L21" s="735">
        <v>284.74099203408952</v>
      </c>
      <c r="M21" s="735">
        <v>1</v>
      </c>
      <c r="N21" s="736">
        <v>284.74099203408952</v>
      </c>
    </row>
    <row r="22" spans="1:14" ht="14.45" customHeight="1" x14ac:dyDescent="0.2">
      <c r="A22" s="730" t="s">
        <v>587</v>
      </c>
      <c r="B22" s="731" t="s">
        <v>588</v>
      </c>
      <c r="C22" s="732" t="s">
        <v>601</v>
      </c>
      <c r="D22" s="733" t="s">
        <v>602</v>
      </c>
      <c r="E22" s="734">
        <v>50113001</v>
      </c>
      <c r="F22" s="733" t="s">
        <v>618</v>
      </c>
      <c r="G22" s="732" t="s">
        <v>619</v>
      </c>
      <c r="H22" s="732">
        <v>230426</v>
      </c>
      <c r="I22" s="732">
        <v>230426</v>
      </c>
      <c r="J22" s="732" t="s">
        <v>652</v>
      </c>
      <c r="K22" s="732" t="s">
        <v>653</v>
      </c>
      <c r="L22" s="735">
        <v>76.846727272727279</v>
      </c>
      <c r="M22" s="735">
        <v>55</v>
      </c>
      <c r="N22" s="736">
        <v>4226.5700000000006</v>
      </c>
    </row>
    <row r="23" spans="1:14" ht="14.45" customHeight="1" x14ac:dyDescent="0.2">
      <c r="A23" s="730" t="s">
        <v>587</v>
      </c>
      <c r="B23" s="731" t="s">
        <v>588</v>
      </c>
      <c r="C23" s="732" t="s">
        <v>601</v>
      </c>
      <c r="D23" s="733" t="s">
        <v>602</v>
      </c>
      <c r="E23" s="734">
        <v>50113001</v>
      </c>
      <c r="F23" s="733" t="s">
        <v>618</v>
      </c>
      <c r="G23" s="732" t="s">
        <v>619</v>
      </c>
      <c r="H23" s="732">
        <v>394627</v>
      </c>
      <c r="I23" s="732">
        <v>0</v>
      </c>
      <c r="J23" s="732" t="s">
        <v>654</v>
      </c>
      <c r="K23" s="732" t="s">
        <v>329</v>
      </c>
      <c r="L23" s="735">
        <v>134.91513575430125</v>
      </c>
      <c r="M23" s="735">
        <v>24</v>
      </c>
      <c r="N23" s="736">
        <v>3237.9632581032301</v>
      </c>
    </row>
    <row r="24" spans="1:14" ht="14.45" customHeight="1" x14ac:dyDescent="0.2">
      <c r="A24" s="730" t="s">
        <v>587</v>
      </c>
      <c r="B24" s="731" t="s">
        <v>588</v>
      </c>
      <c r="C24" s="732" t="s">
        <v>601</v>
      </c>
      <c r="D24" s="733" t="s">
        <v>602</v>
      </c>
      <c r="E24" s="734">
        <v>50113001</v>
      </c>
      <c r="F24" s="733" t="s">
        <v>618</v>
      </c>
      <c r="G24" s="732" t="s">
        <v>619</v>
      </c>
      <c r="H24" s="732">
        <v>930224</v>
      </c>
      <c r="I24" s="732">
        <v>0</v>
      </c>
      <c r="J24" s="732" t="s">
        <v>655</v>
      </c>
      <c r="K24" s="732" t="s">
        <v>329</v>
      </c>
      <c r="L24" s="735">
        <v>247.74298974741055</v>
      </c>
      <c r="M24" s="735">
        <v>2</v>
      </c>
      <c r="N24" s="736">
        <v>495.48597949482109</v>
      </c>
    </row>
    <row r="25" spans="1:14" ht="14.45" customHeight="1" x14ac:dyDescent="0.2">
      <c r="A25" s="730" t="s">
        <v>587</v>
      </c>
      <c r="B25" s="731" t="s">
        <v>588</v>
      </c>
      <c r="C25" s="732" t="s">
        <v>601</v>
      </c>
      <c r="D25" s="733" t="s">
        <v>602</v>
      </c>
      <c r="E25" s="734">
        <v>50113001</v>
      </c>
      <c r="F25" s="733" t="s">
        <v>618</v>
      </c>
      <c r="G25" s="732" t="s">
        <v>619</v>
      </c>
      <c r="H25" s="732">
        <v>921335</v>
      </c>
      <c r="I25" s="732">
        <v>0</v>
      </c>
      <c r="J25" s="732" t="s">
        <v>656</v>
      </c>
      <c r="K25" s="732" t="s">
        <v>329</v>
      </c>
      <c r="L25" s="735">
        <v>57.228677508194558</v>
      </c>
      <c r="M25" s="735">
        <v>380</v>
      </c>
      <c r="N25" s="736">
        <v>21746.897453113932</v>
      </c>
    </row>
    <row r="26" spans="1:14" ht="14.45" customHeight="1" x14ac:dyDescent="0.2">
      <c r="A26" s="730" t="s">
        <v>587</v>
      </c>
      <c r="B26" s="731" t="s">
        <v>588</v>
      </c>
      <c r="C26" s="732" t="s">
        <v>601</v>
      </c>
      <c r="D26" s="733" t="s">
        <v>602</v>
      </c>
      <c r="E26" s="734">
        <v>50113001</v>
      </c>
      <c r="F26" s="733" t="s">
        <v>618</v>
      </c>
      <c r="G26" s="732" t="s">
        <v>619</v>
      </c>
      <c r="H26" s="732">
        <v>920352</v>
      </c>
      <c r="I26" s="732">
        <v>0</v>
      </c>
      <c r="J26" s="732" t="s">
        <v>657</v>
      </c>
      <c r="K26" s="732" t="s">
        <v>329</v>
      </c>
      <c r="L26" s="735">
        <v>114.88202998094177</v>
      </c>
      <c r="M26" s="735">
        <v>122</v>
      </c>
      <c r="N26" s="736">
        <v>14015.607657674895</v>
      </c>
    </row>
    <row r="27" spans="1:14" ht="14.45" customHeight="1" x14ac:dyDescent="0.2">
      <c r="A27" s="730" t="s">
        <v>587</v>
      </c>
      <c r="B27" s="731" t="s">
        <v>588</v>
      </c>
      <c r="C27" s="732" t="s">
        <v>601</v>
      </c>
      <c r="D27" s="733" t="s">
        <v>602</v>
      </c>
      <c r="E27" s="734">
        <v>50113001</v>
      </c>
      <c r="F27" s="733" t="s">
        <v>618</v>
      </c>
      <c r="G27" s="732" t="s">
        <v>619</v>
      </c>
      <c r="H27" s="732">
        <v>900803</v>
      </c>
      <c r="I27" s="732">
        <v>1000</v>
      </c>
      <c r="J27" s="732" t="s">
        <v>658</v>
      </c>
      <c r="K27" s="732" t="s">
        <v>329</v>
      </c>
      <c r="L27" s="735">
        <v>47.916998122721708</v>
      </c>
      <c r="M27" s="735">
        <v>1</v>
      </c>
      <c r="N27" s="736">
        <v>47.916998122721708</v>
      </c>
    </row>
    <row r="28" spans="1:14" ht="14.45" customHeight="1" x14ac:dyDescent="0.2">
      <c r="A28" s="730" t="s">
        <v>587</v>
      </c>
      <c r="B28" s="731" t="s">
        <v>588</v>
      </c>
      <c r="C28" s="732" t="s">
        <v>601</v>
      </c>
      <c r="D28" s="733" t="s">
        <v>602</v>
      </c>
      <c r="E28" s="734">
        <v>50113001</v>
      </c>
      <c r="F28" s="733" t="s">
        <v>618</v>
      </c>
      <c r="G28" s="732" t="s">
        <v>619</v>
      </c>
      <c r="H28" s="732">
        <v>394072</v>
      </c>
      <c r="I28" s="732">
        <v>1000</v>
      </c>
      <c r="J28" s="732" t="s">
        <v>659</v>
      </c>
      <c r="K28" s="732" t="s">
        <v>329</v>
      </c>
      <c r="L28" s="735">
        <v>687.83608189136521</v>
      </c>
      <c r="M28" s="735">
        <v>1</v>
      </c>
      <c r="N28" s="736">
        <v>687.83608189136521</v>
      </c>
    </row>
    <row r="29" spans="1:14" ht="14.45" customHeight="1" x14ac:dyDescent="0.2">
      <c r="A29" s="730" t="s">
        <v>587</v>
      </c>
      <c r="B29" s="731" t="s">
        <v>588</v>
      </c>
      <c r="C29" s="732" t="s">
        <v>601</v>
      </c>
      <c r="D29" s="733" t="s">
        <v>602</v>
      </c>
      <c r="E29" s="734">
        <v>50113001</v>
      </c>
      <c r="F29" s="733" t="s">
        <v>618</v>
      </c>
      <c r="G29" s="732" t="s">
        <v>619</v>
      </c>
      <c r="H29" s="732">
        <v>900321</v>
      </c>
      <c r="I29" s="732">
        <v>0</v>
      </c>
      <c r="J29" s="732" t="s">
        <v>660</v>
      </c>
      <c r="K29" s="732" t="s">
        <v>329</v>
      </c>
      <c r="L29" s="735">
        <v>963.06883296261969</v>
      </c>
      <c r="M29" s="735">
        <v>2</v>
      </c>
      <c r="N29" s="736">
        <v>1926.1376659252394</v>
      </c>
    </row>
    <row r="30" spans="1:14" ht="14.45" customHeight="1" x14ac:dyDescent="0.2">
      <c r="A30" s="730" t="s">
        <v>587</v>
      </c>
      <c r="B30" s="731" t="s">
        <v>588</v>
      </c>
      <c r="C30" s="732" t="s">
        <v>601</v>
      </c>
      <c r="D30" s="733" t="s">
        <v>602</v>
      </c>
      <c r="E30" s="734">
        <v>50113001</v>
      </c>
      <c r="F30" s="733" t="s">
        <v>618</v>
      </c>
      <c r="G30" s="732" t="s">
        <v>619</v>
      </c>
      <c r="H30" s="732">
        <v>930676</v>
      </c>
      <c r="I30" s="732">
        <v>0</v>
      </c>
      <c r="J30" s="732" t="s">
        <v>661</v>
      </c>
      <c r="K30" s="732" t="s">
        <v>329</v>
      </c>
      <c r="L30" s="735">
        <v>83.410611299183628</v>
      </c>
      <c r="M30" s="735">
        <v>287</v>
      </c>
      <c r="N30" s="736">
        <v>23938.845442865702</v>
      </c>
    </row>
    <row r="31" spans="1:14" ht="14.45" customHeight="1" x14ac:dyDescent="0.2">
      <c r="A31" s="730" t="s">
        <v>587</v>
      </c>
      <c r="B31" s="731" t="s">
        <v>588</v>
      </c>
      <c r="C31" s="732" t="s">
        <v>601</v>
      </c>
      <c r="D31" s="733" t="s">
        <v>602</v>
      </c>
      <c r="E31" s="734">
        <v>50113001</v>
      </c>
      <c r="F31" s="733" t="s">
        <v>618</v>
      </c>
      <c r="G31" s="732" t="s">
        <v>619</v>
      </c>
      <c r="H31" s="732">
        <v>900071</v>
      </c>
      <c r="I31" s="732">
        <v>0</v>
      </c>
      <c r="J31" s="732" t="s">
        <v>662</v>
      </c>
      <c r="K31" s="732" t="s">
        <v>329</v>
      </c>
      <c r="L31" s="735">
        <v>141.37430456013283</v>
      </c>
      <c r="M31" s="735">
        <v>8</v>
      </c>
      <c r="N31" s="736">
        <v>1130.9944364810626</v>
      </c>
    </row>
    <row r="32" spans="1:14" ht="14.45" customHeight="1" x14ac:dyDescent="0.2">
      <c r="A32" s="730" t="s">
        <v>587</v>
      </c>
      <c r="B32" s="731" t="s">
        <v>588</v>
      </c>
      <c r="C32" s="732" t="s">
        <v>601</v>
      </c>
      <c r="D32" s="733" t="s">
        <v>602</v>
      </c>
      <c r="E32" s="734">
        <v>50113001</v>
      </c>
      <c r="F32" s="733" t="s">
        <v>618</v>
      </c>
      <c r="G32" s="732" t="s">
        <v>619</v>
      </c>
      <c r="H32" s="732">
        <v>921412</v>
      </c>
      <c r="I32" s="732">
        <v>0</v>
      </c>
      <c r="J32" s="732" t="s">
        <v>663</v>
      </c>
      <c r="K32" s="732" t="s">
        <v>329</v>
      </c>
      <c r="L32" s="735">
        <v>58.884810583846303</v>
      </c>
      <c r="M32" s="735">
        <v>1370</v>
      </c>
      <c r="N32" s="736">
        <v>80672.190499869437</v>
      </c>
    </row>
    <row r="33" spans="1:14" ht="14.45" customHeight="1" x14ac:dyDescent="0.2">
      <c r="A33" s="730" t="s">
        <v>587</v>
      </c>
      <c r="B33" s="731" t="s">
        <v>588</v>
      </c>
      <c r="C33" s="732" t="s">
        <v>601</v>
      </c>
      <c r="D33" s="733" t="s">
        <v>602</v>
      </c>
      <c r="E33" s="734">
        <v>50113001</v>
      </c>
      <c r="F33" s="733" t="s">
        <v>618</v>
      </c>
      <c r="G33" s="732" t="s">
        <v>619</v>
      </c>
      <c r="H33" s="732">
        <v>840220</v>
      </c>
      <c r="I33" s="732">
        <v>0</v>
      </c>
      <c r="J33" s="732" t="s">
        <v>664</v>
      </c>
      <c r="K33" s="732" t="s">
        <v>329</v>
      </c>
      <c r="L33" s="735">
        <v>214.29000217102421</v>
      </c>
      <c r="M33" s="735">
        <v>7</v>
      </c>
      <c r="N33" s="736">
        <v>1500.0300151971694</v>
      </c>
    </row>
    <row r="34" spans="1:14" ht="14.45" customHeight="1" x14ac:dyDescent="0.2">
      <c r="A34" s="730" t="s">
        <v>587</v>
      </c>
      <c r="B34" s="731" t="s">
        <v>588</v>
      </c>
      <c r="C34" s="732" t="s">
        <v>601</v>
      </c>
      <c r="D34" s="733" t="s">
        <v>602</v>
      </c>
      <c r="E34" s="734">
        <v>50113001</v>
      </c>
      <c r="F34" s="733" t="s">
        <v>618</v>
      </c>
      <c r="G34" s="732" t="s">
        <v>619</v>
      </c>
      <c r="H34" s="732">
        <v>189997</v>
      </c>
      <c r="I34" s="732">
        <v>89997</v>
      </c>
      <c r="J34" s="732" t="s">
        <v>665</v>
      </c>
      <c r="K34" s="732" t="s">
        <v>666</v>
      </c>
      <c r="L34" s="735">
        <v>191.06000033236896</v>
      </c>
      <c r="M34" s="735">
        <v>76</v>
      </c>
      <c r="N34" s="736">
        <v>14520.560025260042</v>
      </c>
    </row>
    <row r="35" spans="1:14" ht="14.45" customHeight="1" x14ac:dyDescent="0.2">
      <c r="A35" s="730" t="s">
        <v>587</v>
      </c>
      <c r="B35" s="731" t="s">
        <v>588</v>
      </c>
      <c r="C35" s="732" t="s">
        <v>601</v>
      </c>
      <c r="D35" s="733" t="s">
        <v>602</v>
      </c>
      <c r="E35" s="734">
        <v>50113001</v>
      </c>
      <c r="F35" s="733" t="s">
        <v>618</v>
      </c>
      <c r="G35" s="732" t="s">
        <v>619</v>
      </c>
      <c r="H35" s="732">
        <v>119686</v>
      </c>
      <c r="I35" s="732">
        <v>119686</v>
      </c>
      <c r="J35" s="732" t="s">
        <v>667</v>
      </c>
      <c r="K35" s="732" t="s">
        <v>668</v>
      </c>
      <c r="L35" s="735">
        <v>77.320000000000007</v>
      </c>
      <c r="M35" s="735">
        <v>7</v>
      </c>
      <c r="N35" s="736">
        <v>541.24</v>
      </c>
    </row>
    <row r="36" spans="1:14" ht="14.45" customHeight="1" x14ac:dyDescent="0.2">
      <c r="A36" s="730" t="s">
        <v>587</v>
      </c>
      <c r="B36" s="731" t="s">
        <v>588</v>
      </c>
      <c r="C36" s="732" t="s">
        <v>601</v>
      </c>
      <c r="D36" s="733" t="s">
        <v>602</v>
      </c>
      <c r="E36" s="734">
        <v>50113001</v>
      </c>
      <c r="F36" s="733" t="s">
        <v>618</v>
      </c>
      <c r="G36" s="732" t="s">
        <v>619</v>
      </c>
      <c r="H36" s="732">
        <v>848241</v>
      </c>
      <c r="I36" s="732">
        <v>107854</v>
      </c>
      <c r="J36" s="732" t="s">
        <v>669</v>
      </c>
      <c r="K36" s="732" t="s">
        <v>670</v>
      </c>
      <c r="L36" s="735">
        <v>1896.43</v>
      </c>
      <c r="M36" s="735">
        <v>2</v>
      </c>
      <c r="N36" s="736">
        <v>3792.86</v>
      </c>
    </row>
    <row r="37" spans="1:14" ht="14.45" customHeight="1" x14ac:dyDescent="0.2">
      <c r="A37" s="730" t="s">
        <v>587</v>
      </c>
      <c r="B37" s="731" t="s">
        <v>588</v>
      </c>
      <c r="C37" s="732" t="s">
        <v>601</v>
      </c>
      <c r="D37" s="733" t="s">
        <v>602</v>
      </c>
      <c r="E37" s="734">
        <v>50113001</v>
      </c>
      <c r="F37" s="733" t="s">
        <v>618</v>
      </c>
      <c r="G37" s="732" t="s">
        <v>619</v>
      </c>
      <c r="H37" s="732">
        <v>200863</v>
      </c>
      <c r="I37" s="732">
        <v>200863</v>
      </c>
      <c r="J37" s="732" t="s">
        <v>671</v>
      </c>
      <c r="K37" s="732" t="s">
        <v>672</v>
      </c>
      <c r="L37" s="735">
        <v>86.511000179255149</v>
      </c>
      <c r="M37" s="735">
        <v>200</v>
      </c>
      <c r="N37" s="736">
        <v>17302.20003585103</v>
      </c>
    </row>
    <row r="38" spans="1:14" ht="14.45" customHeight="1" x14ac:dyDescent="0.2">
      <c r="A38" s="730" t="s">
        <v>587</v>
      </c>
      <c r="B38" s="731" t="s">
        <v>588</v>
      </c>
      <c r="C38" s="732" t="s">
        <v>601</v>
      </c>
      <c r="D38" s="733" t="s">
        <v>602</v>
      </c>
      <c r="E38" s="734">
        <v>50113001</v>
      </c>
      <c r="F38" s="733" t="s">
        <v>618</v>
      </c>
      <c r="G38" s="732" t="s">
        <v>619</v>
      </c>
      <c r="H38" s="732">
        <v>246111</v>
      </c>
      <c r="I38" s="732">
        <v>246111</v>
      </c>
      <c r="J38" s="732" t="s">
        <v>671</v>
      </c>
      <c r="K38" s="732" t="s">
        <v>673</v>
      </c>
      <c r="L38" s="735">
        <v>89.11933333333333</v>
      </c>
      <c r="M38" s="735">
        <v>30</v>
      </c>
      <c r="N38" s="736">
        <v>2673.58</v>
      </c>
    </row>
    <row r="39" spans="1:14" ht="14.45" customHeight="1" x14ac:dyDescent="0.2">
      <c r="A39" s="730" t="s">
        <v>587</v>
      </c>
      <c r="B39" s="731" t="s">
        <v>588</v>
      </c>
      <c r="C39" s="732" t="s">
        <v>601</v>
      </c>
      <c r="D39" s="733" t="s">
        <v>602</v>
      </c>
      <c r="E39" s="734">
        <v>50113001</v>
      </c>
      <c r="F39" s="733" t="s">
        <v>618</v>
      </c>
      <c r="G39" s="732" t="s">
        <v>619</v>
      </c>
      <c r="H39" s="732">
        <v>173197</v>
      </c>
      <c r="I39" s="732">
        <v>173197</v>
      </c>
      <c r="J39" s="732" t="s">
        <v>674</v>
      </c>
      <c r="K39" s="732" t="s">
        <v>675</v>
      </c>
      <c r="L39" s="735">
        <v>142.51999999999992</v>
      </c>
      <c r="M39" s="735">
        <v>1</v>
      </c>
      <c r="N39" s="736">
        <v>142.51999999999992</v>
      </c>
    </row>
    <row r="40" spans="1:14" ht="14.45" customHeight="1" x14ac:dyDescent="0.2">
      <c r="A40" s="730" t="s">
        <v>587</v>
      </c>
      <c r="B40" s="731" t="s">
        <v>588</v>
      </c>
      <c r="C40" s="732" t="s">
        <v>601</v>
      </c>
      <c r="D40" s="733" t="s">
        <v>602</v>
      </c>
      <c r="E40" s="734">
        <v>50113001</v>
      </c>
      <c r="F40" s="733" t="s">
        <v>618</v>
      </c>
      <c r="G40" s="732" t="s">
        <v>619</v>
      </c>
      <c r="H40" s="732">
        <v>243240</v>
      </c>
      <c r="I40" s="732">
        <v>243240</v>
      </c>
      <c r="J40" s="732" t="s">
        <v>676</v>
      </c>
      <c r="K40" s="732" t="s">
        <v>677</v>
      </c>
      <c r="L40" s="735">
        <v>80.24111111111111</v>
      </c>
      <c r="M40" s="735">
        <v>9</v>
      </c>
      <c r="N40" s="736">
        <v>722.17</v>
      </c>
    </row>
    <row r="41" spans="1:14" ht="14.45" customHeight="1" x14ac:dyDescent="0.2">
      <c r="A41" s="730" t="s">
        <v>587</v>
      </c>
      <c r="B41" s="731" t="s">
        <v>588</v>
      </c>
      <c r="C41" s="732" t="s">
        <v>601</v>
      </c>
      <c r="D41" s="733" t="s">
        <v>602</v>
      </c>
      <c r="E41" s="734">
        <v>50113013</v>
      </c>
      <c r="F41" s="733" t="s">
        <v>678</v>
      </c>
      <c r="G41" s="732" t="s">
        <v>619</v>
      </c>
      <c r="H41" s="732">
        <v>201958</v>
      </c>
      <c r="I41" s="732">
        <v>201958</v>
      </c>
      <c r="J41" s="732" t="s">
        <v>679</v>
      </c>
      <c r="K41" s="732" t="s">
        <v>680</v>
      </c>
      <c r="L41" s="735">
        <v>238.2299999999999</v>
      </c>
      <c r="M41" s="735">
        <v>34</v>
      </c>
      <c r="N41" s="736">
        <v>8099.819999999997</v>
      </c>
    </row>
    <row r="42" spans="1:14" ht="14.45" customHeight="1" x14ac:dyDescent="0.2">
      <c r="A42" s="730" t="s">
        <v>587</v>
      </c>
      <c r="B42" s="731" t="s">
        <v>588</v>
      </c>
      <c r="C42" s="732" t="s">
        <v>601</v>
      </c>
      <c r="D42" s="733" t="s">
        <v>602</v>
      </c>
      <c r="E42" s="734">
        <v>50113013</v>
      </c>
      <c r="F42" s="733" t="s">
        <v>678</v>
      </c>
      <c r="G42" s="732" t="s">
        <v>619</v>
      </c>
      <c r="H42" s="732">
        <v>101066</v>
      </c>
      <c r="I42" s="732">
        <v>1066</v>
      </c>
      <c r="J42" s="732" t="s">
        <v>681</v>
      </c>
      <c r="K42" s="732" t="s">
        <v>682</v>
      </c>
      <c r="L42" s="735">
        <v>57.186666666666667</v>
      </c>
      <c r="M42" s="735">
        <v>6</v>
      </c>
      <c r="N42" s="736">
        <v>343.12</v>
      </c>
    </row>
    <row r="43" spans="1:14" ht="14.45" customHeight="1" x14ac:dyDescent="0.2">
      <c r="A43" s="730" t="s">
        <v>587</v>
      </c>
      <c r="B43" s="731" t="s">
        <v>588</v>
      </c>
      <c r="C43" s="732" t="s">
        <v>601</v>
      </c>
      <c r="D43" s="733" t="s">
        <v>602</v>
      </c>
      <c r="E43" s="734">
        <v>50113013</v>
      </c>
      <c r="F43" s="733" t="s">
        <v>678</v>
      </c>
      <c r="G43" s="732" t="s">
        <v>619</v>
      </c>
      <c r="H43" s="732">
        <v>96414</v>
      </c>
      <c r="I43" s="732">
        <v>96414</v>
      </c>
      <c r="J43" s="732" t="s">
        <v>683</v>
      </c>
      <c r="K43" s="732" t="s">
        <v>684</v>
      </c>
      <c r="L43" s="735">
        <v>58.541428571428575</v>
      </c>
      <c r="M43" s="735">
        <v>14</v>
      </c>
      <c r="N43" s="736">
        <v>819.58</v>
      </c>
    </row>
    <row r="44" spans="1:14" ht="14.45" customHeight="1" x14ac:dyDescent="0.2">
      <c r="A44" s="730" t="s">
        <v>587</v>
      </c>
      <c r="B44" s="731" t="s">
        <v>588</v>
      </c>
      <c r="C44" s="732" t="s">
        <v>601</v>
      </c>
      <c r="D44" s="733" t="s">
        <v>602</v>
      </c>
      <c r="E44" s="734">
        <v>50113013</v>
      </c>
      <c r="F44" s="733" t="s">
        <v>678</v>
      </c>
      <c r="G44" s="732" t="s">
        <v>295</v>
      </c>
      <c r="H44" s="732">
        <v>134595</v>
      </c>
      <c r="I44" s="732">
        <v>134595</v>
      </c>
      <c r="J44" s="732" t="s">
        <v>685</v>
      </c>
      <c r="K44" s="732" t="s">
        <v>686</v>
      </c>
      <c r="L44" s="735">
        <v>409.01</v>
      </c>
      <c r="M44" s="735">
        <v>1</v>
      </c>
      <c r="N44" s="736">
        <v>409.01</v>
      </c>
    </row>
    <row r="45" spans="1:14" ht="14.45" customHeight="1" x14ac:dyDescent="0.2">
      <c r="A45" s="730" t="s">
        <v>587</v>
      </c>
      <c r="B45" s="731" t="s">
        <v>588</v>
      </c>
      <c r="C45" s="732" t="s">
        <v>601</v>
      </c>
      <c r="D45" s="733" t="s">
        <v>602</v>
      </c>
      <c r="E45" s="734">
        <v>50113013</v>
      </c>
      <c r="F45" s="733" t="s">
        <v>678</v>
      </c>
      <c r="G45" s="732" t="s">
        <v>619</v>
      </c>
      <c r="H45" s="732">
        <v>101076</v>
      </c>
      <c r="I45" s="732">
        <v>1076</v>
      </c>
      <c r="J45" s="732" t="s">
        <v>687</v>
      </c>
      <c r="K45" s="732" t="s">
        <v>688</v>
      </c>
      <c r="L45" s="735">
        <v>77.883333333333326</v>
      </c>
      <c r="M45" s="735">
        <v>3</v>
      </c>
      <c r="N45" s="736">
        <v>233.64999999999998</v>
      </c>
    </row>
    <row r="46" spans="1:14" ht="14.45" customHeight="1" x14ac:dyDescent="0.2">
      <c r="A46" s="730" t="s">
        <v>587</v>
      </c>
      <c r="B46" s="731" t="s">
        <v>588</v>
      </c>
      <c r="C46" s="732" t="s">
        <v>601</v>
      </c>
      <c r="D46" s="733" t="s">
        <v>602</v>
      </c>
      <c r="E46" s="734">
        <v>50113013</v>
      </c>
      <c r="F46" s="733" t="s">
        <v>678</v>
      </c>
      <c r="G46" s="732" t="s">
        <v>619</v>
      </c>
      <c r="H46" s="732">
        <v>166366</v>
      </c>
      <c r="I46" s="732">
        <v>66366</v>
      </c>
      <c r="J46" s="732" t="s">
        <v>689</v>
      </c>
      <c r="K46" s="732" t="s">
        <v>690</v>
      </c>
      <c r="L46" s="735">
        <v>23.309999999999995</v>
      </c>
      <c r="M46" s="735">
        <v>10</v>
      </c>
      <c r="N46" s="736">
        <v>233.09999999999997</v>
      </c>
    </row>
    <row r="47" spans="1:14" ht="14.45" customHeight="1" x14ac:dyDescent="0.2">
      <c r="A47" s="730" t="s">
        <v>587</v>
      </c>
      <c r="B47" s="731" t="s">
        <v>588</v>
      </c>
      <c r="C47" s="732" t="s">
        <v>601</v>
      </c>
      <c r="D47" s="733" t="s">
        <v>602</v>
      </c>
      <c r="E47" s="734">
        <v>50113013</v>
      </c>
      <c r="F47" s="733" t="s">
        <v>678</v>
      </c>
      <c r="G47" s="732" t="s">
        <v>619</v>
      </c>
      <c r="H47" s="732">
        <v>201970</v>
      </c>
      <c r="I47" s="732">
        <v>201970</v>
      </c>
      <c r="J47" s="732" t="s">
        <v>691</v>
      </c>
      <c r="K47" s="732" t="s">
        <v>692</v>
      </c>
      <c r="L47" s="735">
        <v>72.77</v>
      </c>
      <c r="M47" s="735">
        <v>2</v>
      </c>
      <c r="N47" s="736">
        <v>145.54</v>
      </c>
    </row>
    <row r="48" spans="1:14" ht="14.45" customHeight="1" x14ac:dyDescent="0.2">
      <c r="A48" s="730" t="s">
        <v>587</v>
      </c>
      <c r="B48" s="731" t="s">
        <v>588</v>
      </c>
      <c r="C48" s="732" t="s">
        <v>601</v>
      </c>
      <c r="D48" s="733" t="s">
        <v>602</v>
      </c>
      <c r="E48" s="734">
        <v>50113013</v>
      </c>
      <c r="F48" s="733" t="s">
        <v>678</v>
      </c>
      <c r="G48" s="732" t="s">
        <v>619</v>
      </c>
      <c r="H48" s="732">
        <v>225175</v>
      </c>
      <c r="I48" s="732">
        <v>225175</v>
      </c>
      <c r="J48" s="732" t="s">
        <v>693</v>
      </c>
      <c r="K48" s="732" t="s">
        <v>694</v>
      </c>
      <c r="L48" s="735">
        <v>38.296666666666667</v>
      </c>
      <c r="M48" s="735">
        <v>66</v>
      </c>
      <c r="N48" s="736">
        <v>2527.58</v>
      </c>
    </row>
    <row r="49" spans="1:14" ht="14.45" customHeight="1" x14ac:dyDescent="0.2">
      <c r="A49" s="730" t="s">
        <v>587</v>
      </c>
      <c r="B49" s="731" t="s">
        <v>588</v>
      </c>
      <c r="C49" s="732" t="s">
        <v>601</v>
      </c>
      <c r="D49" s="733" t="s">
        <v>602</v>
      </c>
      <c r="E49" s="734">
        <v>50113013</v>
      </c>
      <c r="F49" s="733" t="s">
        <v>678</v>
      </c>
      <c r="G49" s="732" t="s">
        <v>619</v>
      </c>
      <c r="H49" s="732">
        <v>225174</v>
      </c>
      <c r="I49" s="732">
        <v>225174</v>
      </c>
      <c r="J49" s="732" t="s">
        <v>693</v>
      </c>
      <c r="K49" s="732" t="s">
        <v>695</v>
      </c>
      <c r="L49" s="735">
        <v>42.990000000000009</v>
      </c>
      <c r="M49" s="735">
        <v>8</v>
      </c>
      <c r="N49" s="736">
        <v>343.92000000000007</v>
      </c>
    </row>
    <row r="50" spans="1:14" ht="14.45" customHeight="1" x14ac:dyDescent="0.2">
      <c r="A50" s="730" t="s">
        <v>587</v>
      </c>
      <c r="B50" s="731" t="s">
        <v>588</v>
      </c>
      <c r="C50" s="732" t="s">
        <v>606</v>
      </c>
      <c r="D50" s="733" t="s">
        <v>607</v>
      </c>
      <c r="E50" s="734">
        <v>50113013</v>
      </c>
      <c r="F50" s="733" t="s">
        <v>678</v>
      </c>
      <c r="G50" s="732" t="s">
        <v>619</v>
      </c>
      <c r="H50" s="732">
        <v>172972</v>
      </c>
      <c r="I50" s="732">
        <v>72972</v>
      </c>
      <c r="J50" s="732" t="s">
        <v>696</v>
      </c>
      <c r="K50" s="732" t="s">
        <v>697</v>
      </c>
      <c r="L50" s="735">
        <v>203.72000000000003</v>
      </c>
      <c r="M50" s="735">
        <v>4</v>
      </c>
      <c r="N50" s="736">
        <v>814.88000000000011</v>
      </c>
    </row>
    <row r="51" spans="1:14" ht="14.45" customHeight="1" x14ac:dyDescent="0.2">
      <c r="A51" s="730" t="s">
        <v>587</v>
      </c>
      <c r="B51" s="731" t="s">
        <v>588</v>
      </c>
      <c r="C51" s="732" t="s">
        <v>606</v>
      </c>
      <c r="D51" s="733" t="s">
        <v>607</v>
      </c>
      <c r="E51" s="734">
        <v>50113013</v>
      </c>
      <c r="F51" s="733" t="s">
        <v>678</v>
      </c>
      <c r="G51" s="732" t="s">
        <v>619</v>
      </c>
      <c r="H51" s="732">
        <v>96414</v>
      </c>
      <c r="I51" s="732">
        <v>96414</v>
      </c>
      <c r="J51" s="732" t="s">
        <v>683</v>
      </c>
      <c r="K51" s="732" t="s">
        <v>684</v>
      </c>
      <c r="L51" s="735">
        <v>58.53</v>
      </c>
      <c r="M51" s="735">
        <v>3</v>
      </c>
      <c r="N51" s="736">
        <v>175.59</v>
      </c>
    </row>
    <row r="52" spans="1:14" ht="14.45" customHeight="1" x14ac:dyDescent="0.2">
      <c r="A52" s="730" t="s">
        <v>587</v>
      </c>
      <c r="B52" s="731" t="s">
        <v>588</v>
      </c>
      <c r="C52" s="732" t="s">
        <v>606</v>
      </c>
      <c r="D52" s="733" t="s">
        <v>607</v>
      </c>
      <c r="E52" s="734">
        <v>50113013</v>
      </c>
      <c r="F52" s="733" t="s">
        <v>678</v>
      </c>
      <c r="G52" s="732" t="s">
        <v>295</v>
      </c>
      <c r="H52" s="732">
        <v>134595</v>
      </c>
      <c r="I52" s="732">
        <v>134595</v>
      </c>
      <c r="J52" s="732" t="s">
        <v>685</v>
      </c>
      <c r="K52" s="732" t="s">
        <v>686</v>
      </c>
      <c r="L52" s="735">
        <v>412.83500000000004</v>
      </c>
      <c r="M52" s="735">
        <v>2</v>
      </c>
      <c r="N52" s="736">
        <v>825.67000000000007</v>
      </c>
    </row>
    <row r="53" spans="1:14" ht="14.45" customHeight="1" x14ac:dyDescent="0.2">
      <c r="A53" s="730" t="s">
        <v>587</v>
      </c>
      <c r="B53" s="731" t="s">
        <v>588</v>
      </c>
      <c r="C53" s="732" t="s">
        <v>606</v>
      </c>
      <c r="D53" s="733" t="s">
        <v>607</v>
      </c>
      <c r="E53" s="734">
        <v>50113013</v>
      </c>
      <c r="F53" s="733" t="s">
        <v>678</v>
      </c>
      <c r="G53" s="732" t="s">
        <v>698</v>
      </c>
      <c r="H53" s="732">
        <v>173750</v>
      </c>
      <c r="I53" s="732">
        <v>173750</v>
      </c>
      <c r="J53" s="732" t="s">
        <v>699</v>
      </c>
      <c r="K53" s="732" t="s">
        <v>700</v>
      </c>
      <c r="L53" s="735">
        <v>717.89</v>
      </c>
      <c r="M53" s="735">
        <v>2</v>
      </c>
      <c r="N53" s="736">
        <v>1435.78</v>
      </c>
    </row>
    <row r="54" spans="1:14" ht="14.45" customHeight="1" x14ac:dyDescent="0.2">
      <c r="A54" s="730" t="s">
        <v>587</v>
      </c>
      <c r="B54" s="731" t="s">
        <v>588</v>
      </c>
      <c r="C54" s="732" t="s">
        <v>606</v>
      </c>
      <c r="D54" s="733" t="s">
        <v>607</v>
      </c>
      <c r="E54" s="734">
        <v>50113013</v>
      </c>
      <c r="F54" s="733" t="s">
        <v>678</v>
      </c>
      <c r="G54" s="732" t="s">
        <v>619</v>
      </c>
      <c r="H54" s="732">
        <v>105114</v>
      </c>
      <c r="I54" s="732">
        <v>5114</v>
      </c>
      <c r="J54" s="732" t="s">
        <v>701</v>
      </c>
      <c r="K54" s="732" t="s">
        <v>702</v>
      </c>
      <c r="L54" s="735">
        <v>73.989999999999995</v>
      </c>
      <c r="M54" s="735">
        <v>4</v>
      </c>
      <c r="N54" s="736">
        <v>295.95999999999998</v>
      </c>
    </row>
    <row r="55" spans="1:14" ht="14.45" customHeight="1" x14ac:dyDescent="0.2">
      <c r="A55" s="730" t="s">
        <v>587</v>
      </c>
      <c r="B55" s="731" t="s">
        <v>588</v>
      </c>
      <c r="C55" s="732" t="s">
        <v>609</v>
      </c>
      <c r="D55" s="733" t="s">
        <v>610</v>
      </c>
      <c r="E55" s="734">
        <v>50113001</v>
      </c>
      <c r="F55" s="733" t="s">
        <v>618</v>
      </c>
      <c r="G55" s="732" t="s">
        <v>619</v>
      </c>
      <c r="H55" s="732">
        <v>196886</v>
      </c>
      <c r="I55" s="732">
        <v>96886</v>
      </c>
      <c r="J55" s="732" t="s">
        <v>703</v>
      </c>
      <c r="K55" s="732" t="s">
        <v>704</v>
      </c>
      <c r="L55" s="735">
        <v>50.16</v>
      </c>
      <c r="M55" s="735">
        <v>16</v>
      </c>
      <c r="N55" s="736">
        <v>802.56</v>
      </c>
    </row>
    <row r="56" spans="1:14" ht="14.45" customHeight="1" x14ac:dyDescent="0.2">
      <c r="A56" s="730" t="s">
        <v>587</v>
      </c>
      <c r="B56" s="731" t="s">
        <v>588</v>
      </c>
      <c r="C56" s="732" t="s">
        <v>609</v>
      </c>
      <c r="D56" s="733" t="s">
        <v>610</v>
      </c>
      <c r="E56" s="734">
        <v>50113001</v>
      </c>
      <c r="F56" s="733" t="s">
        <v>618</v>
      </c>
      <c r="G56" s="732" t="s">
        <v>619</v>
      </c>
      <c r="H56" s="732">
        <v>846758</v>
      </c>
      <c r="I56" s="732">
        <v>103387</v>
      </c>
      <c r="J56" s="732" t="s">
        <v>705</v>
      </c>
      <c r="K56" s="732" t="s">
        <v>706</v>
      </c>
      <c r="L56" s="735">
        <v>81.219999999999985</v>
      </c>
      <c r="M56" s="735">
        <v>3</v>
      </c>
      <c r="N56" s="736">
        <v>243.65999999999997</v>
      </c>
    </row>
    <row r="57" spans="1:14" ht="14.45" customHeight="1" x14ac:dyDescent="0.2">
      <c r="A57" s="730" t="s">
        <v>587</v>
      </c>
      <c r="B57" s="731" t="s">
        <v>588</v>
      </c>
      <c r="C57" s="732" t="s">
        <v>609</v>
      </c>
      <c r="D57" s="733" t="s">
        <v>610</v>
      </c>
      <c r="E57" s="734">
        <v>50113001</v>
      </c>
      <c r="F57" s="733" t="s">
        <v>618</v>
      </c>
      <c r="G57" s="732" t="s">
        <v>619</v>
      </c>
      <c r="H57" s="732">
        <v>501927</v>
      </c>
      <c r="I57" s="732">
        <v>172774</v>
      </c>
      <c r="J57" s="732" t="s">
        <v>707</v>
      </c>
      <c r="K57" s="732" t="s">
        <v>708</v>
      </c>
      <c r="L57" s="735">
        <v>266.22000000000003</v>
      </c>
      <c r="M57" s="735">
        <v>1</v>
      </c>
      <c r="N57" s="736">
        <v>266.22000000000003</v>
      </c>
    </row>
    <row r="58" spans="1:14" ht="14.45" customHeight="1" x14ac:dyDescent="0.2">
      <c r="A58" s="730" t="s">
        <v>587</v>
      </c>
      <c r="B58" s="731" t="s">
        <v>588</v>
      </c>
      <c r="C58" s="732" t="s">
        <v>609</v>
      </c>
      <c r="D58" s="733" t="s">
        <v>610</v>
      </c>
      <c r="E58" s="734">
        <v>50113001</v>
      </c>
      <c r="F58" s="733" t="s">
        <v>618</v>
      </c>
      <c r="G58" s="732" t="s">
        <v>329</v>
      </c>
      <c r="H58" s="732">
        <v>172775</v>
      </c>
      <c r="I58" s="732">
        <v>172775</v>
      </c>
      <c r="J58" s="732" t="s">
        <v>707</v>
      </c>
      <c r="K58" s="732" t="s">
        <v>709</v>
      </c>
      <c r="L58" s="735">
        <v>538.18999999999994</v>
      </c>
      <c r="M58" s="735">
        <v>4</v>
      </c>
      <c r="N58" s="736">
        <v>2152.7599999999998</v>
      </c>
    </row>
    <row r="59" spans="1:14" ht="14.45" customHeight="1" x14ac:dyDescent="0.2">
      <c r="A59" s="730" t="s">
        <v>587</v>
      </c>
      <c r="B59" s="731" t="s">
        <v>588</v>
      </c>
      <c r="C59" s="732" t="s">
        <v>609</v>
      </c>
      <c r="D59" s="733" t="s">
        <v>610</v>
      </c>
      <c r="E59" s="734">
        <v>50113001</v>
      </c>
      <c r="F59" s="733" t="s">
        <v>618</v>
      </c>
      <c r="G59" s="732" t="s">
        <v>619</v>
      </c>
      <c r="H59" s="732">
        <v>100362</v>
      </c>
      <c r="I59" s="732">
        <v>362</v>
      </c>
      <c r="J59" s="732" t="s">
        <v>622</v>
      </c>
      <c r="K59" s="732" t="s">
        <v>623</v>
      </c>
      <c r="L59" s="735">
        <v>72.855000000000004</v>
      </c>
      <c r="M59" s="735">
        <v>12</v>
      </c>
      <c r="N59" s="736">
        <v>874.26</v>
      </c>
    </row>
    <row r="60" spans="1:14" ht="14.45" customHeight="1" x14ac:dyDescent="0.2">
      <c r="A60" s="730" t="s">
        <v>587</v>
      </c>
      <c r="B60" s="731" t="s">
        <v>588</v>
      </c>
      <c r="C60" s="732" t="s">
        <v>609</v>
      </c>
      <c r="D60" s="733" t="s">
        <v>610</v>
      </c>
      <c r="E60" s="734">
        <v>50113001</v>
      </c>
      <c r="F60" s="733" t="s">
        <v>618</v>
      </c>
      <c r="G60" s="732" t="s">
        <v>619</v>
      </c>
      <c r="H60" s="732">
        <v>92305</v>
      </c>
      <c r="I60" s="732">
        <v>92305</v>
      </c>
      <c r="J60" s="732" t="s">
        <v>710</v>
      </c>
      <c r="K60" s="732" t="s">
        <v>711</v>
      </c>
      <c r="L60" s="735">
        <v>5044.05</v>
      </c>
      <c r="M60" s="735">
        <v>1</v>
      </c>
      <c r="N60" s="736">
        <v>5044.05</v>
      </c>
    </row>
    <row r="61" spans="1:14" ht="14.45" customHeight="1" x14ac:dyDescent="0.2">
      <c r="A61" s="730" t="s">
        <v>587</v>
      </c>
      <c r="B61" s="731" t="s">
        <v>588</v>
      </c>
      <c r="C61" s="732" t="s">
        <v>609</v>
      </c>
      <c r="D61" s="733" t="s">
        <v>610</v>
      </c>
      <c r="E61" s="734">
        <v>50113001</v>
      </c>
      <c r="F61" s="733" t="s">
        <v>618</v>
      </c>
      <c r="G61" s="732" t="s">
        <v>619</v>
      </c>
      <c r="H61" s="732">
        <v>183513</v>
      </c>
      <c r="I61" s="732">
        <v>183513</v>
      </c>
      <c r="J61" s="732" t="s">
        <v>712</v>
      </c>
      <c r="K61" s="732" t="s">
        <v>713</v>
      </c>
      <c r="L61" s="735">
        <v>1900.7100000000003</v>
      </c>
      <c r="M61" s="735">
        <v>2</v>
      </c>
      <c r="N61" s="736">
        <v>3801.4200000000005</v>
      </c>
    </row>
    <row r="62" spans="1:14" ht="14.45" customHeight="1" x14ac:dyDescent="0.2">
      <c r="A62" s="730" t="s">
        <v>587</v>
      </c>
      <c r="B62" s="731" t="s">
        <v>588</v>
      </c>
      <c r="C62" s="732" t="s">
        <v>609</v>
      </c>
      <c r="D62" s="733" t="s">
        <v>610</v>
      </c>
      <c r="E62" s="734">
        <v>50113001</v>
      </c>
      <c r="F62" s="733" t="s">
        <v>618</v>
      </c>
      <c r="G62" s="732" t="s">
        <v>619</v>
      </c>
      <c r="H62" s="732">
        <v>110555</v>
      </c>
      <c r="I62" s="732">
        <v>10555</v>
      </c>
      <c r="J62" s="732" t="s">
        <v>624</v>
      </c>
      <c r="K62" s="732" t="s">
        <v>714</v>
      </c>
      <c r="L62" s="735">
        <v>254.98000000000002</v>
      </c>
      <c r="M62" s="735">
        <v>9</v>
      </c>
      <c r="N62" s="736">
        <v>2294.8200000000002</v>
      </c>
    </row>
    <row r="63" spans="1:14" ht="14.45" customHeight="1" x14ac:dyDescent="0.2">
      <c r="A63" s="730" t="s">
        <v>587</v>
      </c>
      <c r="B63" s="731" t="s">
        <v>588</v>
      </c>
      <c r="C63" s="732" t="s">
        <v>609</v>
      </c>
      <c r="D63" s="733" t="s">
        <v>610</v>
      </c>
      <c r="E63" s="734">
        <v>50113001</v>
      </c>
      <c r="F63" s="733" t="s">
        <v>618</v>
      </c>
      <c r="G63" s="732" t="s">
        <v>619</v>
      </c>
      <c r="H63" s="732">
        <v>156926</v>
      </c>
      <c r="I63" s="732">
        <v>56926</v>
      </c>
      <c r="J63" s="732" t="s">
        <v>624</v>
      </c>
      <c r="K63" s="732" t="s">
        <v>625</v>
      </c>
      <c r="L63" s="735">
        <v>48.399999999999991</v>
      </c>
      <c r="M63" s="735">
        <v>170</v>
      </c>
      <c r="N63" s="736">
        <v>8227.9999999999982</v>
      </c>
    </row>
    <row r="64" spans="1:14" ht="14.45" customHeight="1" x14ac:dyDescent="0.2">
      <c r="A64" s="730" t="s">
        <v>587</v>
      </c>
      <c r="B64" s="731" t="s">
        <v>588</v>
      </c>
      <c r="C64" s="732" t="s">
        <v>609</v>
      </c>
      <c r="D64" s="733" t="s">
        <v>610</v>
      </c>
      <c r="E64" s="734">
        <v>50113001</v>
      </c>
      <c r="F64" s="733" t="s">
        <v>618</v>
      </c>
      <c r="G64" s="732" t="s">
        <v>619</v>
      </c>
      <c r="H64" s="732">
        <v>173321</v>
      </c>
      <c r="I64" s="732">
        <v>173321</v>
      </c>
      <c r="J64" s="732" t="s">
        <v>715</v>
      </c>
      <c r="K64" s="732" t="s">
        <v>716</v>
      </c>
      <c r="L64" s="735">
        <v>605.44000000000005</v>
      </c>
      <c r="M64" s="735">
        <v>0.2</v>
      </c>
      <c r="N64" s="736">
        <v>121.08800000000001</v>
      </c>
    </row>
    <row r="65" spans="1:14" ht="14.45" customHeight="1" x14ac:dyDescent="0.2">
      <c r="A65" s="730" t="s">
        <v>587</v>
      </c>
      <c r="B65" s="731" t="s">
        <v>588</v>
      </c>
      <c r="C65" s="732" t="s">
        <v>609</v>
      </c>
      <c r="D65" s="733" t="s">
        <v>610</v>
      </c>
      <c r="E65" s="734">
        <v>50113001</v>
      </c>
      <c r="F65" s="733" t="s">
        <v>618</v>
      </c>
      <c r="G65" s="732" t="s">
        <v>619</v>
      </c>
      <c r="H65" s="732">
        <v>173319</v>
      </c>
      <c r="I65" s="732">
        <v>173319</v>
      </c>
      <c r="J65" s="732" t="s">
        <v>717</v>
      </c>
      <c r="K65" s="732" t="s">
        <v>718</v>
      </c>
      <c r="L65" s="735">
        <v>419.54</v>
      </c>
      <c r="M65" s="735">
        <v>1.95</v>
      </c>
      <c r="N65" s="736">
        <v>818.10300000000007</v>
      </c>
    </row>
    <row r="66" spans="1:14" ht="14.45" customHeight="1" x14ac:dyDescent="0.2">
      <c r="A66" s="730" t="s">
        <v>587</v>
      </c>
      <c r="B66" s="731" t="s">
        <v>588</v>
      </c>
      <c r="C66" s="732" t="s">
        <v>609</v>
      </c>
      <c r="D66" s="733" t="s">
        <v>610</v>
      </c>
      <c r="E66" s="734">
        <v>50113001</v>
      </c>
      <c r="F66" s="733" t="s">
        <v>618</v>
      </c>
      <c r="G66" s="732" t="s">
        <v>619</v>
      </c>
      <c r="H66" s="732">
        <v>169595</v>
      </c>
      <c r="I66" s="732">
        <v>69595</v>
      </c>
      <c r="J66" s="732" t="s">
        <v>719</v>
      </c>
      <c r="K66" s="732" t="s">
        <v>720</v>
      </c>
      <c r="L66" s="735">
        <v>612.61</v>
      </c>
      <c r="M66" s="735">
        <v>2</v>
      </c>
      <c r="N66" s="736">
        <v>1225.22</v>
      </c>
    </row>
    <row r="67" spans="1:14" ht="14.45" customHeight="1" x14ac:dyDescent="0.2">
      <c r="A67" s="730" t="s">
        <v>587</v>
      </c>
      <c r="B67" s="731" t="s">
        <v>588</v>
      </c>
      <c r="C67" s="732" t="s">
        <v>609</v>
      </c>
      <c r="D67" s="733" t="s">
        <v>610</v>
      </c>
      <c r="E67" s="734">
        <v>50113001</v>
      </c>
      <c r="F67" s="733" t="s">
        <v>618</v>
      </c>
      <c r="G67" s="732" t="s">
        <v>619</v>
      </c>
      <c r="H67" s="732">
        <v>172490</v>
      </c>
      <c r="I67" s="732">
        <v>172490</v>
      </c>
      <c r="J67" s="732" t="s">
        <v>721</v>
      </c>
      <c r="K67" s="732" t="s">
        <v>722</v>
      </c>
      <c r="L67" s="735">
        <v>361.24</v>
      </c>
      <c r="M67" s="735">
        <v>5</v>
      </c>
      <c r="N67" s="736">
        <v>1806.2</v>
      </c>
    </row>
    <row r="68" spans="1:14" ht="14.45" customHeight="1" x14ac:dyDescent="0.2">
      <c r="A68" s="730" t="s">
        <v>587</v>
      </c>
      <c r="B68" s="731" t="s">
        <v>588</v>
      </c>
      <c r="C68" s="732" t="s">
        <v>609</v>
      </c>
      <c r="D68" s="733" t="s">
        <v>610</v>
      </c>
      <c r="E68" s="734">
        <v>50113001</v>
      </c>
      <c r="F68" s="733" t="s">
        <v>618</v>
      </c>
      <c r="G68" s="732" t="s">
        <v>619</v>
      </c>
      <c r="H68" s="732">
        <v>172492</v>
      </c>
      <c r="I68" s="732">
        <v>172492</v>
      </c>
      <c r="J68" s="732" t="s">
        <v>721</v>
      </c>
      <c r="K68" s="732" t="s">
        <v>723</v>
      </c>
      <c r="L68" s="735">
        <v>203.93999999999997</v>
      </c>
      <c r="M68" s="735">
        <v>11</v>
      </c>
      <c r="N68" s="736">
        <v>2243.3399999999997</v>
      </c>
    </row>
    <row r="69" spans="1:14" ht="14.45" customHeight="1" x14ac:dyDescent="0.2">
      <c r="A69" s="730" t="s">
        <v>587</v>
      </c>
      <c r="B69" s="731" t="s">
        <v>588</v>
      </c>
      <c r="C69" s="732" t="s">
        <v>609</v>
      </c>
      <c r="D69" s="733" t="s">
        <v>610</v>
      </c>
      <c r="E69" s="734">
        <v>50113001</v>
      </c>
      <c r="F69" s="733" t="s">
        <v>618</v>
      </c>
      <c r="G69" s="732" t="s">
        <v>619</v>
      </c>
      <c r="H69" s="732">
        <v>208451</v>
      </c>
      <c r="I69" s="732">
        <v>208451</v>
      </c>
      <c r="J69" s="732" t="s">
        <v>724</v>
      </c>
      <c r="K69" s="732" t="s">
        <v>725</v>
      </c>
      <c r="L69" s="735">
        <v>631.39999999999986</v>
      </c>
      <c r="M69" s="735">
        <v>2</v>
      </c>
      <c r="N69" s="736">
        <v>1262.7999999999997</v>
      </c>
    </row>
    <row r="70" spans="1:14" ht="14.45" customHeight="1" x14ac:dyDescent="0.2">
      <c r="A70" s="730" t="s">
        <v>587</v>
      </c>
      <c r="B70" s="731" t="s">
        <v>588</v>
      </c>
      <c r="C70" s="732" t="s">
        <v>609</v>
      </c>
      <c r="D70" s="733" t="s">
        <v>610</v>
      </c>
      <c r="E70" s="734">
        <v>50113001</v>
      </c>
      <c r="F70" s="733" t="s">
        <v>618</v>
      </c>
      <c r="G70" s="732" t="s">
        <v>619</v>
      </c>
      <c r="H70" s="732">
        <v>208452</v>
      </c>
      <c r="I70" s="732">
        <v>208452</v>
      </c>
      <c r="J70" s="732" t="s">
        <v>726</v>
      </c>
      <c r="K70" s="732" t="s">
        <v>727</v>
      </c>
      <c r="L70" s="735">
        <v>362.56000000000006</v>
      </c>
      <c r="M70" s="735">
        <v>2</v>
      </c>
      <c r="N70" s="736">
        <v>725.12000000000012</v>
      </c>
    </row>
    <row r="71" spans="1:14" ht="14.45" customHeight="1" x14ac:dyDescent="0.2">
      <c r="A71" s="730" t="s">
        <v>587</v>
      </c>
      <c r="B71" s="731" t="s">
        <v>588</v>
      </c>
      <c r="C71" s="732" t="s">
        <v>609</v>
      </c>
      <c r="D71" s="733" t="s">
        <v>610</v>
      </c>
      <c r="E71" s="734">
        <v>50113001</v>
      </c>
      <c r="F71" s="733" t="s">
        <v>618</v>
      </c>
      <c r="G71" s="732" t="s">
        <v>619</v>
      </c>
      <c r="H71" s="732">
        <v>208456</v>
      </c>
      <c r="I71" s="732">
        <v>208456</v>
      </c>
      <c r="J71" s="732" t="s">
        <v>728</v>
      </c>
      <c r="K71" s="732" t="s">
        <v>729</v>
      </c>
      <c r="L71" s="735">
        <v>738.54</v>
      </c>
      <c r="M71" s="735">
        <v>1</v>
      </c>
      <c r="N71" s="736">
        <v>738.54</v>
      </c>
    </row>
    <row r="72" spans="1:14" ht="14.45" customHeight="1" x14ac:dyDescent="0.2">
      <c r="A72" s="730" t="s">
        <v>587</v>
      </c>
      <c r="B72" s="731" t="s">
        <v>588</v>
      </c>
      <c r="C72" s="732" t="s">
        <v>609</v>
      </c>
      <c r="D72" s="733" t="s">
        <v>610</v>
      </c>
      <c r="E72" s="734">
        <v>50113001</v>
      </c>
      <c r="F72" s="733" t="s">
        <v>618</v>
      </c>
      <c r="G72" s="732" t="s">
        <v>619</v>
      </c>
      <c r="H72" s="732">
        <v>187822</v>
      </c>
      <c r="I72" s="732">
        <v>87822</v>
      </c>
      <c r="J72" s="732" t="s">
        <v>730</v>
      </c>
      <c r="K72" s="732" t="s">
        <v>731</v>
      </c>
      <c r="L72" s="735">
        <v>1322.32</v>
      </c>
      <c r="M72" s="735">
        <v>1</v>
      </c>
      <c r="N72" s="736">
        <v>1322.32</v>
      </c>
    </row>
    <row r="73" spans="1:14" ht="14.45" customHeight="1" x14ac:dyDescent="0.2">
      <c r="A73" s="730" t="s">
        <v>587</v>
      </c>
      <c r="B73" s="731" t="s">
        <v>588</v>
      </c>
      <c r="C73" s="732" t="s">
        <v>609</v>
      </c>
      <c r="D73" s="733" t="s">
        <v>610</v>
      </c>
      <c r="E73" s="734">
        <v>50113001</v>
      </c>
      <c r="F73" s="733" t="s">
        <v>618</v>
      </c>
      <c r="G73" s="732" t="s">
        <v>619</v>
      </c>
      <c r="H73" s="732">
        <v>395180</v>
      </c>
      <c r="I73" s="732">
        <v>0</v>
      </c>
      <c r="J73" s="732" t="s">
        <v>732</v>
      </c>
      <c r="K73" s="732" t="s">
        <v>329</v>
      </c>
      <c r="L73" s="735">
        <v>296.2</v>
      </c>
      <c r="M73" s="735">
        <v>1</v>
      </c>
      <c r="N73" s="736">
        <v>296.2</v>
      </c>
    </row>
    <row r="74" spans="1:14" ht="14.45" customHeight="1" x14ac:dyDescent="0.2">
      <c r="A74" s="730" t="s">
        <v>587</v>
      </c>
      <c r="B74" s="731" t="s">
        <v>588</v>
      </c>
      <c r="C74" s="732" t="s">
        <v>609</v>
      </c>
      <c r="D74" s="733" t="s">
        <v>610</v>
      </c>
      <c r="E74" s="734">
        <v>50113001</v>
      </c>
      <c r="F74" s="733" t="s">
        <v>618</v>
      </c>
      <c r="G74" s="732" t="s">
        <v>619</v>
      </c>
      <c r="H74" s="732">
        <v>243863</v>
      </c>
      <c r="I74" s="732">
        <v>243863</v>
      </c>
      <c r="J74" s="732" t="s">
        <v>733</v>
      </c>
      <c r="K74" s="732" t="s">
        <v>734</v>
      </c>
      <c r="L74" s="735">
        <v>63.279999999999994</v>
      </c>
      <c r="M74" s="735">
        <v>3</v>
      </c>
      <c r="N74" s="736">
        <v>189.83999999999997</v>
      </c>
    </row>
    <row r="75" spans="1:14" ht="14.45" customHeight="1" x14ac:dyDescent="0.2">
      <c r="A75" s="730" t="s">
        <v>587</v>
      </c>
      <c r="B75" s="731" t="s">
        <v>588</v>
      </c>
      <c r="C75" s="732" t="s">
        <v>609</v>
      </c>
      <c r="D75" s="733" t="s">
        <v>610</v>
      </c>
      <c r="E75" s="734">
        <v>50113001</v>
      </c>
      <c r="F75" s="733" t="s">
        <v>618</v>
      </c>
      <c r="G75" s="732" t="s">
        <v>619</v>
      </c>
      <c r="H75" s="732">
        <v>132992</v>
      </c>
      <c r="I75" s="732">
        <v>32992</v>
      </c>
      <c r="J75" s="732" t="s">
        <v>735</v>
      </c>
      <c r="K75" s="732" t="s">
        <v>736</v>
      </c>
      <c r="L75" s="735">
        <v>108.39</v>
      </c>
      <c r="M75" s="735">
        <v>1</v>
      </c>
      <c r="N75" s="736">
        <v>108.39</v>
      </c>
    </row>
    <row r="76" spans="1:14" ht="14.45" customHeight="1" x14ac:dyDescent="0.2">
      <c r="A76" s="730" t="s">
        <v>587</v>
      </c>
      <c r="B76" s="731" t="s">
        <v>588</v>
      </c>
      <c r="C76" s="732" t="s">
        <v>609</v>
      </c>
      <c r="D76" s="733" t="s">
        <v>610</v>
      </c>
      <c r="E76" s="734">
        <v>50113001</v>
      </c>
      <c r="F76" s="733" t="s">
        <v>618</v>
      </c>
      <c r="G76" s="732" t="s">
        <v>619</v>
      </c>
      <c r="H76" s="732">
        <v>120053</v>
      </c>
      <c r="I76" s="732">
        <v>20053</v>
      </c>
      <c r="J76" s="732" t="s">
        <v>737</v>
      </c>
      <c r="K76" s="732" t="s">
        <v>673</v>
      </c>
      <c r="L76" s="735">
        <v>99.73</v>
      </c>
      <c r="M76" s="735">
        <v>12</v>
      </c>
      <c r="N76" s="736">
        <v>1196.76</v>
      </c>
    </row>
    <row r="77" spans="1:14" ht="14.45" customHeight="1" x14ac:dyDescent="0.2">
      <c r="A77" s="730" t="s">
        <v>587</v>
      </c>
      <c r="B77" s="731" t="s">
        <v>588</v>
      </c>
      <c r="C77" s="732" t="s">
        <v>609</v>
      </c>
      <c r="D77" s="733" t="s">
        <v>610</v>
      </c>
      <c r="E77" s="734">
        <v>50113001</v>
      </c>
      <c r="F77" s="733" t="s">
        <v>618</v>
      </c>
      <c r="G77" s="732" t="s">
        <v>619</v>
      </c>
      <c r="H77" s="732">
        <v>162320</v>
      </c>
      <c r="I77" s="732">
        <v>62320</v>
      </c>
      <c r="J77" s="732" t="s">
        <v>738</v>
      </c>
      <c r="K77" s="732" t="s">
        <v>739</v>
      </c>
      <c r="L77" s="735">
        <v>82.105000000000004</v>
      </c>
      <c r="M77" s="735">
        <v>2</v>
      </c>
      <c r="N77" s="736">
        <v>164.21</v>
      </c>
    </row>
    <row r="78" spans="1:14" ht="14.45" customHeight="1" x14ac:dyDescent="0.2">
      <c r="A78" s="730" t="s">
        <v>587</v>
      </c>
      <c r="B78" s="731" t="s">
        <v>588</v>
      </c>
      <c r="C78" s="732" t="s">
        <v>609</v>
      </c>
      <c r="D78" s="733" t="s">
        <v>610</v>
      </c>
      <c r="E78" s="734">
        <v>50113001</v>
      </c>
      <c r="F78" s="733" t="s">
        <v>618</v>
      </c>
      <c r="G78" s="732" t="s">
        <v>619</v>
      </c>
      <c r="H78" s="732">
        <v>162318</v>
      </c>
      <c r="I78" s="732">
        <v>62318</v>
      </c>
      <c r="J78" s="732" t="s">
        <v>740</v>
      </c>
      <c r="K78" s="732" t="s">
        <v>741</v>
      </c>
      <c r="L78" s="735">
        <v>122.23000000000003</v>
      </c>
      <c r="M78" s="735">
        <v>1</v>
      </c>
      <c r="N78" s="736">
        <v>122.23000000000003</v>
      </c>
    </row>
    <row r="79" spans="1:14" ht="14.45" customHeight="1" x14ac:dyDescent="0.2">
      <c r="A79" s="730" t="s">
        <v>587</v>
      </c>
      <c r="B79" s="731" t="s">
        <v>588</v>
      </c>
      <c r="C79" s="732" t="s">
        <v>609</v>
      </c>
      <c r="D79" s="733" t="s">
        <v>610</v>
      </c>
      <c r="E79" s="734">
        <v>50113001</v>
      </c>
      <c r="F79" s="733" t="s">
        <v>618</v>
      </c>
      <c r="G79" s="732" t="s">
        <v>619</v>
      </c>
      <c r="H79" s="732">
        <v>149317</v>
      </c>
      <c r="I79" s="732">
        <v>49317</v>
      </c>
      <c r="J79" s="732" t="s">
        <v>742</v>
      </c>
      <c r="K79" s="732" t="s">
        <v>743</v>
      </c>
      <c r="L79" s="735">
        <v>299</v>
      </c>
      <c r="M79" s="735">
        <v>1</v>
      </c>
      <c r="N79" s="736">
        <v>299</v>
      </c>
    </row>
    <row r="80" spans="1:14" ht="14.45" customHeight="1" x14ac:dyDescent="0.2">
      <c r="A80" s="730" t="s">
        <v>587</v>
      </c>
      <c r="B80" s="731" t="s">
        <v>588</v>
      </c>
      <c r="C80" s="732" t="s">
        <v>609</v>
      </c>
      <c r="D80" s="733" t="s">
        <v>610</v>
      </c>
      <c r="E80" s="734">
        <v>50113001</v>
      </c>
      <c r="F80" s="733" t="s">
        <v>618</v>
      </c>
      <c r="G80" s="732" t="s">
        <v>619</v>
      </c>
      <c r="H80" s="732">
        <v>196963</v>
      </c>
      <c r="I80" s="732">
        <v>96963</v>
      </c>
      <c r="J80" s="732" t="s">
        <v>744</v>
      </c>
      <c r="K80" s="732" t="s">
        <v>745</v>
      </c>
      <c r="L80" s="735">
        <v>379.19333333333327</v>
      </c>
      <c r="M80" s="735">
        <v>9</v>
      </c>
      <c r="N80" s="736">
        <v>3412.7399999999993</v>
      </c>
    </row>
    <row r="81" spans="1:14" ht="14.45" customHeight="1" x14ac:dyDescent="0.2">
      <c r="A81" s="730" t="s">
        <v>587</v>
      </c>
      <c r="B81" s="731" t="s">
        <v>588</v>
      </c>
      <c r="C81" s="732" t="s">
        <v>609</v>
      </c>
      <c r="D81" s="733" t="s">
        <v>610</v>
      </c>
      <c r="E81" s="734">
        <v>50113001</v>
      </c>
      <c r="F81" s="733" t="s">
        <v>618</v>
      </c>
      <c r="G81" s="732" t="s">
        <v>619</v>
      </c>
      <c r="H81" s="732">
        <v>187814</v>
      </c>
      <c r="I81" s="732">
        <v>87814</v>
      </c>
      <c r="J81" s="732" t="s">
        <v>746</v>
      </c>
      <c r="K81" s="732" t="s">
        <v>747</v>
      </c>
      <c r="L81" s="735">
        <v>472.53</v>
      </c>
      <c r="M81" s="735">
        <v>2</v>
      </c>
      <c r="N81" s="736">
        <v>945.06</v>
      </c>
    </row>
    <row r="82" spans="1:14" ht="14.45" customHeight="1" x14ac:dyDescent="0.2">
      <c r="A82" s="730" t="s">
        <v>587</v>
      </c>
      <c r="B82" s="731" t="s">
        <v>588</v>
      </c>
      <c r="C82" s="732" t="s">
        <v>609</v>
      </c>
      <c r="D82" s="733" t="s">
        <v>610</v>
      </c>
      <c r="E82" s="734">
        <v>50113001</v>
      </c>
      <c r="F82" s="733" t="s">
        <v>618</v>
      </c>
      <c r="G82" s="732" t="s">
        <v>619</v>
      </c>
      <c r="H82" s="732">
        <v>187226</v>
      </c>
      <c r="I82" s="732">
        <v>87226</v>
      </c>
      <c r="J82" s="732" t="s">
        <v>748</v>
      </c>
      <c r="K82" s="732" t="s">
        <v>749</v>
      </c>
      <c r="L82" s="735">
        <v>17252.884062499998</v>
      </c>
      <c r="M82" s="735">
        <v>32</v>
      </c>
      <c r="N82" s="736">
        <v>552092.28999999992</v>
      </c>
    </row>
    <row r="83" spans="1:14" ht="14.45" customHeight="1" x14ac:dyDescent="0.2">
      <c r="A83" s="730" t="s">
        <v>587</v>
      </c>
      <c r="B83" s="731" t="s">
        <v>588</v>
      </c>
      <c r="C83" s="732" t="s">
        <v>609</v>
      </c>
      <c r="D83" s="733" t="s">
        <v>610</v>
      </c>
      <c r="E83" s="734">
        <v>50113001</v>
      </c>
      <c r="F83" s="733" t="s">
        <v>618</v>
      </c>
      <c r="G83" s="732" t="s">
        <v>619</v>
      </c>
      <c r="H83" s="732">
        <v>502338</v>
      </c>
      <c r="I83" s="732">
        <v>9999999</v>
      </c>
      <c r="J83" s="732" t="s">
        <v>750</v>
      </c>
      <c r="K83" s="732" t="s">
        <v>751</v>
      </c>
      <c r="L83" s="735">
        <v>1081.4028571428573</v>
      </c>
      <c r="M83" s="735">
        <v>7</v>
      </c>
      <c r="N83" s="736">
        <v>7569.8200000000006</v>
      </c>
    </row>
    <row r="84" spans="1:14" ht="14.45" customHeight="1" x14ac:dyDescent="0.2">
      <c r="A84" s="730" t="s">
        <v>587</v>
      </c>
      <c r="B84" s="731" t="s">
        <v>588</v>
      </c>
      <c r="C84" s="732" t="s">
        <v>609</v>
      </c>
      <c r="D84" s="733" t="s">
        <v>610</v>
      </c>
      <c r="E84" s="734">
        <v>50113001</v>
      </c>
      <c r="F84" s="733" t="s">
        <v>618</v>
      </c>
      <c r="G84" s="732" t="s">
        <v>619</v>
      </c>
      <c r="H84" s="732">
        <v>843646</v>
      </c>
      <c r="I84" s="732">
        <v>0</v>
      </c>
      <c r="J84" s="732" t="s">
        <v>752</v>
      </c>
      <c r="K84" s="732" t="s">
        <v>753</v>
      </c>
      <c r="L84" s="735">
        <v>656.43000000000006</v>
      </c>
      <c r="M84" s="735">
        <v>1</v>
      </c>
      <c r="N84" s="736">
        <v>656.43000000000006</v>
      </c>
    </row>
    <row r="85" spans="1:14" ht="14.45" customHeight="1" x14ac:dyDescent="0.2">
      <c r="A85" s="730" t="s">
        <v>587</v>
      </c>
      <c r="B85" s="731" t="s">
        <v>588</v>
      </c>
      <c r="C85" s="732" t="s">
        <v>609</v>
      </c>
      <c r="D85" s="733" t="s">
        <v>610</v>
      </c>
      <c r="E85" s="734">
        <v>50113001</v>
      </c>
      <c r="F85" s="733" t="s">
        <v>618</v>
      </c>
      <c r="G85" s="732" t="s">
        <v>619</v>
      </c>
      <c r="H85" s="732">
        <v>193105</v>
      </c>
      <c r="I85" s="732">
        <v>93105</v>
      </c>
      <c r="J85" s="732" t="s">
        <v>754</v>
      </c>
      <c r="K85" s="732" t="s">
        <v>755</v>
      </c>
      <c r="L85" s="735">
        <v>204.09</v>
      </c>
      <c r="M85" s="735">
        <v>1</v>
      </c>
      <c r="N85" s="736">
        <v>204.09</v>
      </c>
    </row>
    <row r="86" spans="1:14" ht="14.45" customHeight="1" x14ac:dyDescent="0.2">
      <c r="A86" s="730" t="s">
        <v>587</v>
      </c>
      <c r="B86" s="731" t="s">
        <v>588</v>
      </c>
      <c r="C86" s="732" t="s">
        <v>609</v>
      </c>
      <c r="D86" s="733" t="s">
        <v>610</v>
      </c>
      <c r="E86" s="734">
        <v>50113001</v>
      </c>
      <c r="F86" s="733" t="s">
        <v>618</v>
      </c>
      <c r="G86" s="732" t="s">
        <v>619</v>
      </c>
      <c r="H86" s="732">
        <v>184090</v>
      </c>
      <c r="I86" s="732">
        <v>84090</v>
      </c>
      <c r="J86" s="732" t="s">
        <v>756</v>
      </c>
      <c r="K86" s="732" t="s">
        <v>757</v>
      </c>
      <c r="L86" s="735">
        <v>60.080000000000013</v>
      </c>
      <c r="M86" s="735">
        <v>3</v>
      </c>
      <c r="N86" s="736">
        <v>180.24000000000004</v>
      </c>
    </row>
    <row r="87" spans="1:14" ht="14.45" customHeight="1" x14ac:dyDescent="0.2">
      <c r="A87" s="730" t="s">
        <v>587</v>
      </c>
      <c r="B87" s="731" t="s">
        <v>588</v>
      </c>
      <c r="C87" s="732" t="s">
        <v>609</v>
      </c>
      <c r="D87" s="733" t="s">
        <v>610</v>
      </c>
      <c r="E87" s="734">
        <v>50113001</v>
      </c>
      <c r="F87" s="733" t="s">
        <v>618</v>
      </c>
      <c r="G87" s="732" t="s">
        <v>698</v>
      </c>
      <c r="H87" s="732">
        <v>136755</v>
      </c>
      <c r="I87" s="732">
        <v>136755</v>
      </c>
      <c r="J87" s="732" t="s">
        <v>758</v>
      </c>
      <c r="K87" s="732" t="s">
        <v>759</v>
      </c>
      <c r="L87" s="735">
        <v>3982.5033333333336</v>
      </c>
      <c r="M87" s="735">
        <v>3</v>
      </c>
      <c r="N87" s="736">
        <v>11947.51</v>
      </c>
    </row>
    <row r="88" spans="1:14" ht="14.45" customHeight="1" x14ac:dyDescent="0.2">
      <c r="A88" s="730" t="s">
        <v>587</v>
      </c>
      <c r="B88" s="731" t="s">
        <v>588</v>
      </c>
      <c r="C88" s="732" t="s">
        <v>609</v>
      </c>
      <c r="D88" s="733" t="s">
        <v>610</v>
      </c>
      <c r="E88" s="734">
        <v>50113001</v>
      </c>
      <c r="F88" s="733" t="s">
        <v>618</v>
      </c>
      <c r="G88" s="732" t="s">
        <v>619</v>
      </c>
      <c r="H88" s="732">
        <v>232606</v>
      </c>
      <c r="I88" s="732">
        <v>232606</v>
      </c>
      <c r="J88" s="732" t="s">
        <v>760</v>
      </c>
      <c r="K88" s="732" t="s">
        <v>761</v>
      </c>
      <c r="L88" s="735">
        <v>156.33499999999998</v>
      </c>
      <c r="M88" s="735">
        <v>2</v>
      </c>
      <c r="N88" s="736">
        <v>312.66999999999996</v>
      </c>
    </row>
    <row r="89" spans="1:14" ht="14.45" customHeight="1" x14ac:dyDescent="0.2">
      <c r="A89" s="730" t="s">
        <v>587</v>
      </c>
      <c r="B89" s="731" t="s">
        <v>588</v>
      </c>
      <c r="C89" s="732" t="s">
        <v>609</v>
      </c>
      <c r="D89" s="733" t="s">
        <v>610</v>
      </c>
      <c r="E89" s="734">
        <v>50113001</v>
      </c>
      <c r="F89" s="733" t="s">
        <v>618</v>
      </c>
      <c r="G89" s="732" t="s">
        <v>619</v>
      </c>
      <c r="H89" s="732">
        <v>846599</v>
      </c>
      <c r="I89" s="732">
        <v>107754</v>
      </c>
      <c r="J89" s="732" t="s">
        <v>762</v>
      </c>
      <c r="K89" s="732" t="s">
        <v>329</v>
      </c>
      <c r="L89" s="735">
        <v>131.19084507042254</v>
      </c>
      <c r="M89" s="735">
        <v>71</v>
      </c>
      <c r="N89" s="736">
        <v>9314.5500000000011</v>
      </c>
    </row>
    <row r="90" spans="1:14" ht="14.45" customHeight="1" x14ac:dyDescent="0.2">
      <c r="A90" s="730" t="s">
        <v>587</v>
      </c>
      <c r="B90" s="731" t="s">
        <v>588</v>
      </c>
      <c r="C90" s="732" t="s">
        <v>609</v>
      </c>
      <c r="D90" s="733" t="s">
        <v>610</v>
      </c>
      <c r="E90" s="734">
        <v>50113001</v>
      </c>
      <c r="F90" s="733" t="s">
        <v>618</v>
      </c>
      <c r="G90" s="732" t="s">
        <v>619</v>
      </c>
      <c r="H90" s="732">
        <v>905097</v>
      </c>
      <c r="I90" s="732">
        <v>158767</v>
      </c>
      <c r="J90" s="732" t="s">
        <v>626</v>
      </c>
      <c r="K90" s="732" t="s">
        <v>627</v>
      </c>
      <c r="L90" s="735">
        <v>167.4854058651149</v>
      </c>
      <c r="M90" s="735">
        <v>111</v>
      </c>
      <c r="N90" s="736">
        <v>18590.880051027754</v>
      </c>
    </row>
    <row r="91" spans="1:14" ht="14.45" customHeight="1" x14ac:dyDescent="0.2">
      <c r="A91" s="730" t="s">
        <v>587</v>
      </c>
      <c r="B91" s="731" t="s">
        <v>588</v>
      </c>
      <c r="C91" s="732" t="s">
        <v>609</v>
      </c>
      <c r="D91" s="733" t="s">
        <v>610</v>
      </c>
      <c r="E91" s="734">
        <v>50113001</v>
      </c>
      <c r="F91" s="733" t="s">
        <v>618</v>
      </c>
      <c r="G91" s="732" t="s">
        <v>619</v>
      </c>
      <c r="H91" s="732">
        <v>23987</v>
      </c>
      <c r="I91" s="732">
        <v>23987</v>
      </c>
      <c r="J91" s="732" t="s">
        <v>763</v>
      </c>
      <c r="K91" s="732" t="s">
        <v>764</v>
      </c>
      <c r="L91" s="735">
        <v>167.42000000000002</v>
      </c>
      <c r="M91" s="735">
        <v>9</v>
      </c>
      <c r="N91" s="736">
        <v>1506.7800000000002</v>
      </c>
    </row>
    <row r="92" spans="1:14" ht="14.45" customHeight="1" x14ac:dyDescent="0.2">
      <c r="A92" s="730" t="s">
        <v>587</v>
      </c>
      <c r="B92" s="731" t="s">
        <v>588</v>
      </c>
      <c r="C92" s="732" t="s">
        <v>609</v>
      </c>
      <c r="D92" s="733" t="s">
        <v>610</v>
      </c>
      <c r="E92" s="734">
        <v>50113001</v>
      </c>
      <c r="F92" s="733" t="s">
        <v>618</v>
      </c>
      <c r="G92" s="732" t="s">
        <v>619</v>
      </c>
      <c r="H92" s="732">
        <v>225888</v>
      </c>
      <c r="I92" s="732">
        <v>225888</v>
      </c>
      <c r="J92" s="732" t="s">
        <v>765</v>
      </c>
      <c r="K92" s="732" t="s">
        <v>766</v>
      </c>
      <c r="L92" s="735">
        <v>706.64</v>
      </c>
      <c r="M92" s="735">
        <v>2</v>
      </c>
      <c r="N92" s="736">
        <v>1413.28</v>
      </c>
    </row>
    <row r="93" spans="1:14" ht="14.45" customHeight="1" x14ac:dyDescent="0.2">
      <c r="A93" s="730" t="s">
        <v>587</v>
      </c>
      <c r="B93" s="731" t="s">
        <v>588</v>
      </c>
      <c r="C93" s="732" t="s">
        <v>609</v>
      </c>
      <c r="D93" s="733" t="s">
        <v>610</v>
      </c>
      <c r="E93" s="734">
        <v>50113001</v>
      </c>
      <c r="F93" s="733" t="s">
        <v>618</v>
      </c>
      <c r="G93" s="732" t="s">
        <v>619</v>
      </c>
      <c r="H93" s="732">
        <v>103070</v>
      </c>
      <c r="I93" s="732">
        <v>103070</v>
      </c>
      <c r="J93" s="732" t="s">
        <v>628</v>
      </c>
      <c r="K93" s="732" t="s">
        <v>629</v>
      </c>
      <c r="L93" s="735">
        <v>337.74</v>
      </c>
      <c r="M93" s="735">
        <v>1</v>
      </c>
      <c r="N93" s="736">
        <v>337.74</v>
      </c>
    </row>
    <row r="94" spans="1:14" ht="14.45" customHeight="1" x14ac:dyDescent="0.2">
      <c r="A94" s="730" t="s">
        <v>587</v>
      </c>
      <c r="B94" s="731" t="s">
        <v>588</v>
      </c>
      <c r="C94" s="732" t="s">
        <v>609</v>
      </c>
      <c r="D94" s="733" t="s">
        <v>610</v>
      </c>
      <c r="E94" s="734">
        <v>50113001</v>
      </c>
      <c r="F94" s="733" t="s">
        <v>618</v>
      </c>
      <c r="G94" s="732" t="s">
        <v>619</v>
      </c>
      <c r="H94" s="732">
        <v>990249</v>
      </c>
      <c r="I94" s="732">
        <v>0</v>
      </c>
      <c r="J94" s="732" t="s">
        <v>630</v>
      </c>
      <c r="K94" s="732" t="s">
        <v>329</v>
      </c>
      <c r="L94" s="735">
        <v>150.22333333333333</v>
      </c>
      <c r="M94" s="735">
        <v>18</v>
      </c>
      <c r="N94" s="736">
        <v>2704.02</v>
      </c>
    </row>
    <row r="95" spans="1:14" ht="14.45" customHeight="1" x14ac:dyDescent="0.2">
      <c r="A95" s="730" t="s">
        <v>587</v>
      </c>
      <c r="B95" s="731" t="s">
        <v>588</v>
      </c>
      <c r="C95" s="732" t="s">
        <v>609</v>
      </c>
      <c r="D95" s="733" t="s">
        <v>610</v>
      </c>
      <c r="E95" s="734">
        <v>50113001</v>
      </c>
      <c r="F95" s="733" t="s">
        <v>618</v>
      </c>
      <c r="G95" s="732" t="s">
        <v>619</v>
      </c>
      <c r="H95" s="732">
        <v>850308</v>
      </c>
      <c r="I95" s="732">
        <v>130719</v>
      </c>
      <c r="J95" s="732" t="s">
        <v>631</v>
      </c>
      <c r="K95" s="732" t="s">
        <v>329</v>
      </c>
      <c r="L95" s="735">
        <v>115.82320048946849</v>
      </c>
      <c r="M95" s="735">
        <v>25</v>
      </c>
      <c r="N95" s="736">
        <v>2895.5800122367123</v>
      </c>
    </row>
    <row r="96" spans="1:14" ht="14.45" customHeight="1" x14ac:dyDescent="0.2">
      <c r="A96" s="730" t="s">
        <v>587</v>
      </c>
      <c r="B96" s="731" t="s">
        <v>588</v>
      </c>
      <c r="C96" s="732" t="s">
        <v>609</v>
      </c>
      <c r="D96" s="733" t="s">
        <v>610</v>
      </c>
      <c r="E96" s="734">
        <v>50113001</v>
      </c>
      <c r="F96" s="733" t="s">
        <v>618</v>
      </c>
      <c r="G96" s="732" t="s">
        <v>698</v>
      </c>
      <c r="H96" s="732">
        <v>237770</v>
      </c>
      <c r="I96" s="732">
        <v>237770</v>
      </c>
      <c r="J96" s="732" t="s">
        <v>767</v>
      </c>
      <c r="K96" s="732" t="s">
        <v>768</v>
      </c>
      <c r="L96" s="735">
        <v>89.45</v>
      </c>
      <c r="M96" s="735">
        <v>4</v>
      </c>
      <c r="N96" s="736">
        <v>357.8</v>
      </c>
    </row>
    <row r="97" spans="1:14" ht="14.45" customHeight="1" x14ac:dyDescent="0.2">
      <c r="A97" s="730" t="s">
        <v>587</v>
      </c>
      <c r="B97" s="731" t="s">
        <v>588</v>
      </c>
      <c r="C97" s="732" t="s">
        <v>609</v>
      </c>
      <c r="D97" s="733" t="s">
        <v>610</v>
      </c>
      <c r="E97" s="734">
        <v>50113001</v>
      </c>
      <c r="F97" s="733" t="s">
        <v>618</v>
      </c>
      <c r="G97" s="732" t="s">
        <v>619</v>
      </c>
      <c r="H97" s="732">
        <v>156675</v>
      </c>
      <c r="I97" s="732">
        <v>56675</v>
      </c>
      <c r="J97" s="732" t="s">
        <v>769</v>
      </c>
      <c r="K97" s="732" t="s">
        <v>770</v>
      </c>
      <c r="L97" s="735">
        <v>72.65000010637111</v>
      </c>
      <c r="M97" s="735">
        <v>3</v>
      </c>
      <c r="N97" s="736">
        <v>217.95000031911334</v>
      </c>
    </row>
    <row r="98" spans="1:14" ht="14.45" customHeight="1" x14ac:dyDescent="0.2">
      <c r="A98" s="730" t="s">
        <v>587</v>
      </c>
      <c r="B98" s="731" t="s">
        <v>588</v>
      </c>
      <c r="C98" s="732" t="s">
        <v>609</v>
      </c>
      <c r="D98" s="733" t="s">
        <v>610</v>
      </c>
      <c r="E98" s="734">
        <v>50113001</v>
      </c>
      <c r="F98" s="733" t="s">
        <v>618</v>
      </c>
      <c r="G98" s="732" t="s">
        <v>619</v>
      </c>
      <c r="H98" s="732">
        <v>238119</v>
      </c>
      <c r="I98" s="732">
        <v>238119</v>
      </c>
      <c r="J98" s="732" t="s">
        <v>632</v>
      </c>
      <c r="K98" s="732" t="s">
        <v>633</v>
      </c>
      <c r="L98" s="735">
        <v>74.478000000000009</v>
      </c>
      <c r="M98" s="735">
        <v>10</v>
      </c>
      <c r="N98" s="736">
        <v>744.78000000000009</v>
      </c>
    </row>
    <row r="99" spans="1:14" ht="14.45" customHeight="1" x14ac:dyDescent="0.2">
      <c r="A99" s="730" t="s">
        <v>587</v>
      </c>
      <c r="B99" s="731" t="s">
        <v>588</v>
      </c>
      <c r="C99" s="732" t="s">
        <v>609</v>
      </c>
      <c r="D99" s="733" t="s">
        <v>610</v>
      </c>
      <c r="E99" s="734">
        <v>50113001</v>
      </c>
      <c r="F99" s="733" t="s">
        <v>618</v>
      </c>
      <c r="G99" s="732" t="s">
        <v>698</v>
      </c>
      <c r="H99" s="732">
        <v>239807</v>
      </c>
      <c r="I99" s="732">
        <v>239807</v>
      </c>
      <c r="J99" s="732" t="s">
        <v>771</v>
      </c>
      <c r="K99" s="732" t="s">
        <v>772</v>
      </c>
      <c r="L99" s="735">
        <v>40.39</v>
      </c>
      <c r="M99" s="735">
        <v>1</v>
      </c>
      <c r="N99" s="736">
        <v>40.39</v>
      </c>
    </row>
    <row r="100" spans="1:14" ht="14.45" customHeight="1" x14ac:dyDescent="0.2">
      <c r="A100" s="730" t="s">
        <v>587</v>
      </c>
      <c r="B100" s="731" t="s">
        <v>588</v>
      </c>
      <c r="C100" s="732" t="s">
        <v>609</v>
      </c>
      <c r="D100" s="733" t="s">
        <v>610</v>
      </c>
      <c r="E100" s="734">
        <v>50113001</v>
      </c>
      <c r="F100" s="733" t="s">
        <v>618</v>
      </c>
      <c r="G100" s="732" t="s">
        <v>619</v>
      </c>
      <c r="H100" s="732">
        <v>221744</v>
      </c>
      <c r="I100" s="732">
        <v>221744</v>
      </c>
      <c r="J100" s="732" t="s">
        <v>773</v>
      </c>
      <c r="K100" s="732" t="s">
        <v>774</v>
      </c>
      <c r="L100" s="735">
        <v>33</v>
      </c>
      <c r="M100" s="735">
        <v>7</v>
      </c>
      <c r="N100" s="736">
        <v>231</v>
      </c>
    </row>
    <row r="101" spans="1:14" ht="14.45" customHeight="1" x14ac:dyDescent="0.2">
      <c r="A101" s="730" t="s">
        <v>587</v>
      </c>
      <c r="B101" s="731" t="s">
        <v>588</v>
      </c>
      <c r="C101" s="732" t="s">
        <v>609</v>
      </c>
      <c r="D101" s="733" t="s">
        <v>610</v>
      </c>
      <c r="E101" s="734">
        <v>50113001</v>
      </c>
      <c r="F101" s="733" t="s">
        <v>618</v>
      </c>
      <c r="G101" s="732" t="s">
        <v>619</v>
      </c>
      <c r="H101" s="732">
        <v>47256</v>
      </c>
      <c r="I101" s="732">
        <v>47256</v>
      </c>
      <c r="J101" s="732" t="s">
        <v>775</v>
      </c>
      <c r="K101" s="732" t="s">
        <v>776</v>
      </c>
      <c r="L101" s="735">
        <v>222.19999999999996</v>
      </c>
      <c r="M101" s="735">
        <v>3</v>
      </c>
      <c r="N101" s="736">
        <v>666.59999999999991</v>
      </c>
    </row>
    <row r="102" spans="1:14" ht="14.45" customHeight="1" x14ac:dyDescent="0.2">
      <c r="A102" s="730" t="s">
        <v>587</v>
      </c>
      <c r="B102" s="731" t="s">
        <v>588</v>
      </c>
      <c r="C102" s="732" t="s">
        <v>609</v>
      </c>
      <c r="D102" s="733" t="s">
        <v>610</v>
      </c>
      <c r="E102" s="734">
        <v>50113001</v>
      </c>
      <c r="F102" s="733" t="s">
        <v>618</v>
      </c>
      <c r="G102" s="732" t="s">
        <v>329</v>
      </c>
      <c r="H102" s="732">
        <v>131739</v>
      </c>
      <c r="I102" s="732">
        <v>31739</v>
      </c>
      <c r="J102" s="732" t="s">
        <v>777</v>
      </c>
      <c r="K102" s="732" t="s">
        <v>329</v>
      </c>
      <c r="L102" s="735">
        <v>71.800666666666672</v>
      </c>
      <c r="M102" s="735">
        <v>30</v>
      </c>
      <c r="N102" s="736">
        <v>2154.02</v>
      </c>
    </row>
    <row r="103" spans="1:14" ht="14.45" customHeight="1" x14ac:dyDescent="0.2">
      <c r="A103" s="730" t="s">
        <v>587</v>
      </c>
      <c r="B103" s="731" t="s">
        <v>588</v>
      </c>
      <c r="C103" s="732" t="s">
        <v>609</v>
      </c>
      <c r="D103" s="733" t="s">
        <v>610</v>
      </c>
      <c r="E103" s="734">
        <v>50113001</v>
      </c>
      <c r="F103" s="733" t="s">
        <v>618</v>
      </c>
      <c r="G103" s="732" t="s">
        <v>619</v>
      </c>
      <c r="H103" s="732">
        <v>193746</v>
      </c>
      <c r="I103" s="732">
        <v>93746</v>
      </c>
      <c r="J103" s="732" t="s">
        <v>778</v>
      </c>
      <c r="K103" s="732" t="s">
        <v>779</v>
      </c>
      <c r="L103" s="735">
        <v>522.94666384047957</v>
      </c>
      <c r="M103" s="735">
        <v>9</v>
      </c>
      <c r="N103" s="736">
        <v>4706.5199745643158</v>
      </c>
    </row>
    <row r="104" spans="1:14" ht="14.45" customHeight="1" x14ac:dyDescent="0.2">
      <c r="A104" s="730" t="s">
        <v>587</v>
      </c>
      <c r="B104" s="731" t="s">
        <v>588</v>
      </c>
      <c r="C104" s="732" t="s">
        <v>609</v>
      </c>
      <c r="D104" s="733" t="s">
        <v>610</v>
      </c>
      <c r="E104" s="734">
        <v>50113001</v>
      </c>
      <c r="F104" s="733" t="s">
        <v>618</v>
      </c>
      <c r="G104" s="732" t="s">
        <v>329</v>
      </c>
      <c r="H104" s="732">
        <v>103575</v>
      </c>
      <c r="I104" s="732">
        <v>3575</v>
      </c>
      <c r="J104" s="732" t="s">
        <v>780</v>
      </c>
      <c r="K104" s="732" t="s">
        <v>781</v>
      </c>
      <c r="L104" s="735">
        <v>80.51444444444445</v>
      </c>
      <c r="M104" s="735">
        <v>9</v>
      </c>
      <c r="N104" s="736">
        <v>724.63000000000011</v>
      </c>
    </row>
    <row r="105" spans="1:14" ht="14.45" customHeight="1" x14ac:dyDescent="0.2">
      <c r="A105" s="730" t="s">
        <v>587</v>
      </c>
      <c r="B105" s="731" t="s">
        <v>588</v>
      </c>
      <c r="C105" s="732" t="s">
        <v>609</v>
      </c>
      <c r="D105" s="733" t="s">
        <v>610</v>
      </c>
      <c r="E105" s="734">
        <v>50113001</v>
      </c>
      <c r="F105" s="733" t="s">
        <v>618</v>
      </c>
      <c r="G105" s="732" t="s">
        <v>619</v>
      </c>
      <c r="H105" s="732">
        <v>214355</v>
      </c>
      <c r="I105" s="732">
        <v>214355</v>
      </c>
      <c r="J105" s="732" t="s">
        <v>782</v>
      </c>
      <c r="K105" s="732" t="s">
        <v>783</v>
      </c>
      <c r="L105" s="735">
        <v>276.44</v>
      </c>
      <c r="M105" s="735">
        <v>4</v>
      </c>
      <c r="N105" s="736">
        <v>1105.76</v>
      </c>
    </row>
    <row r="106" spans="1:14" ht="14.45" customHeight="1" x14ac:dyDescent="0.2">
      <c r="A106" s="730" t="s">
        <v>587</v>
      </c>
      <c r="B106" s="731" t="s">
        <v>588</v>
      </c>
      <c r="C106" s="732" t="s">
        <v>609</v>
      </c>
      <c r="D106" s="733" t="s">
        <v>610</v>
      </c>
      <c r="E106" s="734">
        <v>50113001</v>
      </c>
      <c r="F106" s="733" t="s">
        <v>618</v>
      </c>
      <c r="G106" s="732" t="s">
        <v>619</v>
      </c>
      <c r="H106" s="732">
        <v>216572</v>
      </c>
      <c r="I106" s="732">
        <v>216572</v>
      </c>
      <c r="J106" s="732" t="s">
        <v>784</v>
      </c>
      <c r="K106" s="732" t="s">
        <v>785</v>
      </c>
      <c r="L106" s="735">
        <v>43.810999999999993</v>
      </c>
      <c r="M106" s="735">
        <v>16</v>
      </c>
      <c r="N106" s="736">
        <v>700.97599999999989</v>
      </c>
    </row>
    <row r="107" spans="1:14" ht="14.45" customHeight="1" x14ac:dyDescent="0.2">
      <c r="A107" s="730" t="s">
        <v>587</v>
      </c>
      <c r="B107" s="731" t="s">
        <v>588</v>
      </c>
      <c r="C107" s="732" t="s">
        <v>609</v>
      </c>
      <c r="D107" s="733" t="s">
        <v>610</v>
      </c>
      <c r="E107" s="734">
        <v>50113001</v>
      </c>
      <c r="F107" s="733" t="s">
        <v>618</v>
      </c>
      <c r="G107" s="732" t="s">
        <v>619</v>
      </c>
      <c r="H107" s="732">
        <v>51366</v>
      </c>
      <c r="I107" s="732">
        <v>51366</v>
      </c>
      <c r="J107" s="732" t="s">
        <v>634</v>
      </c>
      <c r="K107" s="732" t="s">
        <v>635</v>
      </c>
      <c r="L107" s="735">
        <v>171.59999999999997</v>
      </c>
      <c r="M107" s="735">
        <v>25</v>
      </c>
      <c r="N107" s="736">
        <v>4289.9999999999991</v>
      </c>
    </row>
    <row r="108" spans="1:14" ht="14.45" customHeight="1" x14ac:dyDescent="0.2">
      <c r="A108" s="730" t="s">
        <v>587</v>
      </c>
      <c r="B108" s="731" t="s">
        <v>588</v>
      </c>
      <c r="C108" s="732" t="s">
        <v>609</v>
      </c>
      <c r="D108" s="733" t="s">
        <v>610</v>
      </c>
      <c r="E108" s="734">
        <v>50113001</v>
      </c>
      <c r="F108" s="733" t="s">
        <v>618</v>
      </c>
      <c r="G108" s="732" t="s">
        <v>619</v>
      </c>
      <c r="H108" s="732">
        <v>51367</v>
      </c>
      <c r="I108" s="732">
        <v>51367</v>
      </c>
      <c r="J108" s="732" t="s">
        <v>634</v>
      </c>
      <c r="K108" s="732" t="s">
        <v>786</v>
      </c>
      <c r="L108" s="735">
        <v>92.950000000000031</v>
      </c>
      <c r="M108" s="735">
        <v>14</v>
      </c>
      <c r="N108" s="736">
        <v>1301.3000000000004</v>
      </c>
    </row>
    <row r="109" spans="1:14" ht="14.45" customHeight="1" x14ac:dyDescent="0.2">
      <c r="A109" s="730" t="s">
        <v>587</v>
      </c>
      <c r="B109" s="731" t="s">
        <v>588</v>
      </c>
      <c r="C109" s="732" t="s">
        <v>609</v>
      </c>
      <c r="D109" s="733" t="s">
        <v>610</v>
      </c>
      <c r="E109" s="734">
        <v>50113001</v>
      </c>
      <c r="F109" s="733" t="s">
        <v>618</v>
      </c>
      <c r="G109" s="732" t="s">
        <v>619</v>
      </c>
      <c r="H109" s="732">
        <v>241993</v>
      </c>
      <c r="I109" s="732">
        <v>241993</v>
      </c>
      <c r="J109" s="732" t="s">
        <v>636</v>
      </c>
      <c r="K109" s="732" t="s">
        <v>637</v>
      </c>
      <c r="L109" s="735">
        <v>94.29</v>
      </c>
      <c r="M109" s="735">
        <v>1</v>
      </c>
      <c r="N109" s="736">
        <v>94.29</v>
      </c>
    </row>
    <row r="110" spans="1:14" ht="14.45" customHeight="1" x14ac:dyDescent="0.2">
      <c r="A110" s="730" t="s">
        <v>587</v>
      </c>
      <c r="B110" s="731" t="s">
        <v>588</v>
      </c>
      <c r="C110" s="732" t="s">
        <v>609</v>
      </c>
      <c r="D110" s="733" t="s">
        <v>610</v>
      </c>
      <c r="E110" s="734">
        <v>50113001</v>
      </c>
      <c r="F110" s="733" t="s">
        <v>618</v>
      </c>
      <c r="G110" s="732" t="s">
        <v>619</v>
      </c>
      <c r="H110" s="732">
        <v>241992</v>
      </c>
      <c r="I110" s="732">
        <v>241992</v>
      </c>
      <c r="J110" s="732" t="s">
        <v>787</v>
      </c>
      <c r="K110" s="732" t="s">
        <v>788</v>
      </c>
      <c r="L110" s="735">
        <v>61.63</v>
      </c>
      <c r="M110" s="735">
        <v>2</v>
      </c>
      <c r="N110" s="736">
        <v>123.26</v>
      </c>
    </row>
    <row r="111" spans="1:14" ht="14.45" customHeight="1" x14ac:dyDescent="0.2">
      <c r="A111" s="730" t="s">
        <v>587</v>
      </c>
      <c r="B111" s="731" t="s">
        <v>588</v>
      </c>
      <c r="C111" s="732" t="s">
        <v>609</v>
      </c>
      <c r="D111" s="733" t="s">
        <v>610</v>
      </c>
      <c r="E111" s="734">
        <v>50113001</v>
      </c>
      <c r="F111" s="733" t="s">
        <v>618</v>
      </c>
      <c r="G111" s="732" t="s">
        <v>619</v>
      </c>
      <c r="H111" s="732">
        <v>224964</v>
      </c>
      <c r="I111" s="732">
        <v>224964</v>
      </c>
      <c r="J111" s="732" t="s">
        <v>638</v>
      </c>
      <c r="K111" s="732" t="s">
        <v>639</v>
      </c>
      <c r="L111" s="735">
        <v>107.75</v>
      </c>
      <c r="M111" s="735">
        <v>11</v>
      </c>
      <c r="N111" s="736">
        <v>1185.25</v>
      </c>
    </row>
    <row r="112" spans="1:14" ht="14.45" customHeight="1" x14ac:dyDescent="0.2">
      <c r="A112" s="730" t="s">
        <v>587</v>
      </c>
      <c r="B112" s="731" t="s">
        <v>588</v>
      </c>
      <c r="C112" s="732" t="s">
        <v>609</v>
      </c>
      <c r="D112" s="733" t="s">
        <v>610</v>
      </c>
      <c r="E112" s="734">
        <v>50113001</v>
      </c>
      <c r="F112" s="733" t="s">
        <v>618</v>
      </c>
      <c r="G112" s="732" t="s">
        <v>619</v>
      </c>
      <c r="H112" s="732">
        <v>224965</v>
      </c>
      <c r="I112" s="732">
        <v>224965</v>
      </c>
      <c r="J112" s="732" t="s">
        <v>640</v>
      </c>
      <c r="K112" s="732" t="s">
        <v>641</v>
      </c>
      <c r="L112" s="735">
        <v>107.75000005260218</v>
      </c>
      <c r="M112" s="735">
        <v>9</v>
      </c>
      <c r="N112" s="736">
        <v>969.75000047341962</v>
      </c>
    </row>
    <row r="113" spans="1:14" ht="14.45" customHeight="1" x14ac:dyDescent="0.2">
      <c r="A113" s="730" t="s">
        <v>587</v>
      </c>
      <c r="B113" s="731" t="s">
        <v>588</v>
      </c>
      <c r="C113" s="732" t="s">
        <v>609</v>
      </c>
      <c r="D113" s="733" t="s">
        <v>610</v>
      </c>
      <c r="E113" s="734">
        <v>50113001</v>
      </c>
      <c r="F113" s="733" t="s">
        <v>618</v>
      </c>
      <c r="G113" s="732" t="s">
        <v>329</v>
      </c>
      <c r="H113" s="732">
        <v>227475</v>
      </c>
      <c r="I113" s="732">
        <v>227475</v>
      </c>
      <c r="J113" s="732" t="s">
        <v>789</v>
      </c>
      <c r="K113" s="732" t="s">
        <v>790</v>
      </c>
      <c r="L113" s="735">
        <v>1287.1799999999998</v>
      </c>
      <c r="M113" s="735">
        <v>3</v>
      </c>
      <c r="N113" s="736">
        <v>3861.5399999999995</v>
      </c>
    </row>
    <row r="114" spans="1:14" ht="14.45" customHeight="1" x14ac:dyDescent="0.2">
      <c r="A114" s="730" t="s">
        <v>587</v>
      </c>
      <c r="B114" s="731" t="s">
        <v>588</v>
      </c>
      <c r="C114" s="732" t="s">
        <v>609</v>
      </c>
      <c r="D114" s="733" t="s">
        <v>610</v>
      </c>
      <c r="E114" s="734">
        <v>50113001</v>
      </c>
      <c r="F114" s="733" t="s">
        <v>618</v>
      </c>
      <c r="G114" s="732" t="s">
        <v>619</v>
      </c>
      <c r="H114" s="732">
        <v>202878</v>
      </c>
      <c r="I114" s="732">
        <v>202878</v>
      </c>
      <c r="J114" s="732" t="s">
        <v>642</v>
      </c>
      <c r="K114" s="732" t="s">
        <v>643</v>
      </c>
      <c r="L114" s="735">
        <v>51.964999999999982</v>
      </c>
      <c r="M114" s="735">
        <v>12</v>
      </c>
      <c r="N114" s="736">
        <v>623.57999999999981</v>
      </c>
    </row>
    <row r="115" spans="1:14" ht="14.45" customHeight="1" x14ac:dyDescent="0.2">
      <c r="A115" s="730" t="s">
        <v>587</v>
      </c>
      <c r="B115" s="731" t="s">
        <v>588</v>
      </c>
      <c r="C115" s="732" t="s">
        <v>609</v>
      </c>
      <c r="D115" s="733" t="s">
        <v>610</v>
      </c>
      <c r="E115" s="734">
        <v>50113001</v>
      </c>
      <c r="F115" s="733" t="s">
        <v>618</v>
      </c>
      <c r="G115" s="732" t="s">
        <v>619</v>
      </c>
      <c r="H115" s="732">
        <v>394712</v>
      </c>
      <c r="I115" s="732">
        <v>0</v>
      </c>
      <c r="J115" s="732" t="s">
        <v>644</v>
      </c>
      <c r="K115" s="732" t="s">
        <v>645</v>
      </c>
      <c r="L115" s="735">
        <v>28.75</v>
      </c>
      <c r="M115" s="735">
        <v>816</v>
      </c>
      <c r="N115" s="736">
        <v>23460</v>
      </c>
    </row>
    <row r="116" spans="1:14" ht="14.45" customHeight="1" x14ac:dyDescent="0.2">
      <c r="A116" s="730" t="s">
        <v>587</v>
      </c>
      <c r="B116" s="731" t="s">
        <v>588</v>
      </c>
      <c r="C116" s="732" t="s">
        <v>609</v>
      </c>
      <c r="D116" s="733" t="s">
        <v>610</v>
      </c>
      <c r="E116" s="734">
        <v>50113001</v>
      </c>
      <c r="F116" s="733" t="s">
        <v>618</v>
      </c>
      <c r="G116" s="732" t="s">
        <v>619</v>
      </c>
      <c r="H116" s="732">
        <v>840987</v>
      </c>
      <c r="I116" s="732">
        <v>0</v>
      </c>
      <c r="J116" s="732" t="s">
        <v>646</v>
      </c>
      <c r="K116" s="732" t="s">
        <v>647</v>
      </c>
      <c r="L116" s="735">
        <v>199.67000000000002</v>
      </c>
      <c r="M116" s="735">
        <v>36</v>
      </c>
      <c r="N116" s="736">
        <v>7188.1200000000008</v>
      </c>
    </row>
    <row r="117" spans="1:14" ht="14.45" customHeight="1" x14ac:dyDescent="0.2">
      <c r="A117" s="730" t="s">
        <v>587</v>
      </c>
      <c r="B117" s="731" t="s">
        <v>588</v>
      </c>
      <c r="C117" s="732" t="s">
        <v>609</v>
      </c>
      <c r="D117" s="733" t="s">
        <v>610</v>
      </c>
      <c r="E117" s="734">
        <v>50113001</v>
      </c>
      <c r="F117" s="733" t="s">
        <v>618</v>
      </c>
      <c r="G117" s="732" t="s">
        <v>619</v>
      </c>
      <c r="H117" s="732">
        <v>499614</v>
      </c>
      <c r="I117" s="732">
        <v>0</v>
      </c>
      <c r="J117" s="732" t="s">
        <v>791</v>
      </c>
      <c r="K117" s="732" t="s">
        <v>792</v>
      </c>
      <c r="L117" s="735">
        <v>419.34426724604037</v>
      </c>
      <c r="M117" s="735">
        <v>6</v>
      </c>
      <c r="N117" s="736">
        <v>2516.0656034762424</v>
      </c>
    </row>
    <row r="118" spans="1:14" ht="14.45" customHeight="1" x14ac:dyDescent="0.2">
      <c r="A118" s="730" t="s">
        <v>587</v>
      </c>
      <c r="B118" s="731" t="s">
        <v>588</v>
      </c>
      <c r="C118" s="732" t="s">
        <v>609</v>
      </c>
      <c r="D118" s="733" t="s">
        <v>610</v>
      </c>
      <c r="E118" s="734">
        <v>50113001</v>
      </c>
      <c r="F118" s="733" t="s">
        <v>618</v>
      </c>
      <c r="G118" s="732" t="s">
        <v>619</v>
      </c>
      <c r="H118" s="732">
        <v>920020</v>
      </c>
      <c r="I118" s="732">
        <v>1000</v>
      </c>
      <c r="J118" s="732" t="s">
        <v>793</v>
      </c>
      <c r="K118" s="732" t="s">
        <v>794</v>
      </c>
      <c r="L118" s="735">
        <v>210.45602950924038</v>
      </c>
      <c r="M118" s="735">
        <v>15</v>
      </c>
      <c r="N118" s="736">
        <v>3156.8404426386055</v>
      </c>
    </row>
    <row r="119" spans="1:14" ht="14.45" customHeight="1" x14ac:dyDescent="0.2">
      <c r="A119" s="730" t="s">
        <v>587</v>
      </c>
      <c r="B119" s="731" t="s">
        <v>588</v>
      </c>
      <c r="C119" s="732" t="s">
        <v>609</v>
      </c>
      <c r="D119" s="733" t="s">
        <v>610</v>
      </c>
      <c r="E119" s="734">
        <v>50113001</v>
      </c>
      <c r="F119" s="733" t="s">
        <v>618</v>
      </c>
      <c r="G119" s="732" t="s">
        <v>619</v>
      </c>
      <c r="H119" s="732">
        <v>502513</v>
      </c>
      <c r="I119" s="732">
        <v>1000</v>
      </c>
      <c r="J119" s="732" t="s">
        <v>795</v>
      </c>
      <c r="K119" s="732" t="s">
        <v>796</v>
      </c>
      <c r="L119" s="735">
        <v>577.79604864466671</v>
      </c>
      <c r="M119" s="735">
        <v>14</v>
      </c>
      <c r="N119" s="736">
        <v>8089.1446810253346</v>
      </c>
    </row>
    <row r="120" spans="1:14" ht="14.45" customHeight="1" x14ac:dyDescent="0.2">
      <c r="A120" s="730" t="s">
        <v>587</v>
      </c>
      <c r="B120" s="731" t="s">
        <v>588</v>
      </c>
      <c r="C120" s="732" t="s">
        <v>609</v>
      </c>
      <c r="D120" s="733" t="s">
        <v>610</v>
      </c>
      <c r="E120" s="734">
        <v>50113001</v>
      </c>
      <c r="F120" s="733" t="s">
        <v>618</v>
      </c>
      <c r="G120" s="732" t="s">
        <v>619</v>
      </c>
      <c r="H120" s="732">
        <v>845628</v>
      </c>
      <c r="I120" s="732">
        <v>1000</v>
      </c>
      <c r="J120" s="732" t="s">
        <v>797</v>
      </c>
      <c r="K120" s="732" t="s">
        <v>798</v>
      </c>
      <c r="L120" s="735">
        <v>554.87774695792575</v>
      </c>
      <c r="M120" s="735">
        <v>19</v>
      </c>
      <c r="N120" s="736">
        <v>10542.67719220059</v>
      </c>
    </row>
    <row r="121" spans="1:14" ht="14.45" customHeight="1" x14ac:dyDescent="0.2">
      <c r="A121" s="730" t="s">
        <v>587</v>
      </c>
      <c r="B121" s="731" t="s">
        <v>588</v>
      </c>
      <c r="C121" s="732" t="s">
        <v>609</v>
      </c>
      <c r="D121" s="733" t="s">
        <v>610</v>
      </c>
      <c r="E121" s="734">
        <v>50113001</v>
      </c>
      <c r="F121" s="733" t="s">
        <v>618</v>
      </c>
      <c r="G121" s="732" t="s">
        <v>619</v>
      </c>
      <c r="H121" s="732">
        <v>502124</v>
      </c>
      <c r="I121" s="732">
        <v>0</v>
      </c>
      <c r="J121" s="732" t="s">
        <v>650</v>
      </c>
      <c r="K121" s="732" t="s">
        <v>651</v>
      </c>
      <c r="L121" s="735">
        <v>213.07387458771629</v>
      </c>
      <c r="M121" s="735">
        <v>58</v>
      </c>
      <c r="N121" s="736">
        <v>12358.284726087544</v>
      </c>
    </row>
    <row r="122" spans="1:14" ht="14.45" customHeight="1" x14ac:dyDescent="0.2">
      <c r="A122" s="730" t="s">
        <v>587</v>
      </c>
      <c r="B122" s="731" t="s">
        <v>588</v>
      </c>
      <c r="C122" s="732" t="s">
        <v>609</v>
      </c>
      <c r="D122" s="733" t="s">
        <v>610</v>
      </c>
      <c r="E122" s="734">
        <v>50113001</v>
      </c>
      <c r="F122" s="733" t="s">
        <v>618</v>
      </c>
      <c r="G122" s="732" t="s">
        <v>619</v>
      </c>
      <c r="H122" s="732">
        <v>501507</v>
      </c>
      <c r="I122" s="732">
        <v>0</v>
      </c>
      <c r="J122" s="732" t="s">
        <v>799</v>
      </c>
      <c r="K122" s="732" t="s">
        <v>800</v>
      </c>
      <c r="L122" s="735">
        <v>658.49840080554441</v>
      </c>
      <c r="M122" s="735">
        <v>3</v>
      </c>
      <c r="N122" s="736">
        <v>1975.4952024166332</v>
      </c>
    </row>
    <row r="123" spans="1:14" ht="14.45" customHeight="1" x14ac:dyDescent="0.2">
      <c r="A123" s="730" t="s">
        <v>587</v>
      </c>
      <c r="B123" s="731" t="s">
        <v>588</v>
      </c>
      <c r="C123" s="732" t="s">
        <v>609</v>
      </c>
      <c r="D123" s="733" t="s">
        <v>610</v>
      </c>
      <c r="E123" s="734">
        <v>50113001</v>
      </c>
      <c r="F123" s="733" t="s">
        <v>618</v>
      </c>
      <c r="G123" s="732" t="s">
        <v>619</v>
      </c>
      <c r="H123" s="732">
        <v>502123</v>
      </c>
      <c r="I123" s="732">
        <v>0</v>
      </c>
      <c r="J123" s="732" t="s">
        <v>801</v>
      </c>
      <c r="K123" s="732" t="s">
        <v>802</v>
      </c>
      <c r="L123" s="735">
        <v>127.69180956929293</v>
      </c>
      <c r="M123" s="735">
        <v>500</v>
      </c>
      <c r="N123" s="736">
        <v>63845.904784646467</v>
      </c>
    </row>
    <row r="124" spans="1:14" ht="14.45" customHeight="1" x14ac:dyDescent="0.2">
      <c r="A124" s="730" t="s">
        <v>587</v>
      </c>
      <c r="B124" s="731" t="s">
        <v>588</v>
      </c>
      <c r="C124" s="732" t="s">
        <v>609</v>
      </c>
      <c r="D124" s="733" t="s">
        <v>610</v>
      </c>
      <c r="E124" s="734">
        <v>50113001</v>
      </c>
      <c r="F124" s="733" t="s">
        <v>618</v>
      </c>
      <c r="G124" s="732" t="s">
        <v>619</v>
      </c>
      <c r="H124" s="732">
        <v>989303</v>
      </c>
      <c r="I124" s="732">
        <v>0</v>
      </c>
      <c r="J124" s="732" t="s">
        <v>803</v>
      </c>
      <c r="K124" s="732" t="s">
        <v>329</v>
      </c>
      <c r="L124" s="735">
        <v>102.44571428571427</v>
      </c>
      <c r="M124" s="735">
        <v>7</v>
      </c>
      <c r="N124" s="736">
        <v>717.11999999999989</v>
      </c>
    </row>
    <row r="125" spans="1:14" ht="14.45" customHeight="1" x14ac:dyDescent="0.2">
      <c r="A125" s="730" t="s">
        <v>587</v>
      </c>
      <c r="B125" s="731" t="s">
        <v>588</v>
      </c>
      <c r="C125" s="732" t="s">
        <v>609</v>
      </c>
      <c r="D125" s="733" t="s">
        <v>610</v>
      </c>
      <c r="E125" s="734">
        <v>50113001</v>
      </c>
      <c r="F125" s="733" t="s">
        <v>618</v>
      </c>
      <c r="G125" s="732" t="s">
        <v>619</v>
      </c>
      <c r="H125" s="732">
        <v>102486</v>
      </c>
      <c r="I125" s="732">
        <v>2486</v>
      </c>
      <c r="J125" s="732" t="s">
        <v>804</v>
      </c>
      <c r="K125" s="732" t="s">
        <v>805</v>
      </c>
      <c r="L125" s="735">
        <v>121.80428571428571</v>
      </c>
      <c r="M125" s="735">
        <v>7</v>
      </c>
      <c r="N125" s="736">
        <v>852.63</v>
      </c>
    </row>
    <row r="126" spans="1:14" ht="14.45" customHeight="1" x14ac:dyDescent="0.2">
      <c r="A126" s="730" t="s">
        <v>587</v>
      </c>
      <c r="B126" s="731" t="s">
        <v>588</v>
      </c>
      <c r="C126" s="732" t="s">
        <v>609</v>
      </c>
      <c r="D126" s="733" t="s">
        <v>610</v>
      </c>
      <c r="E126" s="734">
        <v>50113001</v>
      </c>
      <c r="F126" s="733" t="s">
        <v>618</v>
      </c>
      <c r="G126" s="732" t="s">
        <v>619</v>
      </c>
      <c r="H126" s="732">
        <v>100489</v>
      </c>
      <c r="I126" s="732">
        <v>489</v>
      </c>
      <c r="J126" s="732" t="s">
        <v>652</v>
      </c>
      <c r="K126" s="732" t="s">
        <v>806</v>
      </c>
      <c r="L126" s="735">
        <v>47.139999999999993</v>
      </c>
      <c r="M126" s="735">
        <v>14</v>
      </c>
      <c r="N126" s="736">
        <v>659.95999999999992</v>
      </c>
    </row>
    <row r="127" spans="1:14" ht="14.45" customHeight="1" x14ac:dyDescent="0.2">
      <c r="A127" s="730" t="s">
        <v>587</v>
      </c>
      <c r="B127" s="731" t="s">
        <v>588</v>
      </c>
      <c r="C127" s="732" t="s">
        <v>609</v>
      </c>
      <c r="D127" s="733" t="s">
        <v>610</v>
      </c>
      <c r="E127" s="734">
        <v>50113001</v>
      </c>
      <c r="F127" s="733" t="s">
        <v>618</v>
      </c>
      <c r="G127" s="732" t="s">
        <v>619</v>
      </c>
      <c r="H127" s="732">
        <v>230426</v>
      </c>
      <c r="I127" s="732">
        <v>230426</v>
      </c>
      <c r="J127" s="732" t="s">
        <v>652</v>
      </c>
      <c r="K127" s="732" t="s">
        <v>653</v>
      </c>
      <c r="L127" s="735">
        <v>76.787692307692311</v>
      </c>
      <c r="M127" s="735">
        <v>13</v>
      </c>
      <c r="N127" s="736">
        <v>998.24000000000012</v>
      </c>
    </row>
    <row r="128" spans="1:14" ht="14.45" customHeight="1" x14ac:dyDescent="0.2">
      <c r="A128" s="730" t="s">
        <v>587</v>
      </c>
      <c r="B128" s="731" t="s">
        <v>588</v>
      </c>
      <c r="C128" s="732" t="s">
        <v>609</v>
      </c>
      <c r="D128" s="733" t="s">
        <v>610</v>
      </c>
      <c r="E128" s="734">
        <v>50113001</v>
      </c>
      <c r="F128" s="733" t="s">
        <v>618</v>
      </c>
      <c r="G128" s="732" t="s">
        <v>329</v>
      </c>
      <c r="H128" s="732">
        <v>994895</v>
      </c>
      <c r="I128" s="732">
        <v>194780</v>
      </c>
      <c r="J128" s="732" t="s">
        <v>807</v>
      </c>
      <c r="K128" s="732" t="s">
        <v>808</v>
      </c>
      <c r="L128" s="735">
        <v>916.55999999999983</v>
      </c>
      <c r="M128" s="735">
        <v>20</v>
      </c>
      <c r="N128" s="736">
        <v>18331.199999999997</v>
      </c>
    </row>
    <row r="129" spans="1:14" ht="14.45" customHeight="1" x14ac:dyDescent="0.2">
      <c r="A129" s="730" t="s">
        <v>587</v>
      </c>
      <c r="B129" s="731" t="s">
        <v>588</v>
      </c>
      <c r="C129" s="732" t="s">
        <v>609</v>
      </c>
      <c r="D129" s="733" t="s">
        <v>610</v>
      </c>
      <c r="E129" s="734">
        <v>50113001</v>
      </c>
      <c r="F129" s="733" t="s">
        <v>618</v>
      </c>
      <c r="G129" s="732" t="s">
        <v>619</v>
      </c>
      <c r="H129" s="732">
        <v>29938</v>
      </c>
      <c r="I129" s="732">
        <v>29938</v>
      </c>
      <c r="J129" s="732" t="s">
        <v>809</v>
      </c>
      <c r="K129" s="732" t="s">
        <v>810</v>
      </c>
      <c r="L129" s="735">
        <v>2057.2800000000007</v>
      </c>
      <c r="M129" s="735">
        <v>1</v>
      </c>
      <c r="N129" s="736">
        <v>2057.2800000000007</v>
      </c>
    </row>
    <row r="130" spans="1:14" ht="14.45" customHeight="1" x14ac:dyDescent="0.2">
      <c r="A130" s="730" t="s">
        <v>587</v>
      </c>
      <c r="B130" s="731" t="s">
        <v>588</v>
      </c>
      <c r="C130" s="732" t="s">
        <v>609</v>
      </c>
      <c r="D130" s="733" t="s">
        <v>610</v>
      </c>
      <c r="E130" s="734">
        <v>50113001</v>
      </c>
      <c r="F130" s="733" t="s">
        <v>618</v>
      </c>
      <c r="G130" s="732" t="s">
        <v>619</v>
      </c>
      <c r="H130" s="732">
        <v>125853</v>
      </c>
      <c r="I130" s="732">
        <v>25853</v>
      </c>
      <c r="J130" s="732" t="s">
        <v>809</v>
      </c>
      <c r="K130" s="732" t="s">
        <v>811</v>
      </c>
      <c r="L130" s="735">
        <v>664.11</v>
      </c>
      <c r="M130" s="735">
        <v>1</v>
      </c>
      <c r="N130" s="736">
        <v>664.11</v>
      </c>
    </row>
    <row r="131" spans="1:14" ht="14.45" customHeight="1" x14ac:dyDescent="0.2">
      <c r="A131" s="730" t="s">
        <v>587</v>
      </c>
      <c r="B131" s="731" t="s">
        <v>588</v>
      </c>
      <c r="C131" s="732" t="s">
        <v>609</v>
      </c>
      <c r="D131" s="733" t="s">
        <v>610</v>
      </c>
      <c r="E131" s="734">
        <v>50113001</v>
      </c>
      <c r="F131" s="733" t="s">
        <v>618</v>
      </c>
      <c r="G131" s="732" t="s">
        <v>619</v>
      </c>
      <c r="H131" s="732">
        <v>930431</v>
      </c>
      <c r="I131" s="732">
        <v>1000</v>
      </c>
      <c r="J131" s="732" t="s">
        <v>812</v>
      </c>
      <c r="K131" s="732" t="s">
        <v>329</v>
      </c>
      <c r="L131" s="735">
        <v>126.305023180361</v>
      </c>
      <c r="M131" s="735">
        <v>267</v>
      </c>
      <c r="N131" s="736">
        <v>33723.441189156387</v>
      </c>
    </row>
    <row r="132" spans="1:14" ht="14.45" customHeight="1" x14ac:dyDescent="0.2">
      <c r="A132" s="730" t="s">
        <v>587</v>
      </c>
      <c r="B132" s="731" t="s">
        <v>588</v>
      </c>
      <c r="C132" s="732" t="s">
        <v>609</v>
      </c>
      <c r="D132" s="733" t="s">
        <v>610</v>
      </c>
      <c r="E132" s="734">
        <v>50113001</v>
      </c>
      <c r="F132" s="733" t="s">
        <v>618</v>
      </c>
      <c r="G132" s="732" t="s">
        <v>619</v>
      </c>
      <c r="H132" s="732">
        <v>930444</v>
      </c>
      <c r="I132" s="732">
        <v>0</v>
      </c>
      <c r="J132" s="732" t="s">
        <v>813</v>
      </c>
      <c r="K132" s="732" t="s">
        <v>329</v>
      </c>
      <c r="L132" s="735">
        <v>49.87227791235717</v>
      </c>
      <c r="M132" s="735">
        <v>638</v>
      </c>
      <c r="N132" s="736">
        <v>31818.513308083875</v>
      </c>
    </row>
    <row r="133" spans="1:14" ht="14.45" customHeight="1" x14ac:dyDescent="0.2">
      <c r="A133" s="730" t="s">
        <v>587</v>
      </c>
      <c r="B133" s="731" t="s">
        <v>588</v>
      </c>
      <c r="C133" s="732" t="s">
        <v>609</v>
      </c>
      <c r="D133" s="733" t="s">
        <v>610</v>
      </c>
      <c r="E133" s="734">
        <v>50113001</v>
      </c>
      <c r="F133" s="733" t="s">
        <v>618</v>
      </c>
      <c r="G133" s="732" t="s">
        <v>619</v>
      </c>
      <c r="H133" s="732">
        <v>930224</v>
      </c>
      <c r="I133" s="732">
        <v>0</v>
      </c>
      <c r="J133" s="732" t="s">
        <v>655</v>
      </c>
      <c r="K133" s="732" t="s">
        <v>329</v>
      </c>
      <c r="L133" s="735">
        <v>247.74239225511408</v>
      </c>
      <c r="M133" s="735">
        <v>1</v>
      </c>
      <c r="N133" s="736">
        <v>247.74239225511408</v>
      </c>
    </row>
    <row r="134" spans="1:14" ht="14.45" customHeight="1" x14ac:dyDescent="0.2">
      <c r="A134" s="730" t="s">
        <v>587</v>
      </c>
      <c r="B134" s="731" t="s">
        <v>588</v>
      </c>
      <c r="C134" s="732" t="s">
        <v>609</v>
      </c>
      <c r="D134" s="733" t="s">
        <v>610</v>
      </c>
      <c r="E134" s="734">
        <v>50113001</v>
      </c>
      <c r="F134" s="733" t="s">
        <v>618</v>
      </c>
      <c r="G134" s="732" t="s">
        <v>619</v>
      </c>
      <c r="H134" s="732">
        <v>501999</v>
      </c>
      <c r="I134" s="732">
        <v>0</v>
      </c>
      <c r="J134" s="732" t="s">
        <v>814</v>
      </c>
      <c r="K134" s="732" t="s">
        <v>329</v>
      </c>
      <c r="L134" s="735">
        <v>431.86011158113297</v>
      </c>
      <c r="M134" s="735">
        <v>3</v>
      </c>
      <c r="N134" s="736">
        <v>1295.5803347433989</v>
      </c>
    </row>
    <row r="135" spans="1:14" ht="14.45" customHeight="1" x14ac:dyDescent="0.2">
      <c r="A135" s="730" t="s">
        <v>587</v>
      </c>
      <c r="B135" s="731" t="s">
        <v>588</v>
      </c>
      <c r="C135" s="732" t="s">
        <v>609</v>
      </c>
      <c r="D135" s="733" t="s">
        <v>610</v>
      </c>
      <c r="E135" s="734">
        <v>50113001</v>
      </c>
      <c r="F135" s="733" t="s">
        <v>618</v>
      </c>
      <c r="G135" s="732" t="s">
        <v>619</v>
      </c>
      <c r="H135" s="732">
        <v>501097</v>
      </c>
      <c r="I135" s="732">
        <v>0</v>
      </c>
      <c r="J135" s="732" t="s">
        <v>815</v>
      </c>
      <c r="K135" s="732" t="s">
        <v>329</v>
      </c>
      <c r="L135" s="735">
        <v>66.928618008007334</v>
      </c>
      <c r="M135" s="735">
        <v>110</v>
      </c>
      <c r="N135" s="736">
        <v>7362.1479808808062</v>
      </c>
    </row>
    <row r="136" spans="1:14" ht="14.45" customHeight="1" x14ac:dyDescent="0.2">
      <c r="A136" s="730" t="s">
        <v>587</v>
      </c>
      <c r="B136" s="731" t="s">
        <v>588</v>
      </c>
      <c r="C136" s="732" t="s">
        <v>609</v>
      </c>
      <c r="D136" s="733" t="s">
        <v>610</v>
      </c>
      <c r="E136" s="734">
        <v>50113001</v>
      </c>
      <c r="F136" s="733" t="s">
        <v>618</v>
      </c>
      <c r="G136" s="732" t="s">
        <v>619</v>
      </c>
      <c r="H136" s="732">
        <v>921335</v>
      </c>
      <c r="I136" s="732">
        <v>0</v>
      </c>
      <c r="J136" s="732" t="s">
        <v>656</v>
      </c>
      <c r="K136" s="732" t="s">
        <v>329</v>
      </c>
      <c r="L136" s="735">
        <v>56.499471754426779</v>
      </c>
      <c r="M136" s="735">
        <v>325</v>
      </c>
      <c r="N136" s="736">
        <v>18362.328320188702</v>
      </c>
    </row>
    <row r="137" spans="1:14" ht="14.45" customHeight="1" x14ac:dyDescent="0.2">
      <c r="A137" s="730" t="s">
        <v>587</v>
      </c>
      <c r="B137" s="731" t="s">
        <v>588</v>
      </c>
      <c r="C137" s="732" t="s">
        <v>609</v>
      </c>
      <c r="D137" s="733" t="s">
        <v>610</v>
      </c>
      <c r="E137" s="734">
        <v>50113001</v>
      </c>
      <c r="F137" s="733" t="s">
        <v>618</v>
      </c>
      <c r="G137" s="732" t="s">
        <v>619</v>
      </c>
      <c r="H137" s="732">
        <v>920368</v>
      </c>
      <c r="I137" s="732">
        <v>0</v>
      </c>
      <c r="J137" s="732" t="s">
        <v>816</v>
      </c>
      <c r="K137" s="732" t="s">
        <v>329</v>
      </c>
      <c r="L137" s="735">
        <v>172.1969825183912</v>
      </c>
      <c r="M137" s="735">
        <v>46</v>
      </c>
      <c r="N137" s="736">
        <v>7921.0611958459949</v>
      </c>
    </row>
    <row r="138" spans="1:14" ht="14.45" customHeight="1" x14ac:dyDescent="0.2">
      <c r="A138" s="730" t="s">
        <v>587</v>
      </c>
      <c r="B138" s="731" t="s">
        <v>588</v>
      </c>
      <c r="C138" s="732" t="s">
        <v>609</v>
      </c>
      <c r="D138" s="733" t="s">
        <v>610</v>
      </c>
      <c r="E138" s="734">
        <v>50113001</v>
      </c>
      <c r="F138" s="733" t="s">
        <v>618</v>
      </c>
      <c r="G138" s="732" t="s">
        <v>619</v>
      </c>
      <c r="H138" s="732">
        <v>502302</v>
      </c>
      <c r="I138" s="732">
        <v>0</v>
      </c>
      <c r="J138" s="732" t="s">
        <v>817</v>
      </c>
      <c r="K138" s="732" t="s">
        <v>818</v>
      </c>
      <c r="L138" s="735">
        <v>187.26626035420358</v>
      </c>
      <c r="M138" s="735">
        <v>48</v>
      </c>
      <c r="N138" s="736">
        <v>8988.7804970017714</v>
      </c>
    </row>
    <row r="139" spans="1:14" ht="14.45" customHeight="1" x14ac:dyDescent="0.2">
      <c r="A139" s="730" t="s">
        <v>587</v>
      </c>
      <c r="B139" s="731" t="s">
        <v>588</v>
      </c>
      <c r="C139" s="732" t="s">
        <v>609</v>
      </c>
      <c r="D139" s="733" t="s">
        <v>610</v>
      </c>
      <c r="E139" s="734">
        <v>50113001</v>
      </c>
      <c r="F139" s="733" t="s">
        <v>618</v>
      </c>
      <c r="G139" s="732" t="s">
        <v>619</v>
      </c>
      <c r="H139" s="732">
        <v>844879</v>
      </c>
      <c r="I139" s="732">
        <v>0</v>
      </c>
      <c r="J139" s="732" t="s">
        <v>819</v>
      </c>
      <c r="K139" s="732" t="s">
        <v>329</v>
      </c>
      <c r="L139" s="735">
        <v>73.369246792240133</v>
      </c>
      <c r="M139" s="735">
        <v>258</v>
      </c>
      <c r="N139" s="736">
        <v>18929.265672397956</v>
      </c>
    </row>
    <row r="140" spans="1:14" ht="14.45" customHeight="1" x14ac:dyDescent="0.2">
      <c r="A140" s="730" t="s">
        <v>587</v>
      </c>
      <c r="B140" s="731" t="s">
        <v>588</v>
      </c>
      <c r="C140" s="732" t="s">
        <v>609</v>
      </c>
      <c r="D140" s="733" t="s">
        <v>610</v>
      </c>
      <c r="E140" s="734">
        <v>50113001</v>
      </c>
      <c r="F140" s="733" t="s">
        <v>618</v>
      </c>
      <c r="G140" s="732" t="s">
        <v>619</v>
      </c>
      <c r="H140" s="732">
        <v>930608</v>
      </c>
      <c r="I140" s="732">
        <v>0</v>
      </c>
      <c r="J140" s="732" t="s">
        <v>820</v>
      </c>
      <c r="K140" s="732" t="s">
        <v>329</v>
      </c>
      <c r="L140" s="735">
        <v>157.26425036237157</v>
      </c>
      <c r="M140" s="735">
        <v>64</v>
      </c>
      <c r="N140" s="736">
        <v>10064.91202319178</v>
      </c>
    </row>
    <row r="141" spans="1:14" ht="14.45" customHeight="1" x14ac:dyDescent="0.2">
      <c r="A141" s="730" t="s">
        <v>587</v>
      </c>
      <c r="B141" s="731" t="s">
        <v>588</v>
      </c>
      <c r="C141" s="732" t="s">
        <v>609</v>
      </c>
      <c r="D141" s="733" t="s">
        <v>610</v>
      </c>
      <c r="E141" s="734">
        <v>50113001</v>
      </c>
      <c r="F141" s="733" t="s">
        <v>618</v>
      </c>
      <c r="G141" s="732" t="s">
        <v>619</v>
      </c>
      <c r="H141" s="732">
        <v>394072</v>
      </c>
      <c r="I141" s="732">
        <v>1000</v>
      </c>
      <c r="J141" s="732" t="s">
        <v>659</v>
      </c>
      <c r="K141" s="732" t="s">
        <v>329</v>
      </c>
      <c r="L141" s="735">
        <v>622.34592783957476</v>
      </c>
      <c r="M141" s="735">
        <v>33</v>
      </c>
      <c r="N141" s="736">
        <v>20537.415618705967</v>
      </c>
    </row>
    <row r="142" spans="1:14" ht="14.45" customHeight="1" x14ac:dyDescent="0.2">
      <c r="A142" s="730" t="s">
        <v>587</v>
      </c>
      <c r="B142" s="731" t="s">
        <v>588</v>
      </c>
      <c r="C142" s="732" t="s">
        <v>609</v>
      </c>
      <c r="D142" s="733" t="s">
        <v>610</v>
      </c>
      <c r="E142" s="734">
        <v>50113001</v>
      </c>
      <c r="F142" s="733" t="s">
        <v>618</v>
      </c>
      <c r="G142" s="732" t="s">
        <v>619</v>
      </c>
      <c r="H142" s="732">
        <v>501062</v>
      </c>
      <c r="I142" s="732">
        <v>1000</v>
      </c>
      <c r="J142" s="732" t="s">
        <v>821</v>
      </c>
      <c r="K142" s="732" t="s">
        <v>822</v>
      </c>
      <c r="L142" s="735">
        <v>119.96125812698023</v>
      </c>
      <c r="M142" s="735">
        <v>12</v>
      </c>
      <c r="N142" s="736">
        <v>1439.5350975237627</v>
      </c>
    </row>
    <row r="143" spans="1:14" ht="14.45" customHeight="1" x14ac:dyDescent="0.2">
      <c r="A143" s="730" t="s">
        <v>587</v>
      </c>
      <c r="B143" s="731" t="s">
        <v>588</v>
      </c>
      <c r="C143" s="732" t="s">
        <v>609</v>
      </c>
      <c r="D143" s="733" t="s">
        <v>610</v>
      </c>
      <c r="E143" s="734">
        <v>50113001</v>
      </c>
      <c r="F143" s="733" t="s">
        <v>618</v>
      </c>
      <c r="G143" s="732" t="s">
        <v>619</v>
      </c>
      <c r="H143" s="732">
        <v>394217</v>
      </c>
      <c r="I143" s="732">
        <v>0</v>
      </c>
      <c r="J143" s="732" t="s">
        <v>823</v>
      </c>
      <c r="K143" s="732" t="s">
        <v>329</v>
      </c>
      <c r="L143" s="735">
        <v>241.59577131439292</v>
      </c>
      <c r="M143" s="735">
        <v>1</v>
      </c>
      <c r="N143" s="736">
        <v>241.59577131439292</v>
      </c>
    </row>
    <row r="144" spans="1:14" ht="14.45" customHeight="1" x14ac:dyDescent="0.2">
      <c r="A144" s="730" t="s">
        <v>587</v>
      </c>
      <c r="B144" s="731" t="s">
        <v>588</v>
      </c>
      <c r="C144" s="732" t="s">
        <v>609</v>
      </c>
      <c r="D144" s="733" t="s">
        <v>610</v>
      </c>
      <c r="E144" s="734">
        <v>50113001</v>
      </c>
      <c r="F144" s="733" t="s">
        <v>618</v>
      </c>
      <c r="G144" s="732" t="s">
        <v>619</v>
      </c>
      <c r="H144" s="732">
        <v>900321</v>
      </c>
      <c r="I144" s="732">
        <v>0</v>
      </c>
      <c r="J144" s="732" t="s">
        <v>660</v>
      </c>
      <c r="K144" s="732" t="s">
        <v>329</v>
      </c>
      <c r="L144" s="735">
        <v>517.1191550679622</v>
      </c>
      <c r="M144" s="735">
        <v>7</v>
      </c>
      <c r="N144" s="736">
        <v>3619.8340854757357</v>
      </c>
    </row>
    <row r="145" spans="1:14" ht="14.45" customHeight="1" x14ac:dyDescent="0.2">
      <c r="A145" s="730" t="s">
        <v>587</v>
      </c>
      <c r="B145" s="731" t="s">
        <v>588</v>
      </c>
      <c r="C145" s="732" t="s">
        <v>609</v>
      </c>
      <c r="D145" s="733" t="s">
        <v>610</v>
      </c>
      <c r="E145" s="734">
        <v>50113001</v>
      </c>
      <c r="F145" s="733" t="s">
        <v>618</v>
      </c>
      <c r="G145" s="732" t="s">
        <v>619</v>
      </c>
      <c r="H145" s="732">
        <v>921409</v>
      </c>
      <c r="I145" s="732">
        <v>0</v>
      </c>
      <c r="J145" s="732" t="s">
        <v>824</v>
      </c>
      <c r="K145" s="732" t="s">
        <v>329</v>
      </c>
      <c r="L145" s="735">
        <v>365.60071723774945</v>
      </c>
      <c r="M145" s="735">
        <v>1</v>
      </c>
      <c r="N145" s="736">
        <v>365.60071723774945</v>
      </c>
    </row>
    <row r="146" spans="1:14" ht="14.45" customHeight="1" x14ac:dyDescent="0.2">
      <c r="A146" s="730" t="s">
        <v>587</v>
      </c>
      <c r="B146" s="731" t="s">
        <v>588</v>
      </c>
      <c r="C146" s="732" t="s">
        <v>609</v>
      </c>
      <c r="D146" s="733" t="s">
        <v>610</v>
      </c>
      <c r="E146" s="734">
        <v>50113001</v>
      </c>
      <c r="F146" s="733" t="s">
        <v>618</v>
      </c>
      <c r="G146" s="732" t="s">
        <v>619</v>
      </c>
      <c r="H146" s="732">
        <v>900892</v>
      </c>
      <c r="I146" s="732">
        <v>0</v>
      </c>
      <c r="J146" s="732" t="s">
        <v>825</v>
      </c>
      <c r="K146" s="732" t="s">
        <v>329</v>
      </c>
      <c r="L146" s="735">
        <v>245.72344978550822</v>
      </c>
      <c r="M146" s="735">
        <v>4</v>
      </c>
      <c r="N146" s="736">
        <v>982.89379914203289</v>
      </c>
    </row>
    <row r="147" spans="1:14" ht="14.45" customHeight="1" x14ac:dyDescent="0.2">
      <c r="A147" s="730" t="s">
        <v>587</v>
      </c>
      <c r="B147" s="731" t="s">
        <v>588</v>
      </c>
      <c r="C147" s="732" t="s">
        <v>609</v>
      </c>
      <c r="D147" s="733" t="s">
        <v>610</v>
      </c>
      <c r="E147" s="734">
        <v>50113001</v>
      </c>
      <c r="F147" s="733" t="s">
        <v>618</v>
      </c>
      <c r="G147" s="732" t="s">
        <v>619</v>
      </c>
      <c r="H147" s="732">
        <v>921296</v>
      </c>
      <c r="I147" s="732">
        <v>0</v>
      </c>
      <c r="J147" s="732" t="s">
        <v>826</v>
      </c>
      <c r="K147" s="732" t="s">
        <v>329</v>
      </c>
      <c r="L147" s="735">
        <v>375.80249760872363</v>
      </c>
      <c r="M147" s="735">
        <v>7</v>
      </c>
      <c r="N147" s="736">
        <v>2630.6174832610654</v>
      </c>
    </row>
    <row r="148" spans="1:14" ht="14.45" customHeight="1" x14ac:dyDescent="0.2">
      <c r="A148" s="730" t="s">
        <v>587</v>
      </c>
      <c r="B148" s="731" t="s">
        <v>588</v>
      </c>
      <c r="C148" s="732" t="s">
        <v>609</v>
      </c>
      <c r="D148" s="733" t="s">
        <v>610</v>
      </c>
      <c r="E148" s="734">
        <v>50113001</v>
      </c>
      <c r="F148" s="733" t="s">
        <v>618</v>
      </c>
      <c r="G148" s="732" t="s">
        <v>619</v>
      </c>
      <c r="H148" s="732">
        <v>921404</v>
      </c>
      <c r="I148" s="732">
        <v>0</v>
      </c>
      <c r="J148" s="732" t="s">
        <v>827</v>
      </c>
      <c r="K148" s="732" t="s">
        <v>329</v>
      </c>
      <c r="L148" s="735">
        <v>319.70790419068334</v>
      </c>
      <c r="M148" s="735">
        <v>4</v>
      </c>
      <c r="N148" s="736">
        <v>1278.8316167627333</v>
      </c>
    </row>
    <row r="149" spans="1:14" ht="14.45" customHeight="1" x14ac:dyDescent="0.2">
      <c r="A149" s="730" t="s">
        <v>587</v>
      </c>
      <c r="B149" s="731" t="s">
        <v>588</v>
      </c>
      <c r="C149" s="732" t="s">
        <v>609</v>
      </c>
      <c r="D149" s="733" t="s">
        <v>610</v>
      </c>
      <c r="E149" s="734">
        <v>50113001</v>
      </c>
      <c r="F149" s="733" t="s">
        <v>618</v>
      </c>
      <c r="G149" s="732" t="s">
        <v>619</v>
      </c>
      <c r="H149" s="732">
        <v>921573</v>
      </c>
      <c r="I149" s="732">
        <v>0</v>
      </c>
      <c r="J149" s="732" t="s">
        <v>828</v>
      </c>
      <c r="K149" s="732" t="s">
        <v>329</v>
      </c>
      <c r="L149" s="735">
        <v>347.14912263895485</v>
      </c>
      <c r="M149" s="735">
        <v>3</v>
      </c>
      <c r="N149" s="736">
        <v>1041.4473679168646</v>
      </c>
    </row>
    <row r="150" spans="1:14" ht="14.45" customHeight="1" x14ac:dyDescent="0.2">
      <c r="A150" s="730" t="s">
        <v>587</v>
      </c>
      <c r="B150" s="731" t="s">
        <v>588</v>
      </c>
      <c r="C150" s="732" t="s">
        <v>609</v>
      </c>
      <c r="D150" s="733" t="s">
        <v>610</v>
      </c>
      <c r="E150" s="734">
        <v>50113001</v>
      </c>
      <c r="F150" s="733" t="s">
        <v>618</v>
      </c>
      <c r="G150" s="732" t="s">
        <v>619</v>
      </c>
      <c r="H150" s="732">
        <v>921319</v>
      </c>
      <c r="I150" s="732">
        <v>0</v>
      </c>
      <c r="J150" s="732" t="s">
        <v>829</v>
      </c>
      <c r="K150" s="732" t="s">
        <v>329</v>
      </c>
      <c r="L150" s="735">
        <v>55.64653707149435</v>
      </c>
      <c r="M150" s="735">
        <v>34</v>
      </c>
      <c r="N150" s="736">
        <v>1891.9822604308079</v>
      </c>
    </row>
    <row r="151" spans="1:14" ht="14.45" customHeight="1" x14ac:dyDescent="0.2">
      <c r="A151" s="730" t="s">
        <v>587</v>
      </c>
      <c r="B151" s="731" t="s">
        <v>588</v>
      </c>
      <c r="C151" s="732" t="s">
        <v>609</v>
      </c>
      <c r="D151" s="733" t="s">
        <v>610</v>
      </c>
      <c r="E151" s="734">
        <v>50113001</v>
      </c>
      <c r="F151" s="733" t="s">
        <v>618</v>
      </c>
      <c r="G151" s="732" t="s">
        <v>619</v>
      </c>
      <c r="H151" s="732">
        <v>921184</v>
      </c>
      <c r="I151" s="732">
        <v>0</v>
      </c>
      <c r="J151" s="732" t="s">
        <v>830</v>
      </c>
      <c r="K151" s="732" t="s">
        <v>329</v>
      </c>
      <c r="L151" s="735">
        <v>114.14953886886276</v>
      </c>
      <c r="M151" s="735">
        <v>3</v>
      </c>
      <c r="N151" s="736">
        <v>342.4486166065883</v>
      </c>
    </row>
    <row r="152" spans="1:14" ht="14.45" customHeight="1" x14ac:dyDescent="0.2">
      <c r="A152" s="730" t="s">
        <v>587</v>
      </c>
      <c r="B152" s="731" t="s">
        <v>588</v>
      </c>
      <c r="C152" s="732" t="s">
        <v>609</v>
      </c>
      <c r="D152" s="733" t="s">
        <v>610</v>
      </c>
      <c r="E152" s="734">
        <v>50113001</v>
      </c>
      <c r="F152" s="733" t="s">
        <v>618</v>
      </c>
      <c r="G152" s="732" t="s">
        <v>619</v>
      </c>
      <c r="H152" s="732">
        <v>848371</v>
      </c>
      <c r="I152" s="732">
        <v>0</v>
      </c>
      <c r="J152" s="732" t="s">
        <v>831</v>
      </c>
      <c r="K152" s="732" t="s">
        <v>329</v>
      </c>
      <c r="L152" s="735">
        <v>66.45</v>
      </c>
      <c r="M152" s="735">
        <v>1</v>
      </c>
      <c r="N152" s="736">
        <v>66.45</v>
      </c>
    </row>
    <row r="153" spans="1:14" ht="14.45" customHeight="1" x14ac:dyDescent="0.2">
      <c r="A153" s="730" t="s">
        <v>587</v>
      </c>
      <c r="B153" s="731" t="s">
        <v>588</v>
      </c>
      <c r="C153" s="732" t="s">
        <v>609</v>
      </c>
      <c r="D153" s="733" t="s">
        <v>610</v>
      </c>
      <c r="E153" s="734">
        <v>50113001</v>
      </c>
      <c r="F153" s="733" t="s">
        <v>618</v>
      </c>
      <c r="G153" s="732" t="s">
        <v>698</v>
      </c>
      <c r="H153" s="732">
        <v>197125</v>
      </c>
      <c r="I153" s="732">
        <v>197125</v>
      </c>
      <c r="J153" s="732" t="s">
        <v>832</v>
      </c>
      <c r="K153" s="732" t="s">
        <v>833</v>
      </c>
      <c r="L153" s="735">
        <v>275</v>
      </c>
      <c r="M153" s="735">
        <v>1</v>
      </c>
      <c r="N153" s="736">
        <v>275</v>
      </c>
    </row>
    <row r="154" spans="1:14" ht="14.45" customHeight="1" x14ac:dyDescent="0.2">
      <c r="A154" s="730" t="s">
        <v>587</v>
      </c>
      <c r="B154" s="731" t="s">
        <v>588</v>
      </c>
      <c r="C154" s="732" t="s">
        <v>609</v>
      </c>
      <c r="D154" s="733" t="s">
        <v>610</v>
      </c>
      <c r="E154" s="734">
        <v>50113001</v>
      </c>
      <c r="F154" s="733" t="s">
        <v>618</v>
      </c>
      <c r="G154" s="732" t="s">
        <v>619</v>
      </c>
      <c r="H154" s="732">
        <v>189997</v>
      </c>
      <c r="I154" s="732">
        <v>89997</v>
      </c>
      <c r="J154" s="732" t="s">
        <v>665</v>
      </c>
      <c r="K154" s="732" t="s">
        <v>666</v>
      </c>
      <c r="L154" s="735">
        <v>191.05999999999997</v>
      </c>
      <c r="M154" s="735">
        <v>13</v>
      </c>
      <c r="N154" s="736">
        <v>2483.7799999999997</v>
      </c>
    </row>
    <row r="155" spans="1:14" ht="14.45" customHeight="1" x14ac:dyDescent="0.2">
      <c r="A155" s="730" t="s">
        <v>587</v>
      </c>
      <c r="B155" s="731" t="s">
        <v>588</v>
      </c>
      <c r="C155" s="732" t="s">
        <v>609</v>
      </c>
      <c r="D155" s="733" t="s">
        <v>610</v>
      </c>
      <c r="E155" s="734">
        <v>50113001</v>
      </c>
      <c r="F155" s="733" t="s">
        <v>618</v>
      </c>
      <c r="G155" s="732" t="s">
        <v>619</v>
      </c>
      <c r="H155" s="732">
        <v>218233</v>
      </c>
      <c r="I155" s="732">
        <v>218233</v>
      </c>
      <c r="J155" s="732" t="s">
        <v>834</v>
      </c>
      <c r="K155" s="732" t="s">
        <v>835</v>
      </c>
      <c r="L155" s="735">
        <v>60.139999999999993</v>
      </c>
      <c r="M155" s="735">
        <v>1</v>
      </c>
      <c r="N155" s="736">
        <v>60.139999999999993</v>
      </c>
    </row>
    <row r="156" spans="1:14" ht="14.45" customHeight="1" x14ac:dyDescent="0.2">
      <c r="A156" s="730" t="s">
        <v>587</v>
      </c>
      <c r="B156" s="731" t="s">
        <v>588</v>
      </c>
      <c r="C156" s="732" t="s">
        <v>609</v>
      </c>
      <c r="D156" s="733" t="s">
        <v>610</v>
      </c>
      <c r="E156" s="734">
        <v>50113001</v>
      </c>
      <c r="F156" s="733" t="s">
        <v>618</v>
      </c>
      <c r="G156" s="732" t="s">
        <v>619</v>
      </c>
      <c r="H156" s="732">
        <v>184449</v>
      </c>
      <c r="I156" s="732">
        <v>84449</v>
      </c>
      <c r="J156" s="732" t="s">
        <v>836</v>
      </c>
      <c r="K156" s="732" t="s">
        <v>837</v>
      </c>
      <c r="L156" s="735">
        <v>86.973333333333343</v>
      </c>
      <c r="M156" s="735">
        <v>6</v>
      </c>
      <c r="N156" s="736">
        <v>521.84</v>
      </c>
    </row>
    <row r="157" spans="1:14" ht="14.45" customHeight="1" x14ac:dyDescent="0.2">
      <c r="A157" s="730" t="s">
        <v>587</v>
      </c>
      <c r="B157" s="731" t="s">
        <v>588</v>
      </c>
      <c r="C157" s="732" t="s">
        <v>609</v>
      </c>
      <c r="D157" s="733" t="s">
        <v>610</v>
      </c>
      <c r="E157" s="734">
        <v>50113001</v>
      </c>
      <c r="F157" s="733" t="s">
        <v>618</v>
      </c>
      <c r="G157" s="732" t="s">
        <v>619</v>
      </c>
      <c r="H157" s="732">
        <v>231541</v>
      </c>
      <c r="I157" s="732">
        <v>231541</v>
      </c>
      <c r="J157" s="732" t="s">
        <v>838</v>
      </c>
      <c r="K157" s="732" t="s">
        <v>839</v>
      </c>
      <c r="L157" s="735">
        <v>80.690000000000012</v>
      </c>
      <c r="M157" s="735">
        <v>23</v>
      </c>
      <c r="N157" s="736">
        <v>1855.8700000000003</v>
      </c>
    </row>
    <row r="158" spans="1:14" ht="14.45" customHeight="1" x14ac:dyDescent="0.2">
      <c r="A158" s="730" t="s">
        <v>587</v>
      </c>
      <c r="B158" s="731" t="s">
        <v>588</v>
      </c>
      <c r="C158" s="732" t="s">
        <v>609</v>
      </c>
      <c r="D158" s="733" t="s">
        <v>610</v>
      </c>
      <c r="E158" s="734">
        <v>50113001</v>
      </c>
      <c r="F158" s="733" t="s">
        <v>618</v>
      </c>
      <c r="G158" s="732" t="s">
        <v>619</v>
      </c>
      <c r="H158" s="732">
        <v>116595</v>
      </c>
      <c r="I158" s="732">
        <v>16595</v>
      </c>
      <c r="J158" s="732" t="s">
        <v>840</v>
      </c>
      <c r="K158" s="732" t="s">
        <v>841</v>
      </c>
      <c r="L158" s="735">
        <v>93.29000000000002</v>
      </c>
      <c r="M158" s="735">
        <v>4</v>
      </c>
      <c r="N158" s="736">
        <v>373.16000000000008</v>
      </c>
    </row>
    <row r="159" spans="1:14" ht="14.45" customHeight="1" x14ac:dyDescent="0.2">
      <c r="A159" s="730" t="s">
        <v>587</v>
      </c>
      <c r="B159" s="731" t="s">
        <v>588</v>
      </c>
      <c r="C159" s="732" t="s">
        <v>609</v>
      </c>
      <c r="D159" s="733" t="s">
        <v>610</v>
      </c>
      <c r="E159" s="734">
        <v>50113001</v>
      </c>
      <c r="F159" s="733" t="s">
        <v>618</v>
      </c>
      <c r="G159" s="732" t="s">
        <v>619</v>
      </c>
      <c r="H159" s="732">
        <v>102684</v>
      </c>
      <c r="I159" s="732">
        <v>2684</v>
      </c>
      <c r="J159" s="732" t="s">
        <v>842</v>
      </c>
      <c r="K159" s="732" t="s">
        <v>843</v>
      </c>
      <c r="L159" s="735">
        <v>133.22666666666669</v>
      </c>
      <c r="M159" s="735">
        <v>6</v>
      </c>
      <c r="N159" s="736">
        <v>799.36000000000013</v>
      </c>
    </row>
    <row r="160" spans="1:14" ht="14.45" customHeight="1" x14ac:dyDescent="0.2">
      <c r="A160" s="730" t="s">
        <v>587</v>
      </c>
      <c r="B160" s="731" t="s">
        <v>588</v>
      </c>
      <c r="C160" s="732" t="s">
        <v>609</v>
      </c>
      <c r="D160" s="733" t="s">
        <v>610</v>
      </c>
      <c r="E160" s="734">
        <v>50113001</v>
      </c>
      <c r="F160" s="733" t="s">
        <v>618</v>
      </c>
      <c r="G160" s="732" t="s">
        <v>698</v>
      </c>
      <c r="H160" s="732">
        <v>239964</v>
      </c>
      <c r="I160" s="732">
        <v>239964</v>
      </c>
      <c r="J160" s="732" t="s">
        <v>844</v>
      </c>
      <c r="K160" s="732" t="s">
        <v>845</v>
      </c>
      <c r="L160" s="735">
        <v>122.84827160493828</v>
      </c>
      <c r="M160" s="735">
        <v>23</v>
      </c>
      <c r="N160" s="736">
        <v>2825.5102469135804</v>
      </c>
    </row>
    <row r="161" spans="1:14" ht="14.45" customHeight="1" x14ac:dyDescent="0.2">
      <c r="A161" s="730" t="s">
        <v>587</v>
      </c>
      <c r="B161" s="731" t="s">
        <v>588</v>
      </c>
      <c r="C161" s="732" t="s">
        <v>609</v>
      </c>
      <c r="D161" s="733" t="s">
        <v>610</v>
      </c>
      <c r="E161" s="734">
        <v>50113001</v>
      </c>
      <c r="F161" s="733" t="s">
        <v>618</v>
      </c>
      <c r="G161" s="732" t="s">
        <v>619</v>
      </c>
      <c r="H161" s="732">
        <v>501044</v>
      </c>
      <c r="I161" s="732">
        <v>0</v>
      </c>
      <c r="J161" s="732" t="s">
        <v>846</v>
      </c>
      <c r="K161" s="732" t="s">
        <v>847</v>
      </c>
      <c r="L161" s="735">
        <v>0.28240000000000004</v>
      </c>
      <c r="M161" s="735">
        <v>10</v>
      </c>
      <c r="N161" s="736">
        <v>2.8240000000000003</v>
      </c>
    </row>
    <row r="162" spans="1:14" ht="14.45" customHeight="1" x14ac:dyDescent="0.2">
      <c r="A162" s="730" t="s">
        <v>587</v>
      </c>
      <c r="B162" s="731" t="s">
        <v>588</v>
      </c>
      <c r="C162" s="732" t="s">
        <v>609</v>
      </c>
      <c r="D162" s="733" t="s">
        <v>610</v>
      </c>
      <c r="E162" s="734">
        <v>50113001</v>
      </c>
      <c r="F162" s="733" t="s">
        <v>618</v>
      </c>
      <c r="G162" s="732" t="s">
        <v>619</v>
      </c>
      <c r="H162" s="732">
        <v>118656</v>
      </c>
      <c r="I162" s="732">
        <v>118656</v>
      </c>
      <c r="J162" s="732" t="s">
        <v>848</v>
      </c>
      <c r="K162" s="732" t="s">
        <v>849</v>
      </c>
      <c r="L162" s="735">
        <v>654.83000000000004</v>
      </c>
      <c r="M162" s="735">
        <v>2</v>
      </c>
      <c r="N162" s="736">
        <v>1309.6600000000001</v>
      </c>
    </row>
    <row r="163" spans="1:14" ht="14.45" customHeight="1" x14ac:dyDescent="0.2">
      <c r="A163" s="730" t="s">
        <v>587</v>
      </c>
      <c r="B163" s="731" t="s">
        <v>588</v>
      </c>
      <c r="C163" s="732" t="s">
        <v>609</v>
      </c>
      <c r="D163" s="733" t="s">
        <v>610</v>
      </c>
      <c r="E163" s="734">
        <v>50113001</v>
      </c>
      <c r="F163" s="733" t="s">
        <v>618</v>
      </c>
      <c r="G163" s="732" t="s">
        <v>619</v>
      </c>
      <c r="H163" s="732">
        <v>194763</v>
      </c>
      <c r="I163" s="732">
        <v>94763</v>
      </c>
      <c r="J163" s="732" t="s">
        <v>850</v>
      </c>
      <c r="K163" s="732" t="s">
        <v>851</v>
      </c>
      <c r="L163" s="735">
        <v>212.58</v>
      </c>
      <c r="M163" s="735">
        <v>1</v>
      </c>
      <c r="N163" s="736">
        <v>212.58</v>
      </c>
    </row>
    <row r="164" spans="1:14" ht="14.45" customHeight="1" x14ac:dyDescent="0.2">
      <c r="A164" s="730" t="s">
        <v>587</v>
      </c>
      <c r="B164" s="731" t="s">
        <v>588</v>
      </c>
      <c r="C164" s="732" t="s">
        <v>609</v>
      </c>
      <c r="D164" s="733" t="s">
        <v>610</v>
      </c>
      <c r="E164" s="734">
        <v>50113001</v>
      </c>
      <c r="F164" s="733" t="s">
        <v>618</v>
      </c>
      <c r="G164" s="732" t="s">
        <v>619</v>
      </c>
      <c r="H164" s="732">
        <v>119686</v>
      </c>
      <c r="I164" s="732">
        <v>119686</v>
      </c>
      <c r="J164" s="732" t="s">
        <v>667</v>
      </c>
      <c r="K164" s="732" t="s">
        <v>668</v>
      </c>
      <c r="L164" s="735">
        <v>74.894444444444446</v>
      </c>
      <c r="M164" s="735">
        <v>9</v>
      </c>
      <c r="N164" s="736">
        <v>674.05</v>
      </c>
    </row>
    <row r="165" spans="1:14" ht="14.45" customHeight="1" x14ac:dyDescent="0.2">
      <c r="A165" s="730" t="s">
        <v>587</v>
      </c>
      <c r="B165" s="731" t="s">
        <v>588</v>
      </c>
      <c r="C165" s="732" t="s">
        <v>609</v>
      </c>
      <c r="D165" s="733" t="s">
        <v>610</v>
      </c>
      <c r="E165" s="734">
        <v>50113001</v>
      </c>
      <c r="F165" s="733" t="s">
        <v>618</v>
      </c>
      <c r="G165" s="732" t="s">
        <v>619</v>
      </c>
      <c r="H165" s="732">
        <v>239549</v>
      </c>
      <c r="I165" s="732">
        <v>239549</v>
      </c>
      <c r="J165" s="732" t="s">
        <v>852</v>
      </c>
      <c r="K165" s="732" t="s">
        <v>853</v>
      </c>
      <c r="L165" s="735">
        <v>60.628124999999997</v>
      </c>
      <c r="M165" s="735">
        <v>16</v>
      </c>
      <c r="N165" s="736">
        <v>970.05</v>
      </c>
    </row>
    <row r="166" spans="1:14" ht="14.45" customHeight="1" x14ac:dyDescent="0.2">
      <c r="A166" s="730" t="s">
        <v>587</v>
      </c>
      <c r="B166" s="731" t="s">
        <v>588</v>
      </c>
      <c r="C166" s="732" t="s">
        <v>609</v>
      </c>
      <c r="D166" s="733" t="s">
        <v>610</v>
      </c>
      <c r="E166" s="734">
        <v>50113001</v>
      </c>
      <c r="F166" s="733" t="s">
        <v>618</v>
      </c>
      <c r="G166" s="732" t="s">
        <v>619</v>
      </c>
      <c r="H166" s="732">
        <v>501605</v>
      </c>
      <c r="I166" s="732">
        <v>0</v>
      </c>
      <c r="J166" s="732" t="s">
        <v>854</v>
      </c>
      <c r="K166" s="732" t="s">
        <v>855</v>
      </c>
      <c r="L166" s="735">
        <v>2984.96</v>
      </c>
      <c r="M166" s="735">
        <v>1</v>
      </c>
      <c r="N166" s="736">
        <v>2984.96</v>
      </c>
    </row>
    <row r="167" spans="1:14" ht="14.45" customHeight="1" x14ac:dyDescent="0.2">
      <c r="A167" s="730" t="s">
        <v>587</v>
      </c>
      <c r="B167" s="731" t="s">
        <v>588</v>
      </c>
      <c r="C167" s="732" t="s">
        <v>609</v>
      </c>
      <c r="D167" s="733" t="s">
        <v>610</v>
      </c>
      <c r="E167" s="734">
        <v>50113001</v>
      </c>
      <c r="F167" s="733" t="s">
        <v>618</v>
      </c>
      <c r="G167" s="732" t="s">
        <v>619</v>
      </c>
      <c r="H167" s="732">
        <v>498745</v>
      </c>
      <c r="I167" s="732">
        <v>9999999</v>
      </c>
      <c r="J167" s="732" t="s">
        <v>856</v>
      </c>
      <c r="K167" s="732" t="s">
        <v>857</v>
      </c>
      <c r="L167" s="735">
        <v>855.78</v>
      </c>
      <c r="M167" s="735">
        <v>1</v>
      </c>
      <c r="N167" s="736">
        <v>855.78</v>
      </c>
    </row>
    <row r="168" spans="1:14" ht="14.45" customHeight="1" x14ac:dyDescent="0.2">
      <c r="A168" s="730" t="s">
        <v>587</v>
      </c>
      <c r="B168" s="731" t="s">
        <v>588</v>
      </c>
      <c r="C168" s="732" t="s">
        <v>609</v>
      </c>
      <c r="D168" s="733" t="s">
        <v>610</v>
      </c>
      <c r="E168" s="734">
        <v>50113001</v>
      </c>
      <c r="F168" s="733" t="s">
        <v>618</v>
      </c>
      <c r="G168" s="732" t="s">
        <v>619</v>
      </c>
      <c r="H168" s="732">
        <v>848241</v>
      </c>
      <c r="I168" s="732">
        <v>107854</v>
      </c>
      <c r="J168" s="732" t="s">
        <v>669</v>
      </c>
      <c r="K168" s="732" t="s">
        <v>670</v>
      </c>
      <c r="L168" s="735">
        <v>1859.39</v>
      </c>
      <c r="M168" s="735">
        <v>1</v>
      </c>
      <c r="N168" s="736">
        <v>1859.39</v>
      </c>
    </row>
    <row r="169" spans="1:14" ht="14.45" customHeight="1" x14ac:dyDescent="0.2">
      <c r="A169" s="730" t="s">
        <v>587</v>
      </c>
      <c r="B169" s="731" t="s">
        <v>588</v>
      </c>
      <c r="C169" s="732" t="s">
        <v>609</v>
      </c>
      <c r="D169" s="733" t="s">
        <v>610</v>
      </c>
      <c r="E169" s="734">
        <v>50113001</v>
      </c>
      <c r="F169" s="733" t="s">
        <v>618</v>
      </c>
      <c r="G169" s="732" t="s">
        <v>619</v>
      </c>
      <c r="H169" s="732">
        <v>994031</v>
      </c>
      <c r="I169" s="732">
        <v>0</v>
      </c>
      <c r="J169" s="732" t="s">
        <v>858</v>
      </c>
      <c r="K169" s="732" t="s">
        <v>329</v>
      </c>
      <c r="L169" s="735">
        <v>0.01</v>
      </c>
      <c r="M169" s="735">
        <v>10</v>
      </c>
      <c r="N169" s="736">
        <v>0.1</v>
      </c>
    </row>
    <row r="170" spans="1:14" ht="14.45" customHeight="1" x14ac:dyDescent="0.2">
      <c r="A170" s="730" t="s">
        <v>587</v>
      </c>
      <c r="B170" s="731" t="s">
        <v>588</v>
      </c>
      <c r="C170" s="732" t="s">
        <v>609</v>
      </c>
      <c r="D170" s="733" t="s">
        <v>610</v>
      </c>
      <c r="E170" s="734">
        <v>50113001</v>
      </c>
      <c r="F170" s="733" t="s">
        <v>618</v>
      </c>
      <c r="G170" s="732" t="s">
        <v>619</v>
      </c>
      <c r="H170" s="732">
        <v>226002</v>
      </c>
      <c r="I170" s="732">
        <v>226002</v>
      </c>
      <c r="J170" s="732" t="s">
        <v>859</v>
      </c>
      <c r="K170" s="732" t="s">
        <v>860</v>
      </c>
      <c r="L170" s="735">
        <v>682.53000000000009</v>
      </c>
      <c r="M170" s="735">
        <v>1</v>
      </c>
      <c r="N170" s="736">
        <v>682.53000000000009</v>
      </c>
    </row>
    <row r="171" spans="1:14" ht="14.45" customHeight="1" x14ac:dyDescent="0.2">
      <c r="A171" s="730" t="s">
        <v>587</v>
      </c>
      <c r="B171" s="731" t="s">
        <v>588</v>
      </c>
      <c r="C171" s="732" t="s">
        <v>609</v>
      </c>
      <c r="D171" s="733" t="s">
        <v>610</v>
      </c>
      <c r="E171" s="734">
        <v>50113001</v>
      </c>
      <c r="F171" s="733" t="s">
        <v>618</v>
      </c>
      <c r="G171" s="732" t="s">
        <v>698</v>
      </c>
      <c r="H171" s="732">
        <v>100536</v>
      </c>
      <c r="I171" s="732">
        <v>536</v>
      </c>
      <c r="J171" s="732" t="s">
        <v>861</v>
      </c>
      <c r="K171" s="732" t="s">
        <v>623</v>
      </c>
      <c r="L171" s="735">
        <v>139.67714285714285</v>
      </c>
      <c r="M171" s="735">
        <v>28</v>
      </c>
      <c r="N171" s="736">
        <v>3910.9599999999996</v>
      </c>
    </row>
    <row r="172" spans="1:14" ht="14.45" customHeight="1" x14ac:dyDescent="0.2">
      <c r="A172" s="730" t="s">
        <v>587</v>
      </c>
      <c r="B172" s="731" t="s">
        <v>588</v>
      </c>
      <c r="C172" s="732" t="s">
        <v>609</v>
      </c>
      <c r="D172" s="733" t="s">
        <v>610</v>
      </c>
      <c r="E172" s="734">
        <v>50113001</v>
      </c>
      <c r="F172" s="733" t="s">
        <v>618</v>
      </c>
      <c r="G172" s="732" t="s">
        <v>698</v>
      </c>
      <c r="H172" s="732">
        <v>216900</v>
      </c>
      <c r="I172" s="732">
        <v>216900</v>
      </c>
      <c r="J172" s="732" t="s">
        <v>862</v>
      </c>
      <c r="K172" s="732" t="s">
        <v>863</v>
      </c>
      <c r="L172" s="735">
        <v>700.57</v>
      </c>
      <c r="M172" s="735">
        <v>4</v>
      </c>
      <c r="N172" s="736">
        <v>2802.28</v>
      </c>
    </row>
    <row r="173" spans="1:14" ht="14.45" customHeight="1" x14ac:dyDescent="0.2">
      <c r="A173" s="730" t="s">
        <v>587</v>
      </c>
      <c r="B173" s="731" t="s">
        <v>588</v>
      </c>
      <c r="C173" s="732" t="s">
        <v>609</v>
      </c>
      <c r="D173" s="733" t="s">
        <v>610</v>
      </c>
      <c r="E173" s="734">
        <v>50113001</v>
      </c>
      <c r="F173" s="733" t="s">
        <v>618</v>
      </c>
      <c r="G173" s="732" t="s">
        <v>698</v>
      </c>
      <c r="H173" s="732">
        <v>107981</v>
      </c>
      <c r="I173" s="732">
        <v>7981</v>
      </c>
      <c r="J173" s="732" t="s">
        <v>864</v>
      </c>
      <c r="K173" s="732" t="s">
        <v>865</v>
      </c>
      <c r="L173" s="735">
        <v>41.88</v>
      </c>
      <c r="M173" s="735">
        <v>1</v>
      </c>
      <c r="N173" s="736">
        <v>41.88</v>
      </c>
    </row>
    <row r="174" spans="1:14" ht="14.45" customHeight="1" x14ac:dyDescent="0.2">
      <c r="A174" s="730" t="s">
        <v>587</v>
      </c>
      <c r="B174" s="731" t="s">
        <v>588</v>
      </c>
      <c r="C174" s="732" t="s">
        <v>609</v>
      </c>
      <c r="D174" s="733" t="s">
        <v>610</v>
      </c>
      <c r="E174" s="734">
        <v>50113001</v>
      </c>
      <c r="F174" s="733" t="s">
        <v>618</v>
      </c>
      <c r="G174" s="732" t="s">
        <v>619</v>
      </c>
      <c r="H174" s="732">
        <v>237376</v>
      </c>
      <c r="I174" s="732">
        <v>237376</v>
      </c>
      <c r="J174" s="732" t="s">
        <v>866</v>
      </c>
      <c r="K174" s="732" t="s">
        <v>867</v>
      </c>
      <c r="L174" s="735">
        <v>110.435</v>
      </c>
      <c r="M174" s="735">
        <v>2</v>
      </c>
      <c r="N174" s="736">
        <v>220.87</v>
      </c>
    </row>
    <row r="175" spans="1:14" ht="14.45" customHeight="1" x14ac:dyDescent="0.2">
      <c r="A175" s="730" t="s">
        <v>587</v>
      </c>
      <c r="B175" s="731" t="s">
        <v>588</v>
      </c>
      <c r="C175" s="732" t="s">
        <v>609</v>
      </c>
      <c r="D175" s="733" t="s">
        <v>610</v>
      </c>
      <c r="E175" s="734">
        <v>50113001</v>
      </c>
      <c r="F175" s="733" t="s">
        <v>618</v>
      </c>
      <c r="G175" s="732" t="s">
        <v>619</v>
      </c>
      <c r="H175" s="732">
        <v>994414</v>
      </c>
      <c r="I175" s="732">
        <v>0</v>
      </c>
      <c r="J175" s="732" t="s">
        <v>868</v>
      </c>
      <c r="K175" s="732" t="s">
        <v>329</v>
      </c>
      <c r="L175" s="735">
        <v>449.32</v>
      </c>
      <c r="M175" s="735">
        <v>2</v>
      </c>
      <c r="N175" s="736">
        <v>898.64</v>
      </c>
    </row>
    <row r="176" spans="1:14" ht="14.45" customHeight="1" x14ac:dyDescent="0.2">
      <c r="A176" s="730" t="s">
        <v>587</v>
      </c>
      <c r="B176" s="731" t="s">
        <v>588</v>
      </c>
      <c r="C176" s="732" t="s">
        <v>609</v>
      </c>
      <c r="D176" s="733" t="s">
        <v>610</v>
      </c>
      <c r="E176" s="734">
        <v>50113001</v>
      </c>
      <c r="F176" s="733" t="s">
        <v>618</v>
      </c>
      <c r="G176" s="732" t="s">
        <v>619</v>
      </c>
      <c r="H176" s="732">
        <v>100874</v>
      </c>
      <c r="I176" s="732">
        <v>874</v>
      </c>
      <c r="J176" s="732" t="s">
        <v>869</v>
      </c>
      <c r="K176" s="732" t="s">
        <v>688</v>
      </c>
      <c r="L176" s="735">
        <v>92.744</v>
      </c>
      <c r="M176" s="735">
        <v>15</v>
      </c>
      <c r="N176" s="736">
        <v>1391.16</v>
      </c>
    </row>
    <row r="177" spans="1:14" ht="14.45" customHeight="1" x14ac:dyDescent="0.2">
      <c r="A177" s="730" t="s">
        <v>587</v>
      </c>
      <c r="B177" s="731" t="s">
        <v>588</v>
      </c>
      <c r="C177" s="732" t="s">
        <v>609</v>
      </c>
      <c r="D177" s="733" t="s">
        <v>610</v>
      </c>
      <c r="E177" s="734">
        <v>50113001</v>
      </c>
      <c r="F177" s="733" t="s">
        <v>618</v>
      </c>
      <c r="G177" s="732" t="s">
        <v>619</v>
      </c>
      <c r="H177" s="732">
        <v>102668</v>
      </c>
      <c r="I177" s="732">
        <v>2668</v>
      </c>
      <c r="J177" s="732" t="s">
        <v>870</v>
      </c>
      <c r="K177" s="732" t="s">
        <v>871</v>
      </c>
      <c r="L177" s="735">
        <v>33.222499999999997</v>
      </c>
      <c r="M177" s="735">
        <v>4</v>
      </c>
      <c r="N177" s="736">
        <v>132.88999999999999</v>
      </c>
    </row>
    <row r="178" spans="1:14" ht="14.45" customHeight="1" x14ac:dyDescent="0.2">
      <c r="A178" s="730" t="s">
        <v>587</v>
      </c>
      <c r="B178" s="731" t="s">
        <v>588</v>
      </c>
      <c r="C178" s="732" t="s">
        <v>609</v>
      </c>
      <c r="D178" s="733" t="s">
        <v>610</v>
      </c>
      <c r="E178" s="734">
        <v>50113001</v>
      </c>
      <c r="F178" s="733" t="s">
        <v>618</v>
      </c>
      <c r="G178" s="732" t="s">
        <v>619</v>
      </c>
      <c r="H178" s="732">
        <v>200863</v>
      </c>
      <c r="I178" s="732">
        <v>200863</v>
      </c>
      <c r="J178" s="732" t="s">
        <v>671</v>
      </c>
      <c r="K178" s="732" t="s">
        <v>672</v>
      </c>
      <c r="L178" s="735">
        <v>85.648666932229872</v>
      </c>
      <c r="M178" s="735">
        <v>60</v>
      </c>
      <c r="N178" s="736">
        <v>5138.9200159337925</v>
      </c>
    </row>
    <row r="179" spans="1:14" ht="14.45" customHeight="1" x14ac:dyDescent="0.2">
      <c r="A179" s="730" t="s">
        <v>587</v>
      </c>
      <c r="B179" s="731" t="s">
        <v>588</v>
      </c>
      <c r="C179" s="732" t="s">
        <v>609</v>
      </c>
      <c r="D179" s="733" t="s">
        <v>610</v>
      </c>
      <c r="E179" s="734">
        <v>50113001</v>
      </c>
      <c r="F179" s="733" t="s">
        <v>618</v>
      </c>
      <c r="G179" s="732" t="s">
        <v>619</v>
      </c>
      <c r="H179" s="732">
        <v>100876</v>
      </c>
      <c r="I179" s="732">
        <v>876</v>
      </c>
      <c r="J179" s="732" t="s">
        <v>671</v>
      </c>
      <c r="K179" s="732" t="s">
        <v>688</v>
      </c>
      <c r="L179" s="735">
        <v>85.51</v>
      </c>
      <c r="M179" s="735">
        <v>2</v>
      </c>
      <c r="N179" s="736">
        <v>171.02</v>
      </c>
    </row>
    <row r="180" spans="1:14" ht="14.45" customHeight="1" x14ac:dyDescent="0.2">
      <c r="A180" s="730" t="s">
        <v>587</v>
      </c>
      <c r="B180" s="731" t="s">
        <v>588</v>
      </c>
      <c r="C180" s="732" t="s">
        <v>609</v>
      </c>
      <c r="D180" s="733" t="s">
        <v>610</v>
      </c>
      <c r="E180" s="734">
        <v>50113001</v>
      </c>
      <c r="F180" s="733" t="s">
        <v>618</v>
      </c>
      <c r="G180" s="732" t="s">
        <v>619</v>
      </c>
      <c r="H180" s="732">
        <v>246111</v>
      </c>
      <c r="I180" s="732">
        <v>246111</v>
      </c>
      <c r="J180" s="732" t="s">
        <v>671</v>
      </c>
      <c r="K180" s="732" t="s">
        <v>673</v>
      </c>
      <c r="L180" s="735">
        <v>88.73571428571428</v>
      </c>
      <c r="M180" s="735">
        <v>21</v>
      </c>
      <c r="N180" s="736">
        <v>1863.4499999999998</v>
      </c>
    </row>
    <row r="181" spans="1:14" ht="14.45" customHeight="1" x14ac:dyDescent="0.2">
      <c r="A181" s="730" t="s">
        <v>587</v>
      </c>
      <c r="B181" s="731" t="s">
        <v>588</v>
      </c>
      <c r="C181" s="732" t="s">
        <v>609</v>
      </c>
      <c r="D181" s="733" t="s">
        <v>610</v>
      </c>
      <c r="E181" s="734">
        <v>50113001</v>
      </c>
      <c r="F181" s="733" t="s">
        <v>618</v>
      </c>
      <c r="G181" s="732" t="s">
        <v>619</v>
      </c>
      <c r="H181" s="732">
        <v>24001</v>
      </c>
      <c r="I181" s="732">
        <v>24001</v>
      </c>
      <c r="J181" s="732" t="s">
        <v>872</v>
      </c>
      <c r="K181" s="732" t="s">
        <v>873</v>
      </c>
      <c r="L181" s="735">
        <v>22</v>
      </c>
      <c r="M181" s="735">
        <v>22</v>
      </c>
      <c r="N181" s="736">
        <v>484</v>
      </c>
    </row>
    <row r="182" spans="1:14" ht="14.45" customHeight="1" x14ac:dyDescent="0.2">
      <c r="A182" s="730" t="s">
        <v>587</v>
      </c>
      <c r="B182" s="731" t="s">
        <v>588</v>
      </c>
      <c r="C182" s="732" t="s">
        <v>609</v>
      </c>
      <c r="D182" s="733" t="s">
        <v>610</v>
      </c>
      <c r="E182" s="734">
        <v>50113001</v>
      </c>
      <c r="F182" s="733" t="s">
        <v>618</v>
      </c>
      <c r="G182" s="732" t="s">
        <v>698</v>
      </c>
      <c r="H182" s="732">
        <v>157871</v>
      </c>
      <c r="I182" s="732">
        <v>157871</v>
      </c>
      <c r="J182" s="732" t="s">
        <v>874</v>
      </c>
      <c r="K182" s="732" t="s">
        <v>875</v>
      </c>
      <c r="L182" s="735">
        <v>369.0171428571428</v>
      </c>
      <c r="M182" s="735">
        <v>7</v>
      </c>
      <c r="N182" s="736">
        <v>2583.1199999999994</v>
      </c>
    </row>
    <row r="183" spans="1:14" ht="14.45" customHeight="1" x14ac:dyDescent="0.2">
      <c r="A183" s="730" t="s">
        <v>587</v>
      </c>
      <c r="B183" s="731" t="s">
        <v>588</v>
      </c>
      <c r="C183" s="732" t="s">
        <v>609</v>
      </c>
      <c r="D183" s="733" t="s">
        <v>610</v>
      </c>
      <c r="E183" s="734">
        <v>50113001</v>
      </c>
      <c r="F183" s="733" t="s">
        <v>618</v>
      </c>
      <c r="G183" s="732" t="s">
        <v>619</v>
      </c>
      <c r="H183" s="732">
        <v>167679</v>
      </c>
      <c r="I183" s="732">
        <v>167679</v>
      </c>
      <c r="J183" s="732" t="s">
        <v>876</v>
      </c>
      <c r="K183" s="732" t="s">
        <v>877</v>
      </c>
      <c r="L183" s="735">
        <v>7058.6145454545467</v>
      </c>
      <c r="M183" s="735">
        <v>22</v>
      </c>
      <c r="N183" s="736">
        <v>155289.52000000002</v>
      </c>
    </row>
    <row r="184" spans="1:14" ht="14.45" customHeight="1" x14ac:dyDescent="0.2">
      <c r="A184" s="730" t="s">
        <v>587</v>
      </c>
      <c r="B184" s="731" t="s">
        <v>588</v>
      </c>
      <c r="C184" s="732" t="s">
        <v>609</v>
      </c>
      <c r="D184" s="733" t="s">
        <v>610</v>
      </c>
      <c r="E184" s="734">
        <v>50113001</v>
      </c>
      <c r="F184" s="733" t="s">
        <v>618</v>
      </c>
      <c r="G184" s="732" t="s">
        <v>619</v>
      </c>
      <c r="H184" s="732">
        <v>11670</v>
      </c>
      <c r="I184" s="732">
        <v>11670</v>
      </c>
      <c r="J184" s="732" t="s">
        <v>878</v>
      </c>
      <c r="K184" s="732" t="s">
        <v>879</v>
      </c>
      <c r="L184" s="735">
        <v>352</v>
      </c>
      <c r="M184" s="735">
        <v>6</v>
      </c>
      <c r="N184" s="736">
        <v>2112</v>
      </c>
    </row>
    <row r="185" spans="1:14" ht="14.45" customHeight="1" x14ac:dyDescent="0.2">
      <c r="A185" s="730" t="s">
        <v>587</v>
      </c>
      <c r="B185" s="731" t="s">
        <v>588</v>
      </c>
      <c r="C185" s="732" t="s">
        <v>609</v>
      </c>
      <c r="D185" s="733" t="s">
        <v>610</v>
      </c>
      <c r="E185" s="734">
        <v>50113001</v>
      </c>
      <c r="F185" s="733" t="s">
        <v>618</v>
      </c>
      <c r="G185" s="732" t="s">
        <v>619</v>
      </c>
      <c r="H185" s="732">
        <v>849310</v>
      </c>
      <c r="I185" s="732">
        <v>126689</v>
      </c>
      <c r="J185" s="732" t="s">
        <v>880</v>
      </c>
      <c r="K185" s="732" t="s">
        <v>881</v>
      </c>
      <c r="L185" s="735">
        <v>232.23009803921568</v>
      </c>
      <c r="M185" s="735">
        <v>17</v>
      </c>
      <c r="N185" s="736">
        <v>3947.9116666666664</v>
      </c>
    </row>
    <row r="186" spans="1:14" ht="14.45" customHeight="1" x14ac:dyDescent="0.2">
      <c r="A186" s="730" t="s">
        <v>587</v>
      </c>
      <c r="B186" s="731" t="s">
        <v>588</v>
      </c>
      <c r="C186" s="732" t="s">
        <v>609</v>
      </c>
      <c r="D186" s="733" t="s">
        <v>610</v>
      </c>
      <c r="E186" s="734">
        <v>50113001</v>
      </c>
      <c r="F186" s="733" t="s">
        <v>618</v>
      </c>
      <c r="G186" s="732" t="s">
        <v>619</v>
      </c>
      <c r="H186" s="732">
        <v>250292</v>
      </c>
      <c r="I186" s="732">
        <v>250292</v>
      </c>
      <c r="J186" s="732" t="s">
        <v>882</v>
      </c>
      <c r="K186" s="732" t="s">
        <v>883</v>
      </c>
      <c r="L186" s="735">
        <v>1007.93</v>
      </c>
      <c r="M186" s="735">
        <v>1</v>
      </c>
      <c r="N186" s="736">
        <v>1007.93</v>
      </c>
    </row>
    <row r="187" spans="1:14" ht="14.45" customHeight="1" x14ac:dyDescent="0.2">
      <c r="A187" s="730" t="s">
        <v>587</v>
      </c>
      <c r="B187" s="731" t="s">
        <v>588</v>
      </c>
      <c r="C187" s="732" t="s">
        <v>609</v>
      </c>
      <c r="D187" s="733" t="s">
        <v>610</v>
      </c>
      <c r="E187" s="734">
        <v>50113001</v>
      </c>
      <c r="F187" s="733" t="s">
        <v>618</v>
      </c>
      <c r="G187" s="732" t="s">
        <v>619</v>
      </c>
      <c r="H187" s="732">
        <v>100584</v>
      </c>
      <c r="I187" s="732">
        <v>584</v>
      </c>
      <c r="J187" s="732" t="s">
        <v>884</v>
      </c>
      <c r="K187" s="732" t="s">
        <v>885</v>
      </c>
      <c r="L187" s="735">
        <v>114.08399999999999</v>
      </c>
      <c r="M187" s="735">
        <v>5</v>
      </c>
      <c r="N187" s="736">
        <v>570.41999999999996</v>
      </c>
    </row>
    <row r="188" spans="1:14" ht="14.45" customHeight="1" x14ac:dyDescent="0.2">
      <c r="A188" s="730" t="s">
        <v>587</v>
      </c>
      <c r="B188" s="731" t="s">
        <v>588</v>
      </c>
      <c r="C188" s="732" t="s">
        <v>609</v>
      </c>
      <c r="D188" s="733" t="s">
        <v>610</v>
      </c>
      <c r="E188" s="734">
        <v>50113001</v>
      </c>
      <c r="F188" s="733" t="s">
        <v>618</v>
      </c>
      <c r="G188" s="732" t="s">
        <v>619</v>
      </c>
      <c r="H188" s="732">
        <v>114989</v>
      </c>
      <c r="I188" s="732">
        <v>14989</v>
      </c>
      <c r="J188" s="732" t="s">
        <v>886</v>
      </c>
      <c r="K188" s="732" t="s">
        <v>887</v>
      </c>
      <c r="L188" s="735">
        <v>87.179999999999993</v>
      </c>
      <c r="M188" s="735">
        <v>2</v>
      </c>
      <c r="N188" s="736">
        <v>174.35999999999999</v>
      </c>
    </row>
    <row r="189" spans="1:14" ht="14.45" customHeight="1" x14ac:dyDescent="0.2">
      <c r="A189" s="730" t="s">
        <v>587</v>
      </c>
      <c r="B189" s="731" t="s">
        <v>588</v>
      </c>
      <c r="C189" s="732" t="s">
        <v>609</v>
      </c>
      <c r="D189" s="733" t="s">
        <v>610</v>
      </c>
      <c r="E189" s="734">
        <v>50113001</v>
      </c>
      <c r="F189" s="733" t="s">
        <v>618</v>
      </c>
      <c r="G189" s="732" t="s">
        <v>619</v>
      </c>
      <c r="H189" s="732">
        <v>185256</v>
      </c>
      <c r="I189" s="732">
        <v>85256</v>
      </c>
      <c r="J189" s="732" t="s">
        <v>888</v>
      </c>
      <c r="K189" s="732" t="s">
        <v>889</v>
      </c>
      <c r="L189" s="735">
        <v>29.450000289002748</v>
      </c>
      <c r="M189" s="735">
        <v>6</v>
      </c>
      <c r="N189" s="736">
        <v>176.7000017340165</v>
      </c>
    </row>
    <row r="190" spans="1:14" ht="14.45" customHeight="1" x14ac:dyDescent="0.2">
      <c r="A190" s="730" t="s">
        <v>587</v>
      </c>
      <c r="B190" s="731" t="s">
        <v>588</v>
      </c>
      <c r="C190" s="732" t="s">
        <v>609</v>
      </c>
      <c r="D190" s="733" t="s">
        <v>610</v>
      </c>
      <c r="E190" s="734">
        <v>50113001</v>
      </c>
      <c r="F190" s="733" t="s">
        <v>618</v>
      </c>
      <c r="G190" s="732" t="s">
        <v>698</v>
      </c>
      <c r="H190" s="732">
        <v>237704</v>
      </c>
      <c r="I190" s="732">
        <v>237704</v>
      </c>
      <c r="J190" s="732" t="s">
        <v>890</v>
      </c>
      <c r="K190" s="732" t="s">
        <v>891</v>
      </c>
      <c r="L190" s="735">
        <v>431.06</v>
      </c>
      <c r="M190" s="735">
        <v>1</v>
      </c>
      <c r="N190" s="736">
        <v>431.06</v>
      </c>
    </row>
    <row r="191" spans="1:14" ht="14.45" customHeight="1" x14ac:dyDescent="0.2">
      <c r="A191" s="730" t="s">
        <v>587</v>
      </c>
      <c r="B191" s="731" t="s">
        <v>588</v>
      </c>
      <c r="C191" s="732" t="s">
        <v>609</v>
      </c>
      <c r="D191" s="733" t="s">
        <v>610</v>
      </c>
      <c r="E191" s="734">
        <v>50113001</v>
      </c>
      <c r="F191" s="733" t="s">
        <v>618</v>
      </c>
      <c r="G191" s="732" t="s">
        <v>619</v>
      </c>
      <c r="H191" s="732">
        <v>194852</v>
      </c>
      <c r="I191" s="732">
        <v>94852</v>
      </c>
      <c r="J191" s="732" t="s">
        <v>892</v>
      </c>
      <c r="K191" s="732" t="s">
        <v>893</v>
      </c>
      <c r="L191" s="735">
        <v>1029.29125</v>
      </c>
      <c r="M191" s="735">
        <v>8</v>
      </c>
      <c r="N191" s="736">
        <v>8234.33</v>
      </c>
    </row>
    <row r="192" spans="1:14" ht="14.45" customHeight="1" x14ac:dyDescent="0.2">
      <c r="A192" s="730" t="s">
        <v>587</v>
      </c>
      <c r="B192" s="731" t="s">
        <v>588</v>
      </c>
      <c r="C192" s="732" t="s">
        <v>609</v>
      </c>
      <c r="D192" s="733" t="s">
        <v>610</v>
      </c>
      <c r="E192" s="734">
        <v>50113001</v>
      </c>
      <c r="F192" s="733" t="s">
        <v>618</v>
      </c>
      <c r="G192" s="732" t="s">
        <v>619</v>
      </c>
      <c r="H192" s="732">
        <v>230919</v>
      </c>
      <c r="I192" s="732">
        <v>230919</v>
      </c>
      <c r="J192" s="732" t="s">
        <v>894</v>
      </c>
      <c r="K192" s="732" t="s">
        <v>895</v>
      </c>
      <c r="L192" s="735">
        <v>80.884680851063834</v>
      </c>
      <c r="M192" s="735">
        <v>188</v>
      </c>
      <c r="N192" s="736">
        <v>15206.32</v>
      </c>
    </row>
    <row r="193" spans="1:14" ht="14.45" customHeight="1" x14ac:dyDescent="0.2">
      <c r="A193" s="730" t="s">
        <v>587</v>
      </c>
      <c r="B193" s="731" t="s">
        <v>588</v>
      </c>
      <c r="C193" s="732" t="s">
        <v>609</v>
      </c>
      <c r="D193" s="733" t="s">
        <v>610</v>
      </c>
      <c r="E193" s="734">
        <v>50113001</v>
      </c>
      <c r="F193" s="733" t="s">
        <v>618</v>
      </c>
      <c r="G193" s="732" t="s">
        <v>619</v>
      </c>
      <c r="H193" s="732">
        <v>502420</v>
      </c>
      <c r="I193" s="732">
        <v>0</v>
      </c>
      <c r="J193" s="732" t="s">
        <v>896</v>
      </c>
      <c r="K193" s="732" t="s">
        <v>329</v>
      </c>
      <c r="L193" s="735">
        <v>541.96</v>
      </c>
      <c r="M193" s="735">
        <v>1</v>
      </c>
      <c r="N193" s="736">
        <v>541.96</v>
      </c>
    </row>
    <row r="194" spans="1:14" ht="14.45" customHeight="1" x14ac:dyDescent="0.2">
      <c r="A194" s="730" t="s">
        <v>587</v>
      </c>
      <c r="B194" s="731" t="s">
        <v>588</v>
      </c>
      <c r="C194" s="732" t="s">
        <v>609</v>
      </c>
      <c r="D194" s="733" t="s">
        <v>610</v>
      </c>
      <c r="E194" s="734">
        <v>50113001</v>
      </c>
      <c r="F194" s="733" t="s">
        <v>618</v>
      </c>
      <c r="G194" s="732" t="s">
        <v>619</v>
      </c>
      <c r="H194" s="732">
        <v>994723</v>
      </c>
      <c r="I194" s="732">
        <v>0</v>
      </c>
      <c r="J194" s="732" t="s">
        <v>897</v>
      </c>
      <c r="K194" s="732" t="s">
        <v>329</v>
      </c>
      <c r="L194" s="735">
        <v>161.02000000000018</v>
      </c>
      <c r="M194" s="735">
        <v>132</v>
      </c>
      <c r="N194" s="736">
        <v>21254.640000000025</v>
      </c>
    </row>
    <row r="195" spans="1:14" ht="14.45" customHeight="1" x14ac:dyDescent="0.2">
      <c r="A195" s="730" t="s">
        <v>587</v>
      </c>
      <c r="B195" s="731" t="s">
        <v>588</v>
      </c>
      <c r="C195" s="732" t="s">
        <v>609</v>
      </c>
      <c r="D195" s="733" t="s">
        <v>610</v>
      </c>
      <c r="E195" s="734">
        <v>50113001</v>
      </c>
      <c r="F195" s="733" t="s">
        <v>618</v>
      </c>
      <c r="G195" s="732" t="s">
        <v>619</v>
      </c>
      <c r="H195" s="732">
        <v>104380</v>
      </c>
      <c r="I195" s="732">
        <v>4380</v>
      </c>
      <c r="J195" s="732" t="s">
        <v>898</v>
      </c>
      <c r="K195" s="732" t="s">
        <v>899</v>
      </c>
      <c r="L195" s="735">
        <v>355.96999999999997</v>
      </c>
      <c r="M195" s="735">
        <v>6</v>
      </c>
      <c r="N195" s="736">
        <v>2135.8199999999997</v>
      </c>
    </row>
    <row r="196" spans="1:14" ht="14.45" customHeight="1" x14ac:dyDescent="0.2">
      <c r="A196" s="730" t="s">
        <v>587</v>
      </c>
      <c r="B196" s="731" t="s">
        <v>588</v>
      </c>
      <c r="C196" s="732" t="s">
        <v>609</v>
      </c>
      <c r="D196" s="733" t="s">
        <v>610</v>
      </c>
      <c r="E196" s="734">
        <v>50113001</v>
      </c>
      <c r="F196" s="733" t="s">
        <v>618</v>
      </c>
      <c r="G196" s="732" t="s">
        <v>619</v>
      </c>
      <c r="H196" s="732">
        <v>130610</v>
      </c>
      <c r="I196" s="732">
        <v>130610</v>
      </c>
      <c r="J196" s="732" t="s">
        <v>900</v>
      </c>
      <c r="K196" s="732" t="s">
        <v>901</v>
      </c>
      <c r="L196" s="735">
        <v>582.70000000000005</v>
      </c>
      <c r="M196" s="735">
        <v>2</v>
      </c>
      <c r="N196" s="736">
        <v>1165.4000000000001</v>
      </c>
    </row>
    <row r="197" spans="1:14" ht="14.45" customHeight="1" x14ac:dyDescent="0.2">
      <c r="A197" s="730" t="s">
        <v>587</v>
      </c>
      <c r="B197" s="731" t="s">
        <v>588</v>
      </c>
      <c r="C197" s="732" t="s">
        <v>609</v>
      </c>
      <c r="D197" s="733" t="s">
        <v>610</v>
      </c>
      <c r="E197" s="734">
        <v>50113001</v>
      </c>
      <c r="F197" s="733" t="s">
        <v>618</v>
      </c>
      <c r="G197" s="732" t="s">
        <v>698</v>
      </c>
      <c r="H197" s="732">
        <v>231956</v>
      </c>
      <c r="I197" s="732">
        <v>231956</v>
      </c>
      <c r="J197" s="732" t="s">
        <v>902</v>
      </c>
      <c r="K197" s="732" t="s">
        <v>903</v>
      </c>
      <c r="L197" s="735">
        <v>49.76</v>
      </c>
      <c r="M197" s="735">
        <v>7</v>
      </c>
      <c r="N197" s="736">
        <v>348.32</v>
      </c>
    </row>
    <row r="198" spans="1:14" ht="14.45" customHeight="1" x14ac:dyDescent="0.2">
      <c r="A198" s="730" t="s">
        <v>587</v>
      </c>
      <c r="B198" s="731" t="s">
        <v>588</v>
      </c>
      <c r="C198" s="732" t="s">
        <v>609</v>
      </c>
      <c r="D198" s="733" t="s">
        <v>610</v>
      </c>
      <c r="E198" s="734">
        <v>50113001</v>
      </c>
      <c r="F198" s="733" t="s">
        <v>618</v>
      </c>
      <c r="G198" s="732" t="s">
        <v>619</v>
      </c>
      <c r="H198" s="732">
        <v>184325</v>
      </c>
      <c r="I198" s="732">
        <v>84325</v>
      </c>
      <c r="J198" s="732" t="s">
        <v>904</v>
      </c>
      <c r="K198" s="732" t="s">
        <v>905</v>
      </c>
      <c r="L198" s="735">
        <v>76.650000000000006</v>
      </c>
      <c r="M198" s="735">
        <v>3</v>
      </c>
      <c r="N198" s="736">
        <v>229.95000000000002</v>
      </c>
    </row>
    <row r="199" spans="1:14" ht="14.45" customHeight="1" x14ac:dyDescent="0.2">
      <c r="A199" s="730" t="s">
        <v>587</v>
      </c>
      <c r="B199" s="731" t="s">
        <v>588</v>
      </c>
      <c r="C199" s="732" t="s">
        <v>609</v>
      </c>
      <c r="D199" s="733" t="s">
        <v>610</v>
      </c>
      <c r="E199" s="734">
        <v>50113001</v>
      </c>
      <c r="F199" s="733" t="s">
        <v>618</v>
      </c>
      <c r="G199" s="732" t="s">
        <v>619</v>
      </c>
      <c r="H199" s="732">
        <v>995315</v>
      </c>
      <c r="I199" s="732">
        <v>132990</v>
      </c>
      <c r="J199" s="732" t="s">
        <v>676</v>
      </c>
      <c r="K199" s="732" t="s">
        <v>677</v>
      </c>
      <c r="L199" s="735">
        <v>79.27000000000001</v>
      </c>
      <c r="M199" s="735">
        <v>3</v>
      </c>
      <c r="N199" s="736">
        <v>237.81000000000003</v>
      </c>
    </row>
    <row r="200" spans="1:14" ht="14.45" customHeight="1" x14ac:dyDescent="0.2">
      <c r="A200" s="730" t="s">
        <v>587</v>
      </c>
      <c r="B200" s="731" t="s">
        <v>588</v>
      </c>
      <c r="C200" s="732" t="s">
        <v>609</v>
      </c>
      <c r="D200" s="733" t="s">
        <v>610</v>
      </c>
      <c r="E200" s="734">
        <v>50113001</v>
      </c>
      <c r="F200" s="733" t="s">
        <v>618</v>
      </c>
      <c r="G200" s="732" t="s">
        <v>619</v>
      </c>
      <c r="H200" s="732">
        <v>243240</v>
      </c>
      <c r="I200" s="732">
        <v>243240</v>
      </c>
      <c r="J200" s="732" t="s">
        <v>676</v>
      </c>
      <c r="K200" s="732" t="s">
        <v>677</v>
      </c>
      <c r="L200" s="735">
        <v>80.262222222222221</v>
      </c>
      <c r="M200" s="735">
        <v>9</v>
      </c>
      <c r="N200" s="736">
        <v>722.36</v>
      </c>
    </row>
    <row r="201" spans="1:14" ht="14.45" customHeight="1" x14ac:dyDescent="0.2">
      <c r="A201" s="730" t="s">
        <v>587</v>
      </c>
      <c r="B201" s="731" t="s">
        <v>588</v>
      </c>
      <c r="C201" s="732" t="s">
        <v>609</v>
      </c>
      <c r="D201" s="733" t="s">
        <v>610</v>
      </c>
      <c r="E201" s="734">
        <v>50113001</v>
      </c>
      <c r="F201" s="733" t="s">
        <v>618</v>
      </c>
      <c r="G201" s="732" t="s">
        <v>619</v>
      </c>
      <c r="H201" s="732">
        <v>840333</v>
      </c>
      <c r="I201" s="732">
        <v>0</v>
      </c>
      <c r="J201" s="732" t="s">
        <v>906</v>
      </c>
      <c r="K201" s="732" t="s">
        <v>329</v>
      </c>
      <c r="L201" s="735">
        <v>25.069999999999997</v>
      </c>
      <c r="M201" s="735">
        <v>1</v>
      </c>
      <c r="N201" s="736">
        <v>25.069999999999997</v>
      </c>
    </row>
    <row r="202" spans="1:14" ht="14.45" customHeight="1" x14ac:dyDescent="0.2">
      <c r="A202" s="730" t="s">
        <v>587</v>
      </c>
      <c r="B202" s="731" t="s">
        <v>588</v>
      </c>
      <c r="C202" s="732" t="s">
        <v>609</v>
      </c>
      <c r="D202" s="733" t="s">
        <v>610</v>
      </c>
      <c r="E202" s="734">
        <v>50113001</v>
      </c>
      <c r="F202" s="733" t="s">
        <v>618</v>
      </c>
      <c r="G202" s="732" t="s">
        <v>619</v>
      </c>
      <c r="H202" s="732">
        <v>142594</v>
      </c>
      <c r="I202" s="732">
        <v>42594</v>
      </c>
      <c r="J202" s="732" t="s">
        <v>907</v>
      </c>
      <c r="K202" s="732" t="s">
        <v>908</v>
      </c>
      <c r="L202" s="735">
        <v>897.81</v>
      </c>
      <c r="M202" s="735">
        <v>2</v>
      </c>
      <c r="N202" s="736">
        <v>1795.62</v>
      </c>
    </row>
    <row r="203" spans="1:14" ht="14.45" customHeight="1" x14ac:dyDescent="0.2">
      <c r="A203" s="730" t="s">
        <v>587</v>
      </c>
      <c r="B203" s="731" t="s">
        <v>588</v>
      </c>
      <c r="C203" s="732" t="s">
        <v>609</v>
      </c>
      <c r="D203" s="733" t="s">
        <v>610</v>
      </c>
      <c r="E203" s="734">
        <v>50113001</v>
      </c>
      <c r="F203" s="733" t="s">
        <v>618</v>
      </c>
      <c r="G203" s="732" t="s">
        <v>619</v>
      </c>
      <c r="H203" s="732">
        <v>199814</v>
      </c>
      <c r="I203" s="732">
        <v>99814</v>
      </c>
      <c r="J203" s="732" t="s">
        <v>909</v>
      </c>
      <c r="K203" s="732" t="s">
        <v>910</v>
      </c>
      <c r="L203" s="735">
        <v>321.2000000000001</v>
      </c>
      <c r="M203" s="735">
        <v>37</v>
      </c>
      <c r="N203" s="736">
        <v>11884.400000000003</v>
      </c>
    </row>
    <row r="204" spans="1:14" ht="14.45" customHeight="1" x14ac:dyDescent="0.2">
      <c r="A204" s="730" t="s">
        <v>587</v>
      </c>
      <c r="B204" s="731" t="s">
        <v>588</v>
      </c>
      <c r="C204" s="732" t="s">
        <v>609</v>
      </c>
      <c r="D204" s="733" t="s">
        <v>610</v>
      </c>
      <c r="E204" s="734">
        <v>50113002</v>
      </c>
      <c r="F204" s="733" t="s">
        <v>911</v>
      </c>
      <c r="G204" s="732" t="s">
        <v>619</v>
      </c>
      <c r="H204" s="732">
        <v>116336</v>
      </c>
      <c r="I204" s="732">
        <v>16336</v>
      </c>
      <c r="J204" s="732" t="s">
        <v>912</v>
      </c>
      <c r="K204" s="732" t="s">
        <v>913</v>
      </c>
      <c r="L204" s="735">
        <v>1706.68</v>
      </c>
      <c r="M204" s="735">
        <v>4</v>
      </c>
      <c r="N204" s="736">
        <v>6826.72</v>
      </c>
    </row>
    <row r="205" spans="1:14" ht="14.45" customHeight="1" x14ac:dyDescent="0.2">
      <c r="A205" s="730" t="s">
        <v>587</v>
      </c>
      <c r="B205" s="731" t="s">
        <v>588</v>
      </c>
      <c r="C205" s="732" t="s">
        <v>609</v>
      </c>
      <c r="D205" s="733" t="s">
        <v>610</v>
      </c>
      <c r="E205" s="734">
        <v>50113004</v>
      </c>
      <c r="F205" s="733" t="s">
        <v>914</v>
      </c>
      <c r="G205" s="732" t="s">
        <v>619</v>
      </c>
      <c r="H205" s="732">
        <v>498233</v>
      </c>
      <c r="I205" s="732">
        <v>0</v>
      </c>
      <c r="J205" s="732" t="s">
        <v>915</v>
      </c>
      <c r="K205" s="732" t="s">
        <v>916</v>
      </c>
      <c r="L205" s="735">
        <v>1101.5325882613333</v>
      </c>
      <c r="M205" s="735">
        <v>125</v>
      </c>
      <c r="N205" s="736">
        <v>137691.57353266666</v>
      </c>
    </row>
    <row r="206" spans="1:14" ht="14.45" customHeight="1" x14ac:dyDescent="0.2">
      <c r="A206" s="730" t="s">
        <v>587</v>
      </c>
      <c r="B206" s="731" t="s">
        <v>588</v>
      </c>
      <c r="C206" s="732" t="s">
        <v>609</v>
      </c>
      <c r="D206" s="733" t="s">
        <v>610</v>
      </c>
      <c r="E206" s="734">
        <v>50113004</v>
      </c>
      <c r="F206" s="733" t="s">
        <v>914</v>
      </c>
      <c r="G206" s="732" t="s">
        <v>619</v>
      </c>
      <c r="H206" s="732">
        <v>501547</v>
      </c>
      <c r="I206" s="732">
        <v>0</v>
      </c>
      <c r="J206" s="732" t="s">
        <v>917</v>
      </c>
      <c r="K206" s="732" t="s">
        <v>918</v>
      </c>
      <c r="L206" s="735">
        <v>1327.6117828315203</v>
      </c>
      <c r="M206" s="735">
        <v>74</v>
      </c>
      <c r="N206" s="736">
        <v>98243.271929532493</v>
      </c>
    </row>
    <row r="207" spans="1:14" ht="14.45" customHeight="1" x14ac:dyDescent="0.2">
      <c r="A207" s="730" t="s">
        <v>587</v>
      </c>
      <c r="B207" s="731" t="s">
        <v>588</v>
      </c>
      <c r="C207" s="732" t="s">
        <v>609</v>
      </c>
      <c r="D207" s="733" t="s">
        <v>610</v>
      </c>
      <c r="E207" s="734">
        <v>50113004</v>
      </c>
      <c r="F207" s="733" t="s">
        <v>914</v>
      </c>
      <c r="G207" s="732" t="s">
        <v>619</v>
      </c>
      <c r="H207" s="732">
        <v>501533</v>
      </c>
      <c r="I207" s="732">
        <v>0</v>
      </c>
      <c r="J207" s="732" t="s">
        <v>919</v>
      </c>
      <c r="K207" s="732" t="s">
        <v>920</v>
      </c>
      <c r="L207" s="735">
        <v>519.0021774425287</v>
      </c>
      <c r="M207" s="735">
        <v>232</v>
      </c>
      <c r="N207" s="736">
        <v>120408.50516666665</v>
      </c>
    </row>
    <row r="208" spans="1:14" ht="14.45" customHeight="1" x14ac:dyDescent="0.2">
      <c r="A208" s="730" t="s">
        <v>587</v>
      </c>
      <c r="B208" s="731" t="s">
        <v>588</v>
      </c>
      <c r="C208" s="732" t="s">
        <v>609</v>
      </c>
      <c r="D208" s="733" t="s">
        <v>610</v>
      </c>
      <c r="E208" s="734">
        <v>50113004</v>
      </c>
      <c r="F208" s="733" t="s">
        <v>914</v>
      </c>
      <c r="G208" s="732" t="s">
        <v>619</v>
      </c>
      <c r="H208" s="732">
        <v>501546</v>
      </c>
      <c r="I208" s="732">
        <v>0</v>
      </c>
      <c r="J208" s="732" t="s">
        <v>919</v>
      </c>
      <c r="K208" s="732" t="s">
        <v>921</v>
      </c>
      <c r="L208" s="735">
        <v>896.60863696910519</v>
      </c>
      <c r="M208" s="735">
        <v>95</v>
      </c>
      <c r="N208" s="736">
        <v>85177.820512064995</v>
      </c>
    </row>
    <row r="209" spans="1:14" ht="14.45" customHeight="1" x14ac:dyDescent="0.2">
      <c r="A209" s="730" t="s">
        <v>587</v>
      </c>
      <c r="B209" s="731" t="s">
        <v>588</v>
      </c>
      <c r="C209" s="732" t="s">
        <v>609</v>
      </c>
      <c r="D209" s="733" t="s">
        <v>610</v>
      </c>
      <c r="E209" s="734">
        <v>50113006</v>
      </c>
      <c r="F209" s="733" t="s">
        <v>922</v>
      </c>
      <c r="G209" s="732" t="s">
        <v>619</v>
      </c>
      <c r="H209" s="732">
        <v>995650</v>
      </c>
      <c r="I209" s="732">
        <v>0</v>
      </c>
      <c r="J209" s="732" t="s">
        <v>923</v>
      </c>
      <c r="K209" s="732" t="s">
        <v>329</v>
      </c>
      <c r="L209" s="735">
        <v>438.86999999999989</v>
      </c>
      <c r="M209" s="735">
        <v>6</v>
      </c>
      <c r="N209" s="736">
        <v>2633.2199999999993</v>
      </c>
    </row>
    <row r="210" spans="1:14" ht="14.45" customHeight="1" x14ac:dyDescent="0.2">
      <c r="A210" s="730" t="s">
        <v>587</v>
      </c>
      <c r="B210" s="731" t="s">
        <v>588</v>
      </c>
      <c r="C210" s="732" t="s">
        <v>609</v>
      </c>
      <c r="D210" s="733" t="s">
        <v>610</v>
      </c>
      <c r="E210" s="734">
        <v>50113006</v>
      </c>
      <c r="F210" s="733" t="s">
        <v>922</v>
      </c>
      <c r="G210" s="732" t="s">
        <v>619</v>
      </c>
      <c r="H210" s="732">
        <v>995733</v>
      </c>
      <c r="I210" s="732">
        <v>0</v>
      </c>
      <c r="J210" s="732" t="s">
        <v>924</v>
      </c>
      <c r="K210" s="732" t="s">
        <v>329</v>
      </c>
      <c r="L210" s="735">
        <v>699.44</v>
      </c>
      <c r="M210" s="735">
        <v>2</v>
      </c>
      <c r="N210" s="736">
        <v>1398.88</v>
      </c>
    </row>
    <row r="211" spans="1:14" ht="14.45" customHeight="1" x14ac:dyDescent="0.2">
      <c r="A211" s="730" t="s">
        <v>587</v>
      </c>
      <c r="B211" s="731" t="s">
        <v>588</v>
      </c>
      <c r="C211" s="732" t="s">
        <v>609</v>
      </c>
      <c r="D211" s="733" t="s">
        <v>610</v>
      </c>
      <c r="E211" s="734">
        <v>50113006</v>
      </c>
      <c r="F211" s="733" t="s">
        <v>922</v>
      </c>
      <c r="G211" s="732" t="s">
        <v>698</v>
      </c>
      <c r="H211" s="732">
        <v>217145</v>
      </c>
      <c r="I211" s="732">
        <v>217145</v>
      </c>
      <c r="J211" s="732" t="s">
        <v>925</v>
      </c>
      <c r="K211" s="732" t="s">
        <v>926</v>
      </c>
      <c r="L211" s="735">
        <v>1347.78</v>
      </c>
      <c r="M211" s="735">
        <v>1</v>
      </c>
      <c r="N211" s="736">
        <v>1347.78</v>
      </c>
    </row>
    <row r="212" spans="1:14" ht="14.45" customHeight="1" x14ac:dyDescent="0.2">
      <c r="A212" s="730" t="s">
        <v>587</v>
      </c>
      <c r="B212" s="731" t="s">
        <v>588</v>
      </c>
      <c r="C212" s="732" t="s">
        <v>609</v>
      </c>
      <c r="D212" s="733" t="s">
        <v>610</v>
      </c>
      <c r="E212" s="734">
        <v>50113006</v>
      </c>
      <c r="F212" s="733" t="s">
        <v>922</v>
      </c>
      <c r="G212" s="732" t="s">
        <v>619</v>
      </c>
      <c r="H212" s="732">
        <v>993999</v>
      </c>
      <c r="I212" s="732">
        <v>0</v>
      </c>
      <c r="J212" s="732" t="s">
        <v>927</v>
      </c>
      <c r="K212" s="732" t="s">
        <v>329</v>
      </c>
      <c r="L212" s="735">
        <v>1.0000000000000005E-2</v>
      </c>
      <c r="M212" s="735">
        <v>68</v>
      </c>
      <c r="N212" s="736">
        <v>0.68000000000000038</v>
      </c>
    </row>
    <row r="213" spans="1:14" ht="14.45" customHeight="1" x14ac:dyDescent="0.2">
      <c r="A213" s="730" t="s">
        <v>587</v>
      </c>
      <c r="B213" s="731" t="s">
        <v>588</v>
      </c>
      <c r="C213" s="732" t="s">
        <v>609</v>
      </c>
      <c r="D213" s="733" t="s">
        <v>610</v>
      </c>
      <c r="E213" s="734">
        <v>50113006</v>
      </c>
      <c r="F213" s="733" t="s">
        <v>922</v>
      </c>
      <c r="G213" s="732" t="s">
        <v>619</v>
      </c>
      <c r="H213" s="732">
        <v>992251</v>
      </c>
      <c r="I213" s="732">
        <v>0</v>
      </c>
      <c r="J213" s="732" t="s">
        <v>928</v>
      </c>
      <c r="K213" s="732" t="s">
        <v>329</v>
      </c>
      <c r="L213" s="735">
        <v>1195.5499999999997</v>
      </c>
      <c r="M213" s="735">
        <v>54</v>
      </c>
      <c r="N213" s="736">
        <v>64559.699999999983</v>
      </c>
    </row>
    <row r="214" spans="1:14" ht="14.45" customHeight="1" x14ac:dyDescent="0.2">
      <c r="A214" s="730" t="s">
        <v>587</v>
      </c>
      <c r="B214" s="731" t="s">
        <v>588</v>
      </c>
      <c r="C214" s="732" t="s">
        <v>609</v>
      </c>
      <c r="D214" s="733" t="s">
        <v>610</v>
      </c>
      <c r="E214" s="734">
        <v>50113006</v>
      </c>
      <c r="F214" s="733" t="s">
        <v>922</v>
      </c>
      <c r="G214" s="732" t="s">
        <v>619</v>
      </c>
      <c r="H214" s="732">
        <v>992602</v>
      </c>
      <c r="I214" s="732">
        <v>0</v>
      </c>
      <c r="J214" s="732" t="s">
        <v>929</v>
      </c>
      <c r="K214" s="732" t="s">
        <v>329</v>
      </c>
      <c r="L214" s="735">
        <v>43.519999999999996</v>
      </c>
      <c r="M214" s="735">
        <v>1</v>
      </c>
      <c r="N214" s="736">
        <v>43.519999999999996</v>
      </c>
    </row>
    <row r="215" spans="1:14" ht="14.45" customHeight="1" x14ac:dyDescent="0.2">
      <c r="A215" s="730" t="s">
        <v>587</v>
      </c>
      <c r="B215" s="731" t="s">
        <v>588</v>
      </c>
      <c r="C215" s="732" t="s">
        <v>609</v>
      </c>
      <c r="D215" s="733" t="s">
        <v>610</v>
      </c>
      <c r="E215" s="734">
        <v>50113006</v>
      </c>
      <c r="F215" s="733" t="s">
        <v>922</v>
      </c>
      <c r="G215" s="732" t="s">
        <v>619</v>
      </c>
      <c r="H215" s="732">
        <v>994594</v>
      </c>
      <c r="I215" s="732">
        <v>0</v>
      </c>
      <c r="J215" s="732" t="s">
        <v>930</v>
      </c>
      <c r="K215" s="732" t="s">
        <v>329</v>
      </c>
      <c r="L215" s="735">
        <v>665.15999999999985</v>
      </c>
      <c r="M215" s="735">
        <v>2</v>
      </c>
      <c r="N215" s="736">
        <v>1330.3199999999997</v>
      </c>
    </row>
    <row r="216" spans="1:14" ht="14.45" customHeight="1" x14ac:dyDescent="0.2">
      <c r="A216" s="730" t="s">
        <v>587</v>
      </c>
      <c r="B216" s="731" t="s">
        <v>588</v>
      </c>
      <c r="C216" s="732" t="s">
        <v>609</v>
      </c>
      <c r="D216" s="733" t="s">
        <v>610</v>
      </c>
      <c r="E216" s="734">
        <v>50113006</v>
      </c>
      <c r="F216" s="733" t="s">
        <v>922</v>
      </c>
      <c r="G216" s="732" t="s">
        <v>619</v>
      </c>
      <c r="H216" s="732">
        <v>995074</v>
      </c>
      <c r="I216" s="732">
        <v>0</v>
      </c>
      <c r="J216" s="732" t="s">
        <v>931</v>
      </c>
      <c r="K216" s="732" t="s">
        <v>329</v>
      </c>
      <c r="L216" s="735">
        <v>306.96814814814815</v>
      </c>
      <c r="M216" s="735">
        <v>54</v>
      </c>
      <c r="N216" s="736">
        <v>16576.28</v>
      </c>
    </row>
    <row r="217" spans="1:14" ht="14.45" customHeight="1" x14ac:dyDescent="0.2">
      <c r="A217" s="730" t="s">
        <v>587</v>
      </c>
      <c r="B217" s="731" t="s">
        <v>588</v>
      </c>
      <c r="C217" s="732" t="s">
        <v>609</v>
      </c>
      <c r="D217" s="733" t="s">
        <v>610</v>
      </c>
      <c r="E217" s="734">
        <v>50113006</v>
      </c>
      <c r="F217" s="733" t="s">
        <v>922</v>
      </c>
      <c r="G217" s="732" t="s">
        <v>619</v>
      </c>
      <c r="H217" s="732">
        <v>992994</v>
      </c>
      <c r="I217" s="732">
        <v>0</v>
      </c>
      <c r="J217" s="732" t="s">
        <v>932</v>
      </c>
      <c r="K217" s="732" t="s">
        <v>329</v>
      </c>
      <c r="L217" s="735">
        <v>510.14</v>
      </c>
      <c r="M217" s="735">
        <v>13</v>
      </c>
      <c r="N217" s="736">
        <v>6631.82</v>
      </c>
    </row>
    <row r="218" spans="1:14" ht="14.45" customHeight="1" x14ac:dyDescent="0.2">
      <c r="A218" s="730" t="s">
        <v>587</v>
      </c>
      <c r="B218" s="731" t="s">
        <v>588</v>
      </c>
      <c r="C218" s="732" t="s">
        <v>609</v>
      </c>
      <c r="D218" s="733" t="s">
        <v>610</v>
      </c>
      <c r="E218" s="734">
        <v>50113006</v>
      </c>
      <c r="F218" s="733" t="s">
        <v>922</v>
      </c>
      <c r="G218" s="732" t="s">
        <v>619</v>
      </c>
      <c r="H218" s="732">
        <v>217249</v>
      </c>
      <c r="I218" s="732">
        <v>217249</v>
      </c>
      <c r="J218" s="732" t="s">
        <v>933</v>
      </c>
      <c r="K218" s="732" t="s">
        <v>934</v>
      </c>
      <c r="L218" s="735">
        <v>336.44000000000017</v>
      </c>
      <c r="M218" s="735">
        <v>4</v>
      </c>
      <c r="N218" s="736">
        <v>1345.7600000000007</v>
      </c>
    </row>
    <row r="219" spans="1:14" ht="14.45" customHeight="1" x14ac:dyDescent="0.2">
      <c r="A219" s="730" t="s">
        <v>587</v>
      </c>
      <c r="B219" s="731" t="s">
        <v>588</v>
      </c>
      <c r="C219" s="732" t="s">
        <v>609</v>
      </c>
      <c r="D219" s="733" t="s">
        <v>610</v>
      </c>
      <c r="E219" s="734">
        <v>50113006</v>
      </c>
      <c r="F219" s="733" t="s">
        <v>922</v>
      </c>
      <c r="G219" s="732" t="s">
        <v>619</v>
      </c>
      <c r="H219" s="732">
        <v>990889</v>
      </c>
      <c r="I219" s="732">
        <v>0</v>
      </c>
      <c r="J219" s="732" t="s">
        <v>935</v>
      </c>
      <c r="K219" s="732" t="s">
        <v>329</v>
      </c>
      <c r="L219" s="735">
        <v>510.14</v>
      </c>
      <c r="M219" s="735">
        <v>4</v>
      </c>
      <c r="N219" s="736">
        <v>2040.56</v>
      </c>
    </row>
    <row r="220" spans="1:14" ht="14.45" customHeight="1" x14ac:dyDescent="0.2">
      <c r="A220" s="730" t="s">
        <v>587</v>
      </c>
      <c r="B220" s="731" t="s">
        <v>588</v>
      </c>
      <c r="C220" s="732" t="s">
        <v>609</v>
      </c>
      <c r="D220" s="733" t="s">
        <v>610</v>
      </c>
      <c r="E220" s="734">
        <v>50113006</v>
      </c>
      <c r="F220" s="733" t="s">
        <v>922</v>
      </c>
      <c r="G220" s="732" t="s">
        <v>329</v>
      </c>
      <c r="H220" s="732">
        <v>841583</v>
      </c>
      <c r="I220" s="732">
        <v>33218</v>
      </c>
      <c r="J220" s="732" t="s">
        <v>936</v>
      </c>
      <c r="K220" s="732" t="s">
        <v>329</v>
      </c>
      <c r="L220" s="735">
        <v>188.37</v>
      </c>
      <c r="M220" s="735">
        <v>2</v>
      </c>
      <c r="N220" s="736">
        <v>376.74</v>
      </c>
    </row>
    <row r="221" spans="1:14" ht="14.45" customHeight="1" x14ac:dyDescent="0.2">
      <c r="A221" s="730" t="s">
        <v>587</v>
      </c>
      <c r="B221" s="731" t="s">
        <v>588</v>
      </c>
      <c r="C221" s="732" t="s">
        <v>609</v>
      </c>
      <c r="D221" s="733" t="s">
        <v>610</v>
      </c>
      <c r="E221" s="734">
        <v>50113006</v>
      </c>
      <c r="F221" s="733" t="s">
        <v>922</v>
      </c>
      <c r="G221" s="732" t="s">
        <v>619</v>
      </c>
      <c r="H221" s="732">
        <v>991186</v>
      </c>
      <c r="I221" s="732">
        <v>0</v>
      </c>
      <c r="J221" s="732" t="s">
        <v>937</v>
      </c>
      <c r="K221" s="732" t="s">
        <v>329</v>
      </c>
      <c r="L221" s="735">
        <v>912.23</v>
      </c>
      <c r="M221" s="735">
        <v>4</v>
      </c>
      <c r="N221" s="736">
        <v>3648.92</v>
      </c>
    </row>
    <row r="222" spans="1:14" ht="14.45" customHeight="1" x14ac:dyDescent="0.2">
      <c r="A222" s="730" t="s">
        <v>587</v>
      </c>
      <c r="B222" s="731" t="s">
        <v>588</v>
      </c>
      <c r="C222" s="732" t="s">
        <v>609</v>
      </c>
      <c r="D222" s="733" t="s">
        <v>610</v>
      </c>
      <c r="E222" s="734">
        <v>50113008</v>
      </c>
      <c r="F222" s="733" t="s">
        <v>938</v>
      </c>
      <c r="G222" s="732"/>
      <c r="H222" s="732"/>
      <c r="I222" s="732">
        <v>223514</v>
      </c>
      <c r="J222" s="732" t="s">
        <v>939</v>
      </c>
      <c r="K222" s="732" t="s">
        <v>940</v>
      </c>
      <c r="L222" s="735">
        <v>137.39000028722427</v>
      </c>
      <c r="M222" s="735">
        <v>17</v>
      </c>
      <c r="N222" s="736">
        <v>2335.6300048828125</v>
      </c>
    </row>
    <row r="223" spans="1:14" ht="14.45" customHeight="1" x14ac:dyDescent="0.2">
      <c r="A223" s="730" t="s">
        <v>587</v>
      </c>
      <c r="B223" s="731" t="s">
        <v>588</v>
      </c>
      <c r="C223" s="732" t="s">
        <v>609</v>
      </c>
      <c r="D223" s="733" t="s">
        <v>610</v>
      </c>
      <c r="E223" s="734">
        <v>50113008</v>
      </c>
      <c r="F223" s="733" t="s">
        <v>938</v>
      </c>
      <c r="G223" s="732"/>
      <c r="H223" s="732"/>
      <c r="I223" s="732">
        <v>230458</v>
      </c>
      <c r="J223" s="732" t="s">
        <v>941</v>
      </c>
      <c r="K223" s="732" t="s">
        <v>942</v>
      </c>
      <c r="L223" s="735">
        <v>1049.510009765625</v>
      </c>
      <c r="M223" s="735">
        <v>14</v>
      </c>
      <c r="N223" s="736">
        <v>14693.14013671875</v>
      </c>
    </row>
    <row r="224" spans="1:14" ht="14.45" customHeight="1" x14ac:dyDescent="0.2">
      <c r="A224" s="730" t="s">
        <v>587</v>
      </c>
      <c r="B224" s="731" t="s">
        <v>588</v>
      </c>
      <c r="C224" s="732" t="s">
        <v>609</v>
      </c>
      <c r="D224" s="733" t="s">
        <v>610</v>
      </c>
      <c r="E224" s="734">
        <v>50113008</v>
      </c>
      <c r="F224" s="733" t="s">
        <v>938</v>
      </c>
      <c r="G224" s="732"/>
      <c r="H224" s="732"/>
      <c r="I224" s="732">
        <v>62464</v>
      </c>
      <c r="J224" s="732" t="s">
        <v>943</v>
      </c>
      <c r="K224" s="732" t="s">
        <v>944</v>
      </c>
      <c r="L224" s="735">
        <v>9158.26953125</v>
      </c>
      <c r="M224" s="735">
        <v>1</v>
      </c>
      <c r="N224" s="736">
        <v>9158.26953125</v>
      </c>
    </row>
    <row r="225" spans="1:14" ht="14.45" customHeight="1" x14ac:dyDescent="0.2">
      <c r="A225" s="730" t="s">
        <v>587</v>
      </c>
      <c r="B225" s="731" t="s">
        <v>588</v>
      </c>
      <c r="C225" s="732" t="s">
        <v>609</v>
      </c>
      <c r="D225" s="733" t="s">
        <v>610</v>
      </c>
      <c r="E225" s="734">
        <v>50113008</v>
      </c>
      <c r="F225" s="733" t="s">
        <v>938</v>
      </c>
      <c r="G225" s="732"/>
      <c r="H225" s="732"/>
      <c r="I225" s="732">
        <v>26039</v>
      </c>
      <c r="J225" s="732" t="s">
        <v>945</v>
      </c>
      <c r="K225" s="732" t="s">
        <v>946</v>
      </c>
      <c r="L225" s="735">
        <v>1265</v>
      </c>
      <c r="M225" s="735">
        <v>2</v>
      </c>
      <c r="N225" s="736">
        <v>2530</v>
      </c>
    </row>
    <row r="226" spans="1:14" ht="14.45" customHeight="1" x14ac:dyDescent="0.2">
      <c r="A226" s="730" t="s">
        <v>587</v>
      </c>
      <c r="B226" s="731" t="s">
        <v>588</v>
      </c>
      <c r="C226" s="732" t="s">
        <v>609</v>
      </c>
      <c r="D226" s="733" t="s">
        <v>610</v>
      </c>
      <c r="E226" s="734">
        <v>50113013</v>
      </c>
      <c r="F226" s="733" t="s">
        <v>678</v>
      </c>
      <c r="G226" s="732" t="s">
        <v>329</v>
      </c>
      <c r="H226" s="732">
        <v>243369</v>
      </c>
      <c r="I226" s="732">
        <v>243369</v>
      </c>
      <c r="J226" s="732" t="s">
        <v>947</v>
      </c>
      <c r="K226" s="732" t="s">
        <v>948</v>
      </c>
      <c r="L226" s="735">
        <v>544.3900000000001</v>
      </c>
      <c r="M226" s="735">
        <v>2</v>
      </c>
      <c r="N226" s="736">
        <v>1088.7800000000002</v>
      </c>
    </row>
    <row r="227" spans="1:14" ht="14.45" customHeight="1" x14ac:dyDescent="0.2">
      <c r="A227" s="730" t="s">
        <v>587</v>
      </c>
      <c r="B227" s="731" t="s">
        <v>588</v>
      </c>
      <c r="C227" s="732" t="s">
        <v>609</v>
      </c>
      <c r="D227" s="733" t="s">
        <v>610</v>
      </c>
      <c r="E227" s="734">
        <v>50113013</v>
      </c>
      <c r="F227" s="733" t="s">
        <v>678</v>
      </c>
      <c r="G227" s="732" t="s">
        <v>619</v>
      </c>
      <c r="H227" s="732">
        <v>172972</v>
      </c>
      <c r="I227" s="732">
        <v>72972</v>
      </c>
      <c r="J227" s="732" t="s">
        <v>696</v>
      </c>
      <c r="K227" s="732" t="s">
        <v>697</v>
      </c>
      <c r="L227" s="735">
        <v>205.2896551724138</v>
      </c>
      <c r="M227" s="735">
        <v>17.399999999999999</v>
      </c>
      <c r="N227" s="736">
        <v>3572.04</v>
      </c>
    </row>
    <row r="228" spans="1:14" ht="14.45" customHeight="1" x14ac:dyDescent="0.2">
      <c r="A228" s="730" t="s">
        <v>587</v>
      </c>
      <c r="B228" s="731" t="s">
        <v>588</v>
      </c>
      <c r="C228" s="732" t="s">
        <v>609</v>
      </c>
      <c r="D228" s="733" t="s">
        <v>610</v>
      </c>
      <c r="E228" s="734">
        <v>50113013</v>
      </c>
      <c r="F228" s="733" t="s">
        <v>678</v>
      </c>
      <c r="G228" s="732" t="s">
        <v>698</v>
      </c>
      <c r="H228" s="732">
        <v>196416</v>
      </c>
      <c r="I228" s="732">
        <v>96416</v>
      </c>
      <c r="J228" s="732" t="s">
        <v>949</v>
      </c>
      <c r="K228" s="732" t="s">
        <v>950</v>
      </c>
      <c r="L228" s="735">
        <v>84.95</v>
      </c>
      <c r="M228" s="735">
        <v>1</v>
      </c>
      <c r="N228" s="736">
        <v>84.95</v>
      </c>
    </row>
    <row r="229" spans="1:14" ht="14.45" customHeight="1" x14ac:dyDescent="0.2">
      <c r="A229" s="730" t="s">
        <v>587</v>
      </c>
      <c r="B229" s="731" t="s">
        <v>588</v>
      </c>
      <c r="C229" s="732" t="s">
        <v>609</v>
      </c>
      <c r="D229" s="733" t="s">
        <v>610</v>
      </c>
      <c r="E229" s="734">
        <v>50113013</v>
      </c>
      <c r="F229" s="733" t="s">
        <v>678</v>
      </c>
      <c r="G229" s="732" t="s">
        <v>619</v>
      </c>
      <c r="H229" s="732">
        <v>201958</v>
      </c>
      <c r="I229" s="732">
        <v>201958</v>
      </c>
      <c r="J229" s="732" t="s">
        <v>679</v>
      </c>
      <c r="K229" s="732" t="s">
        <v>680</v>
      </c>
      <c r="L229" s="735">
        <v>238.22999999999976</v>
      </c>
      <c r="M229" s="735">
        <v>61</v>
      </c>
      <c r="N229" s="736">
        <v>14532.029999999986</v>
      </c>
    </row>
    <row r="230" spans="1:14" ht="14.45" customHeight="1" x14ac:dyDescent="0.2">
      <c r="A230" s="730" t="s">
        <v>587</v>
      </c>
      <c r="B230" s="731" t="s">
        <v>588</v>
      </c>
      <c r="C230" s="732" t="s">
        <v>609</v>
      </c>
      <c r="D230" s="733" t="s">
        <v>610</v>
      </c>
      <c r="E230" s="734">
        <v>50113013</v>
      </c>
      <c r="F230" s="733" t="s">
        <v>678</v>
      </c>
      <c r="G230" s="732" t="s">
        <v>619</v>
      </c>
      <c r="H230" s="732">
        <v>498791</v>
      </c>
      <c r="I230" s="732">
        <v>9999999</v>
      </c>
      <c r="J230" s="732" t="s">
        <v>951</v>
      </c>
      <c r="K230" s="732" t="s">
        <v>952</v>
      </c>
      <c r="L230" s="735">
        <v>1316.8700000000001</v>
      </c>
      <c r="M230" s="735">
        <v>1.6</v>
      </c>
      <c r="N230" s="736">
        <v>2106.9920000000002</v>
      </c>
    </row>
    <row r="231" spans="1:14" ht="14.45" customHeight="1" x14ac:dyDescent="0.2">
      <c r="A231" s="730" t="s">
        <v>587</v>
      </c>
      <c r="B231" s="731" t="s">
        <v>588</v>
      </c>
      <c r="C231" s="732" t="s">
        <v>609</v>
      </c>
      <c r="D231" s="733" t="s">
        <v>610</v>
      </c>
      <c r="E231" s="734">
        <v>50113013</v>
      </c>
      <c r="F231" s="733" t="s">
        <v>678</v>
      </c>
      <c r="G231" s="732" t="s">
        <v>698</v>
      </c>
      <c r="H231" s="732">
        <v>164835</v>
      </c>
      <c r="I231" s="732">
        <v>64835</v>
      </c>
      <c r="J231" s="732" t="s">
        <v>953</v>
      </c>
      <c r="K231" s="732" t="s">
        <v>954</v>
      </c>
      <c r="L231" s="735">
        <v>140.02999999999997</v>
      </c>
      <c r="M231" s="735">
        <v>2.6</v>
      </c>
      <c r="N231" s="736">
        <v>364.07799999999992</v>
      </c>
    </row>
    <row r="232" spans="1:14" ht="14.45" customHeight="1" x14ac:dyDescent="0.2">
      <c r="A232" s="730" t="s">
        <v>587</v>
      </c>
      <c r="B232" s="731" t="s">
        <v>588</v>
      </c>
      <c r="C232" s="732" t="s">
        <v>609</v>
      </c>
      <c r="D232" s="733" t="s">
        <v>610</v>
      </c>
      <c r="E232" s="734">
        <v>50113013</v>
      </c>
      <c r="F232" s="733" t="s">
        <v>678</v>
      </c>
      <c r="G232" s="732" t="s">
        <v>619</v>
      </c>
      <c r="H232" s="732">
        <v>101066</v>
      </c>
      <c r="I232" s="732">
        <v>1066</v>
      </c>
      <c r="J232" s="732" t="s">
        <v>681</v>
      </c>
      <c r="K232" s="732" t="s">
        <v>682</v>
      </c>
      <c r="L232" s="735">
        <v>57.260909878071381</v>
      </c>
      <c r="M232" s="735">
        <v>11</v>
      </c>
      <c r="N232" s="736">
        <v>629.8700086587852</v>
      </c>
    </row>
    <row r="233" spans="1:14" ht="14.45" customHeight="1" x14ac:dyDescent="0.2">
      <c r="A233" s="730" t="s">
        <v>587</v>
      </c>
      <c r="B233" s="731" t="s">
        <v>588</v>
      </c>
      <c r="C233" s="732" t="s">
        <v>609</v>
      </c>
      <c r="D233" s="733" t="s">
        <v>610</v>
      </c>
      <c r="E233" s="734">
        <v>50113013</v>
      </c>
      <c r="F233" s="733" t="s">
        <v>678</v>
      </c>
      <c r="G233" s="732" t="s">
        <v>619</v>
      </c>
      <c r="H233" s="732">
        <v>96414</v>
      </c>
      <c r="I233" s="732">
        <v>96414</v>
      </c>
      <c r="J233" s="732" t="s">
        <v>683</v>
      </c>
      <c r="K233" s="732" t="s">
        <v>684</v>
      </c>
      <c r="L233" s="735">
        <v>58.689642857142871</v>
      </c>
      <c r="M233" s="735">
        <v>28</v>
      </c>
      <c r="N233" s="736">
        <v>1643.3100000000004</v>
      </c>
    </row>
    <row r="234" spans="1:14" ht="14.45" customHeight="1" x14ac:dyDescent="0.2">
      <c r="A234" s="730" t="s">
        <v>587</v>
      </c>
      <c r="B234" s="731" t="s">
        <v>588</v>
      </c>
      <c r="C234" s="732" t="s">
        <v>609</v>
      </c>
      <c r="D234" s="733" t="s">
        <v>610</v>
      </c>
      <c r="E234" s="734">
        <v>50113013</v>
      </c>
      <c r="F234" s="733" t="s">
        <v>678</v>
      </c>
      <c r="G234" s="732" t="s">
        <v>295</v>
      </c>
      <c r="H234" s="732">
        <v>134595</v>
      </c>
      <c r="I234" s="732">
        <v>134595</v>
      </c>
      <c r="J234" s="732" t="s">
        <v>685</v>
      </c>
      <c r="K234" s="732" t="s">
        <v>686</v>
      </c>
      <c r="L234" s="735">
        <v>415.30756097560982</v>
      </c>
      <c r="M234" s="735">
        <v>4.0999999999999996</v>
      </c>
      <c r="N234" s="736">
        <v>1702.7610000000002</v>
      </c>
    </row>
    <row r="235" spans="1:14" ht="14.45" customHeight="1" x14ac:dyDescent="0.2">
      <c r="A235" s="730" t="s">
        <v>587</v>
      </c>
      <c r="B235" s="731" t="s">
        <v>588</v>
      </c>
      <c r="C235" s="732" t="s">
        <v>609</v>
      </c>
      <c r="D235" s="733" t="s">
        <v>610</v>
      </c>
      <c r="E235" s="734">
        <v>50113013</v>
      </c>
      <c r="F235" s="733" t="s">
        <v>678</v>
      </c>
      <c r="G235" s="732" t="s">
        <v>698</v>
      </c>
      <c r="H235" s="732">
        <v>173750</v>
      </c>
      <c r="I235" s="732">
        <v>173750</v>
      </c>
      <c r="J235" s="732" t="s">
        <v>699</v>
      </c>
      <c r="K235" s="732" t="s">
        <v>700</v>
      </c>
      <c r="L235" s="735">
        <v>714.54031249999991</v>
      </c>
      <c r="M235" s="735">
        <v>12.8</v>
      </c>
      <c r="N235" s="736">
        <v>9146.116</v>
      </c>
    </row>
    <row r="236" spans="1:14" ht="14.45" customHeight="1" x14ac:dyDescent="0.2">
      <c r="A236" s="730" t="s">
        <v>587</v>
      </c>
      <c r="B236" s="731" t="s">
        <v>588</v>
      </c>
      <c r="C236" s="732" t="s">
        <v>609</v>
      </c>
      <c r="D236" s="733" t="s">
        <v>610</v>
      </c>
      <c r="E236" s="734">
        <v>50113013</v>
      </c>
      <c r="F236" s="733" t="s">
        <v>678</v>
      </c>
      <c r="G236" s="732" t="s">
        <v>698</v>
      </c>
      <c r="H236" s="732">
        <v>242332</v>
      </c>
      <c r="I236" s="732">
        <v>242332</v>
      </c>
      <c r="J236" s="732" t="s">
        <v>955</v>
      </c>
      <c r="K236" s="732" t="s">
        <v>956</v>
      </c>
      <c r="L236" s="735">
        <v>376.91999999999996</v>
      </c>
      <c r="M236" s="735">
        <v>0.4</v>
      </c>
      <c r="N236" s="736">
        <v>150.768</v>
      </c>
    </row>
    <row r="237" spans="1:14" ht="14.45" customHeight="1" x14ac:dyDescent="0.2">
      <c r="A237" s="730" t="s">
        <v>587</v>
      </c>
      <c r="B237" s="731" t="s">
        <v>588</v>
      </c>
      <c r="C237" s="732" t="s">
        <v>609</v>
      </c>
      <c r="D237" s="733" t="s">
        <v>610</v>
      </c>
      <c r="E237" s="734">
        <v>50113013</v>
      </c>
      <c r="F237" s="733" t="s">
        <v>678</v>
      </c>
      <c r="G237" s="732" t="s">
        <v>329</v>
      </c>
      <c r="H237" s="732">
        <v>245255</v>
      </c>
      <c r="I237" s="732">
        <v>245255</v>
      </c>
      <c r="J237" s="732" t="s">
        <v>955</v>
      </c>
      <c r="K237" s="732" t="s">
        <v>957</v>
      </c>
      <c r="L237" s="735">
        <v>188.46</v>
      </c>
      <c r="M237" s="735">
        <v>1</v>
      </c>
      <c r="N237" s="736">
        <v>188.46</v>
      </c>
    </row>
    <row r="238" spans="1:14" ht="14.45" customHeight="1" x14ac:dyDescent="0.2">
      <c r="A238" s="730" t="s">
        <v>587</v>
      </c>
      <c r="B238" s="731" t="s">
        <v>588</v>
      </c>
      <c r="C238" s="732" t="s">
        <v>609</v>
      </c>
      <c r="D238" s="733" t="s">
        <v>610</v>
      </c>
      <c r="E238" s="734">
        <v>50113013</v>
      </c>
      <c r="F238" s="733" t="s">
        <v>678</v>
      </c>
      <c r="G238" s="732" t="s">
        <v>619</v>
      </c>
      <c r="H238" s="732">
        <v>101076</v>
      </c>
      <c r="I238" s="732">
        <v>1076</v>
      </c>
      <c r="J238" s="732" t="s">
        <v>687</v>
      </c>
      <c r="K238" s="732" t="s">
        <v>688</v>
      </c>
      <c r="L238" s="735">
        <v>78.13666666666667</v>
      </c>
      <c r="M238" s="735">
        <v>6</v>
      </c>
      <c r="N238" s="736">
        <v>468.82</v>
      </c>
    </row>
    <row r="239" spans="1:14" ht="14.45" customHeight="1" x14ac:dyDescent="0.2">
      <c r="A239" s="730" t="s">
        <v>587</v>
      </c>
      <c r="B239" s="731" t="s">
        <v>588</v>
      </c>
      <c r="C239" s="732" t="s">
        <v>609</v>
      </c>
      <c r="D239" s="733" t="s">
        <v>610</v>
      </c>
      <c r="E239" s="734">
        <v>50113013</v>
      </c>
      <c r="F239" s="733" t="s">
        <v>678</v>
      </c>
      <c r="G239" s="732" t="s">
        <v>619</v>
      </c>
      <c r="H239" s="732">
        <v>166366</v>
      </c>
      <c r="I239" s="732">
        <v>66366</v>
      </c>
      <c r="J239" s="732" t="s">
        <v>689</v>
      </c>
      <c r="K239" s="732" t="s">
        <v>690</v>
      </c>
      <c r="L239" s="735">
        <v>23.329999999999995</v>
      </c>
      <c r="M239" s="735">
        <v>2</v>
      </c>
      <c r="N239" s="736">
        <v>46.659999999999989</v>
      </c>
    </row>
    <row r="240" spans="1:14" ht="14.45" customHeight="1" x14ac:dyDescent="0.2">
      <c r="A240" s="730" t="s">
        <v>587</v>
      </c>
      <c r="B240" s="731" t="s">
        <v>588</v>
      </c>
      <c r="C240" s="732" t="s">
        <v>609</v>
      </c>
      <c r="D240" s="733" t="s">
        <v>610</v>
      </c>
      <c r="E240" s="734">
        <v>50113013</v>
      </c>
      <c r="F240" s="733" t="s">
        <v>678</v>
      </c>
      <c r="G240" s="732" t="s">
        <v>619</v>
      </c>
      <c r="H240" s="732">
        <v>201970</v>
      </c>
      <c r="I240" s="732">
        <v>201970</v>
      </c>
      <c r="J240" s="732" t="s">
        <v>691</v>
      </c>
      <c r="K240" s="732" t="s">
        <v>692</v>
      </c>
      <c r="L240" s="735">
        <v>72.78</v>
      </c>
      <c r="M240" s="735">
        <v>3</v>
      </c>
      <c r="N240" s="736">
        <v>218.34</v>
      </c>
    </row>
    <row r="241" spans="1:14" ht="14.45" customHeight="1" x14ac:dyDescent="0.2">
      <c r="A241" s="730" t="s">
        <v>587</v>
      </c>
      <c r="B241" s="731" t="s">
        <v>588</v>
      </c>
      <c r="C241" s="732" t="s">
        <v>609</v>
      </c>
      <c r="D241" s="733" t="s">
        <v>610</v>
      </c>
      <c r="E241" s="734">
        <v>50113013</v>
      </c>
      <c r="F241" s="733" t="s">
        <v>678</v>
      </c>
      <c r="G241" s="732" t="s">
        <v>619</v>
      </c>
      <c r="H241" s="732">
        <v>245197</v>
      </c>
      <c r="I241" s="732">
        <v>245197</v>
      </c>
      <c r="J241" s="732" t="s">
        <v>958</v>
      </c>
      <c r="K241" s="732" t="s">
        <v>959</v>
      </c>
      <c r="L241" s="735">
        <v>514.65000000000009</v>
      </c>
      <c r="M241" s="735">
        <v>1</v>
      </c>
      <c r="N241" s="736">
        <v>514.65000000000009</v>
      </c>
    </row>
    <row r="242" spans="1:14" ht="14.45" customHeight="1" x14ac:dyDescent="0.2">
      <c r="A242" s="730" t="s">
        <v>587</v>
      </c>
      <c r="B242" s="731" t="s">
        <v>588</v>
      </c>
      <c r="C242" s="732" t="s">
        <v>609</v>
      </c>
      <c r="D242" s="733" t="s">
        <v>610</v>
      </c>
      <c r="E242" s="734">
        <v>50113013</v>
      </c>
      <c r="F242" s="733" t="s">
        <v>678</v>
      </c>
      <c r="G242" s="732" t="s">
        <v>329</v>
      </c>
      <c r="H242" s="732">
        <v>113453</v>
      </c>
      <c r="I242" s="732">
        <v>113453</v>
      </c>
      <c r="J242" s="732" t="s">
        <v>960</v>
      </c>
      <c r="K242" s="732" t="s">
        <v>961</v>
      </c>
      <c r="L242" s="735">
        <v>748</v>
      </c>
      <c r="M242" s="735">
        <v>1</v>
      </c>
      <c r="N242" s="736">
        <v>748</v>
      </c>
    </row>
    <row r="243" spans="1:14" ht="14.45" customHeight="1" x14ac:dyDescent="0.2">
      <c r="A243" s="730" t="s">
        <v>587</v>
      </c>
      <c r="B243" s="731" t="s">
        <v>588</v>
      </c>
      <c r="C243" s="732" t="s">
        <v>609</v>
      </c>
      <c r="D243" s="733" t="s">
        <v>610</v>
      </c>
      <c r="E243" s="734">
        <v>50113013</v>
      </c>
      <c r="F243" s="733" t="s">
        <v>678</v>
      </c>
      <c r="G243" s="732" t="s">
        <v>698</v>
      </c>
      <c r="H243" s="732">
        <v>173857</v>
      </c>
      <c r="I243" s="732">
        <v>173857</v>
      </c>
      <c r="J243" s="732" t="s">
        <v>962</v>
      </c>
      <c r="K243" s="732" t="s">
        <v>963</v>
      </c>
      <c r="L243" s="735">
        <v>726</v>
      </c>
      <c r="M243" s="735">
        <v>6</v>
      </c>
      <c r="N243" s="736">
        <v>4356</v>
      </c>
    </row>
    <row r="244" spans="1:14" ht="14.45" customHeight="1" x14ac:dyDescent="0.2">
      <c r="A244" s="730" t="s">
        <v>587</v>
      </c>
      <c r="B244" s="731" t="s">
        <v>588</v>
      </c>
      <c r="C244" s="732" t="s">
        <v>609</v>
      </c>
      <c r="D244" s="733" t="s">
        <v>610</v>
      </c>
      <c r="E244" s="734">
        <v>50113013</v>
      </c>
      <c r="F244" s="733" t="s">
        <v>678</v>
      </c>
      <c r="G244" s="732" t="s">
        <v>619</v>
      </c>
      <c r="H244" s="732">
        <v>175754</v>
      </c>
      <c r="I244" s="732">
        <v>75754</v>
      </c>
      <c r="J244" s="732" t="s">
        <v>964</v>
      </c>
      <c r="K244" s="732" t="s">
        <v>965</v>
      </c>
      <c r="L244" s="735">
        <v>113.66</v>
      </c>
      <c r="M244" s="735">
        <v>1</v>
      </c>
      <c r="N244" s="736">
        <v>113.66</v>
      </c>
    </row>
    <row r="245" spans="1:14" ht="14.45" customHeight="1" x14ac:dyDescent="0.2">
      <c r="A245" s="730" t="s">
        <v>587</v>
      </c>
      <c r="B245" s="731" t="s">
        <v>588</v>
      </c>
      <c r="C245" s="732" t="s">
        <v>609</v>
      </c>
      <c r="D245" s="733" t="s">
        <v>610</v>
      </c>
      <c r="E245" s="734">
        <v>50113013</v>
      </c>
      <c r="F245" s="733" t="s">
        <v>678</v>
      </c>
      <c r="G245" s="732" t="s">
        <v>619</v>
      </c>
      <c r="H245" s="732">
        <v>155862</v>
      </c>
      <c r="I245" s="732">
        <v>155862</v>
      </c>
      <c r="J245" s="732" t="s">
        <v>966</v>
      </c>
      <c r="K245" s="732" t="s">
        <v>967</v>
      </c>
      <c r="L245" s="735">
        <v>743.08999999999992</v>
      </c>
      <c r="M245" s="735">
        <v>2</v>
      </c>
      <c r="N245" s="736">
        <v>1486.1799999999998</v>
      </c>
    </row>
    <row r="246" spans="1:14" ht="14.45" customHeight="1" x14ac:dyDescent="0.2">
      <c r="A246" s="730" t="s">
        <v>587</v>
      </c>
      <c r="B246" s="731" t="s">
        <v>588</v>
      </c>
      <c r="C246" s="732" t="s">
        <v>609</v>
      </c>
      <c r="D246" s="733" t="s">
        <v>610</v>
      </c>
      <c r="E246" s="734">
        <v>50113013</v>
      </c>
      <c r="F246" s="733" t="s">
        <v>678</v>
      </c>
      <c r="G246" s="732" t="s">
        <v>619</v>
      </c>
      <c r="H246" s="732">
        <v>105114</v>
      </c>
      <c r="I246" s="732">
        <v>5114</v>
      </c>
      <c r="J246" s="732" t="s">
        <v>701</v>
      </c>
      <c r="K246" s="732" t="s">
        <v>702</v>
      </c>
      <c r="L246" s="735">
        <v>73.66840909090908</v>
      </c>
      <c r="M246" s="735">
        <v>44</v>
      </c>
      <c r="N246" s="736">
        <v>3241.4099999999994</v>
      </c>
    </row>
    <row r="247" spans="1:14" ht="14.45" customHeight="1" x14ac:dyDescent="0.2">
      <c r="A247" s="730" t="s">
        <v>587</v>
      </c>
      <c r="B247" s="731" t="s">
        <v>588</v>
      </c>
      <c r="C247" s="732" t="s">
        <v>609</v>
      </c>
      <c r="D247" s="733" t="s">
        <v>610</v>
      </c>
      <c r="E247" s="734">
        <v>50113013</v>
      </c>
      <c r="F247" s="733" t="s">
        <v>678</v>
      </c>
      <c r="G247" s="732" t="s">
        <v>619</v>
      </c>
      <c r="H247" s="732">
        <v>105113</v>
      </c>
      <c r="I247" s="732">
        <v>5113</v>
      </c>
      <c r="J247" s="732" t="s">
        <v>968</v>
      </c>
      <c r="K247" s="732" t="s">
        <v>969</v>
      </c>
      <c r="L247" s="735">
        <v>127.44000000000001</v>
      </c>
      <c r="M247" s="735">
        <v>6</v>
      </c>
      <c r="N247" s="736">
        <v>764.6400000000001</v>
      </c>
    </row>
    <row r="248" spans="1:14" ht="14.45" customHeight="1" x14ac:dyDescent="0.2">
      <c r="A248" s="730" t="s">
        <v>587</v>
      </c>
      <c r="B248" s="731" t="s">
        <v>588</v>
      </c>
      <c r="C248" s="732" t="s">
        <v>609</v>
      </c>
      <c r="D248" s="733" t="s">
        <v>610</v>
      </c>
      <c r="E248" s="734">
        <v>50113013</v>
      </c>
      <c r="F248" s="733" t="s">
        <v>678</v>
      </c>
      <c r="G248" s="732" t="s">
        <v>698</v>
      </c>
      <c r="H248" s="732">
        <v>206563</v>
      </c>
      <c r="I248" s="732">
        <v>206563</v>
      </c>
      <c r="J248" s="732" t="s">
        <v>970</v>
      </c>
      <c r="K248" s="732" t="s">
        <v>971</v>
      </c>
      <c r="L248" s="735">
        <v>19.040000000000003</v>
      </c>
      <c r="M248" s="735">
        <v>21</v>
      </c>
      <c r="N248" s="736">
        <v>399.84000000000003</v>
      </c>
    </row>
    <row r="249" spans="1:14" ht="14.45" customHeight="1" x14ac:dyDescent="0.2">
      <c r="A249" s="730" t="s">
        <v>587</v>
      </c>
      <c r="B249" s="731" t="s">
        <v>588</v>
      </c>
      <c r="C249" s="732" t="s">
        <v>609</v>
      </c>
      <c r="D249" s="733" t="s">
        <v>610</v>
      </c>
      <c r="E249" s="734">
        <v>50113013</v>
      </c>
      <c r="F249" s="733" t="s">
        <v>678</v>
      </c>
      <c r="G249" s="732" t="s">
        <v>619</v>
      </c>
      <c r="H249" s="732">
        <v>225175</v>
      </c>
      <c r="I249" s="732">
        <v>225175</v>
      </c>
      <c r="J249" s="732" t="s">
        <v>693</v>
      </c>
      <c r="K249" s="732" t="s">
        <v>694</v>
      </c>
      <c r="L249" s="735">
        <v>39.96828571428572</v>
      </c>
      <c r="M249" s="735">
        <v>35</v>
      </c>
      <c r="N249" s="736">
        <v>1398.89</v>
      </c>
    </row>
    <row r="250" spans="1:14" ht="14.45" customHeight="1" x14ac:dyDescent="0.2">
      <c r="A250" s="730" t="s">
        <v>587</v>
      </c>
      <c r="B250" s="731" t="s">
        <v>588</v>
      </c>
      <c r="C250" s="732" t="s">
        <v>609</v>
      </c>
      <c r="D250" s="733" t="s">
        <v>610</v>
      </c>
      <c r="E250" s="734">
        <v>50113013</v>
      </c>
      <c r="F250" s="733" t="s">
        <v>678</v>
      </c>
      <c r="G250" s="732" t="s">
        <v>698</v>
      </c>
      <c r="H250" s="732">
        <v>166265</v>
      </c>
      <c r="I250" s="732">
        <v>166265</v>
      </c>
      <c r="J250" s="732" t="s">
        <v>972</v>
      </c>
      <c r="K250" s="732" t="s">
        <v>973</v>
      </c>
      <c r="L250" s="735">
        <v>33.384999999999991</v>
      </c>
      <c r="M250" s="735">
        <v>10</v>
      </c>
      <c r="N250" s="736">
        <v>333.84999999999991</v>
      </c>
    </row>
    <row r="251" spans="1:14" ht="14.45" customHeight="1" x14ac:dyDescent="0.2">
      <c r="A251" s="730" t="s">
        <v>587</v>
      </c>
      <c r="B251" s="731" t="s">
        <v>588</v>
      </c>
      <c r="C251" s="732" t="s">
        <v>609</v>
      </c>
      <c r="D251" s="733" t="s">
        <v>610</v>
      </c>
      <c r="E251" s="734">
        <v>50113013</v>
      </c>
      <c r="F251" s="733" t="s">
        <v>678</v>
      </c>
      <c r="G251" s="732" t="s">
        <v>329</v>
      </c>
      <c r="H251" s="732">
        <v>211760</v>
      </c>
      <c r="I251" s="732">
        <v>211760</v>
      </c>
      <c r="J251" s="732" t="s">
        <v>974</v>
      </c>
      <c r="K251" s="732" t="s">
        <v>975</v>
      </c>
      <c r="L251" s="735">
        <v>880</v>
      </c>
      <c r="M251" s="735">
        <v>4</v>
      </c>
      <c r="N251" s="736">
        <v>3520</v>
      </c>
    </row>
    <row r="252" spans="1:14" ht="14.45" customHeight="1" x14ac:dyDescent="0.2">
      <c r="A252" s="730" t="s">
        <v>587</v>
      </c>
      <c r="B252" s="731" t="s">
        <v>588</v>
      </c>
      <c r="C252" s="732" t="s">
        <v>609</v>
      </c>
      <c r="D252" s="733" t="s">
        <v>610</v>
      </c>
      <c r="E252" s="734">
        <v>50113013</v>
      </c>
      <c r="F252" s="733" t="s">
        <v>678</v>
      </c>
      <c r="G252" s="732" t="s">
        <v>619</v>
      </c>
      <c r="H252" s="732">
        <v>231955</v>
      </c>
      <c r="I252" s="732">
        <v>231955</v>
      </c>
      <c r="J252" s="732" t="s">
        <v>976</v>
      </c>
      <c r="K252" s="732" t="s">
        <v>977</v>
      </c>
      <c r="L252" s="735">
        <v>105.84</v>
      </c>
      <c r="M252" s="735">
        <v>2</v>
      </c>
      <c r="N252" s="736">
        <v>211.68</v>
      </c>
    </row>
    <row r="253" spans="1:14" ht="14.45" customHeight="1" x14ac:dyDescent="0.2">
      <c r="A253" s="730" t="s">
        <v>587</v>
      </c>
      <c r="B253" s="731" t="s">
        <v>588</v>
      </c>
      <c r="C253" s="732" t="s">
        <v>609</v>
      </c>
      <c r="D253" s="733" t="s">
        <v>610</v>
      </c>
      <c r="E253" s="734">
        <v>50113014</v>
      </c>
      <c r="F253" s="733" t="s">
        <v>978</v>
      </c>
      <c r="G253" s="732" t="s">
        <v>698</v>
      </c>
      <c r="H253" s="732">
        <v>164401</v>
      </c>
      <c r="I253" s="732">
        <v>164401</v>
      </c>
      <c r="J253" s="732" t="s">
        <v>979</v>
      </c>
      <c r="K253" s="732" t="s">
        <v>980</v>
      </c>
      <c r="L253" s="735">
        <v>319</v>
      </c>
      <c r="M253" s="735">
        <v>2.5</v>
      </c>
      <c r="N253" s="736">
        <v>797.5</v>
      </c>
    </row>
    <row r="254" spans="1:14" ht="14.45" customHeight="1" x14ac:dyDescent="0.2">
      <c r="A254" s="730" t="s">
        <v>587</v>
      </c>
      <c r="B254" s="731" t="s">
        <v>588</v>
      </c>
      <c r="C254" s="732" t="s">
        <v>612</v>
      </c>
      <c r="D254" s="733" t="s">
        <v>613</v>
      </c>
      <c r="E254" s="734">
        <v>50113016</v>
      </c>
      <c r="F254" s="733" t="s">
        <v>981</v>
      </c>
      <c r="G254" s="732" t="s">
        <v>619</v>
      </c>
      <c r="H254" s="732">
        <v>210114</v>
      </c>
      <c r="I254" s="732">
        <v>210114</v>
      </c>
      <c r="J254" s="732" t="s">
        <v>982</v>
      </c>
      <c r="K254" s="732" t="s">
        <v>983</v>
      </c>
      <c r="L254" s="735">
        <v>10508.174285714285</v>
      </c>
      <c r="M254" s="735">
        <v>35</v>
      </c>
      <c r="N254" s="736">
        <v>367786.1</v>
      </c>
    </row>
    <row r="255" spans="1:14" ht="14.45" customHeight="1" thickBot="1" x14ac:dyDescent="0.25">
      <c r="A255" s="737" t="s">
        <v>587</v>
      </c>
      <c r="B255" s="738" t="s">
        <v>588</v>
      </c>
      <c r="C255" s="739" t="s">
        <v>612</v>
      </c>
      <c r="D255" s="740" t="s">
        <v>613</v>
      </c>
      <c r="E255" s="741">
        <v>50113016</v>
      </c>
      <c r="F255" s="740" t="s">
        <v>981</v>
      </c>
      <c r="G255" s="739" t="s">
        <v>619</v>
      </c>
      <c r="H255" s="739">
        <v>210115</v>
      </c>
      <c r="I255" s="739">
        <v>210115</v>
      </c>
      <c r="J255" s="739" t="s">
        <v>982</v>
      </c>
      <c r="K255" s="739" t="s">
        <v>984</v>
      </c>
      <c r="L255" s="742">
        <v>20249.618571428568</v>
      </c>
      <c r="M255" s="742">
        <v>70</v>
      </c>
      <c r="N255" s="743">
        <v>1417473.2999999998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F785F39-3E32-48A5-86F0-AFAC4E5EF76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985</v>
      </c>
      <c r="B5" s="728">
        <v>825.67000000000007</v>
      </c>
      <c r="C5" s="748">
        <v>0.36510645824581578</v>
      </c>
      <c r="D5" s="728">
        <v>1435.78</v>
      </c>
      <c r="E5" s="748">
        <v>0.63489354175418433</v>
      </c>
      <c r="F5" s="729">
        <v>2261.4499999999998</v>
      </c>
    </row>
    <row r="6" spans="1:6" ht="14.45" customHeight="1" x14ac:dyDescent="0.2">
      <c r="A6" s="759" t="s">
        <v>986</v>
      </c>
      <c r="B6" s="735">
        <v>16517.690999999999</v>
      </c>
      <c r="C6" s="749">
        <v>0.27966506765643961</v>
      </c>
      <c r="D6" s="735">
        <v>42544.712246913565</v>
      </c>
      <c r="E6" s="749">
        <v>0.72033493234356039</v>
      </c>
      <c r="F6" s="736">
        <v>59062.403246913564</v>
      </c>
    </row>
    <row r="7" spans="1:6" ht="14.45" customHeight="1" thickBot="1" x14ac:dyDescent="0.25">
      <c r="A7" s="760" t="s">
        <v>987</v>
      </c>
      <c r="B7" s="751">
        <v>409.01</v>
      </c>
      <c r="C7" s="752">
        <v>1</v>
      </c>
      <c r="D7" s="751"/>
      <c r="E7" s="752">
        <v>0</v>
      </c>
      <c r="F7" s="753">
        <v>409.01</v>
      </c>
    </row>
    <row r="8" spans="1:6" ht="14.45" customHeight="1" thickBot="1" x14ac:dyDescent="0.25">
      <c r="A8" s="754" t="s">
        <v>3</v>
      </c>
      <c r="B8" s="755">
        <v>17752.370999999996</v>
      </c>
      <c r="C8" s="756">
        <v>0.28756759473468219</v>
      </c>
      <c r="D8" s="755">
        <v>43980.492246913564</v>
      </c>
      <c r="E8" s="756">
        <v>0.71243240526531781</v>
      </c>
      <c r="F8" s="757">
        <v>61732.863246913563</v>
      </c>
    </row>
    <row r="9" spans="1:6" ht="14.45" customHeight="1" thickBot="1" x14ac:dyDescent="0.25"/>
    <row r="10" spans="1:6" ht="14.45" customHeight="1" x14ac:dyDescent="0.2">
      <c r="A10" s="758" t="s">
        <v>988</v>
      </c>
      <c r="B10" s="728">
        <v>2154.02</v>
      </c>
      <c r="C10" s="748">
        <v>1</v>
      </c>
      <c r="D10" s="728"/>
      <c r="E10" s="748">
        <v>0</v>
      </c>
      <c r="F10" s="729">
        <v>2154.02</v>
      </c>
    </row>
    <row r="11" spans="1:6" ht="14.45" customHeight="1" x14ac:dyDescent="0.2">
      <c r="A11" s="759" t="s">
        <v>989</v>
      </c>
      <c r="B11" s="735"/>
      <c r="C11" s="749">
        <v>0</v>
      </c>
      <c r="D11" s="735">
        <v>40.39</v>
      </c>
      <c r="E11" s="749">
        <v>1</v>
      </c>
      <c r="F11" s="736">
        <v>40.39</v>
      </c>
    </row>
    <row r="12" spans="1:6" ht="14.45" customHeight="1" x14ac:dyDescent="0.2">
      <c r="A12" s="759" t="s">
        <v>990</v>
      </c>
      <c r="B12" s="735">
        <v>724.63</v>
      </c>
      <c r="C12" s="749">
        <v>1</v>
      </c>
      <c r="D12" s="735"/>
      <c r="E12" s="749">
        <v>0</v>
      </c>
      <c r="F12" s="736">
        <v>724.63</v>
      </c>
    </row>
    <row r="13" spans="1:6" ht="14.45" customHeight="1" x14ac:dyDescent="0.2">
      <c r="A13" s="759" t="s">
        <v>991</v>
      </c>
      <c r="B13" s="735"/>
      <c r="C13" s="749">
        <v>0</v>
      </c>
      <c r="D13" s="735">
        <v>364.07799999999992</v>
      </c>
      <c r="E13" s="749">
        <v>1</v>
      </c>
      <c r="F13" s="736">
        <v>364.07799999999992</v>
      </c>
    </row>
    <row r="14" spans="1:6" ht="14.45" customHeight="1" x14ac:dyDescent="0.2">
      <c r="A14" s="759" t="s">
        <v>992</v>
      </c>
      <c r="B14" s="735"/>
      <c r="C14" s="749">
        <v>0</v>
      </c>
      <c r="D14" s="735">
        <v>399.84000000000003</v>
      </c>
      <c r="E14" s="749">
        <v>1</v>
      </c>
      <c r="F14" s="736">
        <v>399.84000000000003</v>
      </c>
    </row>
    <row r="15" spans="1:6" ht="14.45" customHeight="1" x14ac:dyDescent="0.2">
      <c r="A15" s="759" t="s">
        <v>993</v>
      </c>
      <c r="B15" s="735"/>
      <c r="C15" s="749">
        <v>0</v>
      </c>
      <c r="D15" s="735">
        <v>10581.895999999999</v>
      </c>
      <c r="E15" s="749">
        <v>1</v>
      </c>
      <c r="F15" s="736">
        <v>10581.895999999999</v>
      </c>
    </row>
    <row r="16" spans="1:6" ht="14.45" customHeight="1" x14ac:dyDescent="0.2">
      <c r="A16" s="759" t="s">
        <v>994</v>
      </c>
      <c r="B16" s="735">
        <v>1088.7800000000002</v>
      </c>
      <c r="C16" s="749">
        <v>1</v>
      </c>
      <c r="D16" s="735"/>
      <c r="E16" s="749">
        <v>0</v>
      </c>
      <c r="F16" s="736">
        <v>1088.7800000000002</v>
      </c>
    </row>
    <row r="17" spans="1:6" ht="14.45" customHeight="1" x14ac:dyDescent="0.2">
      <c r="A17" s="759" t="s">
        <v>995</v>
      </c>
      <c r="B17" s="735"/>
      <c r="C17" s="749">
        <v>0</v>
      </c>
      <c r="D17" s="735">
        <v>333.84999999999991</v>
      </c>
      <c r="E17" s="749">
        <v>1</v>
      </c>
      <c r="F17" s="736">
        <v>333.84999999999991</v>
      </c>
    </row>
    <row r="18" spans="1:6" ht="14.45" customHeight="1" x14ac:dyDescent="0.2">
      <c r="A18" s="759" t="s">
        <v>996</v>
      </c>
      <c r="B18" s="735">
        <v>188.46</v>
      </c>
      <c r="C18" s="749">
        <v>0.55555555555555558</v>
      </c>
      <c r="D18" s="735">
        <v>150.768</v>
      </c>
      <c r="E18" s="749">
        <v>0.44444444444444442</v>
      </c>
      <c r="F18" s="736">
        <v>339.22800000000001</v>
      </c>
    </row>
    <row r="19" spans="1:6" ht="14.45" customHeight="1" x14ac:dyDescent="0.2">
      <c r="A19" s="759" t="s">
        <v>997</v>
      </c>
      <c r="B19" s="735"/>
      <c r="C19" s="749">
        <v>0</v>
      </c>
      <c r="D19" s="735">
        <v>797.5</v>
      </c>
      <c r="E19" s="749">
        <v>1</v>
      </c>
      <c r="F19" s="736">
        <v>797.5</v>
      </c>
    </row>
    <row r="20" spans="1:6" ht="14.45" customHeight="1" x14ac:dyDescent="0.2">
      <c r="A20" s="759" t="s">
        <v>998</v>
      </c>
      <c r="B20" s="735">
        <v>3520</v>
      </c>
      <c r="C20" s="749">
        <v>1</v>
      </c>
      <c r="D20" s="735"/>
      <c r="E20" s="749">
        <v>0</v>
      </c>
      <c r="F20" s="736">
        <v>3520</v>
      </c>
    </row>
    <row r="21" spans="1:6" ht="14.45" customHeight="1" x14ac:dyDescent="0.2">
      <c r="A21" s="759" t="s">
        <v>999</v>
      </c>
      <c r="B21" s="735">
        <v>2152.7599999999998</v>
      </c>
      <c r="C21" s="749">
        <v>1</v>
      </c>
      <c r="D21" s="735"/>
      <c r="E21" s="749">
        <v>0</v>
      </c>
      <c r="F21" s="736">
        <v>2152.7599999999998</v>
      </c>
    </row>
    <row r="22" spans="1:6" ht="14.45" customHeight="1" x14ac:dyDescent="0.2">
      <c r="A22" s="759" t="s">
        <v>1000</v>
      </c>
      <c r="B22" s="735"/>
      <c r="C22" s="749">
        <v>0</v>
      </c>
      <c r="D22" s="735">
        <v>275</v>
      </c>
      <c r="E22" s="749">
        <v>1</v>
      </c>
      <c r="F22" s="736">
        <v>275</v>
      </c>
    </row>
    <row r="23" spans="1:6" ht="14.45" customHeight="1" x14ac:dyDescent="0.2">
      <c r="A23" s="759" t="s">
        <v>1001</v>
      </c>
      <c r="B23" s="735"/>
      <c r="C23" s="749">
        <v>0</v>
      </c>
      <c r="D23" s="735">
        <v>41.88</v>
      </c>
      <c r="E23" s="749">
        <v>1</v>
      </c>
      <c r="F23" s="736">
        <v>41.88</v>
      </c>
    </row>
    <row r="24" spans="1:6" ht="14.45" customHeight="1" x14ac:dyDescent="0.2">
      <c r="A24" s="759" t="s">
        <v>1002</v>
      </c>
      <c r="B24" s="735"/>
      <c r="C24" s="749">
        <v>0</v>
      </c>
      <c r="D24" s="735">
        <v>2583.12</v>
      </c>
      <c r="E24" s="749">
        <v>1</v>
      </c>
      <c r="F24" s="736">
        <v>2583.12</v>
      </c>
    </row>
    <row r="25" spans="1:6" ht="14.45" customHeight="1" x14ac:dyDescent="0.2">
      <c r="A25" s="759" t="s">
        <v>1003</v>
      </c>
      <c r="B25" s="735"/>
      <c r="C25" s="749">
        <v>0</v>
      </c>
      <c r="D25" s="735">
        <v>2825.5102469135804</v>
      </c>
      <c r="E25" s="749">
        <v>1</v>
      </c>
      <c r="F25" s="736">
        <v>2825.5102469135804</v>
      </c>
    </row>
    <row r="26" spans="1:6" ht="14.45" customHeight="1" x14ac:dyDescent="0.2">
      <c r="A26" s="759" t="s">
        <v>1004</v>
      </c>
      <c r="B26" s="735"/>
      <c r="C26" s="749">
        <v>0</v>
      </c>
      <c r="D26" s="735">
        <v>11947.51</v>
      </c>
      <c r="E26" s="749">
        <v>1</v>
      </c>
      <c r="F26" s="736">
        <v>11947.51</v>
      </c>
    </row>
    <row r="27" spans="1:6" ht="14.45" customHeight="1" x14ac:dyDescent="0.2">
      <c r="A27" s="759" t="s">
        <v>1005</v>
      </c>
      <c r="B27" s="735"/>
      <c r="C27" s="749">
        <v>0</v>
      </c>
      <c r="D27" s="735">
        <v>348.32</v>
      </c>
      <c r="E27" s="749">
        <v>1</v>
      </c>
      <c r="F27" s="736">
        <v>348.32</v>
      </c>
    </row>
    <row r="28" spans="1:6" ht="14.45" customHeight="1" x14ac:dyDescent="0.2">
      <c r="A28" s="759" t="s">
        <v>1006</v>
      </c>
      <c r="B28" s="735"/>
      <c r="C28" s="749">
        <v>0</v>
      </c>
      <c r="D28" s="735">
        <v>357.8</v>
      </c>
      <c r="E28" s="749">
        <v>1</v>
      </c>
      <c r="F28" s="736">
        <v>357.8</v>
      </c>
    </row>
    <row r="29" spans="1:6" ht="14.45" customHeight="1" x14ac:dyDescent="0.2">
      <c r="A29" s="759" t="s">
        <v>1007</v>
      </c>
      <c r="B29" s="735"/>
      <c r="C29" s="749">
        <v>0</v>
      </c>
      <c r="D29" s="735">
        <v>431.06</v>
      </c>
      <c r="E29" s="749">
        <v>1</v>
      </c>
      <c r="F29" s="736">
        <v>431.06</v>
      </c>
    </row>
    <row r="30" spans="1:6" ht="14.45" customHeight="1" x14ac:dyDescent="0.2">
      <c r="A30" s="759" t="s">
        <v>1008</v>
      </c>
      <c r="B30" s="735">
        <v>2937.4409999999998</v>
      </c>
      <c r="C30" s="749">
        <v>0.9718931137632425</v>
      </c>
      <c r="D30" s="735">
        <v>84.95</v>
      </c>
      <c r="E30" s="749">
        <v>2.810688623675759E-2</v>
      </c>
      <c r="F30" s="736">
        <v>3022.3909999999996</v>
      </c>
    </row>
    <row r="31" spans="1:6" ht="14.45" customHeight="1" x14ac:dyDescent="0.2">
      <c r="A31" s="759" t="s">
        <v>1009</v>
      </c>
      <c r="B31" s="735">
        <v>3861.5399999999995</v>
      </c>
      <c r="C31" s="749">
        <v>1</v>
      </c>
      <c r="D31" s="735"/>
      <c r="E31" s="749">
        <v>0</v>
      </c>
      <c r="F31" s="736">
        <v>3861.5399999999995</v>
      </c>
    </row>
    <row r="32" spans="1:6" ht="14.45" customHeight="1" x14ac:dyDescent="0.2">
      <c r="A32" s="759" t="s">
        <v>1010</v>
      </c>
      <c r="B32" s="735">
        <v>748</v>
      </c>
      <c r="C32" s="749">
        <v>0.14655172413793102</v>
      </c>
      <c r="D32" s="735">
        <v>4356</v>
      </c>
      <c r="E32" s="749">
        <v>0.85344827586206895</v>
      </c>
      <c r="F32" s="736">
        <v>5104</v>
      </c>
    </row>
    <row r="33" spans="1:6" ht="14.45" customHeight="1" x14ac:dyDescent="0.2">
      <c r="A33" s="759" t="s">
        <v>1011</v>
      </c>
      <c r="B33" s="735"/>
      <c r="C33" s="749">
        <v>0</v>
      </c>
      <c r="D33" s="735">
        <v>6713.24</v>
      </c>
      <c r="E33" s="749">
        <v>1</v>
      </c>
      <c r="F33" s="736">
        <v>6713.24</v>
      </c>
    </row>
    <row r="34" spans="1:6" ht="14.45" customHeight="1" thickBot="1" x14ac:dyDescent="0.25">
      <c r="A34" s="760" t="s">
        <v>1012</v>
      </c>
      <c r="B34" s="751">
        <v>376.74</v>
      </c>
      <c r="C34" s="752">
        <v>0.21846078908913785</v>
      </c>
      <c r="D34" s="751">
        <v>1347.78</v>
      </c>
      <c r="E34" s="752">
        <v>0.78153921091086209</v>
      </c>
      <c r="F34" s="753">
        <v>1724.52</v>
      </c>
    </row>
    <row r="35" spans="1:6" ht="14.45" customHeight="1" thickBot="1" x14ac:dyDescent="0.25">
      <c r="A35" s="754" t="s">
        <v>3</v>
      </c>
      <c r="B35" s="755">
        <v>17752.371000000003</v>
      </c>
      <c r="C35" s="756">
        <v>0.28756759473468224</v>
      </c>
      <c r="D35" s="755">
        <v>43980.492246913571</v>
      </c>
      <c r="E35" s="756">
        <v>0.71243240526531781</v>
      </c>
      <c r="F35" s="757">
        <v>61732.86324691357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C2FC723-4567-4E72-B495-243FDACB900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1099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63.1</v>
      </c>
      <c r="G3" s="47">
        <f>SUBTOTAL(9,G6:G1048576)</f>
        <v>17752.370999999999</v>
      </c>
      <c r="H3" s="48">
        <f>IF(M3=0,0,G3/M3)</f>
        <v>0.28756759473468219</v>
      </c>
      <c r="I3" s="47">
        <f>SUBTOTAL(9,I6:I1048576)</f>
        <v>139.30000000000001</v>
      </c>
      <c r="J3" s="47">
        <f>SUBTOTAL(9,J6:J1048576)</f>
        <v>43980.492246913578</v>
      </c>
      <c r="K3" s="48">
        <f>IF(M3=0,0,J3/M3)</f>
        <v>0.71243240526531781</v>
      </c>
      <c r="L3" s="47">
        <f>SUBTOTAL(9,L6:L1048576)</f>
        <v>202.4</v>
      </c>
      <c r="M3" s="49">
        <f>SUBTOTAL(9,M6:M1048576)</f>
        <v>61732.863246913577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601</v>
      </c>
      <c r="B6" s="724" t="s">
        <v>1013</v>
      </c>
      <c r="C6" s="724" t="s">
        <v>1014</v>
      </c>
      <c r="D6" s="724" t="s">
        <v>1015</v>
      </c>
      <c r="E6" s="724" t="s">
        <v>1016</v>
      </c>
      <c r="F6" s="728">
        <v>1</v>
      </c>
      <c r="G6" s="728">
        <v>409.01</v>
      </c>
      <c r="H6" s="748">
        <v>1</v>
      </c>
      <c r="I6" s="728"/>
      <c r="J6" s="728"/>
      <c r="K6" s="748">
        <v>0</v>
      </c>
      <c r="L6" s="728">
        <v>1</v>
      </c>
      <c r="M6" s="729">
        <v>409.01</v>
      </c>
    </row>
    <row r="7" spans="1:13" ht="14.45" customHeight="1" x14ac:dyDescent="0.2">
      <c r="A7" s="730" t="s">
        <v>606</v>
      </c>
      <c r="B7" s="731" t="s">
        <v>1013</v>
      </c>
      <c r="C7" s="731" t="s">
        <v>1014</v>
      </c>
      <c r="D7" s="731" t="s">
        <v>1015</v>
      </c>
      <c r="E7" s="731" t="s">
        <v>1016</v>
      </c>
      <c r="F7" s="735">
        <v>2</v>
      </c>
      <c r="G7" s="735">
        <v>825.67000000000007</v>
      </c>
      <c r="H7" s="749">
        <v>1</v>
      </c>
      <c r="I7" s="735"/>
      <c r="J7" s="735"/>
      <c r="K7" s="749">
        <v>0</v>
      </c>
      <c r="L7" s="735">
        <v>2</v>
      </c>
      <c r="M7" s="736">
        <v>825.67000000000007</v>
      </c>
    </row>
    <row r="8" spans="1:13" ht="14.45" customHeight="1" x14ac:dyDescent="0.2">
      <c r="A8" s="730" t="s">
        <v>606</v>
      </c>
      <c r="B8" s="731" t="s">
        <v>1017</v>
      </c>
      <c r="C8" s="731" t="s">
        <v>1018</v>
      </c>
      <c r="D8" s="731" t="s">
        <v>699</v>
      </c>
      <c r="E8" s="731" t="s">
        <v>700</v>
      </c>
      <c r="F8" s="735"/>
      <c r="G8" s="735"/>
      <c r="H8" s="749">
        <v>0</v>
      </c>
      <c r="I8" s="735">
        <v>2</v>
      </c>
      <c r="J8" s="735">
        <v>1435.78</v>
      </c>
      <c r="K8" s="749">
        <v>1</v>
      </c>
      <c r="L8" s="735">
        <v>2</v>
      </c>
      <c r="M8" s="736">
        <v>1435.78</v>
      </c>
    </row>
    <row r="9" spans="1:13" ht="14.45" customHeight="1" x14ac:dyDescent="0.2">
      <c r="A9" s="730" t="s">
        <v>609</v>
      </c>
      <c r="B9" s="731" t="s">
        <v>1019</v>
      </c>
      <c r="C9" s="731" t="s">
        <v>1020</v>
      </c>
      <c r="D9" s="731" t="s">
        <v>1021</v>
      </c>
      <c r="E9" s="731" t="s">
        <v>873</v>
      </c>
      <c r="F9" s="735">
        <v>30</v>
      </c>
      <c r="G9" s="735">
        <v>2154.02</v>
      </c>
      <c r="H9" s="749">
        <v>1</v>
      </c>
      <c r="I9" s="735"/>
      <c r="J9" s="735"/>
      <c r="K9" s="749">
        <v>0</v>
      </c>
      <c r="L9" s="735">
        <v>30</v>
      </c>
      <c r="M9" s="736">
        <v>2154.02</v>
      </c>
    </row>
    <row r="10" spans="1:13" ht="14.45" customHeight="1" x14ac:dyDescent="0.2">
      <c r="A10" s="730" t="s">
        <v>609</v>
      </c>
      <c r="B10" s="731" t="s">
        <v>1022</v>
      </c>
      <c r="C10" s="731" t="s">
        <v>1023</v>
      </c>
      <c r="D10" s="731" t="s">
        <v>862</v>
      </c>
      <c r="E10" s="731" t="s">
        <v>1024</v>
      </c>
      <c r="F10" s="735"/>
      <c r="G10" s="735"/>
      <c r="H10" s="749">
        <v>0</v>
      </c>
      <c r="I10" s="735">
        <v>4</v>
      </c>
      <c r="J10" s="735">
        <v>2802.28</v>
      </c>
      <c r="K10" s="749">
        <v>1</v>
      </c>
      <c r="L10" s="735">
        <v>4</v>
      </c>
      <c r="M10" s="736">
        <v>2802.28</v>
      </c>
    </row>
    <row r="11" spans="1:13" ht="14.45" customHeight="1" x14ac:dyDescent="0.2">
      <c r="A11" s="730" t="s">
        <v>609</v>
      </c>
      <c r="B11" s="731" t="s">
        <v>1022</v>
      </c>
      <c r="C11" s="731" t="s">
        <v>1025</v>
      </c>
      <c r="D11" s="731" t="s">
        <v>862</v>
      </c>
      <c r="E11" s="731" t="s">
        <v>1026</v>
      </c>
      <c r="F11" s="735"/>
      <c r="G11" s="735"/>
      <c r="H11" s="749">
        <v>0</v>
      </c>
      <c r="I11" s="735">
        <v>28</v>
      </c>
      <c r="J11" s="735">
        <v>3910.9599999999996</v>
      </c>
      <c r="K11" s="749">
        <v>1</v>
      </c>
      <c r="L11" s="735">
        <v>28</v>
      </c>
      <c r="M11" s="736">
        <v>3910.9599999999996</v>
      </c>
    </row>
    <row r="12" spans="1:13" ht="14.45" customHeight="1" x14ac:dyDescent="0.2">
      <c r="A12" s="730" t="s">
        <v>609</v>
      </c>
      <c r="B12" s="731" t="s">
        <v>1027</v>
      </c>
      <c r="C12" s="731" t="s">
        <v>1028</v>
      </c>
      <c r="D12" s="731" t="s">
        <v>771</v>
      </c>
      <c r="E12" s="731" t="s">
        <v>772</v>
      </c>
      <c r="F12" s="735"/>
      <c r="G12" s="735"/>
      <c r="H12" s="749">
        <v>0</v>
      </c>
      <c r="I12" s="735">
        <v>1</v>
      </c>
      <c r="J12" s="735">
        <v>40.39</v>
      </c>
      <c r="K12" s="749">
        <v>1</v>
      </c>
      <c r="L12" s="735">
        <v>1</v>
      </c>
      <c r="M12" s="736">
        <v>40.39</v>
      </c>
    </row>
    <row r="13" spans="1:13" ht="14.45" customHeight="1" x14ac:dyDescent="0.2">
      <c r="A13" s="730" t="s">
        <v>609</v>
      </c>
      <c r="B13" s="731" t="s">
        <v>1029</v>
      </c>
      <c r="C13" s="731" t="s">
        <v>1030</v>
      </c>
      <c r="D13" s="731" t="s">
        <v>1031</v>
      </c>
      <c r="E13" s="731" t="s">
        <v>1032</v>
      </c>
      <c r="F13" s="735">
        <v>9</v>
      </c>
      <c r="G13" s="735">
        <v>724.63</v>
      </c>
      <c r="H13" s="749">
        <v>1</v>
      </c>
      <c r="I13" s="735"/>
      <c r="J13" s="735"/>
      <c r="K13" s="749">
        <v>0</v>
      </c>
      <c r="L13" s="735">
        <v>9</v>
      </c>
      <c r="M13" s="736">
        <v>724.63</v>
      </c>
    </row>
    <row r="14" spans="1:13" ht="14.45" customHeight="1" x14ac:dyDescent="0.2">
      <c r="A14" s="730" t="s">
        <v>609</v>
      </c>
      <c r="B14" s="731" t="s">
        <v>1013</v>
      </c>
      <c r="C14" s="731" t="s">
        <v>1014</v>
      </c>
      <c r="D14" s="731" t="s">
        <v>1015</v>
      </c>
      <c r="E14" s="731" t="s">
        <v>1016</v>
      </c>
      <c r="F14" s="735">
        <v>4.0999999999999996</v>
      </c>
      <c r="G14" s="735">
        <v>1702.761</v>
      </c>
      <c r="H14" s="749">
        <v>1</v>
      </c>
      <c r="I14" s="735"/>
      <c r="J14" s="735"/>
      <c r="K14" s="749">
        <v>0</v>
      </c>
      <c r="L14" s="735">
        <v>4.0999999999999996</v>
      </c>
      <c r="M14" s="736">
        <v>1702.761</v>
      </c>
    </row>
    <row r="15" spans="1:13" ht="14.45" customHeight="1" x14ac:dyDescent="0.2">
      <c r="A15" s="730" t="s">
        <v>609</v>
      </c>
      <c r="B15" s="731" t="s">
        <v>1013</v>
      </c>
      <c r="C15" s="731" t="s">
        <v>1033</v>
      </c>
      <c r="D15" s="731" t="s">
        <v>1034</v>
      </c>
      <c r="E15" s="731" t="s">
        <v>1035</v>
      </c>
      <c r="F15" s="735"/>
      <c r="G15" s="735"/>
      <c r="H15" s="749">
        <v>0</v>
      </c>
      <c r="I15" s="735">
        <v>1</v>
      </c>
      <c r="J15" s="735">
        <v>84.95</v>
      </c>
      <c r="K15" s="749">
        <v>1</v>
      </c>
      <c r="L15" s="735">
        <v>1</v>
      </c>
      <c r="M15" s="736">
        <v>84.95</v>
      </c>
    </row>
    <row r="16" spans="1:13" ht="14.45" customHeight="1" x14ac:dyDescent="0.2">
      <c r="A16" s="730" t="s">
        <v>609</v>
      </c>
      <c r="B16" s="731" t="s">
        <v>1036</v>
      </c>
      <c r="C16" s="731" t="s">
        <v>1037</v>
      </c>
      <c r="D16" s="731" t="s">
        <v>1038</v>
      </c>
      <c r="E16" s="731" t="s">
        <v>963</v>
      </c>
      <c r="F16" s="735">
        <v>1</v>
      </c>
      <c r="G16" s="735">
        <v>748</v>
      </c>
      <c r="H16" s="749">
        <v>1</v>
      </c>
      <c r="I16" s="735"/>
      <c r="J16" s="735"/>
      <c r="K16" s="749">
        <v>0</v>
      </c>
      <c r="L16" s="735">
        <v>1</v>
      </c>
      <c r="M16" s="736">
        <v>748</v>
      </c>
    </row>
    <row r="17" spans="1:13" ht="14.45" customHeight="1" x14ac:dyDescent="0.2">
      <c r="A17" s="730" t="s">
        <v>609</v>
      </c>
      <c r="B17" s="731" t="s">
        <v>1036</v>
      </c>
      <c r="C17" s="731" t="s">
        <v>1039</v>
      </c>
      <c r="D17" s="731" t="s">
        <v>962</v>
      </c>
      <c r="E17" s="731" t="s">
        <v>963</v>
      </c>
      <c r="F17" s="735"/>
      <c r="G17" s="735"/>
      <c r="H17" s="749">
        <v>0</v>
      </c>
      <c r="I17" s="735">
        <v>6</v>
      </c>
      <c r="J17" s="735">
        <v>4356</v>
      </c>
      <c r="K17" s="749">
        <v>1</v>
      </c>
      <c r="L17" s="735">
        <v>6</v>
      </c>
      <c r="M17" s="736">
        <v>4356</v>
      </c>
    </row>
    <row r="18" spans="1:13" ht="14.45" customHeight="1" x14ac:dyDescent="0.2">
      <c r="A18" s="730" t="s">
        <v>609</v>
      </c>
      <c r="B18" s="731" t="s">
        <v>1040</v>
      </c>
      <c r="C18" s="731" t="s">
        <v>1041</v>
      </c>
      <c r="D18" s="731" t="s">
        <v>1042</v>
      </c>
      <c r="E18" s="731" t="s">
        <v>1043</v>
      </c>
      <c r="F18" s="735"/>
      <c r="G18" s="735"/>
      <c r="H18" s="749">
        <v>0</v>
      </c>
      <c r="I18" s="735">
        <v>2.6</v>
      </c>
      <c r="J18" s="735">
        <v>364.07799999999992</v>
      </c>
      <c r="K18" s="749">
        <v>1</v>
      </c>
      <c r="L18" s="735">
        <v>2.6</v>
      </c>
      <c r="M18" s="736">
        <v>364.07799999999992</v>
      </c>
    </row>
    <row r="19" spans="1:13" ht="14.45" customHeight="1" x14ac:dyDescent="0.2">
      <c r="A19" s="730" t="s">
        <v>609</v>
      </c>
      <c r="B19" s="731" t="s">
        <v>1044</v>
      </c>
      <c r="C19" s="731" t="s">
        <v>1045</v>
      </c>
      <c r="D19" s="731" t="s">
        <v>970</v>
      </c>
      <c r="E19" s="731" t="s">
        <v>971</v>
      </c>
      <c r="F19" s="735"/>
      <c r="G19" s="735"/>
      <c r="H19" s="749">
        <v>0</v>
      </c>
      <c r="I19" s="735">
        <v>21</v>
      </c>
      <c r="J19" s="735">
        <v>399.84000000000003</v>
      </c>
      <c r="K19" s="749">
        <v>1</v>
      </c>
      <c r="L19" s="735">
        <v>21</v>
      </c>
      <c r="M19" s="736">
        <v>399.84000000000003</v>
      </c>
    </row>
    <row r="20" spans="1:13" ht="14.45" customHeight="1" x14ac:dyDescent="0.2">
      <c r="A20" s="730" t="s">
        <v>609</v>
      </c>
      <c r="B20" s="731" t="s">
        <v>1017</v>
      </c>
      <c r="C20" s="731" t="s">
        <v>1018</v>
      </c>
      <c r="D20" s="731" t="s">
        <v>699</v>
      </c>
      <c r="E20" s="731" t="s">
        <v>700</v>
      </c>
      <c r="F20" s="735"/>
      <c r="G20" s="735"/>
      <c r="H20" s="749">
        <v>0</v>
      </c>
      <c r="I20" s="735">
        <v>12.8</v>
      </c>
      <c r="J20" s="735">
        <v>9146.116</v>
      </c>
      <c r="K20" s="749">
        <v>1</v>
      </c>
      <c r="L20" s="735">
        <v>12.8</v>
      </c>
      <c r="M20" s="736">
        <v>9146.116</v>
      </c>
    </row>
    <row r="21" spans="1:13" ht="14.45" customHeight="1" x14ac:dyDescent="0.2">
      <c r="A21" s="730" t="s">
        <v>609</v>
      </c>
      <c r="B21" s="731" t="s">
        <v>1046</v>
      </c>
      <c r="C21" s="731" t="s">
        <v>1047</v>
      </c>
      <c r="D21" s="731" t="s">
        <v>789</v>
      </c>
      <c r="E21" s="731" t="s">
        <v>790</v>
      </c>
      <c r="F21" s="735">
        <v>3</v>
      </c>
      <c r="G21" s="735">
        <v>3861.5399999999995</v>
      </c>
      <c r="H21" s="749">
        <v>1</v>
      </c>
      <c r="I21" s="735"/>
      <c r="J21" s="735"/>
      <c r="K21" s="749">
        <v>0</v>
      </c>
      <c r="L21" s="735">
        <v>3</v>
      </c>
      <c r="M21" s="736">
        <v>3861.5399999999995</v>
      </c>
    </row>
    <row r="22" spans="1:13" ht="14.45" customHeight="1" x14ac:dyDescent="0.2">
      <c r="A22" s="730" t="s">
        <v>609</v>
      </c>
      <c r="B22" s="731" t="s">
        <v>1048</v>
      </c>
      <c r="C22" s="731" t="s">
        <v>1049</v>
      </c>
      <c r="D22" s="731" t="s">
        <v>1050</v>
      </c>
      <c r="E22" s="731" t="s">
        <v>1051</v>
      </c>
      <c r="F22" s="735">
        <v>2</v>
      </c>
      <c r="G22" s="735">
        <v>1088.7800000000002</v>
      </c>
      <c r="H22" s="749">
        <v>1</v>
      </c>
      <c r="I22" s="735"/>
      <c r="J22" s="735"/>
      <c r="K22" s="749">
        <v>0</v>
      </c>
      <c r="L22" s="735">
        <v>2</v>
      </c>
      <c r="M22" s="736">
        <v>1088.7800000000002</v>
      </c>
    </row>
    <row r="23" spans="1:13" ht="14.45" customHeight="1" x14ac:dyDescent="0.2">
      <c r="A23" s="730" t="s">
        <v>609</v>
      </c>
      <c r="B23" s="731" t="s">
        <v>1052</v>
      </c>
      <c r="C23" s="731" t="s">
        <v>1053</v>
      </c>
      <c r="D23" s="731" t="s">
        <v>1054</v>
      </c>
      <c r="E23" s="731" t="s">
        <v>1055</v>
      </c>
      <c r="F23" s="735"/>
      <c r="G23" s="735"/>
      <c r="H23" s="749">
        <v>0</v>
      </c>
      <c r="I23" s="735">
        <v>10</v>
      </c>
      <c r="J23" s="735">
        <v>333.84999999999991</v>
      </c>
      <c r="K23" s="749">
        <v>1</v>
      </c>
      <c r="L23" s="735">
        <v>10</v>
      </c>
      <c r="M23" s="736">
        <v>333.84999999999991</v>
      </c>
    </row>
    <row r="24" spans="1:13" ht="14.45" customHeight="1" x14ac:dyDescent="0.2">
      <c r="A24" s="730" t="s">
        <v>609</v>
      </c>
      <c r="B24" s="731" t="s">
        <v>1056</v>
      </c>
      <c r="C24" s="731" t="s">
        <v>1057</v>
      </c>
      <c r="D24" s="731" t="s">
        <v>955</v>
      </c>
      <c r="E24" s="731" t="s">
        <v>1058</v>
      </c>
      <c r="F24" s="735"/>
      <c r="G24" s="735"/>
      <c r="H24" s="749">
        <v>0</v>
      </c>
      <c r="I24" s="735">
        <v>0.4</v>
      </c>
      <c r="J24" s="735">
        <v>150.768</v>
      </c>
      <c r="K24" s="749">
        <v>1</v>
      </c>
      <c r="L24" s="735">
        <v>0.4</v>
      </c>
      <c r="M24" s="736">
        <v>150.768</v>
      </c>
    </row>
    <row r="25" spans="1:13" ht="14.45" customHeight="1" x14ac:dyDescent="0.2">
      <c r="A25" s="730" t="s">
        <v>609</v>
      </c>
      <c r="B25" s="731" t="s">
        <v>1056</v>
      </c>
      <c r="C25" s="731" t="s">
        <v>1059</v>
      </c>
      <c r="D25" s="731" t="s">
        <v>955</v>
      </c>
      <c r="E25" s="731" t="s">
        <v>957</v>
      </c>
      <c r="F25" s="735">
        <v>1</v>
      </c>
      <c r="G25" s="735">
        <v>188.46</v>
      </c>
      <c r="H25" s="749">
        <v>1</v>
      </c>
      <c r="I25" s="735"/>
      <c r="J25" s="735"/>
      <c r="K25" s="749">
        <v>0</v>
      </c>
      <c r="L25" s="735">
        <v>1</v>
      </c>
      <c r="M25" s="736">
        <v>188.46</v>
      </c>
    </row>
    <row r="26" spans="1:13" ht="14.45" customHeight="1" x14ac:dyDescent="0.2">
      <c r="A26" s="730" t="s">
        <v>609</v>
      </c>
      <c r="B26" s="731" t="s">
        <v>1060</v>
      </c>
      <c r="C26" s="731" t="s">
        <v>1061</v>
      </c>
      <c r="D26" s="731" t="s">
        <v>1062</v>
      </c>
      <c r="E26" s="731" t="s">
        <v>1063</v>
      </c>
      <c r="F26" s="735"/>
      <c r="G26" s="735"/>
      <c r="H26" s="749">
        <v>0</v>
      </c>
      <c r="I26" s="735">
        <v>2.5</v>
      </c>
      <c r="J26" s="735">
        <v>797.5</v>
      </c>
      <c r="K26" s="749">
        <v>1</v>
      </c>
      <c r="L26" s="735">
        <v>2.5</v>
      </c>
      <c r="M26" s="736">
        <v>797.5</v>
      </c>
    </row>
    <row r="27" spans="1:13" ht="14.45" customHeight="1" x14ac:dyDescent="0.2">
      <c r="A27" s="730" t="s">
        <v>609</v>
      </c>
      <c r="B27" s="731" t="s">
        <v>1064</v>
      </c>
      <c r="C27" s="731" t="s">
        <v>1065</v>
      </c>
      <c r="D27" s="731" t="s">
        <v>974</v>
      </c>
      <c r="E27" s="731" t="s">
        <v>975</v>
      </c>
      <c r="F27" s="735">
        <v>4</v>
      </c>
      <c r="G27" s="735">
        <v>3520</v>
      </c>
      <c r="H27" s="749">
        <v>1</v>
      </c>
      <c r="I27" s="735"/>
      <c r="J27" s="735"/>
      <c r="K27" s="749">
        <v>0</v>
      </c>
      <c r="L27" s="735">
        <v>4</v>
      </c>
      <c r="M27" s="736">
        <v>3520</v>
      </c>
    </row>
    <row r="28" spans="1:13" ht="14.45" customHeight="1" x14ac:dyDescent="0.2">
      <c r="A28" s="730" t="s">
        <v>609</v>
      </c>
      <c r="B28" s="731" t="s">
        <v>1066</v>
      </c>
      <c r="C28" s="731" t="s">
        <v>1067</v>
      </c>
      <c r="D28" s="731" t="s">
        <v>707</v>
      </c>
      <c r="E28" s="731" t="s">
        <v>709</v>
      </c>
      <c r="F28" s="735">
        <v>4</v>
      </c>
      <c r="G28" s="735">
        <v>2152.7599999999998</v>
      </c>
      <c r="H28" s="749">
        <v>1</v>
      </c>
      <c r="I28" s="735"/>
      <c r="J28" s="735"/>
      <c r="K28" s="749">
        <v>0</v>
      </c>
      <c r="L28" s="735">
        <v>4</v>
      </c>
      <c r="M28" s="736">
        <v>2152.7599999999998</v>
      </c>
    </row>
    <row r="29" spans="1:13" ht="14.45" customHeight="1" x14ac:dyDescent="0.2">
      <c r="A29" s="730" t="s">
        <v>609</v>
      </c>
      <c r="B29" s="731" t="s">
        <v>1068</v>
      </c>
      <c r="C29" s="731" t="s">
        <v>1069</v>
      </c>
      <c r="D29" s="731" t="s">
        <v>1070</v>
      </c>
      <c r="E29" s="731" t="s">
        <v>1071</v>
      </c>
      <c r="F29" s="735"/>
      <c r="G29" s="735"/>
      <c r="H29" s="749">
        <v>0</v>
      </c>
      <c r="I29" s="735">
        <v>1</v>
      </c>
      <c r="J29" s="735">
        <v>275</v>
      </c>
      <c r="K29" s="749">
        <v>1</v>
      </c>
      <c r="L29" s="735">
        <v>1</v>
      </c>
      <c r="M29" s="736">
        <v>275</v>
      </c>
    </row>
    <row r="30" spans="1:13" ht="14.45" customHeight="1" x14ac:dyDescent="0.2">
      <c r="A30" s="730" t="s">
        <v>609</v>
      </c>
      <c r="B30" s="731" t="s">
        <v>1072</v>
      </c>
      <c r="C30" s="731" t="s">
        <v>1073</v>
      </c>
      <c r="D30" s="731" t="s">
        <v>864</v>
      </c>
      <c r="E30" s="731" t="s">
        <v>1074</v>
      </c>
      <c r="F30" s="735"/>
      <c r="G30" s="735"/>
      <c r="H30" s="749">
        <v>0</v>
      </c>
      <c r="I30" s="735">
        <v>1</v>
      </c>
      <c r="J30" s="735">
        <v>41.88</v>
      </c>
      <c r="K30" s="749">
        <v>1</v>
      </c>
      <c r="L30" s="735">
        <v>1</v>
      </c>
      <c r="M30" s="736">
        <v>41.88</v>
      </c>
    </row>
    <row r="31" spans="1:13" ht="14.45" customHeight="1" x14ac:dyDescent="0.2">
      <c r="A31" s="730" t="s">
        <v>609</v>
      </c>
      <c r="B31" s="731" t="s">
        <v>1075</v>
      </c>
      <c r="C31" s="731" t="s">
        <v>1076</v>
      </c>
      <c r="D31" s="731" t="s">
        <v>1077</v>
      </c>
      <c r="E31" s="731" t="s">
        <v>1078</v>
      </c>
      <c r="F31" s="735"/>
      <c r="G31" s="735"/>
      <c r="H31" s="749">
        <v>0</v>
      </c>
      <c r="I31" s="735">
        <v>7</v>
      </c>
      <c r="J31" s="735">
        <v>2583.12</v>
      </c>
      <c r="K31" s="749">
        <v>1</v>
      </c>
      <c r="L31" s="735">
        <v>7</v>
      </c>
      <c r="M31" s="736">
        <v>2583.12</v>
      </c>
    </row>
    <row r="32" spans="1:13" ht="14.45" customHeight="1" x14ac:dyDescent="0.2">
      <c r="A32" s="730" t="s">
        <v>609</v>
      </c>
      <c r="B32" s="731" t="s">
        <v>1079</v>
      </c>
      <c r="C32" s="731" t="s">
        <v>1080</v>
      </c>
      <c r="D32" s="731" t="s">
        <v>1081</v>
      </c>
      <c r="E32" s="731" t="s">
        <v>1082</v>
      </c>
      <c r="F32" s="735"/>
      <c r="G32" s="735"/>
      <c r="H32" s="749">
        <v>0</v>
      </c>
      <c r="I32" s="735">
        <v>23</v>
      </c>
      <c r="J32" s="735">
        <v>2825.5102469135804</v>
      </c>
      <c r="K32" s="749">
        <v>1</v>
      </c>
      <c r="L32" s="735">
        <v>23</v>
      </c>
      <c r="M32" s="736">
        <v>2825.5102469135804</v>
      </c>
    </row>
    <row r="33" spans="1:13" ht="14.45" customHeight="1" x14ac:dyDescent="0.2">
      <c r="A33" s="730" t="s">
        <v>609</v>
      </c>
      <c r="B33" s="731" t="s">
        <v>1083</v>
      </c>
      <c r="C33" s="731" t="s">
        <v>1084</v>
      </c>
      <c r="D33" s="731" t="s">
        <v>758</v>
      </c>
      <c r="E33" s="731" t="s">
        <v>759</v>
      </c>
      <c r="F33" s="735"/>
      <c r="G33" s="735"/>
      <c r="H33" s="749">
        <v>0</v>
      </c>
      <c r="I33" s="735">
        <v>3</v>
      </c>
      <c r="J33" s="735">
        <v>11947.51</v>
      </c>
      <c r="K33" s="749">
        <v>1</v>
      </c>
      <c r="L33" s="735">
        <v>3</v>
      </c>
      <c r="M33" s="736">
        <v>11947.51</v>
      </c>
    </row>
    <row r="34" spans="1:13" ht="14.45" customHeight="1" x14ac:dyDescent="0.2">
      <c r="A34" s="730" t="s">
        <v>609</v>
      </c>
      <c r="B34" s="731" t="s">
        <v>1085</v>
      </c>
      <c r="C34" s="731" t="s">
        <v>1086</v>
      </c>
      <c r="D34" s="731" t="s">
        <v>902</v>
      </c>
      <c r="E34" s="731" t="s">
        <v>903</v>
      </c>
      <c r="F34" s="735"/>
      <c r="G34" s="735"/>
      <c r="H34" s="749">
        <v>0</v>
      </c>
      <c r="I34" s="735">
        <v>7</v>
      </c>
      <c r="J34" s="735">
        <v>348.32</v>
      </c>
      <c r="K34" s="749">
        <v>1</v>
      </c>
      <c r="L34" s="735">
        <v>7</v>
      </c>
      <c r="M34" s="736">
        <v>348.32</v>
      </c>
    </row>
    <row r="35" spans="1:13" ht="14.45" customHeight="1" x14ac:dyDescent="0.2">
      <c r="A35" s="730" t="s">
        <v>609</v>
      </c>
      <c r="B35" s="731" t="s">
        <v>1087</v>
      </c>
      <c r="C35" s="731" t="s">
        <v>1088</v>
      </c>
      <c r="D35" s="731" t="s">
        <v>1089</v>
      </c>
      <c r="E35" s="731" t="s">
        <v>891</v>
      </c>
      <c r="F35" s="735"/>
      <c r="G35" s="735"/>
      <c r="H35" s="749">
        <v>0</v>
      </c>
      <c r="I35" s="735">
        <v>1</v>
      </c>
      <c r="J35" s="735">
        <v>431.06</v>
      </c>
      <c r="K35" s="749">
        <v>1</v>
      </c>
      <c r="L35" s="735">
        <v>1</v>
      </c>
      <c r="M35" s="736">
        <v>431.06</v>
      </c>
    </row>
    <row r="36" spans="1:13" ht="14.45" customHeight="1" x14ac:dyDescent="0.2">
      <c r="A36" s="730" t="s">
        <v>609</v>
      </c>
      <c r="B36" s="731" t="s">
        <v>1090</v>
      </c>
      <c r="C36" s="731" t="s">
        <v>1091</v>
      </c>
      <c r="D36" s="731" t="s">
        <v>1092</v>
      </c>
      <c r="E36" s="731" t="s">
        <v>1093</v>
      </c>
      <c r="F36" s="735"/>
      <c r="G36" s="735"/>
      <c r="H36" s="749">
        <v>0</v>
      </c>
      <c r="I36" s="735">
        <v>4</v>
      </c>
      <c r="J36" s="735">
        <v>357.8</v>
      </c>
      <c r="K36" s="749">
        <v>1</v>
      </c>
      <c r="L36" s="735">
        <v>4</v>
      </c>
      <c r="M36" s="736">
        <v>357.8</v>
      </c>
    </row>
    <row r="37" spans="1:13" ht="14.45" customHeight="1" x14ac:dyDescent="0.2">
      <c r="A37" s="730" t="s">
        <v>609</v>
      </c>
      <c r="B37" s="731" t="s">
        <v>1094</v>
      </c>
      <c r="C37" s="731" t="s">
        <v>1095</v>
      </c>
      <c r="D37" s="731" t="s">
        <v>925</v>
      </c>
      <c r="E37" s="731" t="s">
        <v>926</v>
      </c>
      <c r="F37" s="735"/>
      <c r="G37" s="735"/>
      <c r="H37" s="749">
        <v>0</v>
      </c>
      <c r="I37" s="735">
        <v>1</v>
      </c>
      <c r="J37" s="735">
        <v>1347.78</v>
      </c>
      <c r="K37" s="749">
        <v>1</v>
      </c>
      <c r="L37" s="735">
        <v>1</v>
      </c>
      <c r="M37" s="736">
        <v>1347.78</v>
      </c>
    </row>
    <row r="38" spans="1:13" ht="14.45" customHeight="1" thickBot="1" x14ac:dyDescent="0.25">
      <c r="A38" s="737" t="s">
        <v>609</v>
      </c>
      <c r="B38" s="738" t="s">
        <v>1094</v>
      </c>
      <c r="C38" s="738" t="s">
        <v>1096</v>
      </c>
      <c r="D38" s="738" t="s">
        <v>1097</v>
      </c>
      <c r="E38" s="738" t="s">
        <v>1098</v>
      </c>
      <c r="F38" s="742">
        <v>2</v>
      </c>
      <c r="G38" s="742">
        <v>376.74</v>
      </c>
      <c r="H38" s="750">
        <v>1</v>
      </c>
      <c r="I38" s="742"/>
      <c r="J38" s="742"/>
      <c r="K38" s="750">
        <v>0</v>
      </c>
      <c r="L38" s="742">
        <v>2</v>
      </c>
      <c r="M38" s="743">
        <v>376.74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75FB510-4C0B-4431-BCFD-2BFDE7AD7EC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1516</v>
      </c>
      <c r="C3" s="395">
        <f>SUM(C6:C1048576)</f>
        <v>581</v>
      </c>
      <c r="D3" s="395">
        <f>SUM(D6:D1048576)</f>
        <v>106</v>
      </c>
      <c r="E3" s="396">
        <f>SUM(E6:E1048576)</f>
        <v>4</v>
      </c>
      <c r="F3" s="393">
        <f>IF(SUM($B3:$E3)=0,"",B3/SUM($B3:$E3))</f>
        <v>0.68690530131400096</v>
      </c>
      <c r="G3" s="391">
        <f t="shared" ref="G3:I3" si="0">IF(SUM($B3:$E3)=0,"",C3/SUM($B3:$E3))</f>
        <v>0.26325328500226552</v>
      </c>
      <c r="H3" s="391">
        <f t="shared" si="0"/>
        <v>4.8028998640688721E-2</v>
      </c>
      <c r="I3" s="392">
        <f t="shared" si="0"/>
        <v>1.8124150430448573E-3</v>
      </c>
      <c r="J3" s="395">
        <f>SUM(J6:J1048576)</f>
        <v>282</v>
      </c>
      <c r="K3" s="395">
        <f>SUM(K6:K1048576)</f>
        <v>374</v>
      </c>
      <c r="L3" s="395">
        <f>SUM(L6:L1048576)</f>
        <v>106</v>
      </c>
      <c r="M3" s="396">
        <f>SUM(M6:M1048576)</f>
        <v>2</v>
      </c>
      <c r="N3" s="393">
        <f>IF(SUM($J3:$M3)=0,"",J3/SUM($J3:$M3))</f>
        <v>0.36910994764397903</v>
      </c>
      <c r="O3" s="391">
        <f t="shared" ref="O3:Q3" si="1">IF(SUM($J3:$M3)=0,"",K3/SUM($J3:$M3))</f>
        <v>0.48952879581151831</v>
      </c>
      <c r="P3" s="391">
        <f t="shared" si="1"/>
        <v>0.13874345549738221</v>
      </c>
      <c r="Q3" s="392">
        <f t="shared" si="1"/>
        <v>2.617801047120419E-3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1100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987</v>
      </c>
      <c r="B7" s="781">
        <v>509</v>
      </c>
      <c r="C7" s="735">
        <v>39</v>
      </c>
      <c r="D7" s="735">
        <v>9</v>
      </c>
      <c r="E7" s="736"/>
      <c r="F7" s="778">
        <v>0.91382405745062834</v>
      </c>
      <c r="G7" s="749">
        <v>7.0017953321364457E-2</v>
      </c>
      <c r="H7" s="749">
        <v>1.615798922800718E-2</v>
      </c>
      <c r="I7" s="784">
        <v>0</v>
      </c>
      <c r="J7" s="781">
        <v>134</v>
      </c>
      <c r="K7" s="735">
        <v>31</v>
      </c>
      <c r="L7" s="735">
        <v>9</v>
      </c>
      <c r="M7" s="736"/>
      <c r="N7" s="778">
        <v>0.77011494252873558</v>
      </c>
      <c r="O7" s="749">
        <v>0.17816091954022989</v>
      </c>
      <c r="P7" s="749">
        <v>5.1724137931034482E-2</v>
      </c>
      <c r="Q7" s="772">
        <v>0</v>
      </c>
    </row>
    <row r="8" spans="1:17" ht="14.45" customHeight="1" x14ac:dyDescent="0.2">
      <c r="A8" s="775" t="s">
        <v>985</v>
      </c>
      <c r="B8" s="781"/>
      <c r="C8" s="735"/>
      <c r="D8" s="735">
        <v>8</v>
      </c>
      <c r="E8" s="736"/>
      <c r="F8" s="778">
        <v>0</v>
      </c>
      <c r="G8" s="749">
        <v>0</v>
      </c>
      <c r="H8" s="749">
        <v>1</v>
      </c>
      <c r="I8" s="784">
        <v>0</v>
      </c>
      <c r="J8" s="781"/>
      <c r="K8" s="735"/>
      <c r="L8" s="735">
        <v>8</v>
      </c>
      <c r="M8" s="736"/>
      <c r="N8" s="778">
        <v>0</v>
      </c>
      <c r="O8" s="749">
        <v>0</v>
      </c>
      <c r="P8" s="749">
        <v>1</v>
      </c>
      <c r="Q8" s="772">
        <v>0</v>
      </c>
    </row>
    <row r="9" spans="1:17" ht="14.45" customHeight="1" x14ac:dyDescent="0.2">
      <c r="A9" s="775" t="s">
        <v>986</v>
      </c>
      <c r="B9" s="781">
        <v>1007</v>
      </c>
      <c r="C9" s="735">
        <v>542</v>
      </c>
      <c r="D9" s="735">
        <v>89</v>
      </c>
      <c r="E9" s="736"/>
      <c r="F9" s="778">
        <v>0.61477411477411481</v>
      </c>
      <c r="G9" s="749">
        <v>0.33089133089133088</v>
      </c>
      <c r="H9" s="749">
        <v>5.4334554334554336E-2</v>
      </c>
      <c r="I9" s="784">
        <v>0</v>
      </c>
      <c r="J9" s="781">
        <v>148</v>
      </c>
      <c r="K9" s="735">
        <v>343</v>
      </c>
      <c r="L9" s="735">
        <v>89</v>
      </c>
      <c r="M9" s="736"/>
      <c r="N9" s="778">
        <v>0.25517241379310346</v>
      </c>
      <c r="O9" s="749">
        <v>0.5913793103448276</v>
      </c>
      <c r="P9" s="749">
        <v>0.15344827586206897</v>
      </c>
      <c r="Q9" s="772">
        <v>0</v>
      </c>
    </row>
    <row r="10" spans="1:17" ht="14.45" customHeight="1" thickBot="1" x14ac:dyDescent="0.25">
      <c r="A10" s="776" t="s">
        <v>1101</v>
      </c>
      <c r="B10" s="782"/>
      <c r="C10" s="742"/>
      <c r="D10" s="742"/>
      <c r="E10" s="743">
        <v>4</v>
      </c>
      <c r="F10" s="779">
        <v>0</v>
      </c>
      <c r="G10" s="750">
        <v>0</v>
      </c>
      <c r="H10" s="750">
        <v>0</v>
      </c>
      <c r="I10" s="785">
        <v>1</v>
      </c>
      <c r="J10" s="782"/>
      <c r="K10" s="742"/>
      <c r="L10" s="742"/>
      <c r="M10" s="743">
        <v>2</v>
      </c>
      <c r="N10" s="779">
        <v>0</v>
      </c>
      <c r="O10" s="750">
        <v>0</v>
      </c>
      <c r="P10" s="750">
        <v>0</v>
      </c>
      <c r="Q10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9D11DD0-5D6F-405C-8ACC-541CC4DD533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9</v>
      </c>
      <c r="B5" s="713" t="s">
        <v>1102</v>
      </c>
      <c r="C5" s="716">
        <v>1171795.8700000003</v>
      </c>
      <c r="D5" s="716">
        <v>655</v>
      </c>
      <c r="E5" s="716">
        <v>495272.64000000019</v>
      </c>
      <c r="F5" s="786">
        <v>0.42266119268708469</v>
      </c>
      <c r="G5" s="716">
        <v>309</v>
      </c>
      <c r="H5" s="786">
        <v>0.47175572519083969</v>
      </c>
      <c r="I5" s="716">
        <v>676523.2300000001</v>
      </c>
      <c r="J5" s="786">
        <v>0.57733880731291531</v>
      </c>
      <c r="K5" s="716">
        <v>346</v>
      </c>
      <c r="L5" s="786">
        <v>0.52824427480916025</v>
      </c>
      <c r="M5" s="716" t="s">
        <v>73</v>
      </c>
      <c r="N5" s="270"/>
    </row>
    <row r="6" spans="1:14" ht="14.45" customHeight="1" x14ac:dyDescent="0.2">
      <c r="A6" s="712">
        <v>9</v>
      </c>
      <c r="B6" s="713" t="s">
        <v>1103</v>
      </c>
      <c r="C6" s="716">
        <v>1162422.8200000003</v>
      </c>
      <c r="D6" s="716">
        <v>606</v>
      </c>
      <c r="E6" s="716">
        <v>494712.39000000019</v>
      </c>
      <c r="F6" s="786">
        <v>0.42558730049707738</v>
      </c>
      <c r="G6" s="716">
        <v>293</v>
      </c>
      <c r="H6" s="786">
        <v>0.48349834983498352</v>
      </c>
      <c r="I6" s="716">
        <v>667710.43000000005</v>
      </c>
      <c r="J6" s="786">
        <v>0.57441269950292262</v>
      </c>
      <c r="K6" s="716">
        <v>313</v>
      </c>
      <c r="L6" s="786">
        <v>0.51650165016501648</v>
      </c>
      <c r="M6" s="716" t="s">
        <v>1</v>
      </c>
      <c r="N6" s="270"/>
    </row>
    <row r="7" spans="1:14" ht="14.45" customHeight="1" x14ac:dyDescent="0.2">
      <c r="A7" s="712">
        <v>9</v>
      </c>
      <c r="B7" s="713" t="s">
        <v>1104</v>
      </c>
      <c r="C7" s="716">
        <v>0</v>
      </c>
      <c r="D7" s="716">
        <v>27</v>
      </c>
      <c r="E7" s="716">
        <v>0</v>
      </c>
      <c r="F7" s="786" t="s">
        <v>329</v>
      </c>
      <c r="G7" s="716">
        <v>12</v>
      </c>
      <c r="H7" s="786">
        <v>0.44444444444444442</v>
      </c>
      <c r="I7" s="716">
        <v>0</v>
      </c>
      <c r="J7" s="786" t="s">
        <v>329</v>
      </c>
      <c r="K7" s="716">
        <v>15</v>
      </c>
      <c r="L7" s="786">
        <v>0.55555555555555558</v>
      </c>
      <c r="M7" s="716" t="s">
        <v>1</v>
      </c>
      <c r="N7" s="270"/>
    </row>
    <row r="8" spans="1:14" ht="14.45" customHeight="1" x14ac:dyDescent="0.2">
      <c r="A8" s="712">
        <v>9</v>
      </c>
      <c r="B8" s="713" t="s">
        <v>1105</v>
      </c>
      <c r="C8" s="716">
        <v>9373.0500000000011</v>
      </c>
      <c r="D8" s="716">
        <v>22</v>
      </c>
      <c r="E8" s="716">
        <v>560.25</v>
      </c>
      <c r="F8" s="786">
        <v>5.9772432665994517E-2</v>
      </c>
      <c r="G8" s="716">
        <v>4</v>
      </c>
      <c r="H8" s="786">
        <v>0.18181818181818182</v>
      </c>
      <c r="I8" s="716">
        <v>8812.8000000000011</v>
      </c>
      <c r="J8" s="786">
        <v>0.94022756733400548</v>
      </c>
      <c r="K8" s="716">
        <v>18</v>
      </c>
      <c r="L8" s="786">
        <v>0.81818181818181823</v>
      </c>
      <c r="M8" s="716" t="s">
        <v>1</v>
      </c>
      <c r="N8" s="270"/>
    </row>
    <row r="9" spans="1:14" ht="14.45" customHeight="1" x14ac:dyDescent="0.2">
      <c r="A9" s="712" t="s">
        <v>1106</v>
      </c>
      <c r="B9" s="713" t="s">
        <v>3</v>
      </c>
      <c r="C9" s="716">
        <v>1171795.8700000003</v>
      </c>
      <c r="D9" s="716">
        <v>655</v>
      </c>
      <c r="E9" s="716">
        <v>495272.64000000019</v>
      </c>
      <c r="F9" s="786">
        <v>0.42266119268708469</v>
      </c>
      <c r="G9" s="716">
        <v>309</v>
      </c>
      <c r="H9" s="786">
        <v>0.47175572519083969</v>
      </c>
      <c r="I9" s="716">
        <v>676523.2300000001</v>
      </c>
      <c r="J9" s="786">
        <v>0.57733880731291531</v>
      </c>
      <c r="K9" s="716">
        <v>346</v>
      </c>
      <c r="L9" s="786">
        <v>0.52824427480916025</v>
      </c>
      <c r="M9" s="716" t="s">
        <v>600</v>
      </c>
      <c r="N9" s="270"/>
    </row>
    <row r="11" spans="1:14" ht="14.45" customHeight="1" x14ac:dyDescent="0.2">
      <c r="A11" s="712">
        <v>9</v>
      </c>
      <c r="B11" s="713" t="s">
        <v>1102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1107</v>
      </c>
      <c r="B12" s="713" t="s">
        <v>1103</v>
      </c>
      <c r="C12" s="716">
        <v>3420.3</v>
      </c>
      <c r="D12" s="716">
        <v>4</v>
      </c>
      <c r="E12" s="716">
        <v>884.43000000000006</v>
      </c>
      <c r="F12" s="786">
        <v>0.25858258047539689</v>
      </c>
      <c r="G12" s="716">
        <v>1</v>
      </c>
      <c r="H12" s="786">
        <v>0.25</v>
      </c>
      <c r="I12" s="716">
        <v>2535.87</v>
      </c>
      <c r="J12" s="786">
        <v>0.74141741952460305</v>
      </c>
      <c r="K12" s="716">
        <v>3</v>
      </c>
      <c r="L12" s="786">
        <v>0.75</v>
      </c>
      <c r="M12" s="716" t="s">
        <v>1</v>
      </c>
      <c r="N12" s="270"/>
    </row>
    <row r="13" spans="1:14" ht="14.45" customHeight="1" x14ac:dyDescent="0.2">
      <c r="A13" s="712" t="s">
        <v>1107</v>
      </c>
      <c r="B13" s="713" t="s">
        <v>1108</v>
      </c>
      <c r="C13" s="716">
        <v>3420.3</v>
      </c>
      <c r="D13" s="716">
        <v>4</v>
      </c>
      <c r="E13" s="716">
        <v>884.43000000000006</v>
      </c>
      <c r="F13" s="786">
        <v>0.25858258047539689</v>
      </c>
      <c r="G13" s="716">
        <v>1</v>
      </c>
      <c r="H13" s="786">
        <v>0.25</v>
      </c>
      <c r="I13" s="716">
        <v>2535.87</v>
      </c>
      <c r="J13" s="786">
        <v>0.74141741952460305</v>
      </c>
      <c r="K13" s="716">
        <v>3</v>
      </c>
      <c r="L13" s="786">
        <v>0.75</v>
      </c>
      <c r="M13" s="716" t="s">
        <v>604</v>
      </c>
      <c r="N13" s="270"/>
    </row>
    <row r="14" spans="1:14" ht="14.45" customHeight="1" x14ac:dyDescent="0.2">
      <c r="A14" s="712" t="s">
        <v>329</v>
      </c>
      <c r="B14" s="713" t="s">
        <v>329</v>
      </c>
      <c r="C14" s="716" t="s">
        <v>329</v>
      </c>
      <c r="D14" s="716" t="s">
        <v>329</v>
      </c>
      <c r="E14" s="716" t="s">
        <v>329</v>
      </c>
      <c r="F14" s="786" t="s">
        <v>329</v>
      </c>
      <c r="G14" s="716" t="s">
        <v>329</v>
      </c>
      <c r="H14" s="786" t="s">
        <v>329</v>
      </c>
      <c r="I14" s="716" t="s">
        <v>329</v>
      </c>
      <c r="J14" s="786" t="s">
        <v>329</v>
      </c>
      <c r="K14" s="716" t="s">
        <v>329</v>
      </c>
      <c r="L14" s="786" t="s">
        <v>329</v>
      </c>
      <c r="M14" s="716" t="s">
        <v>605</v>
      </c>
      <c r="N14" s="270"/>
    </row>
    <row r="15" spans="1:14" ht="14.45" customHeight="1" x14ac:dyDescent="0.2">
      <c r="A15" s="712" t="s">
        <v>1109</v>
      </c>
      <c r="B15" s="713" t="s">
        <v>1103</v>
      </c>
      <c r="C15" s="716">
        <v>1159002.5200000003</v>
      </c>
      <c r="D15" s="716">
        <v>602</v>
      </c>
      <c r="E15" s="716">
        <v>493827.9600000002</v>
      </c>
      <c r="F15" s="786">
        <v>0.426080143466815</v>
      </c>
      <c r="G15" s="716">
        <v>292</v>
      </c>
      <c r="H15" s="786">
        <v>0.4850498338870432</v>
      </c>
      <c r="I15" s="716">
        <v>665174.56000000006</v>
      </c>
      <c r="J15" s="786">
        <v>0.573919856533185</v>
      </c>
      <c r="K15" s="716">
        <v>310</v>
      </c>
      <c r="L15" s="786">
        <v>0.51495016611295685</v>
      </c>
      <c r="M15" s="716" t="s">
        <v>1</v>
      </c>
      <c r="N15" s="270"/>
    </row>
    <row r="16" spans="1:14" ht="14.45" customHeight="1" x14ac:dyDescent="0.2">
      <c r="A16" s="712" t="s">
        <v>1109</v>
      </c>
      <c r="B16" s="713" t="s">
        <v>1104</v>
      </c>
      <c r="C16" s="716">
        <v>0</v>
      </c>
      <c r="D16" s="716">
        <v>27</v>
      </c>
      <c r="E16" s="716">
        <v>0</v>
      </c>
      <c r="F16" s="786" t="s">
        <v>329</v>
      </c>
      <c r="G16" s="716">
        <v>12</v>
      </c>
      <c r="H16" s="786">
        <v>0.44444444444444442</v>
      </c>
      <c r="I16" s="716">
        <v>0</v>
      </c>
      <c r="J16" s="786" t="s">
        <v>329</v>
      </c>
      <c r="K16" s="716">
        <v>15</v>
      </c>
      <c r="L16" s="786">
        <v>0.55555555555555558</v>
      </c>
      <c r="M16" s="716" t="s">
        <v>1</v>
      </c>
      <c r="N16" s="270"/>
    </row>
    <row r="17" spans="1:14" ht="14.45" customHeight="1" x14ac:dyDescent="0.2">
      <c r="A17" s="712" t="s">
        <v>1109</v>
      </c>
      <c r="B17" s="713" t="s">
        <v>1105</v>
      </c>
      <c r="C17" s="716">
        <v>9373.0500000000011</v>
      </c>
      <c r="D17" s="716">
        <v>22</v>
      </c>
      <c r="E17" s="716">
        <v>560.25</v>
      </c>
      <c r="F17" s="786">
        <v>5.9772432665994517E-2</v>
      </c>
      <c r="G17" s="716">
        <v>4</v>
      </c>
      <c r="H17" s="786">
        <v>0.18181818181818182</v>
      </c>
      <c r="I17" s="716">
        <v>8812.8000000000011</v>
      </c>
      <c r="J17" s="786">
        <v>0.94022756733400548</v>
      </c>
      <c r="K17" s="716">
        <v>18</v>
      </c>
      <c r="L17" s="786">
        <v>0.81818181818181823</v>
      </c>
      <c r="M17" s="716" t="s">
        <v>1</v>
      </c>
      <c r="N17" s="270"/>
    </row>
    <row r="18" spans="1:14" ht="14.45" customHeight="1" x14ac:dyDescent="0.2">
      <c r="A18" s="712" t="s">
        <v>1109</v>
      </c>
      <c r="B18" s="713" t="s">
        <v>1110</v>
      </c>
      <c r="C18" s="716">
        <v>1168375.5700000003</v>
      </c>
      <c r="D18" s="716">
        <v>651</v>
      </c>
      <c r="E18" s="716">
        <v>494388.2100000002</v>
      </c>
      <c r="F18" s="786">
        <v>0.42314151604522171</v>
      </c>
      <c r="G18" s="716">
        <v>308</v>
      </c>
      <c r="H18" s="786">
        <v>0.4731182795698925</v>
      </c>
      <c r="I18" s="716">
        <v>673987.3600000001</v>
      </c>
      <c r="J18" s="786">
        <v>0.57685848395477823</v>
      </c>
      <c r="K18" s="716">
        <v>343</v>
      </c>
      <c r="L18" s="786">
        <v>0.5268817204301075</v>
      </c>
      <c r="M18" s="716" t="s">
        <v>604</v>
      </c>
      <c r="N18" s="270"/>
    </row>
    <row r="19" spans="1:14" ht="14.45" customHeight="1" x14ac:dyDescent="0.2">
      <c r="A19" s="712" t="s">
        <v>329</v>
      </c>
      <c r="B19" s="713" t="s">
        <v>329</v>
      </c>
      <c r="C19" s="716" t="s">
        <v>329</v>
      </c>
      <c r="D19" s="716" t="s">
        <v>329</v>
      </c>
      <c r="E19" s="716" t="s">
        <v>329</v>
      </c>
      <c r="F19" s="786" t="s">
        <v>329</v>
      </c>
      <c r="G19" s="716" t="s">
        <v>329</v>
      </c>
      <c r="H19" s="786" t="s">
        <v>329</v>
      </c>
      <c r="I19" s="716" t="s">
        <v>329</v>
      </c>
      <c r="J19" s="786" t="s">
        <v>329</v>
      </c>
      <c r="K19" s="716" t="s">
        <v>329</v>
      </c>
      <c r="L19" s="786" t="s">
        <v>329</v>
      </c>
      <c r="M19" s="716" t="s">
        <v>605</v>
      </c>
      <c r="N19" s="270"/>
    </row>
    <row r="20" spans="1:14" ht="14.45" customHeight="1" x14ac:dyDescent="0.2">
      <c r="A20" s="712" t="s">
        <v>1106</v>
      </c>
      <c r="B20" s="713" t="s">
        <v>1111</v>
      </c>
      <c r="C20" s="716">
        <v>1171795.8700000003</v>
      </c>
      <c r="D20" s="716">
        <v>655</v>
      </c>
      <c r="E20" s="716">
        <v>495272.64000000019</v>
      </c>
      <c r="F20" s="786">
        <v>0.42266119268708469</v>
      </c>
      <c r="G20" s="716">
        <v>309</v>
      </c>
      <c r="H20" s="786">
        <v>0.47175572519083969</v>
      </c>
      <c r="I20" s="716">
        <v>676523.2300000001</v>
      </c>
      <c r="J20" s="786">
        <v>0.57733880731291531</v>
      </c>
      <c r="K20" s="716">
        <v>346</v>
      </c>
      <c r="L20" s="786">
        <v>0.52824427480916025</v>
      </c>
      <c r="M20" s="716" t="s">
        <v>600</v>
      </c>
      <c r="N20" s="270"/>
    </row>
    <row r="21" spans="1:14" ht="14.45" customHeight="1" x14ac:dyDescent="0.2">
      <c r="A21" s="787" t="s">
        <v>295</v>
      </c>
    </row>
    <row r="22" spans="1:14" ht="14.45" customHeight="1" x14ac:dyDescent="0.2">
      <c r="A22" s="788" t="s">
        <v>1112</v>
      </c>
    </row>
    <row r="23" spans="1:14" ht="14.45" customHeight="1" x14ac:dyDescent="0.2">
      <c r="A23" s="787" t="s">
        <v>1113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81812A46-CA60-4514-994F-E7E623A539B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1114</v>
      </c>
      <c r="B5" s="780">
        <v>5369.8700000000008</v>
      </c>
      <c r="C5" s="724">
        <v>1</v>
      </c>
      <c r="D5" s="793">
        <v>35</v>
      </c>
      <c r="E5" s="796" t="s">
        <v>1114</v>
      </c>
      <c r="F5" s="780">
        <v>1985.1800000000003</v>
      </c>
      <c r="G5" s="748">
        <v>0.36968865168058074</v>
      </c>
      <c r="H5" s="728">
        <v>12</v>
      </c>
      <c r="I5" s="771">
        <v>0.34285714285714286</v>
      </c>
      <c r="J5" s="799">
        <v>3384.69</v>
      </c>
      <c r="K5" s="748">
        <v>0.63031134831941915</v>
      </c>
      <c r="L5" s="728">
        <v>23</v>
      </c>
      <c r="M5" s="771">
        <v>0.65714285714285714</v>
      </c>
    </row>
    <row r="6" spans="1:13" ht="14.45" customHeight="1" x14ac:dyDescent="0.2">
      <c r="A6" s="790" t="s">
        <v>1115</v>
      </c>
      <c r="B6" s="781">
        <v>71191.7</v>
      </c>
      <c r="C6" s="731">
        <v>1</v>
      </c>
      <c r="D6" s="794">
        <v>78</v>
      </c>
      <c r="E6" s="797" t="s">
        <v>1115</v>
      </c>
      <c r="F6" s="781">
        <v>30548.140000000003</v>
      </c>
      <c r="G6" s="749">
        <v>0.42909693124338938</v>
      </c>
      <c r="H6" s="735">
        <v>40</v>
      </c>
      <c r="I6" s="772">
        <v>0.51282051282051277</v>
      </c>
      <c r="J6" s="800">
        <v>40643.56</v>
      </c>
      <c r="K6" s="749">
        <v>0.57090306875661068</v>
      </c>
      <c r="L6" s="735">
        <v>38</v>
      </c>
      <c r="M6" s="772">
        <v>0.48717948717948717</v>
      </c>
    </row>
    <row r="7" spans="1:13" ht="14.45" customHeight="1" x14ac:dyDescent="0.2">
      <c r="A7" s="790" t="s">
        <v>1116</v>
      </c>
      <c r="B7" s="781">
        <v>12909.330000000002</v>
      </c>
      <c r="C7" s="731">
        <v>1</v>
      </c>
      <c r="D7" s="794">
        <v>37</v>
      </c>
      <c r="E7" s="797" t="s">
        <v>1116</v>
      </c>
      <c r="F7" s="781">
        <v>9446.9000000000015</v>
      </c>
      <c r="G7" s="749">
        <v>0.73178855912739083</v>
      </c>
      <c r="H7" s="735">
        <v>25</v>
      </c>
      <c r="I7" s="772">
        <v>0.67567567567567566</v>
      </c>
      <c r="J7" s="800">
        <v>3462.4300000000003</v>
      </c>
      <c r="K7" s="749">
        <v>0.26821144087260917</v>
      </c>
      <c r="L7" s="735">
        <v>12</v>
      </c>
      <c r="M7" s="772">
        <v>0.32432432432432434</v>
      </c>
    </row>
    <row r="8" spans="1:13" ht="14.45" customHeight="1" x14ac:dyDescent="0.2">
      <c r="A8" s="790" t="s">
        <v>1117</v>
      </c>
      <c r="B8" s="781">
        <v>435221.26000000013</v>
      </c>
      <c r="C8" s="731">
        <v>1</v>
      </c>
      <c r="D8" s="794">
        <v>132</v>
      </c>
      <c r="E8" s="797" t="s">
        <v>1117</v>
      </c>
      <c r="F8" s="781">
        <v>122321.66000000002</v>
      </c>
      <c r="G8" s="749">
        <v>0.28105626090048996</v>
      </c>
      <c r="H8" s="735">
        <v>51</v>
      </c>
      <c r="I8" s="772">
        <v>0.38636363636363635</v>
      </c>
      <c r="J8" s="800">
        <v>312899.60000000009</v>
      </c>
      <c r="K8" s="749">
        <v>0.71894373909951004</v>
      </c>
      <c r="L8" s="735">
        <v>81</v>
      </c>
      <c r="M8" s="772">
        <v>0.61363636363636365</v>
      </c>
    </row>
    <row r="9" spans="1:13" ht="14.45" customHeight="1" x14ac:dyDescent="0.2">
      <c r="A9" s="790" t="s">
        <v>1118</v>
      </c>
      <c r="B9" s="781">
        <v>27549.98</v>
      </c>
      <c r="C9" s="731">
        <v>1</v>
      </c>
      <c r="D9" s="794">
        <v>27</v>
      </c>
      <c r="E9" s="797" t="s">
        <v>1118</v>
      </c>
      <c r="F9" s="781">
        <v>24738.03</v>
      </c>
      <c r="G9" s="749">
        <v>0.89793277526880233</v>
      </c>
      <c r="H9" s="735">
        <v>19</v>
      </c>
      <c r="I9" s="772">
        <v>0.70370370370370372</v>
      </c>
      <c r="J9" s="800">
        <v>2811.95</v>
      </c>
      <c r="K9" s="749">
        <v>0.10206722473119763</v>
      </c>
      <c r="L9" s="735">
        <v>8</v>
      </c>
      <c r="M9" s="772">
        <v>0.29629629629629628</v>
      </c>
    </row>
    <row r="10" spans="1:13" ht="14.45" customHeight="1" x14ac:dyDescent="0.2">
      <c r="A10" s="790" t="s">
        <v>1119</v>
      </c>
      <c r="B10" s="781">
        <v>9583.2299999999977</v>
      </c>
      <c r="C10" s="731">
        <v>1</v>
      </c>
      <c r="D10" s="794">
        <v>16</v>
      </c>
      <c r="E10" s="797" t="s">
        <v>1119</v>
      </c>
      <c r="F10" s="781">
        <v>8831.3199999999979</v>
      </c>
      <c r="G10" s="749">
        <v>0.92153898007248081</v>
      </c>
      <c r="H10" s="735">
        <v>13</v>
      </c>
      <c r="I10" s="772">
        <v>0.8125</v>
      </c>
      <c r="J10" s="800">
        <v>751.91</v>
      </c>
      <c r="K10" s="749">
        <v>7.8461019927519235E-2</v>
      </c>
      <c r="L10" s="735">
        <v>3</v>
      </c>
      <c r="M10" s="772">
        <v>0.1875</v>
      </c>
    </row>
    <row r="11" spans="1:13" ht="14.45" customHeight="1" x14ac:dyDescent="0.2">
      <c r="A11" s="790" t="s">
        <v>1120</v>
      </c>
      <c r="B11" s="781">
        <v>3184.93</v>
      </c>
      <c r="C11" s="731">
        <v>1</v>
      </c>
      <c r="D11" s="794">
        <v>13</v>
      </c>
      <c r="E11" s="797" t="s">
        <v>1120</v>
      </c>
      <c r="F11" s="781">
        <v>1754.07</v>
      </c>
      <c r="G11" s="749">
        <v>0.55074051862992279</v>
      </c>
      <c r="H11" s="735">
        <v>10</v>
      </c>
      <c r="I11" s="772">
        <v>0.76923076923076927</v>
      </c>
      <c r="J11" s="800">
        <v>1430.86</v>
      </c>
      <c r="K11" s="749">
        <v>0.44925948137007721</v>
      </c>
      <c r="L11" s="735">
        <v>3</v>
      </c>
      <c r="M11" s="772">
        <v>0.23076923076923078</v>
      </c>
    </row>
    <row r="12" spans="1:13" ht="14.45" customHeight="1" x14ac:dyDescent="0.2">
      <c r="A12" s="790" t="s">
        <v>1121</v>
      </c>
      <c r="B12" s="781">
        <v>421373.66000000003</v>
      </c>
      <c r="C12" s="731">
        <v>1</v>
      </c>
      <c r="D12" s="794">
        <v>159</v>
      </c>
      <c r="E12" s="797" t="s">
        <v>1121</v>
      </c>
      <c r="F12" s="781">
        <v>228714.07000000004</v>
      </c>
      <c r="G12" s="749">
        <v>0.54278207612692264</v>
      </c>
      <c r="H12" s="735">
        <v>77</v>
      </c>
      <c r="I12" s="772">
        <v>0.48427672955974843</v>
      </c>
      <c r="J12" s="800">
        <v>192659.59000000003</v>
      </c>
      <c r="K12" s="749">
        <v>0.45721792387307741</v>
      </c>
      <c r="L12" s="735">
        <v>82</v>
      </c>
      <c r="M12" s="772">
        <v>0.51572327044025157</v>
      </c>
    </row>
    <row r="13" spans="1:13" ht="14.45" customHeight="1" x14ac:dyDescent="0.2">
      <c r="A13" s="790" t="s">
        <v>1122</v>
      </c>
      <c r="B13" s="781">
        <v>175.83999999999997</v>
      </c>
      <c r="C13" s="731">
        <v>1</v>
      </c>
      <c r="D13" s="794">
        <v>2</v>
      </c>
      <c r="E13" s="797" t="s">
        <v>1122</v>
      </c>
      <c r="F13" s="781">
        <v>70.209999999999994</v>
      </c>
      <c r="G13" s="749">
        <v>0.39928343949044587</v>
      </c>
      <c r="H13" s="735">
        <v>1</v>
      </c>
      <c r="I13" s="772">
        <v>0.5</v>
      </c>
      <c r="J13" s="800">
        <v>105.63</v>
      </c>
      <c r="K13" s="749">
        <v>0.60071656050955424</v>
      </c>
      <c r="L13" s="735">
        <v>1</v>
      </c>
      <c r="M13" s="772">
        <v>0.5</v>
      </c>
    </row>
    <row r="14" spans="1:13" ht="14.45" customHeight="1" x14ac:dyDescent="0.2">
      <c r="A14" s="790" t="s">
        <v>1123</v>
      </c>
      <c r="B14" s="781">
        <v>315.78999999999996</v>
      </c>
      <c r="C14" s="731">
        <v>1</v>
      </c>
      <c r="D14" s="794">
        <v>4</v>
      </c>
      <c r="E14" s="797" t="s">
        <v>1123</v>
      </c>
      <c r="F14" s="781"/>
      <c r="G14" s="749">
        <v>0</v>
      </c>
      <c r="H14" s="735"/>
      <c r="I14" s="772">
        <v>0</v>
      </c>
      <c r="J14" s="800">
        <v>315.78999999999996</v>
      </c>
      <c r="K14" s="749">
        <v>1</v>
      </c>
      <c r="L14" s="735">
        <v>4</v>
      </c>
      <c r="M14" s="772">
        <v>1</v>
      </c>
    </row>
    <row r="15" spans="1:13" ht="14.45" customHeight="1" x14ac:dyDescent="0.2">
      <c r="A15" s="790" t="s">
        <v>1124</v>
      </c>
      <c r="B15" s="781">
        <v>7341.3600000000006</v>
      </c>
      <c r="C15" s="731">
        <v>1</v>
      </c>
      <c r="D15" s="794">
        <v>24</v>
      </c>
      <c r="E15" s="797" t="s">
        <v>1124</v>
      </c>
      <c r="F15" s="781">
        <v>3567.81</v>
      </c>
      <c r="G15" s="749">
        <v>0.48598760992513645</v>
      </c>
      <c r="H15" s="735">
        <v>8</v>
      </c>
      <c r="I15" s="772">
        <v>0.33333333333333331</v>
      </c>
      <c r="J15" s="800">
        <v>3773.5500000000011</v>
      </c>
      <c r="K15" s="749">
        <v>0.51401239007486366</v>
      </c>
      <c r="L15" s="735">
        <v>16</v>
      </c>
      <c r="M15" s="772">
        <v>0.66666666666666663</v>
      </c>
    </row>
    <row r="16" spans="1:13" ht="14.45" customHeight="1" x14ac:dyDescent="0.2">
      <c r="A16" s="790" t="s">
        <v>1125</v>
      </c>
      <c r="B16" s="781">
        <v>14964.07</v>
      </c>
      <c r="C16" s="731">
        <v>1</v>
      </c>
      <c r="D16" s="794">
        <v>56</v>
      </c>
      <c r="E16" s="797" t="s">
        <v>1125</v>
      </c>
      <c r="F16" s="781">
        <v>6307.880000000001</v>
      </c>
      <c r="G16" s="749">
        <v>0.42153505029046251</v>
      </c>
      <c r="H16" s="735">
        <v>25</v>
      </c>
      <c r="I16" s="772">
        <v>0.44642857142857145</v>
      </c>
      <c r="J16" s="800">
        <v>8656.1899999999987</v>
      </c>
      <c r="K16" s="749">
        <v>0.57846494970953755</v>
      </c>
      <c r="L16" s="735">
        <v>31</v>
      </c>
      <c r="M16" s="772">
        <v>0.5535714285714286</v>
      </c>
    </row>
    <row r="17" spans="1:13" ht="14.45" customHeight="1" x14ac:dyDescent="0.2">
      <c r="A17" s="790" t="s">
        <v>1126</v>
      </c>
      <c r="B17" s="781">
        <v>884.43000000000006</v>
      </c>
      <c r="C17" s="731">
        <v>1</v>
      </c>
      <c r="D17" s="794">
        <v>1</v>
      </c>
      <c r="E17" s="797" t="s">
        <v>1126</v>
      </c>
      <c r="F17" s="781"/>
      <c r="G17" s="749">
        <v>0</v>
      </c>
      <c r="H17" s="735"/>
      <c r="I17" s="772">
        <v>0</v>
      </c>
      <c r="J17" s="800">
        <v>884.43000000000006</v>
      </c>
      <c r="K17" s="749">
        <v>1</v>
      </c>
      <c r="L17" s="735">
        <v>1</v>
      </c>
      <c r="M17" s="772">
        <v>1</v>
      </c>
    </row>
    <row r="18" spans="1:13" ht="14.45" customHeight="1" x14ac:dyDescent="0.2">
      <c r="A18" s="790" t="s">
        <v>1127</v>
      </c>
      <c r="B18" s="781">
        <v>159734.12</v>
      </c>
      <c r="C18" s="731">
        <v>1</v>
      </c>
      <c r="D18" s="794">
        <v>66</v>
      </c>
      <c r="E18" s="797" t="s">
        <v>1127</v>
      </c>
      <c r="F18" s="781">
        <v>55181.970000000008</v>
      </c>
      <c r="G18" s="749">
        <v>0.3454613829531224</v>
      </c>
      <c r="H18" s="735">
        <v>26</v>
      </c>
      <c r="I18" s="772">
        <v>0.39393939393939392</v>
      </c>
      <c r="J18" s="800">
        <v>104552.15</v>
      </c>
      <c r="K18" s="749">
        <v>0.65453861704687766</v>
      </c>
      <c r="L18" s="735">
        <v>40</v>
      </c>
      <c r="M18" s="772">
        <v>0.60606060606060608</v>
      </c>
    </row>
    <row r="19" spans="1:13" ht="14.45" customHeight="1" thickBot="1" x14ac:dyDescent="0.25">
      <c r="A19" s="791" t="s">
        <v>1128</v>
      </c>
      <c r="B19" s="782">
        <v>1996.3000000000002</v>
      </c>
      <c r="C19" s="738">
        <v>1</v>
      </c>
      <c r="D19" s="795">
        <v>5</v>
      </c>
      <c r="E19" s="798" t="s">
        <v>1128</v>
      </c>
      <c r="F19" s="782">
        <v>1805.4</v>
      </c>
      <c r="G19" s="750">
        <v>0.90437309021690127</v>
      </c>
      <c r="H19" s="742">
        <v>2</v>
      </c>
      <c r="I19" s="773">
        <v>0.4</v>
      </c>
      <c r="J19" s="801">
        <v>190.9</v>
      </c>
      <c r="K19" s="750">
        <v>9.5626909783098721E-2</v>
      </c>
      <c r="L19" s="742">
        <v>3</v>
      </c>
      <c r="M19" s="773">
        <v>0.6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1C19B66-86B7-47E8-99B0-DC6B07FB87C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7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1775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1171795.8699999996</v>
      </c>
      <c r="N3" s="70">
        <f>SUBTOTAL(9,N7:N1048576)</f>
        <v>4175</v>
      </c>
      <c r="O3" s="70">
        <f>SUBTOTAL(9,O7:O1048576)</f>
        <v>655</v>
      </c>
      <c r="P3" s="70">
        <f>SUBTOTAL(9,P7:P1048576)</f>
        <v>495272.64000000007</v>
      </c>
      <c r="Q3" s="71">
        <f>IF(M3=0,0,P3/M3)</f>
        <v>0.42266119268708485</v>
      </c>
      <c r="R3" s="70">
        <f>SUBTOTAL(9,R7:R1048576)</f>
        <v>1930</v>
      </c>
      <c r="S3" s="71">
        <f>IF(N3=0,0,R3/N3)</f>
        <v>0.46227544910179641</v>
      </c>
      <c r="T3" s="70">
        <f>SUBTOTAL(9,T7:T1048576)</f>
        <v>309</v>
      </c>
      <c r="U3" s="72">
        <f>IF(O3=0,0,T3/O3)</f>
        <v>0.47175572519083969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9</v>
      </c>
      <c r="B7" s="808" t="s">
        <v>1102</v>
      </c>
      <c r="C7" s="808" t="s">
        <v>1109</v>
      </c>
      <c r="D7" s="809" t="s">
        <v>1773</v>
      </c>
      <c r="E7" s="810" t="s">
        <v>1116</v>
      </c>
      <c r="F7" s="808" t="s">
        <v>1103</v>
      </c>
      <c r="G7" s="808" t="s">
        <v>1129</v>
      </c>
      <c r="H7" s="808" t="s">
        <v>329</v>
      </c>
      <c r="I7" s="808" t="s">
        <v>1130</v>
      </c>
      <c r="J7" s="808" t="s">
        <v>1131</v>
      </c>
      <c r="K7" s="808" t="s">
        <v>1132</v>
      </c>
      <c r="L7" s="811">
        <v>183.79</v>
      </c>
      <c r="M7" s="811">
        <v>367.58</v>
      </c>
      <c r="N7" s="808">
        <v>2</v>
      </c>
      <c r="O7" s="812">
        <v>1.5</v>
      </c>
      <c r="P7" s="811">
        <v>367.58</v>
      </c>
      <c r="Q7" s="813">
        <v>1</v>
      </c>
      <c r="R7" s="808">
        <v>2</v>
      </c>
      <c r="S7" s="813">
        <v>1</v>
      </c>
      <c r="T7" s="812">
        <v>1.5</v>
      </c>
      <c r="U7" s="231">
        <v>1</v>
      </c>
    </row>
    <row r="8" spans="1:21" ht="14.45" customHeight="1" x14ac:dyDescent="0.2">
      <c r="A8" s="822">
        <v>9</v>
      </c>
      <c r="B8" s="823" t="s">
        <v>1102</v>
      </c>
      <c r="C8" s="823" t="s">
        <v>1109</v>
      </c>
      <c r="D8" s="824" t="s">
        <v>1773</v>
      </c>
      <c r="E8" s="825" t="s">
        <v>1116</v>
      </c>
      <c r="F8" s="823" t="s">
        <v>1103</v>
      </c>
      <c r="G8" s="823" t="s">
        <v>1133</v>
      </c>
      <c r="H8" s="823" t="s">
        <v>698</v>
      </c>
      <c r="I8" s="823" t="s">
        <v>1134</v>
      </c>
      <c r="J8" s="823" t="s">
        <v>1135</v>
      </c>
      <c r="K8" s="823" t="s">
        <v>1136</v>
      </c>
      <c r="L8" s="826">
        <v>56.06</v>
      </c>
      <c r="M8" s="826">
        <v>56.06</v>
      </c>
      <c r="N8" s="823">
        <v>1</v>
      </c>
      <c r="O8" s="827">
        <v>0.5</v>
      </c>
      <c r="P8" s="826"/>
      <c r="Q8" s="828">
        <v>0</v>
      </c>
      <c r="R8" s="823"/>
      <c r="S8" s="828">
        <v>0</v>
      </c>
      <c r="T8" s="827"/>
      <c r="U8" s="829">
        <v>0</v>
      </c>
    </row>
    <row r="9" spans="1:21" ht="14.45" customHeight="1" x14ac:dyDescent="0.2">
      <c r="A9" s="822">
        <v>9</v>
      </c>
      <c r="B9" s="823" t="s">
        <v>1102</v>
      </c>
      <c r="C9" s="823" t="s">
        <v>1109</v>
      </c>
      <c r="D9" s="824" t="s">
        <v>1773</v>
      </c>
      <c r="E9" s="825" t="s">
        <v>1116</v>
      </c>
      <c r="F9" s="823" t="s">
        <v>1103</v>
      </c>
      <c r="G9" s="823" t="s">
        <v>1137</v>
      </c>
      <c r="H9" s="823" t="s">
        <v>329</v>
      </c>
      <c r="I9" s="823" t="s">
        <v>1138</v>
      </c>
      <c r="J9" s="823" t="s">
        <v>1139</v>
      </c>
      <c r="K9" s="823" t="s">
        <v>1140</v>
      </c>
      <c r="L9" s="826">
        <v>97.96</v>
      </c>
      <c r="M9" s="826">
        <v>587.76</v>
      </c>
      <c r="N9" s="823">
        <v>6</v>
      </c>
      <c r="O9" s="827">
        <v>4</v>
      </c>
      <c r="P9" s="826">
        <v>293.88</v>
      </c>
      <c r="Q9" s="828">
        <v>0.5</v>
      </c>
      <c r="R9" s="823">
        <v>3</v>
      </c>
      <c r="S9" s="828">
        <v>0.5</v>
      </c>
      <c r="T9" s="827">
        <v>2</v>
      </c>
      <c r="U9" s="829">
        <v>0.5</v>
      </c>
    </row>
    <row r="10" spans="1:21" ht="14.45" customHeight="1" x14ac:dyDescent="0.2">
      <c r="A10" s="822">
        <v>9</v>
      </c>
      <c r="B10" s="823" t="s">
        <v>1102</v>
      </c>
      <c r="C10" s="823" t="s">
        <v>1109</v>
      </c>
      <c r="D10" s="824" t="s">
        <v>1773</v>
      </c>
      <c r="E10" s="825" t="s">
        <v>1116</v>
      </c>
      <c r="F10" s="823" t="s">
        <v>1103</v>
      </c>
      <c r="G10" s="823" t="s">
        <v>1141</v>
      </c>
      <c r="H10" s="823" t="s">
        <v>329</v>
      </c>
      <c r="I10" s="823" t="s">
        <v>1142</v>
      </c>
      <c r="J10" s="823" t="s">
        <v>1143</v>
      </c>
      <c r="K10" s="823" t="s">
        <v>1144</v>
      </c>
      <c r="L10" s="826">
        <v>84.21</v>
      </c>
      <c r="M10" s="826">
        <v>168.42</v>
      </c>
      <c r="N10" s="823">
        <v>2</v>
      </c>
      <c r="O10" s="827">
        <v>0.5</v>
      </c>
      <c r="P10" s="826">
        <v>168.42</v>
      </c>
      <c r="Q10" s="828">
        <v>1</v>
      </c>
      <c r="R10" s="823">
        <v>2</v>
      </c>
      <c r="S10" s="828">
        <v>1</v>
      </c>
      <c r="T10" s="827">
        <v>0.5</v>
      </c>
      <c r="U10" s="829">
        <v>1</v>
      </c>
    </row>
    <row r="11" spans="1:21" ht="14.45" customHeight="1" x14ac:dyDescent="0.2">
      <c r="A11" s="822">
        <v>9</v>
      </c>
      <c r="B11" s="823" t="s">
        <v>1102</v>
      </c>
      <c r="C11" s="823" t="s">
        <v>1109</v>
      </c>
      <c r="D11" s="824" t="s">
        <v>1773</v>
      </c>
      <c r="E11" s="825" t="s">
        <v>1116</v>
      </c>
      <c r="F11" s="823" t="s">
        <v>1103</v>
      </c>
      <c r="G11" s="823" t="s">
        <v>1145</v>
      </c>
      <c r="H11" s="823" t="s">
        <v>698</v>
      </c>
      <c r="I11" s="823" t="s">
        <v>1146</v>
      </c>
      <c r="J11" s="823" t="s">
        <v>1147</v>
      </c>
      <c r="K11" s="823" t="s">
        <v>1148</v>
      </c>
      <c r="L11" s="826">
        <v>117.55</v>
      </c>
      <c r="M11" s="826">
        <v>117.55</v>
      </c>
      <c r="N11" s="823">
        <v>1</v>
      </c>
      <c r="O11" s="827">
        <v>1</v>
      </c>
      <c r="P11" s="826"/>
      <c r="Q11" s="828">
        <v>0</v>
      </c>
      <c r="R11" s="823"/>
      <c r="S11" s="828">
        <v>0</v>
      </c>
      <c r="T11" s="827"/>
      <c r="U11" s="829">
        <v>0</v>
      </c>
    </row>
    <row r="12" spans="1:21" ht="14.45" customHeight="1" x14ac:dyDescent="0.2">
      <c r="A12" s="822">
        <v>9</v>
      </c>
      <c r="B12" s="823" t="s">
        <v>1102</v>
      </c>
      <c r="C12" s="823" t="s">
        <v>1109</v>
      </c>
      <c r="D12" s="824" t="s">
        <v>1773</v>
      </c>
      <c r="E12" s="825" t="s">
        <v>1116</v>
      </c>
      <c r="F12" s="823" t="s">
        <v>1103</v>
      </c>
      <c r="G12" s="823" t="s">
        <v>1149</v>
      </c>
      <c r="H12" s="823" t="s">
        <v>698</v>
      </c>
      <c r="I12" s="823" t="s">
        <v>1150</v>
      </c>
      <c r="J12" s="823" t="s">
        <v>1151</v>
      </c>
      <c r="K12" s="823" t="s">
        <v>1148</v>
      </c>
      <c r="L12" s="826">
        <v>131.97999999999999</v>
      </c>
      <c r="M12" s="826">
        <v>131.97999999999999</v>
      </c>
      <c r="N12" s="823">
        <v>1</v>
      </c>
      <c r="O12" s="827">
        <v>0.5</v>
      </c>
      <c r="P12" s="826"/>
      <c r="Q12" s="828">
        <v>0</v>
      </c>
      <c r="R12" s="823"/>
      <c r="S12" s="828">
        <v>0</v>
      </c>
      <c r="T12" s="827"/>
      <c r="U12" s="829">
        <v>0</v>
      </c>
    </row>
    <row r="13" spans="1:21" ht="14.45" customHeight="1" x14ac:dyDescent="0.2">
      <c r="A13" s="822">
        <v>9</v>
      </c>
      <c r="B13" s="823" t="s">
        <v>1102</v>
      </c>
      <c r="C13" s="823" t="s">
        <v>1109</v>
      </c>
      <c r="D13" s="824" t="s">
        <v>1773</v>
      </c>
      <c r="E13" s="825" t="s">
        <v>1116</v>
      </c>
      <c r="F13" s="823" t="s">
        <v>1103</v>
      </c>
      <c r="G13" s="823" t="s">
        <v>1152</v>
      </c>
      <c r="H13" s="823" t="s">
        <v>329</v>
      </c>
      <c r="I13" s="823" t="s">
        <v>1153</v>
      </c>
      <c r="J13" s="823" t="s">
        <v>1154</v>
      </c>
      <c r="K13" s="823" t="s">
        <v>1155</v>
      </c>
      <c r="L13" s="826">
        <v>236.03</v>
      </c>
      <c r="M13" s="826">
        <v>236.03</v>
      </c>
      <c r="N13" s="823">
        <v>1</v>
      </c>
      <c r="O13" s="827">
        <v>0.5</v>
      </c>
      <c r="P13" s="826"/>
      <c r="Q13" s="828">
        <v>0</v>
      </c>
      <c r="R13" s="823"/>
      <c r="S13" s="828">
        <v>0</v>
      </c>
      <c r="T13" s="827"/>
      <c r="U13" s="829">
        <v>0</v>
      </c>
    </row>
    <row r="14" spans="1:21" ht="14.45" customHeight="1" x14ac:dyDescent="0.2">
      <c r="A14" s="822">
        <v>9</v>
      </c>
      <c r="B14" s="823" t="s">
        <v>1102</v>
      </c>
      <c r="C14" s="823" t="s">
        <v>1109</v>
      </c>
      <c r="D14" s="824" t="s">
        <v>1773</v>
      </c>
      <c r="E14" s="825" t="s">
        <v>1116</v>
      </c>
      <c r="F14" s="823" t="s">
        <v>1103</v>
      </c>
      <c r="G14" s="823" t="s">
        <v>1156</v>
      </c>
      <c r="H14" s="823" t="s">
        <v>698</v>
      </c>
      <c r="I14" s="823" t="s">
        <v>1157</v>
      </c>
      <c r="J14" s="823" t="s">
        <v>1158</v>
      </c>
      <c r="K14" s="823" t="s">
        <v>1159</v>
      </c>
      <c r="L14" s="826">
        <v>1585.29</v>
      </c>
      <c r="M14" s="826">
        <v>1585.29</v>
      </c>
      <c r="N14" s="823">
        <v>1</v>
      </c>
      <c r="O14" s="827">
        <v>1</v>
      </c>
      <c r="P14" s="826"/>
      <c r="Q14" s="828">
        <v>0</v>
      </c>
      <c r="R14" s="823"/>
      <c r="S14" s="828">
        <v>0</v>
      </c>
      <c r="T14" s="827"/>
      <c r="U14" s="829">
        <v>0</v>
      </c>
    </row>
    <row r="15" spans="1:21" ht="14.45" customHeight="1" x14ac:dyDescent="0.2">
      <c r="A15" s="822">
        <v>9</v>
      </c>
      <c r="B15" s="823" t="s">
        <v>1102</v>
      </c>
      <c r="C15" s="823" t="s">
        <v>1109</v>
      </c>
      <c r="D15" s="824" t="s">
        <v>1773</v>
      </c>
      <c r="E15" s="825" t="s">
        <v>1116</v>
      </c>
      <c r="F15" s="823" t="s">
        <v>1103</v>
      </c>
      <c r="G15" s="823" t="s">
        <v>1160</v>
      </c>
      <c r="H15" s="823" t="s">
        <v>329</v>
      </c>
      <c r="I15" s="823" t="s">
        <v>1161</v>
      </c>
      <c r="J15" s="823" t="s">
        <v>1162</v>
      </c>
      <c r="K15" s="823" t="s">
        <v>1163</v>
      </c>
      <c r="L15" s="826">
        <v>542.79999999999995</v>
      </c>
      <c r="M15" s="826">
        <v>542.79999999999995</v>
      </c>
      <c r="N15" s="823">
        <v>1</v>
      </c>
      <c r="O15" s="827">
        <v>0.5</v>
      </c>
      <c r="P15" s="826">
        <v>542.79999999999995</v>
      </c>
      <c r="Q15" s="828">
        <v>1</v>
      </c>
      <c r="R15" s="823">
        <v>1</v>
      </c>
      <c r="S15" s="828">
        <v>1</v>
      </c>
      <c r="T15" s="827">
        <v>0.5</v>
      </c>
      <c r="U15" s="829">
        <v>1</v>
      </c>
    </row>
    <row r="16" spans="1:21" ht="14.45" customHeight="1" x14ac:dyDescent="0.2">
      <c r="A16" s="822">
        <v>9</v>
      </c>
      <c r="B16" s="823" t="s">
        <v>1102</v>
      </c>
      <c r="C16" s="823" t="s">
        <v>1109</v>
      </c>
      <c r="D16" s="824" t="s">
        <v>1773</v>
      </c>
      <c r="E16" s="825" t="s">
        <v>1116</v>
      </c>
      <c r="F16" s="823" t="s">
        <v>1103</v>
      </c>
      <c r="G16" s="823" t="s">
        <v>1164</v>
      </c>
      <c r="H16" s="823" t="s">
        <v>329</v>
      </c>
      <c r="I16" s="823" t="s">
        <v>1165</v>
      </c>
      <c r="J16" s="823" t="s">
        <v>1166</v>
      </c>
      <c r="K16" s="823" t="s">
        <v>1167</v>
      </c>
      <c r="L16" s="826">
        <v>525.29</v>
      </c>
      <c r="M16" s="826">
        <v>525.29</v>
      </c>
      <c r="N16" s="823">
        <v>1</v>
      </c>
      <c r="O16" s="827">
        <v>1</v>
      </c>
      <c r="P16" s="826"/>
      <c r="Q16" s="828">
        <v>0</v>
      </c>
      <c r="R16" s="823"/>
      <c r="S16" s="828">
        <v>0</v>
      </c>
      <c r="T16" s="827"/>
      <c r="U16" s="829">
        <v>0</v>
      </c>
    </row>
    <row r="17" spans="1:21" ht="14.45" customHeight="1" x14ac:dyDescent="0.2">
      <c r="A17" s="822">
        <v>9</v>
      </c>
      <c r="B17" s="823" t="s">
        <v>1102</v>
      </c>
      <c r="C17" s="823" t="s">
        <v>1109</v>
      </c>
      <c r="D17" s="824" t="s">
        <v>1773</v>
      </c>
      <c r="E17" s="825" t="s">
        <v>1116</v>
      </c>
      <c r="F17" s="823" t="s">
        <v>1103</v>
      </c>
      <c r="G17" s="823" t="s">
        <v>1168</v>
      </c>
      <c r="H17" s="823" t="s">
        <v>329</v>
      </c>
      <c r="I17" s="823" t="s">
        <v>1169</v>
      </c>
      <c r="J17" s="823" t="s">
        <v>652</v>
      </c>
      <c r="K17" s="823" t="s">
        <v>653</v>
      </c>
      <c r="L17" s="826">
        <v>105.63</v>
      </c>
      <c r="M17" s="826">
        <v>105.63</v>
      </c>
      <c r="N17" s="823">
        <v>1</v>
      </c>
      <c r="O17" s="827">
        <v>1</v>
      </c>
      <c r="P17" s="826">
        <v>105.63</v>
      </c>
      <c r="Q17" s="828">
        <v>1</v>
      </c>
      <c r="R17" s="823">
        <v>1</v>
      </c>
      <c r="S17" s="828">
        <v>1</v>
      </c>
      <c r="T17" s="827">
        <v>1</v>
      </c>
      <c r="U17" s="829">
        <v>1</v>
      </c>
    </row>
    <row r="18" spans="1:21" ht="14.45" customHeight="1" x14ac:dyDescent="0.2">
      <c r="A18" s="822">
        <v>9</v>
      </c>
      <c r="B18" s="823" t="s">
        <v>1102</v>
      </c>
      <c r="C18" s="823" t="s">
        <v>1109</v>
      </c>
      <c r="D18" s="824" t="s">
        <v>1773</v>
      </c>
      <c r="E18" s="825" t="s">
        <v>1116</v>
      </c>
      <c r="F18" s="823" t="s">
        <v>1103</v>
      </c>
      <c r="G18" s="823" t="s">
        <v>1170</v>
      </c>
      <c r="H18" s="823" t="s">
        <v>329</v>
      </c>
      <c r="I18" s="823" t="s">
        <v>1171</v>
      </c>
      <c r="J18" s="823" t="s">
        <v>1172</v>
      </c>
      <c r="K18" s="823" t="s">
        <v>1173</v>
      </c>
      <c r="L18" s="826">
        <v>79.64</v>
      </c>
      <c r="M18" s="826">
        <v>79.64</v>
      </c>
      <c r="N18" s="823">
        <v>1</v>
      </c>
      <c r="O18" s="827">
        <v>1</v>
      </c>
      <c r="P18" s="826">
        <v>79.64</v>
      </c>
      <c r="Q18" s="828">
        <v>1</v>
      </c>
      <c r="R18" s="823">
        <v>1</v>
      </c>
      <c r="S18" s="828">
        <v>1</v>
      </c>
      <c r="T18" s="827">
        <v>1</v>
      </c>
      <c r="U18" s="829">
        <v>1</v>
      </c>
    </row>
    <row r="19" spans="1:21" ht="14.45" customHeight="1" x14ac:dyDescent="0.2">
      <c r="A19" s="822">
        <v>9</v>
      </c>
      <c r="B19" s="823" t="s">
        <v>1102</v>
      </c>
      <c r="C19" s="823" t="s">
        <v>1109</v>
      </c>
      <c r="D19" s="824" t="s">
        <v>1773</v>
      </c>
      <c r="E19" s="825" t="s">
        <v>1116</v>
      </c>
      <c r="F19" s="823" t="s">
        <v>1103</v>
      </c>
      <c r="G19" s="823" t="s">
        <v>1174</v>
      </c>
      <c r="H19" s="823" t="s">
        <v>329</v>
      </c>
      <c r="I19" s="823" t="s">
        <v>1175</v>
      </c>
      <c r="J19" s="823" t="s">
        <v>632</v>
      </c>
      <c r="K19" s="823" t="s">
        <v>633</v>
      </c>
      <c r="L19" s="826">
        <v>0</v>
      </c>
      <c r="M19" s="826">
        <v>0</v>
      </c>
      <c r="N19" s="823">
        <v>1</v>
      </c>
      <c r="O19" s="827">
        <v>0.5</v>
      </c>
      <c r="P19" s="826">
        <v>0</v>
      </c>
      <c r="Q19" s="828"/>
      <c r="R19" s="823">
        <v>1</v>
      </c>
      <c r="S19" s="828">
        <v>1</v>
      </c>
      <c r="T19" s="827">
        <v>0.5</v>
      </c>
      <c r="U19" s="829">
        <v>1</v>
      </c>
    </row>
    <row r="20" spans="1:21" ht="14.45" customHeight="1" x14ac:dyDescent="0.2">
      <c r="A20" s="822">
        <v>9</v>
      </c>
      <c r="B20" s="823" t="s">
        <v>1102</v>
      </c>
      <c r="C20" s="823" t="s">
        <v>1109</v>
      </c>
      <c r="D20" s="824" t="s">
        <v>1773</v>
      </c>
      <c r="E20" s="825" t="s">
        <v>1116</v>
      </c>
      <c r="F20" s="823" t="s">
        <v>1103</v>
      </c>
      <c r="G20" s="823" t="s">
        <v>1176</v>
      </c>
      <c r="H20" s="823" t="s">
        <v>698</v>
      </c>
      <c r="I20" s="823" t="s">
        <v>1177</v>
      </c>
      <c r="J20" s="823" t="s">
        <v>1178</v>
      </c>
      <c r="K20" s="823" t="s">
        <v>1179</v>
      </c>
      <c r="L20" s="826">
        <v>773.45</v>
      </c>
      <c r="M20" s="826">
        <v>773.45</v>
      </c>
      <c r="N20" s="823">
        <v>1</v>
      </c>
      <c r="O20" s="827">
        <v>1</v>
      </c>
      <c r="P20" s="826">
        <v>773.45</v>
      </c>
      <c r="Q20" s="828">
        <v>1</v>
      </c>
      <c r="R20" s="823">
        <v>1</v>
      </c>
      <c r="S20" s="828">
        <v>1</v>
      </c>
      <c r="T20" s="827">
        <v>1</v>
      </c>
      <c r="U20" s="829">
        <v>1</v>
      </c>
    </row>
    <row r="21" spans="1:21" ht="14.45" customHeight="1" x14ac:dyDescent="0.2">
      <c r="A21" s="822">
        <v>9</v>
      </c>
      <c r="B21" s="823" t="s">
        <v>1102</v>
      </c>
      <c r="C21" s="823" t="s">
        <v>1109</v>
      </c>
      <c r="D21" s="824" t="s">
        <v>1773</v>
      </c>
      <c r="E21" s="825" t="s">
        <v>1116</v>
      </c>
      <c r="F21" s="823" t="s">
        <v>1103</v>
      </c>
      <c r="G21" s="823" t="s">
        <v>1180</v>
      </c>
      <c r="H21" s="823" t="s">
        <v>329</v>
      </c>
      <c r="I21" s="823" t="s">
        <v>1181</v>
      </c>
      <c r="J21" s="823" t="s">
        <v>1182</v>
      </c>
      <c r="K21" s="823" t="s">
        <v>1183</v>
      </c>
      <c r="L21" s="826">
        <v>25.53</v>
      </c>
      <c r="M21" s="826">
        <v>25.53</v>
      </c>
      <c r="N21" s="823">
        <v>1</v>
      </c>
      <c r="O21" s="827">
        <v>0.5</v>
      </c>
      <c r="P21" s="826"/>
      <c r="Q21" s="828">
        <v>0</v>
      </c>
      <c r="R21" s="823"/>
      <c r="S21" s="828">
        <v>0</v>
      </c>
      <c r="T21" s="827"/>
      <c r="U21" s="829">
        <v>0</v>
      </c>
    </row>
    <row r="22" spans="1:21" ht="14.45" customHeight="1" x14ac:dyDescent="0.2">
      <c r="A22" s="822">
        <v>9</v>
      </c>
      <c r="B22" s="823" t="s">
        <v>1102</v>
      </c>
      <c r="C22" s="823" t="s">
        <v>1109</v>
      </c>
      <c r="D22" s="824" t="s">
        <v>1773</v>
      </c>
      <c r="E22" s="825" t="s">
        <v>1116</v>
      </c>
      <c r="F22" s="823" t="s">
        <v>1103</v>
      </c>
      <c r="G22" s="823" t="s">
        <v>1184</v>
      </c>
      <c r="H22" s="823" t="s">
        <v>329</v>
      </c>
      <c r="I22" s="823" t="s">
        <v>1185</v>
      </c>
      <c r="J22" s="823" t="s">
        <v>1186</v>
      </c>
      <c r="K22" s="823" t="s">
        <v>1187</v>
      </c>
      <c r="L22" s="826">
        <v>38.08</v>
      </c>
      <c r="M22" s="826">
        <v>38.08</v>
      </c>
      <c r="N22" s="823">
        <v>1</v>
      </c>
      <c r="O22" s="827">
        <v>0.5</v>
      </c>
      <c r="P22" s="826">
        <v>38.08</v>
      </c>
      <c r="Q22" s="828">
        <v>1</v>
      </c>
      <c r="R22" s="823">
        <v>1</v>
      </c>
      <c r="S22" s="828">
        <v>1</v>
      </c>
      <c r="T22" s="827">
        <v>0.5</v>
      </c>
      <c r="U22" s="829">
        <v>1</v>
      </c>
    </row>
    <row r="23" spans="1:21" ht="14.45" customHeight="1" x14ac:dyDescent="0.2">
      <c r="A23" s="822">
        <v>9</v>
      </c>
      <c r="B23" s="823" t="s">
        <v>1102</v>
      </c>
      <c r="C23" s="823" t="s">
        <v>1109</v>
      </c>
      <c r="D23" s="824" t="s">
        <v>1773</v>
      </c>
      <c r="E23" s="825" t="s">
        <v>1116</v>
      </c>
      <c r="F23" s="823" t="s">
        <v>1103</v>
      </c>
      <c r="G23" s="823" t="s">
        <v>1188</v>
      </c>
      <c r="H23" s="823" t="s">
        <v>329</v>
      </c>
      <c r="I23" s="823" t="s">
        <v>1189</v>
      </c>
      <c r="J23" s="823" t="s">
        <v>1190</v>
      </c>
      <c r="K23" s="823" t="s">
        <v>1191</v>
      </c>
      <c r="L23" s="826">
        <v>0</v>
      </c>
      <c r="M23" s="826">
        <v>0</v>
      </c>
      <c r="N23" s="823">
        <v>1</v>
      </c>
      <c r="O23" s="827">
        <v>1</v>
      </c>
      <c r="P23" s="826">
        <v>0</v>
      </c>
      <c r="Q23" s="828"/>
      <c r="R23" s="823">
        <v>1</v>
      </c>
      <c r="S23" s="828">
        <v>1</v>
      </c>
      <c r="T23" s="827">
        <v>1</v>
      </c>
      <c r="U23" s="829">
        <v>1</v>
      </c>
    </row>
    <row r="24" spans="1:21" ht="14.45" customHeight="1" x14ac:dyDescent="0.2">
      <c r="A24" s="822">
        <v>9</v>
      </c>
      <c r="B24" s="823" t="s">
        <v>1102</v>
      </c>
      <c r="C24" s="823" t="s">
        <v>1109</v>
      </c>
      <c r="D24" s="824" t="s">
        <v>1773</v>
      </c>
      <c r="E24" s="825" t="s">
        <v>1116</v>
      </c>
      <c r="F24" s="823" t="s">
        <v>1103</v>
      </c>
      <c r="G24" s="823" t="s">
        <v>1192</v>
      </c>
      <c r="H24" s="823" t="s">
        <v>329</v>
      </c>
      <c r="I24" s="823" t="s">
        <v>1193</v>
      </c>
      <c r="J24" s="823" t="s">
        <v>1194</v>
      </c>
      <c r="K24" s="823" t="s">
        <v>1195</v>
      </c>
      <c r="L24" s="826">
        <v>39.18</v>
      </c>
      <c r="M24" s="826">
        <v>39.18</v>
      </c>
      <c r="N24" s="823">
        <v>1</v>
      </c>
      <c r="O24" s="827">
        <v>0.5</v>
      </c>
      <c r="P24" s="826"/>
      <c r="Q24" s="828">
        <v>0</v>
      </c>
      <c r="R24" s="823"/>
      <c r="S24" s="828">
        <v>0</v>
      </c>
      <c r="T24" s="827"/>
      <c r="U24" s="829">
        <v>0</v>
      </c>
    </row>
    <row r="25" spans="1:21" ht="14.45" customHeight="1" x14ac:dyDescent="0.2">
      <c r="A25" s="822">
        <v>9</v>
      </c>
      <c r="B25" s="823" t="s">
        <v>1102</v>
      </c>
      <c r="C25" s="823" t="s">
        <v>1109</v>
      </c>
      <c r="D25" s="824" t="s">
        <v>1773</v>
      </c>
      <c r="E25" s="825" t="s">
        <v>1116</v>
      </c>
      <c r="F25" s="823" t="s">
        <v>1103</v>
      </c>
      <c r="G25" s="823" t="s">
        <v>1196</v>
      </c>
      <c r="H25" s="823" t="s">
        <v>329</v>
      </c>
      <c r="I25" s="823" t="s">
        <v>1197</v>
      </c>
      <c r="J25" s="823" t="s">
        <v>1198</v>
      </c>
      <c r="K25" s="823" t="s">
        <v>1199</v>
      </c>
      <c r="L25" s="826">
        <v>140.44</v>
      </c>
      <c r="M25" s="826">
        <v>140.44</v>
      </c>
      <c r="N25" s="823">
        <v>1</v>
      </c>
      <c r="O25" s="827">
        <v>1</v>
      </c>
      <c r="P25" s="826">
        <v>140.44</v>
      </c>
      <c r="Q25" s="828">
        <v>1</v>
      </c>
      <c r="R25" s="823">
        <v>1</v>
      </c>
      <c r="S25" s="828">
        <v>1</v>
      </c>
      <c r="T25" s="827">
        <v>1</v>
      </c>
      <c r="U25" s="829">
        <v>1</v>
      </c>
    </row>
    <row r="26" spans="1:21" ht="14.45" customHeight="1" x14ac:dyDescent="0.2">
      <c r="A26" s="822">
        <v>9</v>
      </c>
      <c r="B26" s="823" t="s">
        <v>1102</v>
      </c>
      <c r="C26" s="823" t="s">
        <v>1109</v>
      </c>
      <c r="D26" s="824" t="s">
        <v>1773</v>
      </c>
      <c r="E26" s="825" t="s">
        <v>1116</v>
      </c>
      <c r="F26" s="823" t="s">
        <v>1103</v>
      </c>
      <c r="G26" s="823" t="s">
        <v>1200</v>
      </c>
      <c r="H26" s="823" t="s">
        <v>329</v>
      </c>
      <c r="I26" s="823" t="s">
        <v>1201</v>
      </c>
      <c r="J26" s="823" t="s">
        <v>1202</v>
      </c>
      <c r="K26" s="823" t="s">
        <v>1203</v>
      </c>
      <c r="L26" s="826">
        <v>46.03</v>
      </c>
      <c r="M26" s="826">
        <v>46.03</v>
      </c>
      <c r="N26" s="823">
        <v>1</v>
      </c>
      <c r="O26" s="827">
        <v>0.5</v>
      </c>
      <c r="P26" s="826">
        <v>46.03</v>
      </c>
      <c r="Q26" s="828">
        <v>1</v>
      </c>
      <c r="R26" s="823">
        <v>1</v>
      </c>
      <c r="S26" s="828">
        <v>1</v>
      </c>
      <c r="T26" s="827">
        <v>0.5</v>
      </c>
      <c r="U26" s="829">
        <v>1</v>
      </c>
    </row>
    <row r="27" spans="1:21" ht="14.45" customHeight="1" x14ac:dyDescent="0.2">
      <c r="A27" s="822">
        <v>9</v>
      </c>
      <c r="B27" s="823" t="s">
        <v>1102</v>
      </c>
      <c r="C27" s="823" t="s">
        <v>1109</v>
      </c>
      <c r="D27" s="824" t="s">
        <v>1773</v>
      </c>
      <c r="E27" s="825" t="s">
        <v>1116</v>
      </c>
      <c r="F27" s="823" t="s">
        <v>1103</v>
      </c>
      <c r="G27" s="823" t="s">
        <v>1204</v>
      </c>
      <c r="H27" s="823" t="s">
        <v>698</v>
      </c>
      <c r="I27" s="823" t="s">
        <v>1205</v>
      </c>
      <c r="J27" s="823" t="s">
        <v>1206</v>
      </c>
      <c r="K27" s="823" t="s">
        <v>1207</v>
      </c>
      <c r="L27" s="826">
        <v>141.25</v>
      </c>
      <c r="M27" s="826">
        <v>141.25</v>
      </c>
      <c r="N27" s="823">
        <v>1</v>
      </c>
      <c r="O27" s="827">
        <v>0.5</v>
      </c>
      <c r="P27" s="826">
        <v>141.25</v>
      </c>
      <c r="Q27" s="828">
        <v>1</v>
      </c>
      <c r="R27" s="823">
        <v>1</v>
      </c>
      <c r="S27" s="828">
        <v>1</v>
      </c>
      <c r="T27" s="827">
        <v>0.5</v>
      </c>
      <c r="U27" s="829">
        <v>1</v>
      </c>
    </row>
    <row r="28" spans="1:21" ht="14.45" customHeight="1" x14ac:dyDescent="0.2">
      <c r="A28" s="822">
        <v>9</v>
      </c>
      <c r="B28" s="823" t="s">
        <v>1102</v>
      </c>
      <c r="C28" s="823" t="s">
        <v>1109</v>
      </c>
      <c r="D28" s="824" t="s">
        <v>1773</v>
      </c>
      <c r="E28" s="825" t="s">
        <v>1116</v>
      </c>
      <c r="F28" s="823" t="s">
        <v>1103</v>
      </c>
      <c r="G28" s="823" t="s">
        <v>1208</v>
      </c>
      <c r="H28" s="823" t="s">
        <v>698</v>
      </c>
      <c r="I28" s="823" t="s">
        <v>1209</v>
      </c>
      <c r="J28" s="823" t="s">
        <v>1210</v>
      </c>
      <c r="K28" s="823" t="s">
        <v>1211</v>
      </c>
      <c r="L28" s="826">
        <v>422.33</v>
      </c>
      <c r="M28" s="826">
        <v>422.33</v>
      </c>
      <c r="N28" s="823">
        <v>1</v>
      </c>
      <c r="O28" s="827">
        <v>1</v>
      </c>
      <c r="P28" s="826">
        <v>422.33</v>
      </c>
      <c r="Q28" s="828">
        <v>1</v>
      </c>
      <c r="R28" s="823">
        <v>1</v>
      </c>
      <c r="S28" s="828">
        <v>1</v>
      </c>
      <c r="T28" s="827">
        <v>1</v>
      </c>
      <c r="U28" s="829">
        <v>1</v>
      </c>
    </row>
    <row r="29" spans="1:21" ht="14.45" customHeight="1" x14ac:dyDescent="0.2">
      <c r="A29" s="822">
        <v>9</v>
      </c>
      <c r="B29" s="823" t="s">
        <v>1102</v>
      </c>
      <c r="C29" s="823" t="s">
        <v>1109</v>
      </c>
      <c r="D29" s="824" t="s">
        <v>1773</v>
      </c>
      <c r="E29" s="825" t="s">
        <v>1116</v>
      </c>
      <c r="F29" s="823" t="s">
        <v>1103</v>
      </c>
      <c r="G29" s="823" t="s">
        <v>1212</v>
      </c>
      <c r="H29" s="823" t="s">
        <v>329</v>
      </c>
      <c r="I29" s="823" t="s">
        <v>1213</v>
      </c>
      <c r="J29" s="823" t="s">
        <v>1214</v>
      </c>
      <c r="K29" s="823" t="s">
        <v>1215</v>
      </c>
      <c r="L29" s="826">
        <v>73.010000000000005</v>
      </c>
      <c r="M29" s="826">
        <v>73.010000000000005</v>
      </c>
      <c r="N29" s="823">
        <v>1</v>
      </c>
      <c r="O29" s="827">
        <v>1</v>
      </c>
      <c r="P29" s="826"/>
      <c r="Q29" s="828">
        <v>0</v>
      </c>
      <c r="R29" s="823"/>
      <c r="S29" s="828">
        <v>0</v>
      </c>
      <c r="T29" s="827"/>
      <c r="U29" s="829">
        <v>0</v>
      </c>
    </row>
    <row r="30" spans="1:21" ht="14.45" customHeight="1" x14ac:dyDescent="0.2">
      <c r="A30" s="822">
        <v>9</v>
      </c>
      <c r="B30" s="823" t="s">
        <v>1102</v>
      </c>
      <c r="C30" s="823" t="s">
        <v>1109</v>
      </c>
      <c r="D30" s="824" t="s">
        <v>1773</v>
      </c>
      <c r="E30" s="825" t="s">
        <v>1116</v>
      </c>
      <c r="F30" s="823" t="s">
        <v>1103</v>
      </c>
      <c r="G30" s="823" t="s">
        <v>1216</v>
      </c>
      <c r="H30" s="823" t="s">
        <v>329</v>
      </c>
      <c r="I30" s="823" t="s">
        <v>1217</v>
      </c>
      <c r="J30" s="823" t="s">
        <v>1021</v>
      </c>
      <c r="K30" s="823" t="s">
        <v>1218</v>
      </c>
      <c r="L30" s="826">
        <v>27.37</v>
      </c>
      <c r="M30" s="826">
        <v>27.37</v>
      </c>
      <c r="N30" s="823">
        <v>1</v>
      </c>
      <c r="O30" s="827">
        <v>1</v>
      </c>
      <c r="P30" s="826"/>
      <c r="Q30" s="828">
        <v>0</v>
      </c>
      <c r="R30" s="823"/>
      <c r="S30" s="828">
        <v>0</v>
      </c>
      <c r="T30" s="827"/>
      <c r="U30" s="829">
        <v>0</v>
      </c>
    </row>
    <row r="31" spans="1:21" ht="14.45" customHeight="1" x14ac:dyDescent="0.2">
      <c r="A31" s="822">
        <v>9</v>
      </c>
      <c r="B31" s="823" t="s">
        <v>1102</v>
      </c>
      <c r="C31" s="823" t="s">
        <v>1109</v>
      </c>
      <c r="D31" s="824" t="s">
        <v>1773</v>
      </c>
      <c r="E31" s="825" t="s">
        <v>1116</v>
      </c>
      <c r="F31" s="823" t="s">
        <v>1103</v>
      </c>
      <c r="G31" s="823" t="s">
        <v>1219</v>
      </c>
      <c r="H31" s="823" t="s">
        <v>698</v>
      </c>
      <c r="I31" s="823" t="s">
        <v>1220</v>
      </c>
      <c r="J31" s="823" t="s">
        <v>1221</v>
      </c>
      <c r="K31" s="823" t="s">
        <v>1222</v>
      </c>
      <c r="L31" s="826">
        <v>21.92</v>
      </c>
      <c r="M31" s="826">
        <v>21.92</v>
      </c>
      <c r="N31" s="823">
        <v>1</v>
      </c>
      <c r="O31" s="827">
        <v>1</v>
      </c>
      <c r="P31" s="826"/>
      <c r="Q31" s="828">
        <v>0</v>
      </c>
      <c r="R31" s="823"/>
      <c r="S31" s="828">
        <v>0</v>
      </c>
      <c r="T31" s="827"/>
      <c r="U31" s="829">
        <v>0</v>
      </c>
    </row>
    <row r="32" spans="1:21" ht="14.45" customHeight="1" x14ac:dyDescent="0.2">
      <c r="A32" s="822">
        <v>9</v>
      </c>
      <c r="B32" s="823" t="s">
        <v>1102</v>
      </c>
      <c r="C32" s="823" t="s">
        <v>1109</v>
      </c>
      <c r="D32" s="824" t="s">
        <v>1773</v>
      </c>
      <c r="E32" s="825" t="s">
        <v>1116</v>
      </c>
      <c r="F32" s="823" t="s">
        <v>1103</v>
      </c>
      <c r="G32" s="823" t="s">
        <v>1219</v>
      </c>
      <c r="H32" s="823" t="s">
        <v>698</v>
      </c>
      <c r="I32" s="823" t="s">
        <v>1223</v>
      </c>
      <c r="J32" s="823" t="s">
        <v>1221</v>
      </c>
      <c r="K32" s="823" t="s">
        <v>1224</v>
      </c>
      <c r="L32" s="826">
        <v>87.67</v>
      </c>
      <c r="M32" s="826">
        <v>87.67</v>
      </c>
      <c r="N32" s="823">
        <v>1</v>
      </c>
      <c r="O32" s="827">
        <v>0.5</v>
      </c>
      <c r="P32" s="826"/>
      <c r="Q32" s="828">
        <v>0</v>
      </c>
      <c r="R32" s="823"/>
      <c r="S32" s="828">
        <v>0</v>
      </c>
      <c r="T32" s="827"/>
      <c r="U32" s="829">
        <v>0</v>
      </c>
    </row>
    <row r="33" spans="1:21" ht="14.45" customHeight="1" x14ac:dyDescent="0.2">
      <c r="A33" s="822">
        <v>9</v>
      </c>
      <c r="B33" s="823" t="s">
        <v>1102</v>
      </c>
      <c r="C33" s="823" t="s">
        <v>1109</v>
      </c>
      <c r="D33" s="824" t="s">
        <v>1773</v>
      </c>
      <c r="E33" s="825" t="s">
        <v>1116</v>
      </c>
      <c r="F33" s="823" t="s">
        <v>1103</v>
      </c>
      <c r="G33" s="823" t="s">
        <v>1225</v>
      </c>
      <c r="H33" s="823" t="s">
        <v>698</v>
      </c>
      <c r="I33" s="823" t="s">
        <v>1226</v>
      </c>
      <c r="J33" s="823" t="s">
        <v>902</v>
      </c>
      <c r="K33" s="823" t="s">
        <v>903</v>
      </c>
      <c r="L33" s="826">
        <v>63.75</v>
      </c>
      <c r="M33" s="826">
        <v>63.75</v>
      </c>
      <c r="N33" s="823">
        <v>1</v>
      </c>
      <c r="O33" s="827">
        <v>0.5</v>
      </c>
      <c r="P33" s="826"/>
      <c r="Q33" s="828">
        <v>0</v>
      </c>
      <c r="R33" s="823"/>
      <c r="S33" s="828">
        <v>0</v>
      </c>
      <c r="T33" s="827"/>
      <c r="U33" s="829">
        <v>0</v>
      </c>
    </row>
    <row r="34" spans="1:21" ht="14.45" customHeight="1" x14ac:dyDescent="0.2">
      <c r="A34" s="822">
        <v>9</v>
      </c>
      <c r="B34" s="823" t="s">
        <v>1102</v>
      </c>
      <c r="C34" s="823" t="s">
        <v>1109</v>
      </c>
      <c r="D34" s="824" t="s">
        <v>1773</v>
      </c>
      <c r="E34" s="825" t="s">
        <v>1116</v>
      </c>
      <c r="F34" s="823" t="s">
        <v>1103</v>
      </c>
      <c r="G34" s="823" t="s">
        <v>1227</v>
      </c>
      <c r="H34" s="823" t="s">
        <v>698</v>
      </c>
      <c r="I34" s="823" t="s">
        <v>1228</v>
      </c>
      <c r="J34" s="823" t="s">
        <v>864</v>
      </c>
      <c r="K34" s="823" t="s">
        <v>1229</v>
      </c>
      <c r="L34" s="826">
        <v>0</v>
      </c>
      <c r="M34" s="826">
        <v>0</v>
      </c>
      <c r="N34" s="823">
        <v>1</v>
      </c>
      <c r="O34" s="827">
        <v>0.5</v>
      </c>
      <c r="P34" s="826">
        <v>0</v>
      </c>
      <c r="Q34" s="828"/>
      <c r="R34" s="823">
        <v>1</v>
      </c>
      <c r="S34" s="828">
        <v>1</v>
      </c>
      <c r="T34" s="827">
        <v>0.5</v>
      </c>
      <c r="U34" s="829">
        <v>1</v>
      </c>
    </row>
    <row r="35" spans="1:21" ht="14.45" customHeight="1" x14ac:dyDescent="0.2">
      <c r="A35" s="822">
        <v>9</v>
      </c>
      <c r="B35" s="823" t="s">
        <v>1102</v>
      </c>
      <c r="C35" s="823" t="s">
        <v>1109</v>
      </c>
      <c r="D35" s="824" t="s">
        <v>1773</v>
      </c>
      <c r="E35" s="825" t="s">
        <v>1116</v>
      </c>
      <c r="F35" s="823" t="s">
        <v>1103</v>
      </c>
      <c r="G35" s="823" t="s">
        <v>1230</v>
      </c>
      <c r="H35" s="823" t="s">
        <v>329</v>
      </c>
      <c r="I35" s="823" t="s">
        <v>1231</v>
      </c>
      <c r="J35" s="823" t="s">
        <v>1232</v>
      </c>
      <c r="K35" s="823" t="s">
        <v>1233</v>
      </c>
      <c r="L35" s="826">
        <v>669.66</v>
      </c>
      <c r="M35" s="826">
        <v>669.66</v>
      </c>
      <c r="N35" s="823">
        <v>1</v>
      </c>
      <c r="O35" s="827">
        <v>0.5</v>
      </c>
      <c r="P35" s="826">
        <v>669.66</v>
      </c>
      <c r="Q35" s="828">
        <v>1</v>
      </c>
      <c r="R35" s="823">
        <v>1</v>
      </c>
      <c r="S35" s="828">
        <v>1</v>
      </c>
      <c r="T35" s="827">
        <v>0.5</v>
      </c>
      <c r="U35" s="829">
        <v>1</v>
      </c>
    </row>
    <row r="36" spans="1:21" ht="14.45" customHeight="1" x14ac:dyDescent="0.2">
      <c r="A36" s="822">
        <v>9</v>
      </c>
      <c r="B36" s="823" t="s">
        <v>1102</v>
      </c>
      <c r="C36" s="823" t="s">
        <v>1109</v>
      </c>
      <c r="D36" s="824" t="s">
        <v>1773</v>
      </c>
      <c r="E36" s="825" t="s">
        <v>1116</v>
      </c>
      <c r="F36" s="823" t="s">
        <v>1103</v>
      </c>
      <c r="G36" s="823" t="s">
        <v>1234</v>
      </c>
      <c r="H36" s="823" t="s">
        <v>329</v>
      </c>
      <c r="I36" s="823" t="s">
        <v>1235</v>
      </c>
      <c r="J36" s="823" t="s">
        <v>1236</v>
      </c>
      <c r="K36" s="823" t="s">
        <v>1237</v>
      </c>
      <c r="L36" s="826">
        <v>311.02</v>
      </c>
      <c r="M36" s="826">
        <v>622.04</v>
      </c>
      <c r="N36" s="823">
        <v>2</v>
      </c>
      <c r="O36" s="827">
        <v>1</v>
      </c>
      <c r="P36" s="826">
        <v>622.04</v>
      </c>
      <c r="Q36" s="828">
        <v>1</v>
      </c>
      <c r="R36" s="823">
        <v>2</v>
      </c>
      <c r="S36" s="828">
        <v>1</v>
      </c>
      <c r="T36" s="827">
        <v>1</v>
      </c>
      <c r="U36" s="829">
        <v>1</v>
      </c>
    </row>
    <row r="37" spans="1:21" ht="14.45" customHeight="1" x14ac:dyDescent="0.2">
      <c r="A37" s="822">
        <v>9</v>
      </c>
      <c r="B37" s="823" t="s">
        <v>1102</v>
      </c>
      <c r="C37" s="823" t="s">
        <v>1109</v>
      </c>
      <c r="D37" s="824" t="s">
        <v>1773</v>
      </c>
      <c r="E37" s="825" t="s">
        <v>1116</v>
      </c>
      <c r="F37" s="823" t="s">
        <v>1103</v>
      </c>
      <c r="G37" s="823" t="s">
        <v>1234</v>
      </c>
      <c r="H37" s="823" t="s">
        <v>329</v>
      </c>
      <c r="I37" s="823" t="s">
        <v>1238</v>
      </c>
      <c r="J37" s="823" t="s">
        <v>1239</v>
      </c>
      <c r="K37" s="823" t="s">
        <v>1240</v>
      </c>
      <c r="L37" s="826">
        <v>177.92</v>
      </c>
      <c r="M37" s="826">
        <v>177.92</v>
      </c>
      <c r="N37" s="823">
        <v>1</v>
      </c>
      <c r="O37" s="827">
        <v>0.5</v>
      </c>
      <c r="P37" s="826"/>
      <c r="Q37" s="828">
        <v>0</v>
      </c>
      <c r="R37" s="823"/>
      <c r="S37" s="828">
        <v>0</v>
      </c>
      <c r="T37" s="827"/>
      <c r="U37" s="829">
        <v>0</v>
      </c>
    </row>
    <row r="38" spans="1:21" ht="14.45" customHeight="1" x14ac:dyDescent="0.2">
      <c r="A38" s="822">
        <v>9</v>
      </c>
      <c r="B38" s="823" t="s">
        <v>1102</v>
      </c>
      <c r="C38" s="823" t="s">
        <v>1109</v>
      </c>
      <c r="D38" s="824" t="s">
        <v>1773</v>
      </c>
      <c r="E38" s="825" t="s">
        <v>1116</v>
      </c>
      <c r="F38" s="823" t="s">
        <v>1103</v>
      </c>
      <c r="G38" s="823" t="s">
        <v>1234</v>
      </c>
      <c r="H38" s="823" t="s">
        <v>329</v>
      </c>
      <c r="I38" s="823" t="s">
        <v>1241</v>
      </c>
      <c r="J38" s="823" t="s">
        <v>1236</v>
      </c>
      <c r="K38" s="823" t="s">
        <v>1242</v>
      </c>
      <c r="L38" s="826">
        <v>477.11</v>
      </c>
      <c r="M38" s="826">
        <v>477.11</v>
      </c>
      <c r="N38" s="823">
        <v>1</v>
      </c>
      <c r="O38" s="827">
        <v>1</v>
      </c>
      <c r="P38" s="826">
        <v>477.11</v>
      </c>
      <c r="Q38" s="828">
        <v>1</v>
      </c>
      <c r="R38" s="823">
        <v>1</v>
      </c>
      <c r="S38" s="828">
        <v>1</v>
      </c>
      <c r="T38" s="827">
        <v>1</v>
      </c>
      <c r="U38" s="829">
        <v>1</v>
      </c>
    </row>
    <row r="39" spans="1:21" ht="14.45" customHeight="1" x14ac:dyDescent="0.2">
      <c r="A39" s="822">
        <v>9</v>
      </c>
      <c r="B39" s="823" t="s">
        <v>1102</v>
      </c>
      <c r="C39" s="823" t="s">
        <v>1109</v>
      </c>
      <c r="D39" s="824" t="s">
        <v>1773</v>
      </c>
      <c r="E39" s="825" t="s">
        <v>1116</v>
      </c>
      <c r="F39" s="823" t="s">
        <v>1103</v>
      </c>
      <c r="G39" s="823" t="s">
        <v>1243</v>
      </c>
      <c r="H39" s="823" t="s">
        <v>329</v>
      </c>
      <c r="I39" s="823" t="s">
        <v>1244</v>
      </c>
      <c r="J39" s="823" t="s">
        <v>1245</v>
      </c>
      <c r="K39" s="823" t="s">
        <v>1246</v>
      </c>
      <c r="L39" s="826">
        <v>0</v>
      </c>
      <c r="M39" s="826">
        <v>0</v>
      </c>
      <c r="N39" s="823">
        <v>3</v>
      </c>
      <c r="O39" s="827">
        <v>3</v>
      </c>
      <c r="P39" s="826">
        <v>0</v>
      </c>
      <c r="Q39" s="828"/>
      <c r="R39" s="823">
        <v>3</v>
      </c>
      <c r="S39" s="828">
        <v>1</v>
      </c>
      <c r="T39" s="827">
        <v>3</v>
      </c>
      <c r="U39" s="829">
        <v>1</v>
      </c>
    </row>
    <row r="40" spans="1:21" ht="14.45" customHeight="1" x14ac:dyDescent="0.2">
      <c r="A40" s="822">
        <v>9</v>
      </c>
      <c r="B40" s="823" t="s">
        <v>1102</v>
      </c>
      <c r="C40" s="823" t="s">
        <v>1109</v>
      </c>
      <c r="D40" s="824" t="s">
        <v>1773</v>
      </c>
      <c r="E40" s="825" t="s">
        <v>1116</v>
      </c>
      <c r="F40" s="823" t="s">
        <v>1103</v>
      </c>
      <c r="G40" s="823" t="s">
        <v>1247</v>
      </c>
      <c r="H40" s="823" t="s">
        <v>698</v>
      </c>
      <c r="I40" s="823" t="s">
        <v>1248</v>
      </c>
      <c r="J40" s="823" t="s">
        <v>1249</v>
      </c>
      <c r="K40" s="823" t="s">
        <v>1250</v>
      </c>
      <c r="L40" s="826">
        <v>149.52000000000001</v>
      </c>
      <c r="M40" s="826">
        <v>149.52000000000001</v>
      </c>
      <c r="N40" s="823">
        <v>1</v>
      </c>
      <c r="O40" s="827">
        <v>1</v>
      </c>
      <c r="P40" s="826">
        <v>149.52000000000001</v>
      </c>
      <c r="Q40" s="828">
        <v>1</v>
      </c>
      <c r="R40" s="823">
        <v>1</v>
      </c>
      <c r="S40" s="828">
        <v>1</v>
      </c>
      <c r="T40" s="827">
        <v>1</v>
      </c>
      <c r="U40" s="829">
        <v>1</v>
      </c>
    </row>
    <row r="41" spans="1:21" ht="14.45" customHeight="1" x14ac:dyDescent="0.2">
      <c r="A41" s="822">
        <v>9</v>
      </c>
      <c r="B41" s="823" t="s">
        <v>1102</v>
      </c>
      <c r="C41" s="823" t="s">
        <v>1109</v>
      </c>
      <c r="D41" s="824" t="s">
        <v>1773</v>
      </c>
      <c r="E41" s="825" t="s">
        <v>1116</v>
      </c>
      <c r="F41" s="823" t="s">
        <v>1103</v>
      </c>
      <c r="G41" s="823" t="s">
        <v>1251</v>
      </c>
      <c r="H41" s="823" t="s">
        <v>329</v>
      </c>
      <c r="I41" s="823" t="s">
        <v>1252</v>
      </c>
      <c r="J41" s="823" t="s">
        <v>1253</v>
      </c>
      <c r="K41" s="823" t="s">
        <v>1254</v>
      </c>
      <c r="L41" s="826">
        <v>294.81</v>
      </c>
      <c r="M41" s="826">
        <v>1179.24</v>
      </c>
      <c r="N41" s="823">
        <v>4</v>
      </c>
      <c r="O41" s="827">
        <v>0.5</v>
      </c>
      <c r="P41" s="826">
        <v>1179.24</v>
      </c>
      <c r="Q41" s="828">
        <v>1</v>
      </c>
      <c r="R41" s="823">
        <v>4</v>
      </c>
      <c r="S41" s="828">
        <v>1</v>
      </c>
      <c r="T41" s="827">
        <v>0.5</v>
      </c>
      <c r="U41" s="829">
        <v>1</v>
      </c>
    </row>
    <row r="42" spans="1:21" ht="14.45" customHeight="1" x14ac:dyDescent="0.2">
      <c r="A42" s="822">
        <v>9</v>
      </c>
      <c r="B42" s="823" t="s">
        <v>1102</v>
      </c>
      <c r="C42" s="823" t="s">
        <v>1109</v>
      </c>
      <c r="D42" s="824" t="s">
        <v>1773</v>
      </c>
      <c r="E42" s="825" t="s">
        <v>1116</v>
      </c>
      <c r="F42" s="823" t="s">
        <v>1103</v>
      </c>
      <c r="G42" s="823" t="s">
        <v>1251</v>
      </c>
      <c r="H42" s="823" t="s">
        <v>329</v>
      </c>
      <c r="I42" s="823" t="s">
        <v>1255</v>
      </c>
      <c r="J42" s="823" t="s">
        <v>1256</v>
      </c>
      <c r="K42" s="823" t="s">
        <v>1257</v>
      </c>
      <c r="L42" s="826">
        <v>1614.9</v>
      </c>
      <c r="M42" s="826">
        <v>3229.8</v>
      </c>
      <c r="N42" s="823">
        <v>2</v>
      </c>
      <c r="O42" s="827">
        <v>1</v>
      </c>
      <c r="P42" s="826">
        <v>3229.8</v>
      </c>
      <c r="Q42" s="828">
        <v>1</v>
      </c>
      <c r="R42" s="823">
        <v>2</v>
      </c>
      <c r="S42" s="828">
        <v>1</v>
      </c>
      <c r="T42" s="827">
        <v>1</v>
      </c>
      <c r="U42" s="829">
        <v>1</v>
      </c>
    </row>
    <row r="43" spans="1:21" ht="14.45" customHeight="1" x14ac:dyDescent="0.2">
      <c r="A43" s="822">
        <v>9</v>
      </c>
      <c r="B43" s="823" t="s">
        <v>1102</v>
      </c>
      <c r="C43" s="823" t="s">
        <v>1109</v>
      </c>
      <c r="D43" s="824" t="s">
        <v>1773</v>
      </c>
      <c r="E43" s="825" t="s">
        <v>1116</v>
      </c>
      <c r="F43" s="823" t="s">
        <v>1104</v>
      </c>
      <c r="G43" s="823" t="s">
        <v>1258</v>
      </c>
      <c r="H43" s="823" t="s">
        <v>329</v>
      </c>
      <c r="I43" s="823" t="s">
        <v>1259</v>
      </c>
      <c r="J43" s="823" t="s">
        <v>1260</v>
      </c>
      <c r="K43" s="823"/>
      <c r="L43" s="826">
        <v>0</v>
      </c>
      <c r="M43" s="826">
        <v>0</v>
      </c>
      <c r="N43" s="823">
        <v>1</v>
      </c>
      <c r="O43" s="827">
        <v>1</v>
      </c>
      <c r="P43" s="826">
        <v>0</v>
      </c>
      <c r="Q43" s="828"/>
      <c r="R43" s="823">
        <v>1</v>
      </c>
      <c r="S43" s="828">
        <v>1</v>
      </c>
      <c r="T43" s="827">
        <v>1</v>
      </c>
      <c r="U43" s="829">
        <v>1</v>
      </c>
    </row>
    <row r="44" spans="1:21" ht="14.45" customHeight="1" x14ac:dyDescent="0.2">
      <c r="A44" s="822">
        <v>9</v>
      </c>
      <c r="B44" s="823" t="s">
        <v>1102</v>
      </c>
      <c r="C44" s="823" t="s">
        <v>1109</v>
      </c>
      <c r="D44" s="824" t="s">
        <v>1773</v>
      </c>
      <c r="E44" s="825" t="s">
        <v>1116</v>
      </c>
      <c r="F44" s="823" t="s">
        <v>1104</v>
      </c>
      <c r="G44" s="823" t="s">
        <v>1258</v>
      </c>
      <c r="H44" s="823" t="s">
        <v>329</v>
      </c>
      <c r="I44" s="823" t="s">
        <v>1261</v>
      </c>
      <c r="J44" s="823" t="s">
        <v>1260</v>
      </c>
      <c r="K44" s="823"/>
      <c r="L44" s="826">
        <v>0</v>
      </c>
      <c r="M44" s="826">
        <v>0</v>
      </c>
      <c r="N44" s="823">
        <v>3</v>
      </c>
      <c r="O44" s="827">
        <v>3</v>
      </c>
      <c r="P44" s="826">
        <v>0</v>
      </c>
      <c r="Q44" s="828"/>
      <c r="R44" s="823">
        <v>3</v>
      </c>
      <c r="S44" s="828">
        <v>1</v>
      </c>
      <c r="T44" s="827">
        <v>3</v>
      </c>
      <c r="U44" s="829">
        <v>1</v>
      </c>
    </row>
    <row r="45" spans="1:21" ht="14.45" customHeight="1" x14ac:dyDescent="0.2">
      <c r="A45" s="822">
        <v>9</v>
      </c>
      <c r="B45" s="823" t="s">
        <v>1102</v>
      </c>
      <c r="C45" s="823" t="s">
        <v>1109</v>
      </c>
      <c r="D45" s="824" t="s">
        <v>1773</v>
      </c>
      <c r="E45" s="825" t="s">
        <v>1117</v>
      </c>
      <c r="F45" s="823" t="s">
        <v>1103</v>
      </c>
      <c r="G45" s="823" t="s">
        <v>1262</v>
      </c>
      <c r="H45" s="823" t="s">
        <v>329</v>
      </c>
      <c r="I45" s="823" t="s">
        <v>1263</v>
      </c>
      <c r="J45" s="823" t="s">
        <v>1264</v>
      </c>
      <c r="K45" s="823" t="s">
        <v>1265</v>
      </c>
      <c r="L45" s="826">
        <v>247.17</v>
      </c>
      <c r="M45" s="826">
        <v>494.34</v>
      </c>
      <c r="N45" s="823">
        <v>2</v>
      </c>
      <c r="O45" s="827">
        <v>1</v>
      </c>
      <c r="P45" s="826"/>
      <c r="Q45" s="828">
        <v>0</v>
      </c>
      <c r="R45" s="823"/>
      <c r="S45" s="828">
        <v>0</v>
      </c>
      <c r="T45" s="827"/>
      <c r="U45" s="829">
        <v>0</v>
      </c>
    </row>
    <row r="46" spans="1:21" ht="14.45" customHeight="1" x14ac:dyDescent="0.2">
      <c r="A46" s="822">
        <v>9</v>
      </c>
      <c r="B46" s="823" t="s">
        <v>1102</v>
      </c>
      <c r="C46" s="823" t="s">
        <v>1109</v>
      </c>
      <c r="D46" s="824" t="s">
        <v>1773</v>
      </c>
      <c r="E46" s="825" t="s">
        <v>1117</v>
      </c>
      <c r="F46" s="823" t="s">
        <v>1103</v>
      </c>
      <c r="G46" s="823" t="s">
        <v>1133</v>
      </c>
      <c r="H46" s="823" t="s">
        <v>698</v>
      </c>
      <c r="I46" s="823" t="s">
        <v>1134</v>
      </c>
      <c r="J46" s="823" t="s">
        <v>1135</v>
      </c>
      <c r="K46" s="823" t="s">
        <v>1136</v>
      </c>
      <c r="L46" s="826">
        <v>56.06</v>
      </c>
      <c r="M46" s="826">
        <v>168.18</v>
      </c>
      <c r="N46" s="823">
        <v>3</v>
      </c>
      <c r="O46" s="827">
        <v>1.5</v>
      </c>
      <c r="P46" s="826">
        <v>112.12</v>
      </c>
      <c r="Q46" s="828">
        <v>0.66666666666666663</v>
      </c>
      <c r="R46" s="823">
        <v>2</v>
      </c>
      <c r="S46" s="828">
        <v>0.66666666666666663</v>
      </c>
      <c r="T46" s="827">
        <v>1</v>
      </c>
      <c r="U46" s="829">
        <v>0.66666666666666663</v>
      </c>
    </row>
    <row r="47" spans="1:21" ht="14.45" customHeight="1" x14ac:dyDescent="0.2">
      <c r="A47" s="822">
        <v>9</v>
      </c>
      <c r="B47" s="823" t="s">
        <v>1102</v>
      </c>
      <c r="C47" s="823" t="s">
        <v>1109</v>
      </c>
      <c r="D47" s="824" t="s">
        <v>1773</v>
      </c>
      <c r="E47" s="825" t="s">
        <v>1117</v>
      </c>
      <c r="F47" s="823" t="s">
        <v>1103</v>
      </c>
      <c r="G47" s="823" t="s">
        <v>1266</v>
      </c>
      <c r="H47" s="823" t="s">
        <v>698</v>
      </c>
      <c r="I47" s="823" t="s">
        <v>1267</v>
      </c>
      <c r="J47" s="823" t="s">
        <v>1268</v>
      </c>
      <c r="K47" s="823" t="s">
        <v>1269</v>
      </c>
      <c r="L47" s="826">
        <v>234.07</v>
      </c>
      <c r="M47" s="826">
        <v>234.07</v>
      </c>
      <c r="N47" s="823">
        <v>1</v>
      </c>
      <c r="O47" s="827">
        <v>1</v>
      </c>
      <c r="P47" s="826">
        <v>234.07</v>
      </c>
      <c r="Q47" s="828">
        <v>1</v>
      </c>
      <c r="R47" s="823">
        <v>1</v>
      </c>
      <c r="S47" s="828">
        <v>1</v>
      </c>
      <c r="T47" s="827">
        <v>1</v>
      </c>
      <c r="U47" s="829">
        <v>1</v>
      </c>
    </row>
    <row r="48" spans="1:21" ht="14.45" customHeight="1" x14ac:dyDescent="0.2">
      <c r="A48" s="822">
        <v>9</v>
      </c>
      <c r="B48" s="823" t="s">
        <v>1102</v>
      </c>
      <c r="C48" s="823" t="s">
        <v>1109</v>
      </c>
      <c r="D48" s="824" t="s">
        <v>1773</v>
      </c>
      <c r="E48" s="825" t="s">
        <v>1117</v>
      </c>
      <c r="F48" s="823" t="s">
        <v>1103</v>
      </c>
      <c r="G48" s="823" t="s">
        <v>1270</v>
      </c>
      <c r="H48" s="823" t="s">
        <v>329</v>
      </c>
      <c r="I48" s="823" t="s">
        <v>1271</v>
      </c>
      <c r="J48" s="823" t="s">
        <v>1272</v>
      </c>
      <c r="K48" s="823" t="s">
        <v>1273</v>
      </c>
      <c r="L48" s="826">
        <v>0</v>
      </c>
      <c r="M48" s="826">
        <v>0</v>
      </c>
      <c r="N48" s="823">
        <v>1</v>
      </c>
      <c r="O48" s="827">
        <v>1</v>
      </c>
      <c r="P48" s="826"/>
      <c r="Q48" s="828"/>
      <c r="R48" s="823"/>
      <c r="S48" s="828">
        <v>0</v>
      </c>
      <c r="T48" s="827"/>
      <c r="U48" s="829">
        <v>0</v>
      </c>
    </row>
    <row r="49" spans="1:21" ht="14.45" customHeight="1" x14ac:dyDescent="0.2">
      <c r="A49" s="822">
        <v>9</v>
      </c>
      <c r="B49" s="823" t="s">
        <v>1102</v>
      </c>
      <c r="C49" s="823" t="s">
        <v>1109</v>
      </c>
      <c r="D49" s="824" t="s">
        <v>1773</v>
      </c>
      <c r="E49" s="825" t="s">
        <v>1117</v>
      </c>
      <c r="F49" s="823" t="s">
        <v>1103</v>
      </c>
      <c r="G49" s="823" t="s">
        <v>1141</v>
      </c>
      <c r="H49" s="823" t="s">
        <v>329</v>
      </c>
      <c r="I49" s="823" t="s">
        <v>1274</v>
      </c>
      <c r="J49" s="823" t="s">
        <v>1143</v>
      </c>
      <c r="K49" s="823" t="s">
        <v>1275</v>
      </c>
      <c r="L49" s="826">
        <v>235.78</v>
      </c>
      <c r="M49" s="826">
        <v>235.78</v>
      </c>
      <c r="N49" s="823">
        <v>1</v>
      </c>
      <c r="O49" s="827">
        <v>1</v>
      </c>
      <c r="P49" s="826"/>
      <c r="Q49" s="828">
        <v>0</v>
      </c>
      <c r="R49" s="823"/>
      <c r="S49" s="828">
        <v>0</v>
      </c>
      <c r="T49" s="827"/>
      <c r="U49" s="829">
        <v>0</v>
      </c>
    </row>
    <row r="50" spans="1:21" ht="14.45" customHeight="1" x14ac:dyDescent="0.2">
      <c r="A50" s="822">
        <v>9</v>
      </c>
      <c r="B50" s="823" t="s">
        <v>1102</v>
      </c>
      <c r="C50" s="823" t="s">
        <v>1109</v>
      </c>
      <c r="D50" s="824" t="s">
        <v>1773</v>
      </c>
      <c r="E50" s="825" t="s">
        <v>1117</v>
      </c>
      <c r="F50" s="823" t="s">
        <v>1103</v>
      </c>
      <c r="G50" s="823" t="s">
        <v>1145</v>
      </c>
      <c r="H50" s="823" t="s">
        <v>698</v>
      </c>
      <c r="I50" s="823" t="s">
        <v>1276</v>
      </c>
      <c r="J50" s="823" t="s">
        <v>1147</v>
      </c>
      <c r="K50" s="823" t="s">
        <v>1277</v>
      </c>
      <c r="L50" s="826">
        <v>176.32</v>
      </c>
      <c r="M50" s="826">
        <v>176.32</v>
      </c>
      <c r="N50" s="823">
        <v>1</v>
      </c>
      <c r="O50" s="827">
        <v>1</v>
      </c>
      <c r="P50" s="826">
        <v>176.32</v>
      </c>
      <c r="Q50" s="828">
        <v>1</v>
      </c>
      <c r="R50" s="823">
        <v>1</v>
      </c>
      <c r="S50" s="828">
        <v>1</v>
      </c>
      <c r="T50" s="827">
        <v>1</v>
      </c>
      <c r="U50" s="829">
        <v>1</v>
      </c>
    </row>
    <row r="51" spans="1:21" ht="14.45" customHeight="1" x14ac:dyDescent="0.2">
      <c r="A51" s="822">
        <v>9</v>
      </c>
      <c r="B51" s="823" t="s">
        <v>1102</v>
      </c>
      <c r="C51" s="823" t="s">
        <v>1109</v>
      </c>
      <c r="D51" s="824" t="s">
        <v>1773</v>
      </c>
      <c r="E51" s="825" t="s">
        <v>1117</v>
      </c>
      <c r="F51" s="823" t="s">
        <v>1103</v>
      </c>
      <c r="G51" s="823" t="s">
        <v>1278</v>
      </c>
      <c r="H51" s="823" t="s">
        <v>329</v>
      </c>
      <c r="I51" s="823" t="s">
        <v>1279</v>
      </c>
      <c r="J51" s="823" t="s">
        <v>1280</v>
      </c>
      <c r="K51" s="823" t="s">
        <v>1281</v>
      </c>
      <c r="L51" s="826">
        <v>477.5</v>
      </c>
      <c r="M51" s="826">
        <v>477.5</v>
      </c>
      <c r="N51" s="823">
        <v>1</v>
      </c>
      <c r="O51" s="827">
        <v>1</v>
      </c>
      <c r="P51" s="826"/>
      <c r="Q51" s="828">
        <v>0</v>
      </c>
      <c r="R51" s="823"/>
      <c r="S51" s="828">
        <v>0</v>
      </c>
      <c r="T51" s="827"/>
      <c r="U51" s="829">
        <v>0</v>
      </c>
    </row>
    <row r="52" spans="1:21" ht="14.45" customHeight="1" x14ac:dyDescent="0.2">
      <c r="A52" s="822">
        <v>9</v>
      </c>
      <c r="B52" s="823" t="s">
        <v>1102</v>
      </c>
      <c r="C52" s="823" t="s">
        <v>1109</v>
      </c>
      <c r="D52" s="824" t="s">
        <v>1773</v>
      </c>
      <c r="E52" s="825" t="s">
        <v>1117</v>
      </c>
      <c r="F52" s="823" t="s">
        <v>1103</v>
      </c>
      <c r="G52" s="823" t="s">
        <v>1282</v>
      </c>
      <c r="H52" s="823" t="s">
        <v>329</v>
      </c>
      <c r="I52" s="823" t="s">
        <v>1283</v>
      </c>
      <c r="J52" s="823" t="s">
        <v>1284</v>
      </c>
      <c r="K52" s="823" t="s">
        <v>1285</v>
      </c>
      <c r="L52" s="826">
        <v>19.89</v>
      </c>
      <c r="M52" s="826">
        <v>39.78</v>
      </c>
      <c r="N52" s="823">
        <v>2</v>
      </c>
      <c r="O52" s="827">
        <v>2</v>
      </c>
      <c r="P52" s="826">
        <v>19.89</v>
      </c>
      <c r="Q52" s="828">
        <v>0.5</v>
      </c>
      <c r="R52" s="823">
        <v>1</v>
      </c>
      <c r="S52" s="828">
        <v>0.5</v>
      </c>
      <c r="T52" s="827">
        <v>1</v>
      </c>
      <c r="U52" s="829">
        <v>0.5</v>
      </c>
    </row>
    <row r="53" spans="1:21" ht="14.45" customHeight="1" x14ac:dyDescent="0.2">
      <c r="A53" s="822">
        <v>9</v>
      </c>
      <c r="B53" s="823" t="s">
        <v>1102</v>
      </c>
      <c r="C53" s="823" t="s">
        <v>1109</v>
      </c>
      <c r="D53" s="824" t="s">
        <v>1773</v>
      </c>
      <c r="E53" s="825" t="s">
        <v>1117</v>
      </c>
      <c r="F53" s="823" t="s">
        <v>1103</v>
      </c>
      <c r="G53" s="823" t="s">
        <v>1282</v>
      </c>
      <c r="H53" s="823" t="s">
        <v>329</v>
      </c>
      <c r="I53" s="823" t="s">
        <v>1286</v>
      </c>
      <c r="J53" s="823" t="s">
        <v>1284</v>
      </c>
      <c r="K53" s="823" t="s">
        <v>1287</v>
      </c>
      <c r="L53" s="826">
        <v>19.89</v>
      </c>
      <c r="M53" s="826">
        <v>79.56</v>
      </c>
      <c r="N53" s="823">
        <v>4</v>
      </c>
      <c r="O53" s="827">
        <v>1.5</v>
      </c>
      <c r="P53" s="826"/>
      <c r="Q53" s="828">
        <v>0</v>
      </c>
      <c r="R53" s="823"/>
      <c r="S53" s="828">
        <v>0</v>
      </c>
      <c r="T53" s="827"/>
      <c r="U53" s="829">
        <v>0</v>
      </c>
    </row>
    <row r="54" spans="1:21" ht="14.45" customHeight="1" x14ac:dyDescent="0.2">
      <c r="A54" s="822">
        <v>9</v>
      </c>
      <c r="B54" s="823" t="s">
        <v>1102</v>
      </c>
      <c r="C54" s="823" t="s">
        <v>1109</v>
      </c>
      <c r="D54" s="824" t="s">
        <v>1773</v>
      </c>
      <c r="E54" s="825" t="s">
        <v>1117</v>
      </c>
      <c r="F54" s="823" t="s">
        <v>1103</v>
      </c>
      <c r="G54" s="823" t="s">
        <v>1168</v>
      </c>
      <c r="H54" s="823" t="s">
        <v>329</v>
      </c>
      <c r="I54" s="823" t="s">
        <v>1169</v>
      </c>
      <c r="J54" s="823" t="s">
        <v>652</v>
      </c>
      <c r="K54" s="823" t="s">
        <v>653</v>
      </c>
      <c r="L54" s="826">
        <v>105.63</v>
      </c>
      <c r="M54" s="826">
        <v>105.63</v>
      </c>
      <c r="N54" s="823">
        <v>1</v>
      </c>
      <c r="O54" s="827">
        <v>0.5</v>
      </c>
      <c r="P54" s="826">
        <v>105.63</v>
      </c>
      <c r="Q54" s="828">
        <v>1</v>
      </c>
      <c r="R54" s="823">
        <v>1</v>
      </c>
      <c r="S54" s="828">
        <v>1</v>
      </c>
      <c r="T54" s="827">
        <v>0.5</v>
      </c>
      <c r="U54" s="829">
        <v>1</v>
      </c>
    </row>
    <row r="55" spans="1:21" ht="14.45" customHeight="1" x14ac:dyDescent="0.2">
      <c r="A55" s="822">
        <v>9</v>
      </c>
      <c r="B55" s="823" t="s">
        <v>1102</v>
      </c>
      <c r="C55" s="823" t="s">
        <v>1109</v>
      </c>
      <c r="D55" s="824" t="s">
        <v>1773</v>
      </c>
      <c r="E55" s="825" t="s">
        <v>1117</v>
      </c>
      <c r="F55" s="823" t="s">
        <v>1103</v>
      </c>
      <c r="G55" s="823" t="s">
        <v>1288</v>
      </c>
      <c r="H55" s="823" t="s">
        <v>698</v>
      </c>
      <c r="I55" s="823" t="s">
        <v>1289</v>
      </c>
      <c r="J55" s="823" t="s">
        <v>1290</v>
      </c>
      <c r="K55" s="823" t="s">
        <v>1291</v>
      </c>
      <c r="L55" s="826">
        <v>113.16</v>
      </c>
      <c r="M55" s="826">
        <v>2036.8799999999997</v>
      </c>
      <c r="N55" s="823">
        <v>18</v>
      </c>
      <c r="O55" s="827">
        <v>6</v>
      </c>
      <c r="P55" s="826">
        <v>452.64</v>
      </c>
      <c r="Q55" s="828">
        <v>0.22222222222222227</v>
      </c>
      <c r="R55" s="823">
        <v>4</v>
      </c>
      <c r="S55" s="828">
        <v>0.22222222222222221</v>
      </c>
      <c r="T55" s="827">
        <v>1</v>
      </c>
      <c r="U55" s="829">
        <v>0.16666666666666666</v>
      </c>
    </row>
    <row r="56" spans="1:21" ht="14.45" customHeight="1" x14ac:dyDescent="0.2">
      <c r="A56" s="822">
        <v>9</v>
      </c>
      <c r="B56" s="823" t="s">
        <v>1102</v>
      </c>
      <c r="C56" s="823" t="s">
        <v>1109</v>
      </c>
      <c r="D56" s="824" t="s">
        <v>1773</v>
      </c>
      <c r="E56" s="825" t="s">
        <v>1117</v>
      </c>
      <c r="F56" s="823" t="s">
        <v>1103</v>
      </c>
      <c r="G56" s="823" t="s">
        <v>1174</v>
      </c>
      <c r="H56" s="823" t="s">
        <v>329</v>
      </c>
      <c r="I56" s="823" t="s">
        <v>1292</v>
      </c>
      <c r="J56" s="823" t="s">
        <v>676</v>
      </c>
      <c r="K56" s="823" t="s">
        <v>677</v>
      </c>
      <c r="L56" s="826">
        <v>49.04</v>
      </c>
      <c r="M56" s="826">
        <v>539.44000000000005</v>
      </c>
      <c r="N56" s="823">
        <v>11</v>
      </c>
      <c r="O56" s="827">
        <v>7</v>
      </c>
      <c r="P56" s="826">
        <v>196.16</v>
      </c>
      <c r="Q56" s="828">
        <v>0.36363636363636359</v>
      </c>
      <c r="R56" s="823">
        <v>4</v>
      </c>
      <c r="S56" s="828">
        <v>0.36363636363636365</v>
      </c>
      <c r="T56" s="827">
        <v>2</v>
      </c>
      <c r="U56" s="829">
        <v>0.2857142857142857</v>
      </c>
    </row>
    <row r="57" spans="1:21" ht="14.45" customHeight="1" x14ac:dyDescent="0.2">
      <c r="A57" s="822">
        <v>9</v>
      </c>
      <c r="B57" s="823" t="s">
        <v>1102</v>
      </c>
      <c r="C57" s="823" t="s">
        <v>1109</v>
      </c>
      <c r="D57" s="824" t="s">
        <v>1773</v>
      </c>
      <c r="E57" s="825" t="s">
        <v>1117</v>
      </c>
      <c r="F57" s="823" t="s">
        <v>1103</v>
      </c>
      <c r="G57" s="823" t="s">
        <v>1174</v>
      </c>
      <c r="H57" s="823" t="s">
        <v>329</v>
      </c>
      <c r="I57" s="823" t="s">
        <v>1293</v>
      </c>
      <c r="J57" s="823" t="s">
        <v>676</v>
      </c>
      <c r="K57" s="823" t="s">
        <v>677</v>
      </c>
      <c r="L57" s="826">
        <v>49.04</v>
      </c>
      <c r="M57" s="826">
        <v>49.04</v>
      </c>
      <c r="N57" s="823">
        <v>1</v>
      </c>
      <c r="O57" s="827">
        <v>0.5</v>
      </c>
      <c r="P57" s="826">
        <v>49.04</v>
      </c>
      <c r="Q57" s="828">
        <v>1</v>
      </c>
      <c r="R57" s="823">
        <v>1</v>
      </c>
      <c r="S57" s="828">
        <v>1</v>
      </c>
      <c r="T57" s="827">
        <v>0.5</v>
      </c>
      <c r="U57" s="829">
        <v>1</v>
      </c>
    </row>
    <row r="58" spans="1:21" ht="14.45" customHeight="1" x14ac:dyDescent="0.2">
      <c r="A58" s="822">
        <v>9</v>
      </c>
      <c r="B58" s="823" t="s">
        <v>1102</v>
      </c>
      <c r="C58" s="823" t="s">
        <v>1109</v>
      </c>
      <c r="D58" s="824" t="s">
        <v>1773</v>
      </c>
      <c r="E58" s="825" t="s">
        <v>1117</v>
      </c>
      <c r="F58" s="823" t="s">
        <v>1103</v>
      </c>
      <c r="G58" s="823" t="s">
        <v>1176</v>
      </c>
      <c r="H58" s="823" t="s">
        <v>698</v>
      </c>
      <c r="I58" s="823" t="s">
        <v>1294</v>
      </c>
      <c r="J58" s="823" t="s">
        <v>1178</v>
      </c>
      <c r="K58" s="823" t="s">
        <v>1295</v>
      </c>
      <c r="L58" s="826">
        <v>386.73</v>
      </c>
      <c r="M58" s="826">
        <v>773.46</v>
      </c>
      <c r="N58" s="823">
        <v>2</v>
      </c>
      <c r="O58" s="827">
        <v>1</v>
      </c>
      <c r="P58" s="826"/>
      <c r="Q58" s="828">
        <v>0</v>
      </c>
      <c r="R58" s="823"/>
      <c r="S58" s="828">
        <v>0</v>
      </c>
      <c r="T58" s="827"/>
      <c r="U58" s="829">
        <v>0</v>
      </c>
    </row>
    <row r="59" spans="1:21" ht="14.45" customHeight="1" x14ac:dyDescent="0.2">
      <c r="A59" s="822">
        <v>9</v>
      </c>
      <c r="B59" s="823" t="s">
        <v>1102</v>
      </c>
      <c r="C59" s="823" t="s">
        <v>1109</v>
      </c>
      <c r="D59" s="824" t="s">
        <v>1773</v>
      </c>
      <c r="E59" s="825" t="s">
        <v>1117</v>
      </c>
      <c r="F59" s="823" t="s">
        <v>1103</v>
      </c>
      <c r="G59" s="823" t="s">
        <v>1258</v>
      </c>
      <c r="H59" s="823" t="s">
        <v>329</v>
      </c>
      <c r="I59" s="823" t="s">
        <v>1296</v>
      </c>
      <c r="J59" s="823" t="s">
        <v>1260</v>
      </c>
      <c r="K59" s="823"/>
      <c r="L59" s="826">
        <v>0</v>
      </c>
      <c r="M59" s="826">
        <v>0</v>
      </c>
      <c r="N59" s="823">
        <v>2</v>
      </c>
      <c r="O59" s="827">
        <v>2</v>
      </c>
      <c r="P59" s="826">
        <v>0</v>
      </c>
      <c r="Q59" s="828"/>
      <c r="R59" s="823">
        <v>1</v>
      </c>
      <c r="S59" s="828">
        <v>0.5</v>
      </c>
      <c r="T59" s="827">
        <v>1</v>
      </c>
      <c r="U59" s="829">
        <v>0.5</v>
      </c>
    </row>
    <row r="60" spans="1:21" ht="14.45" customHeight="1" x14ac:dyDescent="0.2">
      <c r="A60" s="822">
        <v>9</v>
      </c>
      <c r="B60" s="823" t="s">
        <v>1102</v>
      </c>
      <c r="C60" s="823" t="s">
        <v>1109</v>
      </c>
      <c r="D60" s="824" t="s">
        <v>1773</v>
      </c>
      <c r="E60" s="825" t="s">
        <v>1117</v>
      </c>
      <c r="F60" s="823" t="s">
        <v>1103</v>
      </c>
      <c r="G60" s="823" t="s">
        <v>1297</v>
      </c>
      <c r="H60" s="823" t="s">
        <v>329</v>
      </c>
      <c r="I60" s="823" t="s">
        <v>1298</v>
      </c>
      <c r="J60" s="823" t="s">
        <v>681</v>
      </c>
      <c r="K60" s="823" t="s">
        <v>1299</v>
      </c>
      <c r="L60" s="826">
        <v>42.14</v>
      </c>
      <c r="M60" s="826">
        <v>42.14</v>
      </c>
      <c r="N60" s="823">
        <v>1</v>
      </c>
      <c r="O60" s="827">
        <v>1</v>
      </c>
      <c r="P60" s="826"/>
      <c r="Q60" s="828">
        <v>0</v>
      </c>
      <c r="R60" s="823"/>
      <c r="S60" s="828">
        <v>0</v>
      </c>
      <c r="T60" s="827"/>
      <c r="U60" s="829">
        <v>0</v>
      </c>
    </row>
    <row r="61" spans="1:21" ht="14.45" customHeight="1" x14ac:dyDescent="0.2">
      <c r="A61" s="822">
        <v>9</v>
      </c>
      <c r="B61" s="823" t="s">
        <v>1102</v>
      </c>
      <c r="C61" s="823" t="s">
        <v>1109</v>
      </c>
      <c r="D61" s="824" t="s">
        <v>1773</v>
      </c>
      <c r="E61" s="825" t="s">
        <v>1117</v>
      </c>
      <c r="F61" s="823" t="s">
        <v>1103</v>
      </c>
      <c r="G61" s="823" t="s">
        <v>1297</v>
      </c>
      <c r="H61" s="823" t="s">
        <v>329</v>
      </c>
      <c r="I61" s="823" t="s">
        <v>1300</v>
      </c>
      <c r="J61" s="823" t="s">
        <v>1301</v>
      </c>
      <c r="K61" s="823" t="s">
        <v>1302</v>
      </c>
      <c r="L61" s="826">
        <v>89.91</v>
      </c>
      <c r="M61" s="826">
        <v>89.91</v>
      </c>
      <c r="N61" s="823">
        <v>1</v>
      </c>
      <c r="O61" s="827">
        <v>1</v>
      </c>
      <c r="P61" s="826"/>
      <c r="Q61" s="828">
        <v>0</v>
      </c>
      <c r="R61" s="823"/>
      <c r="S61" s="828">
        <v>0</v>
      </c>
      <c r="T61" s="827"/>
      <c r="U61" s="829">
        <v>0</v>
      </c>
    </row>
    <row r="62" spans="1:21" ht="14.45" customHeight="1" x14ac:dyDescent="0.2">
      <c r="A62" s="822">
        <v>9</v>
      </c>
      <c r="B62" s="823" t="s">
        <v>1102</v>
      </c>
      <c r="C62" s="823" t="s">
        <v>1109</v>
      </c>
      <c r="D62" s="824" t="s">
        <v>1773</v>
      </c>
      <c r="E62" s="825" t="s">
        <v>1117</v>
      </c>
      <c r="F62" s="823" t="s">
        <v>1103</v>
      </c>
      <c r="G62" s="823" t="s">
        <v>1303</v>
      </c>
      <c r="H62" s="823" t="s">
        <v>329</v>
      </c>
      <c r="I62" s="823" t="s">
        <v>1304</v>
      </c>
      <c r="J62" s="823" t="s">
        <v>1305</v>
      </c>
      <c r="K62" s="823" t="s">
        <v>1306</v>
      </c>
      <c r="L62" s="826">
        <v>497.78</v>
      </c>
      <c r="M62" s="826">
        <v>1493.34</v>
      </c>
      <c r="N62" s="823">
        <v>3</v>
      </c>
      <c r="O62" s="827">
        <v>1</v>
      </c>
      <c r="P62" s="826"/>
      <c r="Q62" s="828">
        <v>0</v>
      </c>
      <c r="R62" s="823"/>
      <c r="S62" s="828">
        <v>0</v>
      </c>
      <c r="T62" s="827"/>
      <c r="U62" s="829">
        <v>0</v>
      </c>
    </row>
    <row r="63" spans="1:21" ht="14.45" customHeight="1" x14ac:dyDescent="0.2">
      <c r="A63" s="822">
        <v>9</v>
      </c>
      <c r="B63" s="823" t="s">
        <v>1102</v>
      </c>
      <c r="C63" s="823" t="s">
        <v>1109</v>
      </c>
      <c r="D63" s="824" t="s">
        <v>1773</v>
      </c>
      <c r="E63" s="825" t="s">
        <v>1117</v>
      </c>
      <c r="F63" s="823" t="s">
        <v>1103</v>
      </c>
      <c r="G63" s="823" t="s">
        <v>1307</v>
      </c>
      <c r="H63" s="823" t="s">
        <v>329</v>
      </c>
      <c r="I63" s="823" t="s">
        <v>1308</v>
      </c>
      <c r="J63" s="823" t="s">
        <v>1309</v>
      </c>
      <c r="K63" s="823" t="s">
        <v>1275</v>
      </c>
      <c r="L63" s="826">
        <v>78.48</v>
      </c>
      <c r="M63" s="826">
        <v>78.48</v>
      </c>
      <c r="N63" s="823">
        <v>1</v>
      </c>
      <c r="O63" s="827">
        <v>0.5</v>
      </c>
      <c r="P63" s="826">
        <v>78.48</v>
      </c>
      <c r="Q63" s="828">
        <v>1</v>
      </c>
      <c r="R63" s="823">
        <v>1</v>
      </c>
      <c r="S63" s="828">
        <v>1</v>
      </c>
      <c r="T63" s="827">
        <v>0.5</v>
      </c>
      <c r="U63" s="829">
        <v>1</v>
      </c>
    </row>
    <row r="64" spans="1:21" ht="14.45" customHeight="1" x14ac:dyDescent="0.2">
      <c r="A64" s="822">
        <v>9</v>
      </c>
      <c r="B64" s="823" t="s">
        <v>1102</v>
      </c>
      <c r="C64" s="823" t="s">
        <v>1109</v>
      </c>
      <c r="D64" s="824" t="s">
        <v>1773</v>
      </c>
      <c r="E64" s="825" t="s">
        <v>1117</v>
      </c>
      <c r="F64" s="823" t="s">
        <v>1103</v>
      </c>
      <c r="G64" s="823" t="s">
        <v>1307</v>
      </c>
      <c r="H64" s="823" t="s">
        <v>329</v>
      </c>
      <c r="I64" s="823" t="s">
        <v>1310</v>
      </c>
      <c r="J64" s="823" t="s">
        <v>1309</v>
      </c>
      <c r="K64" s="823" t="s">
        <v>1311</v>
      </c>
      <c r="L64" s="826">
        <v>39.24</v>
      </c>
      <c r="M64" s="826">
        <v>39.24</v>
      </c>
      <c r="N64" s="823">
        <v>1</v>
      </c>
      <c r="O64" s="827">
        <v>1</v>
      </c>
      <c r="P64" s="826">
        <v>39.24</v>
      </c>
      <c r="Q64" s="828">
        <v>1</v>
      </c>
      <c r="R64" s="823">
        <v>1</v>
      </c>
      <c r="S64" s="828">
        <v>1</v>
      </c>
      <c r="T64" s="827">
        <v>1</v>
      </c>
      <c r="U64" s="829">
        <v>1</v>
      </c>
    </row>
    <row r="65" spans="1:21" ht="14.45" customHeight="1" x14ac:dyDescent="0.2">
      <c r="A65" s="822">
        <v>9</v>
      </c>
      <c r="B65" s="823" t="s">
        <v>1102</v>
      </c>
      <c r="C65" s="823" t="s">
        <v>1109</v>
      </c>
      <c r="D65" s="824" t="s">
        <v>1773</v>
      </c>
      <c r="E65" s="825" t="s">
        <v>1117</v>
      </c>
      <c r="F65" s="823" t="s">
        <v>1103</v>
      </c>
      <c r="G65" s="823" t="s">
        <v>1312</v>
      </c>
      <c r="H65" s="823" t="s">
        <v>329</v>
      </c>
      <c r="I65" s="823" t="s">
        <v>1313</v>
      </c>
      <c r="J65" s="823" t="s">
        <v>886</v>
      </c>
      <c r="K65" s="823" t="s">
        <v>1314</v>
      </c>
      <c r="L65" s="826">
        <v>16.079999999999998</v>
      </c>
      <c r="M65" s="826">
        <v>16.079999999999998</v>
      </c>
      <c r="N65" s="823">
        <v>1</v>
      </c>
      <c r="O65" s="827">
        <v>1</v>
      </c>
      <c r="P65" s="826">
        <v>16.079999999999998</v>
      </c>
      <c r="Q65" s="828">
        <v>1</v>
      </c>
      <c r="R65" s="823">
        <v>1</v>
      </c>
      <c r="S65" s="828">
        <v>1</v>
      </c>
      <c r="T65" s="827">
        <v>1</v>
      </c>
      <c r="U65" s="829">
        <v>1</v>
      </c>
    </row>
    <row r="66" spans="1:21" ht="14.45" customHeight="1" x14ac:dyDescent="0.2">
      <c r="A66" s="822">
        <v>9</v>
      </c>
      <c r="B66" s="823" t="s">
        <v>1102</v>
      </c>
      <c r="C66" s="823" t="s">
        <v>1109</v>
      </c>
      <c r="D66" s="824" t="s">
        <v>1773</v>
      </c>
      <c r="E66" s="825" t="s">
        <v>1117</v>
      </c>
      <c r="F66" s="823" t="s">
        <v>1103</v>
      </c>
      <c r="G66" s="823" t="s">
        <v>1315</v>
      </c>
      <c r="H66" s="823" t="s">
        <v>329</v>
      </c>
      <c r="I66" s="823" t="s">
        <v>1316</v>
      </c>
      <c r="J66" s="823" t="s">
        <v>1317</v>
      </c>
      <c r="K66" s="823" t="s">
        <v>1318</v>
      </c>
      <c r="L66" s="826">
        <v>38.5</v>
      </c>
      <c r="M66" s="826">
        <v>77</v>
      </c>
      <c r="N66" s="823">
        <v>2</v>
      </c>
      <c r="O66" s="827">
        <v>0.5</v>
      </c>
      <c r="P66" s="826">
        <v>77</v>
      </c>
      <c r="Q66" s="828">
        <v>1</v>
      </c>
      <c r="R66" s="823">
        <v>2</v>
      </c>
      <c r="S66" s="828">
        <v>1</v>
      </c>
      <c r="T66" s="827">
        <v>0.5</v>
      </c>
      <c r="U66" s="829">
        <v>1</v>
      </c>
    </row>
    <row r="67" spans="1:21" ht="14.45" customHeight="1" x14ac:dyDescent="0.2">
      <c r="A67" s="822">
        <v>9</v>
      </c>
      <c r="B67" s="823" t="s">
        <v>1102</v>
      </c>
      <c r="C67" s="823" t="s">
        <v>1109</v>
      </c>
      <c r="D67" s="824" t="s">
        <v>1773</v>
      </c>
      <c r="E67" s="825" t="s">
        <v>1117</v>
      </c>
      <c r="F67" s="823" t="s">
        <v>1103</v>
      </c>
      <c r="G67" s="823" t="s">
        <v>1319</v>
      </c>
      <c r="H67" s="823" t="s">
        <v>329</v>
      </c>
      <c r="I67" s="823" t="s">
        <v>1320</v>
      </c>
      <c r="J67" s="823" t="s">
        <v>687</v>
      </c>
      <c r="K67" s="823" t="s">
        <v>1321</v>
      </c>
      <c r="L67" s="826">
        <v>61.97</v>
      </c>
      <c r="M67" s="826">
        <v>61.97</v>
      </c>
      <c r="N67" s="823">
        <v>1</v>
      </c>
      <c r="O67" s="827">
        <v>1</v>
      </c>
      <c r="P67" s="826"/>
      <c r="Q67" s="828">
        <v>0</v>
      </c>
      <c r="R67" s="823"/>
      <c r="S67" s="828">
        <v>0</v>
      </c>
      <c r="T67" s="827"/>
      <c r="U67" s="829">
        <v>0</v>
      </c>
    </row>
    <row r="68" spans="1:21" ht="14.45" customHeight="1" x14ac:dyDescent="0.2">
      <c r="A68" s="822">
        <v>9</v>
      </c>
      <c r="B68" s="823" t="s">
        <v>1102</v>
      </c>
      <c r="C68" s="823" t="s">
        <v>1109</v>
      </c>
      <c r="D68" s="824" t="s">
        <v>1773</v>
      </c>
      <c r="E68" s="825" t="s">
        <v>1117</v>
      </c>
      <c r="F68" s="823" t="s">
        <v>1103</v>
      </c>
      <c r="G68" s="823" t="s">
        <v>1322</v>
      </c>
      <c r="H68" s="823" t="s">
        <v>329</v>
      </c>
      <c r="I68" s="823" t="s">
        <v>1323</v>
      </c>
      <c r="J68" s="823" t="s">
        <v>840</v>
      </c>
      <c r="K68" s="823" t="s">
        <v>1324</v>
      </c>
      <c r="L68" s="826">
        <v>36.54</v>
      </c>
      <c r="M68" s="826">
        <v>401.93999999999994</v>
      </c>
      <c r="N68" s="823">
        <v>11</v>
      </c>
      <c r="O68" s="827">
        <v>7.5</v>
      </c>
      <c r="P68" s="826">
        <v>219.23999999999998</v>
      </c>
      <c r="Q68" s="828">
        <v>0.54545454545454553</v>
      </c>
      <c r="R68" s="823">
        <v>6</v>
      </c>
      <c r="S68" s="828">
        <v>0.54545454545454541</v>
      </c>
      <c r="T68" s="827">
        <v>4</v>
      </c>
      <c r="U68" s="829">
        <v>0.53333333333333333</v>
      </c>
    </row>
    <row r="69" spans="1:21" ht="14.45" customHeight="1" x14ac:dyDescent="0.2">
      <c r="A69" s="822">
        <v>9</v>
      </c>
      <c r="B69" s="823" t="s">
        <v>1102</v>
      </c>
      <c r="C69" s="823" t="s">
        <v>1109</v>
      </c>
      <c r="D69" s="824" t="s">
        <v>1773</v>
      </c>
      <c r="E69" s="825" t="s">
        <v>1117</v>
      </c>
      <c r="F69" s="823" t="s">
        <v>1103</v>
      </c>
      <c r="G69" s="823" t="s">
        <v>1325</v>
      </c>
      <c r="H69" s="823" t="s">
        <v>329</v>
      </c>
      <c r="I69" s="823" t="s">
        <v>1326</v>
      </c>
      <c r="J69" s="823" t="s">
        <v>1327</v>
      </c>
      <c r="K69" s="823" t="s">
        <v>1328</v>
      </c>
      <c r="L69" s="826">
        <v>31.65</v>
      </c>
      <c r="M69" s="826">
        <v>63.3</v>
      </c>
      <c r="N69" s="823">
        <v>2</v>
      </c>
      <c r="O69" s="827">
        <v>1</v>
      </c>
      <c r="P69" s="826">
        <v>63.3</v>
      </c>
      <c r="Q69" s="828">
        <v>1</v>
      </c>
      <c r="R69" s="823">
        <v>2</v>
      </c>
      <c r="S69" s="828">
        <v>1</v>
      </c>
      <c r="T69" s="827">
        <v>1</v>
      </c>
      <c r="U69" s="829">
        <v>1</v>
      </c>
    </row>
    <row r="70" spans="1:21" ht="14.45" customHeight="1" x14ac:dyDescent="0.2">
      <c r="A70" s="822">
        <v>9</v>
      </c>
      <c r="B70" s="823" t="s">
        <v>1102</v>
      </c>
      <c r="C70" s="823" t="s">
        <v>1109</v>
      </c>
      <c r="D70" s="824" t="s">
        <v>1773</v>
      </c>
      <c r="E70" s="825" t="s">
        <v>1117</v>
      </c>
      <c r="F70" s="823" t="s">
        <v>1103</v>
      </c>
      <c r="G70" s="823" t="s">
        <v>1329</v>
      </c>
      <c r="H70" s="823" t="s">
        <v>698</v>
      </c>
      <c r="I70" s="823" t="s">
        <v>1330</v>
      </c>
      <c r="J70" s="823" t="s">
        <v>1331</v>
      </c>
      <c r="K70" s="823" t="s">
        <v>1332</v>
      </c>
      <c r="L70" s="826">
        <v>63.34</v>
      </c>
      <c r="M70" s="826">
        <v>190.02</v>
      </c>
      <c r="N70" s="823">
        <v>3</v>
      </c>
      <c r="O70" s="827">
        <v>0.5</v>
      </c>
      <c r="P70" s="826"/>
      <c r="Q70" s="828">
        <v>0</v>
      </c>
      <c r="R70" s="823"/>
      <c r="S70" s="828">
        <v>0</v>
      </c>
      <c r="T70" s="827"/>
      <c r="U70" s="829">
        <v>0</v>
      </c>
    </row>
    <row r="71" spans="1:21" ht="14.45" customHeight="1" x14ac:dyDescent="0.2">
      <c r="A71" s="822">
        <v>9</v>
      </c>
      <c r="B71" s="823" t="s">
        <v>1102</v>
      </c>
      <c r="C71" s="823" t="s">
        <v>1109</v>
      </c>
      <c r="D71" s="824" t="s">
        <v>1773</v>
      </c>
      <c r="E71" s="825" t="s">
        <v>1117</v>
      </c>
      <c r="F71" s="823" t="s">
        <v>1103</v>
      </c>
      <c r="G71" s="823" t="s">
        <v>1333</v>
      </c>
      <c r="H71" s="823" t="s">
        <v>329</v>
      </c>
      <c r="I71" s="823" t="s">
        <v>1334</v>
      </c>
      <c r="J71" s="823" t="s">
        <v>1335</v>
      </c>
      <c r="K71" s="823" t="s">
        <v>1336</v>
      </c>
      <c r="L71" s="826">
        <v>546.12</v>
      </c>
      <c r="M71" s="826">
        <v>546.12</v>
      </c>
      <c r="N71" s="823">
        <v>1</v>
      </c>
      <c r="O71" s="827">
        <v>1</v>
      </c>
      <c r="P71" s="826">
        <v>546.12</v>
      </c>
      <c r="Q71" s="828">
        <v>1</v>
      </c>
      <c r="R71" s="823">
        <v>1</v>
      </c>
      <c r="S71" s="828">
        <v>1</v>
      </c>
      <c r="T71" s="827">
        <v>1</v>
      </c>
      <c r="U71" s="829">
        <v>1</v>
      </c>
    </row>
    <row r="72" spans="1:21" ht="14.45" customHeight="1" x14ac:dyDescent="0.2">
      <c r="A72" s="822">
        <v>9</v>
      </c>
      <c r="B72" s="823" t="s">
        <v>1102</v>
      </c>
      <c r="C72" s="823" t="s">
        <v>1109</v>
      </c>
      <c r="D72" s="824" t="s">
        <v>1773</v>
      </c>
      <c r="E72" s="825" t="s">
        <v>1117</v>
      </c>
      <c r="F72" s="823" t="s">
        <v>1103</v>
      </c>
      <c r="G72" s="823" t="s">
        <v>1337</v>
      </c>
      <c r="H72" s="823" t="s">
        <v>329</v>
      </c>
      <c r="I72" s="823" t="s">
        <v>1338</v>
      </c>
      <c r="J72" s="823" t="s">
        <v>1339</v>
      </c>
      <c r="K72" s="823" t="s">
        <v>1340</v>
      </c>
      <c r="L72" s="826">
        <v>0</v>
      </c>
      <c r="M72" s="826">
        <v>0</v>
      </c>
      <c r="N72" s="823">
        <v>17</v>
      </c>
      <c r="O72" s="827">
        <v>6</v>
      </c>
      <c r="P72" s="826"/>
      <c r="Q72" s="828"/>
      <c r="R72" s="823"/>
      <c r="S72" s="828">
        <v>0</v>
      </c>
      <c r="T72" s="827"/>
      <c r="U72" s="829">
        <v>0</v>
      </c>
    </row>
    <row r="73" spans="1:21" ht="14.45" customHeight="1" x14ac:dyDescent="0.2">
      <c r="A73" s="822">
        <v>9</v>
      </c>
      <c r="B73" s="823" t="s">
        <v>1102</v>
      </c>
      <c r="C73" s="823" t="s">
        <v>1109</v>
      </c>
      <c r="D73" s="824" t="s">
        <v>1773</v>
      </c>
      <c r="E73" s="825" t="s">
        <v>1117</v>
      </c>
      <c r="F73" s="823" t="s">
        <v>1103</v>
      </c>
      <c r="G73" s="823" t="s">
        <v>1196</v>
      </c>
      <c r="H73" s="823" t="s">
        <v>329</v>
      </c>
      <c r="I73" s="823" t="s">
        <v>1341</v>
      </c>
      <c r="J73" s="823" t="s">
        <v>1198</v>
      </c>
      <c r="K73" s="823" t="s">
        <v>1342</v>
      </c>
      <c r="L73" s="826">
        <v>70.209999999999994</v>
      </c>
      <c r="M73" s="826">
        <v>280.83999999999997</v>
      </c>
      <c r="N73" s="823">
        <v>4</v>
      </c>
      <c r="O73" s="827">
        <v>2.5</v>
      </c>
      <c r="P73" s="826">
        <v>210.63</v>
      </c>
      <c r="Q73" s="828">
        <v>0.75</v>
      </c>
      <c r="R73" s="823">
        <v>3</v>
      </c>
      <c r="S73" s="828">
        <v>0.75</v>
      </c>
      <c r="T73" s="827">
        <v>2</v>
      </c>
      <c r="U73" s="829">
        <v>0.8</v>
      </c>
    </row>
    <row r="74" spans="1:21" ht="14.45" customHeight="1" x14ac:dyDescent="0.2">
      <c r="A74" s="822">
        <v>9</v>
      </c>
      <c r="B74" s="823" t="s">
        <v>1102</v>
      </c>
      <c r="C74" s="823" t="s">
        <v>1109</v>
      </c>
      <c r="D74" s="824" t="s">
        <v>1773</v>
      </c>
      <c r="E74" s="825" t="s">
        <v>1117</v>
      </c>
      <c r="F74" s="823" t="s">
        <v>1103</v>
      </c>
      <c r="G74" s="823" t="s">
        <v>1343</v>
      </c>
      <c r="H74" s="823" t="s">
        <v>329</v>
      </c>
      <c r="I74" s="823" t="s">
        <v>1344</v>
      </c>
      <c r="J74" s="823" t="s">
        <v>1345</v>
      </c>
      <c r="K74" s="823" t="s">
        <v>1346</v>
      </c>
      <c r="L74" s="826">
        <v>0</v>
      </c>
      <c r="M74" s="826">
        <v>0</v>
      </c>
      <c r="N74" s="823">
        <v>7</v>
      </c>
      <c r="O74" s="827">
        <v>3</v>
      </c>
      <c r="P74" s="826">
        <v>0</v>
      </c>
      <c r="Q74" s="828"/>
      <c r="R74" s="823">
        <v>3</v>
      </c>
      <c r="S74" s="828">
        <v>0.42857142857142855</v>
      </c>
      <c r="T74" s="827">
        <v>1</v>
      </c>
      <c r="U74" s="829">
        <v>0.33333333333333331</v>
      </c>
    </row>
    <row r="75" spans="1:21" ht="14.45" customHeight="1" x14ac:dyDescent="0.2">
      <c r="A75" s="822">
        <v>9</v>
      </c>
      <c r="B75" s="823" t="s">
        <v>1102</v>
      </c>
      <c r="C75" s="823" t="s">
        <v>1109</v>
      </c>
      <c r="D75" s="824" t="s">
        <v>1773</v>
      </c>
      <c r="E75" s="825" t="s">
        <v>1117</v>
      </c>
      <c r="F75" s="823" t="s">
        <v>1103</v>
      </c>
      <c r="G75" s="823" t="s">
        <v>1216</v>
      </c>
      <c r="H75" s="823" t="s">
        <v>329</v>
      </c>
      <c r="I75" s="823" t="s">
        <v>1347</v>
      </c>
      <c r="J75" s="823" t="s">
        <v>1348</v>
      </c>
      <c r="K75" s="823" t="s">
        <v>1349</v>
      </c>
      <c r="L75" s="826">
        <v>97.76</v>
      </c>
      <c r="M75" s="826">
        <v>97.76</v>
      </c>
      <c r="N75" s="823">
        <v>1</v>
      </c>
      <c r="O75" s="827">
        <v>1</v>
      </c>
      <c r="P75" s="826">
        <v>97.76</v>
      </c>
      <c r="Q75" s="828">
        <v>1</v>
      </c>
      <c r="R75" s="823">
        <v>1</v>
      </c>
      <c r="S75" s="828">
        <v>1</v>
      </c>
      <c r="T75" s="827">
        <v>1</v>
      </c>
      <c r="U75" s="829">
        <v>1</v>
      </c>
    </row>
    <row r="76" spans="1:21" ht="14.45" customHeight="1" x14ac:dyDescent="0.2">
      <c r="A76" s="822">
        <v>9</v>
      </c>
      <c r="B76" s="823" t="s">
        <v>1102</v>
      </c>
      <c r="C76" s="823" t="s">
        <v>1109</v>
      </c>
      <c r="D76" s="824" t="s">
        <v>1773</v>
      </c>
      <c r="E76" s="825" t="s">
        <v>1117</v>
      </c>
      <c r="F76" s="823" t="s">
        <v>1103</v>
      </c>
      <c r="G76" s="823" t="s">
        <v>1216</v>
      </c>
      <c r="H76" s="823" t="s">
        <v>329</v>
      </c>
      <c r="I76" s="823" t="s">
        <v>1350</v>
      </c>
      <c r="J76" s="823" t="s">
        <v>1021</v>
      </c>
      <c r="K76" s="823" t="s">
        <v>1351</v>
      </c>
      <c r="L76" s="826">
        <v>87.98</v>
      </c>
      <c r="M76" s="826">
        <v>87.98</v>
      </c>
      <c r="N76" s="823">
        <v>1</v>
      </c>
      <c r="O76" s="827">
        <v>0.5</v>
      </c>
      <c r="P76" s="826"/>
      <c r="Q76" s="828">
        <v>0</v>
      </c>
      <c r="R76" s="823"/>
      <c r="S76" s="828">
        <v>0</v>
      </c>
      <c r="T76" s="827"/>
      <c r="U76" s="829">
        <v>0</v>
      </c>
    </row>
    <row r="77" spans="1:21" ht="14.45" customHeight="1" x14ac:dyDescent="0.2">
      <c r="A77" s="822">
        <v>9</v>
      </c>
      <c r="B77" s="823" t="s">
        <v>1102</v>
      </c>
      <c r="C77" s="823" t="s">
        <v>1109</v>
      </c>
      <c r="D77" s="824" t="s">
        <v>1773</v>
      </c>
      <c r="E77" s="825" t="s">
        <v>1117</v>
      </c>
      <c r="F77" s="823" t="s">
        <v>1103</v>
      </c>
      <c r="G77" s="823" t="s">
        <v>1352</v>
      </c>
      <c r="H77" s="823" t="s">
        <v>329</v>
      </c>
      <c r="I77" s="823" t="s">
        <v>1353</v>
      </c>
      <c r="J77" s="823" t="s">
        <v>624</v>
      </c>
      <c r="K77" s="823" t="s">
        <v>1354</v>
      </c>
      <c r="L77" s="826">
        <v>0</v>
      </c>
      <c r="M77" s="826">
        <v>0</v>
      </c>
      <c r="N77" s="823">
        <v>1</v>
      </c>
      <c r="O77" s="827">
        <v>1</v>
      </c>
      <c r="P77" s="826"/>
      <c r="Q77" s="828"/>
      <c r="R77" s="823"/>
      <c r="S77" s="828">
        <v>0</v>
      </c>
      <c r="T77" s="827"/>
      <c r="U77" s="829">
        <v>0</v>
      </c>
    </row>
    <row r="78" spans="1:21" ht="14.45" customHeight="1" x14ac:dyDescent="0.2">
      <c r="A78" s="822">
        <v>9</v>
      </c>
      <c r="B78" s="823" t="s">
        <v>1102</v>
      </c>
      <c r="C78" s="823" t="s">
        <v>1109</v>
      </c>
      <c r="D78" s="824" t="s">
        <v>1773</v>
      </c>
      <c r="E78" s="825" t="s">
        <v>1117</v>
      </c>
      <c r="F78" s="823" t="s">
        <v>1103</v>
      </c>
      <c r="G78" s="823" t="s">
        <v>1355</v>
      </c>
      <c r="H78" s="823" t="s">
        <v>329</v>
      </c>
      <c r="I78" s="823" t="s">
        <v>1356</v>
      </c>
      <c r="J78" s="823" t="s">
        <v>1357</v>
      </c>
      <c r="K78" s="823" t="s">
        <v>1358</v>
      </c>
      <c r="L78" s="826">
        <v>128.69999999999999</v>
      </c>
      <c r="M78" s="826">
        <v>128.69999999999999</v>
      </c>
      <c r="N78" s="823">
        <v>1</v>
      </c>
      <c r="O78" s="827">
        <v>1</v>
      </c>
      <c r="P78" s="826">
        <v>128.69999999999999</v>
      </c>
      <c r="Q78" s="828">
        <v>1</v>
      </c>
      <c r="R78" s="823">
        <v>1</v>
      </c>
      <c r="S78" s="828">
        <v>1</v>
      </c>
      <c r="T78" s="827">
        <v>1</v>
      </c>
      <c r="U78" s="829">
        <v>1</v>
      </c>
    </row>
    <row r="79" spans="1:21" ht="14.45" customHeight="1" x14ac:dyDescent="0.2">
      <c r="A79" s="822">
        <v>9</v>
      </c>
      <c r="B79" s="823" t="s">
        <v>1102</v>
      </c>
      <c r="C79" s="823" t="s">
        <v>1109</v>
      </c>
      <c r="D79" s="824" t="s">
        <v>1773</v>
      </c>
      <c r="E79" s="825" t="s">
        <v>1117</v>
      </c>
      <c r="F79" s="823" t="s">
        <v>1103</v>
      </c>
      <c r="G79" s="823" t="s">
        <v>1359</v>
      </c>
      <c r="H79" s="823" t="s">
        <v>329</v>
      </c>
      <c r="I79" s="823" t="s">
        <v>1360</v>
      </c>
      <c r="J79" s="823" t="s">
        <v>693</v>
      </c>
      <c r="K79" s="823" t="s">
        <v>1361</v>
      </c>
      <c r="L79" s="826">
        <v>61.97</v>
      </c>
      <c r="M79" s="826">
        <v>123.94</v>
      </c>
      <c r="N79" s="823">
        <v>2</v>
      </c>
      <c r="O79" s="827">
        <v>1.5</v>
      </c>
      <c r="P79" s="826"/>
      <c r="Q79" s="828">
        <v>0</v>
      </c>
      <c r="R79" s="823"/>
      <c r="S79" s="828">
        <v>0</v>
      </c>
      <c r="T79" s="827"/>
      <c r="U79" s="829">
        <v>0</v>
      </c>
    </row>
    <row r="80" spans="1:21" ht="14.45" customHeight="1" x14ac:dyDescent="0.2">
      <c r="A80" s="822">
        <v>9</v>
      </c>
      <c r="B80" s="823" t="s">
        <v>1102</v>
      </c>
      <c r="C80" s="823" t="s">
        <v>1109</v>
      </c>
      <c r="D80" s="824" t="s">
        <v>1773</v>
      </c>
      <c r="E80" s="825" t="s">
        <v>1117</v>
      </c>
      <c r="F80" s="823" t="s">
        <v>1103</v>
      </c>
      <c r="G80" s="823" t="s">
        <v>1362</v>
      </c>
      <c r="H80" s="823" t="s">
        <v>329</v>
      </c>
      <c r="I80" s="823" t="s">
        <v>1363</v>
      </c>
      <c r="J80" s="823" t="s">
        <v>1364</v>
      </c>
      <c r="K80" s="823" t="s">
        <v>1365</v>
      </c>
      <c r="L80" s="826">
        <v>1274.5999999999999</v>
      </c>
      <c r="M80" s="826">
        <v>1274.5999999999999</v>
      </c>
      <c r="N80" s="823">
        <v>1</v>
      </c>
      <c r="O80" s="827">
        <v>1</v>
      </c>
      <c r="P80" s="826"/>
      <c r="Q80" s="828">
        <v>0</v>
      </c>
      <c r="R80" s="823"/>
      <c r="S80" s="828">
        <v>0</v>
      </c>
      <c r="T80" s="827"/>
      <c r="U80" s="829">
        <v>0</v>
      </c>
    </row>
    <row r="81" spans="1:21" ht="14.45" customHeight="1" x14ac:dyDescent="0.2">
      <c r="A81" s="822">
        <v>9</v>
      </c>
      <c r="B81" s="823" t="s">
        <v>1102</v>
      </c>
      <c r="C81" s="823" t="s">
        <v>1109</v>
      </c>
      <c r="D81" s="824" t="s">
        <v>1773</v>
      </c>
      <c r="E81" s="825" t="s">
        <v>1117</v>
      </c>
      <c r="F81" s="823" t="s">
        <v>1103</v>
      </c>
      <c r="G81" s="823" t="s">
        <v>1366</v>
      </c>
      <c r="H81" s="823" t="s">
        <v>329</v>
      </c>
      <c r="I81" s="823" t="s">
        <v>1367</v>
      </c>
      <c r="J81" s="823" t="s">
        <v>1368</v>
      </c>
      <c r="K81" s="823" t="s">
        <v>1369</v>
      </c>
      <c r="L81" s="826">
        <v>109.84</v>
      </c>
      <c r="M81" s="826">
        <v>659.04</v>
      </c>
      <c r="N81" s="823">
        <v>6</v>
      </c>
      <c r="O81" s="827">
        <v>0.5</v>
      </c>
      <c r="P81" s="826"/>
      <c r="Q81" s="828">
        <v>0</v>
      </c>
      <c r="R81" s="823"/>
      <c r="S81" s="828">
        <v>0</v>
      </c>
      <c r="T81" s="827"/>
      <c r="U81" s="829">
        <v>0</v>
      </c>
    </row>
    <row r="82" spans="1:21" ht="14.45" customHeight="1" x14ac:dyDescent="0.2">
      <c r="A82" s="822">
        <v>9</v>
      </c>
      <c r="B82" s="823" t="s">
        <v>1102</v>
      </c>
      <c r="C82" s="823" t="s">
        <v>1109</v>
      </c>
      <c r="D82" s="824" t="s">
        <v>1773</v>
      </c>
      <c r="E82" s="825" t="s">
        <v>1117</v>
      </c>
      <c r="F82" s="823" t="s">
        <v>1103</v>
      </c>
      <c r="G82" s="823" t="s">
        <v>1247</v>
      </c>
      <c r="H82" s="823" t="s">
        <v>698</v>
      </c>
      <c r="I82" s="823" t="s">
        <v>1033</v>
      </c>
      <c r="J82" s="823" t="s">
        <v>1034</v>
      </c>
      <c r="K82" s="823" t="s">
        <v>1035</v>
      </c>
      <c r="L82" s="826">
        <v>80.28</v>
      </c>
      <c r="M82" s="826">
        <v>80.28</v>
      </c>
      <c r="N82" s="823">
        <v>1</v>
      </c>
      <c r="O82" s="827">
        <v>1</v>
      </c>
      <c r="P82" s="826">
        <v>80.28</v>
      </c>
      <c r="Q82" s="828">
        <v>1</v>
      </c>
      <c r="R82" s="823">
        <v>1</v>
      </c>
      <c r="S82" s="828">
        <v>1</v>
      </c>
      <c r="T82" s="827">
        <v>1</v>
      </c>
      <c r="U82" s="829">
        <v>1</v>
      </c>
    </row>
    <row r="83" spans="1:21" ht="14.45" customHeight="1" x14ac:dyDescent="0.2">
      <c r="A83" s="822">
        <v>9</v>
      </c>
      <c r="B83" s="823" t="s">
        <v>1102</v>
      </c>
      <c r="C83" s="823" t="s">
        <v>1109</v>
      </c>
      <c r="D83" s="824" t="s">
        <v>1773</v>
      </c>
      <c r="E83" s="825" t="s">
        <v>1117</v>
      </c>
      <c r="F83" s="823" t="s">
        <v>1103</v>
      </c>
      <c r="G83" s="823" t="s">
        <v>1251</v>
      </c>
      <c r="H83" s="823" t="s">
        <v>698</v>
      </c>
      <c r="I83" s="823" t="s">
        <v>1370</v>
      </c>
      <c r="J83" s="823" t="s">
        <v>1371</v>
      </c>
      <c r="K83" s="823" t="s">
        <v>1372</v>
      </c>
      <c r="L83" s="826">
        <v>1614.9</v>
      </c>
      <c r="M83" s="826">
        <v>1614.9</v>
      </c>
      <c r="N83" s="823">
        <v>1</v>
      </c>
      <c r="O83" s="827">
        <v>1</v>
      </c>
      <c r="P83" s="826"/>
      <c r="Q83" s="828">
        <v>0</v>
      </c>
      <c r="R83" s="823"/>
      <c r="S83" s="828">
        <v>0</v>
      </c>
      <c r="T83" s="827"/>
      <c r="U83" s="829">
        <v>0</v>
      </c>
    </row>
    <row r="84" spans="1:21" ht="14.45" customHeight="1" x14ac:dyDescent="0.2">
      <c r="A84" s="822">
        <v>9</v>
      </c>
      <c r="B84" s="823" t="s">
        <v>1102</v>
      </c>
      <c r="C84" s="823" t="s">
        <v>1109</v>
      </c>
      <c r="D84" s="824" t="s">
        <v>1773</v>
      </c>
      <c r="E84" s="825" t="s">
        <v>1117</v>
      </c>
      <c r="F84" s="823" t="s">
        <v>1103</v>
      </c>
      <c r="G84" s="823" t="s">
        <v>1251</v>
      </c>
      <c r="H84" s="823" t="s">
        <v>698</v>
      </c>
      <c r="I84" s="823" t="s">
        <v>1373</v>
      </c>
      <c r="J84" s="823" t="s">
        <v>1374</v>
      </c>
      <c r="K84" s="823" t="s">
        <v>1375</v>
      </c>
      <c r="L84" s="826">
        <v>72.27</v>
      </c>
      <c r="M84" s="826">
        <v>39893.039999999994</v>
      </c>
      <c r="N84" s="823">
        <v>552</v>
      </c>
      <c r="O84" s="827">
        <v>4.5</v>
      </c>
      <c r="P84" s="826">
        <v>17344.8</v>
      </c>
      <c r="Q84" s="828">
        <v>0.43478260869565222</v>
      </c>
      <c r="R84" s="823">
        <v>240</v>
      </c>
      <c r="S84" s="828">
        <v>0.43478260869565216</v>
      </c>
      <c r="T84" s="827">
        <v>1.5</v>
      </c>
      <c r="U84" s="829">
        <v>0.33333333333333331</v>
      </c>
    </row>
    <row r="85" spans="1:21" ht="14.45" customHeight="1" x14ac:dyDescent="0.2">
      <c r="A85" s="822">
        <v>9</v>
      </c>
      <c r="B85" s="823" t="s">
        <v>1102</v>
      </c>
      <c r="C85" s="823" t="s">
        <v>1109</v>
      </c>
      <c r="D85" s="824" t="s">
        <v>1773</v>
      </c>
      <c r="E85" s="825" t="s">
        <v>1117</v>
      </c>
      <c r="F85" s="823" t="s">
        <v>1103</v>
      </c>
      <c r="G85" s="823" t="s">
        <v>1251</v>
      </c>
      <c r="H85" s="823" t="s">
        <v>698</v>
      </c>
      <c r="I85" s="823" t="s">
        <v>1376</v>
      </c>
      <c r="J85" s="823" t="s">
        <v>1377</v>
      </c>
      <c r="K85" s="823" t="s">
        <v>1378</v>
      </c>
      <c r="L85" s="826">
        <v>135.54</v>
      </c>
      <c r="M85" s="826">
        <v>677.69999999999993</v>
      </c>
      <c r="N85" s="823">
        <v>5</v>
      </c>
      <c r="O85" s="827">
        <v>0.5</v>
      </c>
      <c r="P85" s="826">
        <v>677.69999999999993</v>
      </c>
      <c r="Q85" s="828">
        <v>1</v>
      </c>
      <c r="R85" s="823">
        <v>5</v>
      </c>
      <c r="S85" s="828">
        <v>1</v>
      </c>
      <c r="T85" s="827">
        <v>0.5</v>
      </c>
      <c r="U85" s="829">
        <v>1</v>
      </c>
    </row>
    <row r="86" spans="1:21" ht="14.45" customHeight="1" x14ac:dyDescent="0.2">
      <c r="A86" s="822">
        <v>9</v>
      </c>
      <c r="B86" s="823" t="s">
        <v>1102</v>
      </c>
      <c r="C86" s="823" t="s">
        <v>1109</v>
      </c>
      <c r="D86" s="824" t="s">
        <v>1773</v>
      </c>
      <c r="E86" s="825" t="s">
        <v>1117</v>
      </c>
      <c r="F86" s="823" t="s">
        <v>1103</v>
      </c>
      <c r="G86" s="823" t="s">
        <v>1251</v>
      </c>
      <c r="H86" s="823" t="s">
        <v>698</v>
      </c>
      <c r="I86" s="823" t="s">
        <v>1379</v>
      </c>
      <c r="J86" s="823" t="s">
        <v>1380</v>
      </c>
      <c r="K86" s="823" t="s">
        <v>1378</v>
      </c>
      <c r="L86" s="826">
        <v>135.54</v>
      </c>
      <c r="M86" s="826">
        <v>677.69999999999993</v>
      </c>
      <c r="N86" s="823">
        <v>5</v>
      </c>
      <c r="O86" s="827">
        <v>1</v>
      </c>
      <c r="P86" s="826">
        <v>677.69999999999993</v>
      </c>
      <c r="Q86" s="828">
        <v>1</v>
      </c>
      <c r="R86" s="823">
        <v>5</v>
      </c>
      <c r="S86" s="828">
        <v>1</v>
      </c>
      <c r="T86" s="827">
        <v>1</v>
      </c>
      <c r="U86" s="829">
        <v>1</v>
      </c>
    </row>
    <row r="87" spans="1:21" ht="14.45" customHeight="1" x14ac:dyDescent="0.2">
      <c r="A87" s="822">
        <v>9</v>
      </c>
      <c r="B87" s="823" t="s">
        <v>1102</v>
      </c>
      <c r="C87" s="823" t="s">
        <v>1109</v>
      </c>
      <c r="D87" s="824" t="s">
        <v>1773</v>
      </c>
      <c r="E87" s="825" t="s">
        <v>1117</v>
      </c>
      <c r="F87" s="823" t="s">
        <v>1103</v>
      </c>
      <c r="G87" s="823" t="s">
        <v>1251</v>
      </c>
      <c r="H87" s="823" t="s">
        <v>329</v>
      </c>
      <c r="I87" s="823" t="s">
        <v>1381</v>
      </c>
      <c r="J87" s="823" t="s">
        <v>1382</v>
      </c>
      <c r="K87" s="823" t="s">
        <v>1372</v>
      </c>
      <c r="L87" s="826">
        <v>294.81</v>
      </c>
      <c r="M87" s="826">
        <v>3537.7200000000003</v>
      </c>
      <c r="N87" s="823">
        <v>12</v>
      </c>
      <c r="O87" s="827">
        <v>2</v>
      </c>
      <c r="P87" s="826">
        <v>2063.67</v>
      </c>
      <c r="Q87" s="828">
        <v>0.58333333333333326</v>
      </c>
      <c r="R87" s="823">
        <v>7</v>
      </c>
      <c r="S87" s="828">
        <v>0.58333333333333337</v>
      </c>
      <c r="T87" s="827">
        <v>1</v>
      </c>
      <c r="U87" s="829">
        <v>0.5</v>
      </c>
    </row>
    <row r="88" spans="1:21" ht="14.45" customHeight="1" x14ac:dyDescent="0.2">
      <c r="A88" s="822">
        <v>9</v>
      </c>
      <c r="B88" s="823" t="s">
        <v>1102</v>
      </c>
      <c r="C88" s="823" t="s">
        <v>1109</v>
      </c>
      <c r="D88" s="824" t="s">
        <v>1773</v>
      </c>
      <c r="E88" s="825" t="s">
        <v>1117</v>
      </c>
      <c r="F88" s="823" t="s">
        <v>1103</v>
      </c>
      <c r="G88" s="823" t="s">
        <v>1251</v>
      </c>
      <c r="H88" s="823" t="s">
        <v>329</v>
      </c>
      <c r="I88" s="823" t="s">
        <v>1383</v>
      </c>
      <c r="J88" s="823" t="s">
        <v>1384</v>
      </c>
      <c r="K88" s="823" t="s">
        <v>1385</v>
      </c>
      <c r="L88" s="826">
        <v>2635.97</v>
      </c>
      <c r="M88" s="826">
        <v>42175.520000000004</v>
      </c>
      <c r="N88" s="823">
        <v>16</v>
      </c>
      <c r="O88" s="827">
        <v>3</v>
      </c>
      <c r="P88" s="826">
        <v>7907.91</v>
      </c>
      <c r="Q88" s="828">
        <v>0.18749999999999997</v>
      </c>
      <c r="R88" s="823">
        <v>3</v>
      </c>
      <c r="S88" s="828">
        <v>0.1875</v>
      </c>
      <c r="T88" s="827">
        <v>1</v>
      </c>
      <c r="U88" s="829">
        <v>0.33333333333333331</v>
      </c>
    </row>
    <row r="89" spans="1:21" ht="14.45" customHeight="1" x14ac:dyDescent="0.2">
      <c r="A89" s="822">
        <v>9</v>
      </c>
      <c r="B89" s="823" t="s">
        <v>1102</v>
      </c>
      <c r="C89" s="823" t="s">
        <v>1109</v>
      </c>
      <c r="D89" s="824" t="s">
        <v>1773</v>
      </c>
      <c r="E89" s="825" t="s">
        <v>1117</v>
      </c>
      <c r="F89" s="823" t="s">
        <v>1103</v>
      </c>
      <c r="G89" s="823" t="s">
        <v>1251</v>
      </c>
      <c r="H89" s="823" t="s">
        <v>329</v>
      </c>
      <c r="I89" s="823" t="s">
        <v>1386</v>
      </c>
      <c r="J89" s="823" t="s">
        <v>1387</v>
      </c>
      <c r="K89" s="823" t="s">
        <v>1388</v>
      </c>
      <c r="L89" s="826">
        <v>2844.97</v>
      </c>
      <c r="M89" s="826">
        <v>56899.399999999994</v>
      </c>
      <c r="N89" s="823">
        <v>20</v>
      </c>
      <c r="O89" s="827">
        <v>4</v>
      </c>
      <c r="P89" s="826"/>
      <c r="Q89" s="828">
        <v>0</v>
      </c>
      <c r="R89" s="823"/>
      <c r="S89" s="828">
        <v>0</v>
      </c>
      <c r="T89" s="827"/>
      <c r="U89" s="829">
        <v>0</v>
      </c>
    </row>
    <row r="90" spans="1:21" ht="14.45" customHeight="1" x14ac:dyDescent="0.2">
      <c r="A90" s="822">
        <v>9</v>
      </c>
      <c r="B90" s="823" t="s">
        <v>1102</v>
      </c>
      <c r="C90" s="823" t="s">
        <v>1109</v>
      </c>
      <c r="D90" s="824" t="s">
        <v>1773</v>
      </c>
      <c r="E90" s="825" t="s">
        <v>1117</v>
      </c>
      <c r="F90" s="823" t="s">
        <v>1103</v>
      </c>
      <c r="G90" s="823" t="s">
        <v>1251</v>
      </c>
      <c r="H90" s="823" t="s">
        <v>329</v>
      </c>
      <c r="I90" s="823" t="s">
        <v>1389</v>
      </c>
      <c r="J90" s="823" t="s">
        <v>1390</v>
      </c>
      <c r="K90" s="823" t="s">
        <v>1391</v>
      </c>
      <c r="L90" s="826">
        <v>289.07</v>
      </c>
      <c r="M90" s="826">
        <v>2023.49</v>
      </c>
      <c r="N90" s="823">
        <v>7</v>
      </c>
      <c r="O90" s="827">
        <v>1</v>
      </c>
      <c r="P90" s="826">
        <v>2023.49</v>
      </c>
      <c r="Q90" s="828">
        <v>1</v>
      </c>
      <c r="R90" s="823">
        <v>7</v>
      </c>
      <c r="S90" s="828">
        <v>1</v>
      </c>
      <c r="T90" s="827">
        <v>1</v>
      </c>
      <c r="U90" s="829">
        <v>1</v>
      </c>
    </row>
    <row r="91" spans="1:21" ht="14.45" customHeight="1" x14ac:dyDescent="0.2">
      <c r="A91" s="822">
        <v>9</v>
      </c>
      <c r="B91" s="823" t="s">
        <v>1102</v>
      </c>
      <c r="C91" s="823" t="s">
        <v>1109</v>
      </c>
      <c r="D91" s="824" t="s">
        <v>1773</v>
      </c>
      <c r="E91" s="825" t="s">
        <v>1117</v>
      </c>
      <c r="F91" s="823" t="s">
        <v>1103</v>
      </c>
      <c r="G91" s="823" t="s">
        <v>1251</v>
      </c>
      <c r="H91" s="823" t="s">
        <v>329</v>
      </c>
      <c r="I91" s="823" t="s">
        <v>1392</v>
      </c>
      <c r="J91" s="823" t="s">
        <v>1374</v>
      </c>
      <c r="K91" s="823" t="s">
        <v>1391</v>
      </c>
      <c r="L91" s="826">
        <v>289.07</v>
      </c>
      <c r="M91" s="826">
        <v>128925.22</v>
      </c>
      <c r="N91" s="823">
        <v>446</v>
      </c>
      <c r="O91" s="827">
        <v>18</v>
      </c>
      <c r="P91" s="826">
        <v>38735.380000000005</v>
      </c>
      <c r="Q91" s="828">
        <v>0.30044843049327358</v>
      </c>
      <c r="R91" s="823">
        <v>134</v>
      </c>
      <c r="S91" s="828">
        <v>0.30044843049327352</v>
      </c>
      <c r="T91" s="827">
        <v>6</v>
      </c>
      <c r="U91" s="829">
        <v>0.33333333333333331</v>
      </c>
    </row>
    <row r="92" spans="1:21" ht="14.45" customHeight="1" x14ac:dyDescent="0.2">
      <c r="A92" s="822">
        <v>9</v>
      </c>
      <c r="B92" s="823" t="s">
        <v>1102</v>
      </c>
      <c r="C92" s="823" t="s">
        <v>1109</v>
      </c>
      <c r="D92" s="824" t="s">
        <v>1773</v>
      </c>
      <c r="E92" s="825" t="s">
        <v>1117</v>
      </c>
      <c r="F92" s="823" t="s">
        <v>1103</v>
      </c>
      <c r="G92" s="823" t="s">
        <v>1251</v>
      </c>
      <c r="H92" s="823" t="s">
        <v>329</v>
      </c>
      <c r="I92" s="823" t="s">
        <v>1393</v>
      </c>
      <c r="J92" s="823" t="s">
        <v>1394</v>
      </c>
      <c r="K92" s="823" t="s">
        <v>1391</v>
      </c>
      <c r="L92" s="826">
        <v>289.07</v>
      </c>
      <c r="M92" s="826">
        <v>2023.49</v>
      </c>
      <c r="N92" s="823">
        <v>7</v>
      </c>
      <c r="O92" s="827">
        <v>1.5</v>
      </c>
      <c r="P92" s="826">
        <v>2023.49</v>
      </c>
      <c r="Q92" s="828">
        <v>1</v>
      </c>
      <c r="R92" s="823">
        <v>7</v>
      </c>
      <c r="S92" s="828">
        <v>1</v>
      </c>
      <c r="T92" s="827">
        <v>1.5</v>
      </c>
      <c r="U92" s="829">
        <v>1</v>
      </c>
    </row>
    <row r="93" spans="1:21" ht="14.45" customHeight="1" x14ac:dyDescent="0.2">
      <c r="A93" s="822">
        <v>9</v>
      </c>
      <c r="B93" s="823" t="s">
        <v>1102</v>
      </c>
      <c r="C93" s="823" t="s">
        <v>1109</v>
      </c>
      <c r="D93" s="824" t="s">
        <v>1773</v>
      </c>
      <c r="E93" s="825" t="s">
        <v>1117</v>
      </c>
      <c r="F93" s="823" t="s">
        <v>1103</v>
      </c>
      <c r="G93" s="823" t="s">
        <v>1251</v>
      </c>
      <c r="H93" s="823" t="s">
        <v>329</v>
      </c>
      <c r="I93" s="823" t="s">
        <v>1395</v>
      </c>
      <c r="J93" s="823" t="s">
        <v>1396</v>
      </c>
      <c r="K93" s="823" t="s">
        <v>1391</v>
      </c>
      <c r="L93" s="826">
        <v>289.07</v>
      </c>
      <c r="M93" s="826">
        <v>2023.49</v>
      </c>
      <c r="N93" s="823">
        <v>7</v>
      </c>
      <c r="O93" s="827">
        <v>1</v>
      </c>
      <c r="P93" s="826">
        <v>2023.49</v>
      </c>
      <c r="Q93" s="828">
        <v>1</v>
      </c>
      <c r="R93" s="823">
        <v>7</v>
      </c>
      <c r="S93" s="828">
        <v>1</v>
      </c>
      <c r="T93" s="827">
        <v>1</v>
      </c>
      <c r="U93" s="829">
        <v>1</v>
      </c>
    </row>
    <row r="94" spans="1:21" ht="14.45" customHeight="1" x14ac:dyDescent="0.2">
      <c r="A94" s="822">
        <v>9</v>
      </c>
      <c r="B94" s="823" t="s">
        <v>1102</v>
      </c>
      <c r="C94" s="823" t="s">
        <v>1109</v>
      </c>
      <c r="D94" s="824" t="s">
        <v>1773</v>
      </c>
      <c r="E94" s="825" t="s">
        <v>1117</v>
      </c>
      <c r="F94" s="823" t="s">
        <v>1103</v>
      </c>
      <c r="G94" s="823" t="s">
        <v>1251</v>
      </c>
      <c r="H94" s="823" t="s">
        <v>329</v>
      </c>
      <c r="I94" s="823" t="s">
        <v>1397</v>
      </c>
      <c r="J94" s="823" t="s">
        <v>1398</v>
      </c>
      <c r="K94" s="823" t="s">
        <v>1391</v>
      </c>
      <c r="L94" s="826">
        <v>289.07</v>
      </c>
      <c r="M94" s="826">
        <v>3757.9100000000003</v>
      </c>
      <c r="N94" s="823">
        <v>13</v>
      </c>
      <c r="O94" s="827">
        <v>1.5</v>
      </c>
      <c r="P94" s="826">
        <v>289.07</v>
      </c>
      <c r="Q94" s="828">
        <v>7.6923076923076913E-2</v>
      </c>
      <c r="R94" s="823">
        <v>1</v>
      </c>
      <c r="S94" s="828">
        <v>7.6923076923076927E-2</v>
      </c>
      <c r="T94" s="827">
        <v>0.5</v>
      </c>
      <c r="U94" s="829">
        <v>0.33333333333333331</v>
      </c>
    </row>
    <row r="95" spans="1:21" ht="14.45" customHeight="1" x14ac:dyDescent="0.2">
      <c r="A95" s="822">
        <v>9</v>
      </c>
      <c r="B95" s="823" t="s">
        <v>1102</v>
      </c>
      <c r="C95" s="823" t="s">
        <v>1109</v>
      </c>
      <c r="D95" s="824" t="s">
        <v>1773</v>
      </c>
      <c r="E95" s="825" t="s">
        <v>1117</v>
      </c>
      <c r="F95" s="823" t="s">
        <v>1103</v>
      </c>
      <c r="G95" s="823" t="s">
        <v>1251</v>
      </c>
      <c r="H95" s="823" t="s">
        <v>329</v>
      </c>
      <c r="I95" s="823" t="s">
        <v>1399</v>
      </c>
      <c r="J95" s="823" t="s">
        <v>1387</v>
      </c>
      <c r="K95" s="823" t="s">
        <v>1388</v>
      </c>
      <c r="L95" s="826">
        <v>2844.97</v>
      </c>
      <c r="M95" s="826">
        <v>31294.67</v>
      </c>
      <c r="N95" s="823">
        <v>11</v>
      </c>
      <c r="O95" s="827">
        <v>2</v>
      </c>
      <c r="P95" s="826">
        <v>17069.82</v>
      </c>
      <c r="Q95" s="828">
        <v>0.54545454545454553</v>
      </c>
      <c r="R95" s="823">
        <v>6</v>
      </c>
      <c r="S95" s="828">
        <v>0.54545454545454541</v>
      </c>
      <c r="T95" s="827">
        <v>1</v>
      </c>
      <c r="U95" s="829">
        <v>0.5</v>
      </c>
    </row>
    <row r="96" spans="1:21" ht="14.45" customHeight="1" x14ac:dyDescent="0.2">
      <c r="A96" s="822">
        <v>9</v>
      </c>
      <c r="B96" s="823" t="s">
        <v>1102</v>
      </c>
      <c r="C96" s="823" t="s">
        <v>1109</v>
      </c>
      <c r="D96" s="824" t="s">
        <v>1773</v>
      </c>
      <c r="E96" s="825" t="s">
        <v>1117</v>
      </c>
      <c r="F96" s="823" t="s">
        <v>1103</v>
      </c>
      <c r="G96" s="823" t="s">
        <v>1251</v>
      </c>
      <c r="H96" s="823" t="s">
        <v>329</v>
      </c>
      <c r="I96" s="823" t="s">
        <v>1252</v>
      </c>
      <c r="J96" s="823" t="s">
        <v>1253</v>
      </c>
      <c r="K96" s="823" t="s">
        <v>1254</v>
      </c>
      <c r="L96" s="826">
        <v>294.81</v>
      </c>
      <c r="M96" s="826">
        <v>2653.29</v>
      </c>
      <c r="N96" s="823">
        <v>9</v>
      </c>
      <c r="O96" s="827">
        <v>2</v>
      </c>
      <c r="P96" s="826">
        <v>1179.24</v>
      </c>
      <c r="Q96" s="828">
        <v>0.44444444444444448</v>
      </c>
      <c r="R96" s="823">
        <v>4</v>
      </c>
      <c r="S96" s="828">
        <v>0.44444444444444442</v>
      </c>
      <c r="T96" s="827">
        <v>1</v>
      </c>
      <c r="U96" s="829">
        <v>0.5</v>
      </c>
    </row>
    <row r="97" spans="1:21" ht="14.45" customHeight="1" x14ac:dyDescent="0.2">
      <c r="A97" s="822">
        <v>9</v>
      </c>
      <c r="B97" s="823" t="s">
        <v>1102</v>
      </c>
      <c r="C97" s="823" t="s">
        <v>1109</v>
      </c>
      <c r="D97" s="824" t="s">
        <v>1773</v>
      </c>
      <c r="E97" s="825" t="s">
        <v>1117</v>
      </c>
      <c r="F97" s="823" t="s">
        <v>1103</v>
      </c>
      <c r="G97" s="823" t="s">
        <v>1251</v>
      </c>
      <c r="H97" s="823" t="s">
        <v>698</v>
      </c>
      <c r="I97" s="823" t="s">
        <v>1400</v>
      </c>
      <c r="J97" s="823" t="s">
        <v>1384</v>
      </c>
      <c r="K97" s="823" t="s">
        <v>1385</v>
      </c>
      <c r="L97" s="826">
        <v>2963.52</v>
      </c>
      <c r="M97" s="826">
        <v>82978.559999999998</v>
      </c>
      <c r="N97" s="823">
        <v>28</v>
      </c>
      <c r="O97" s="827">
        <v>7</v>
      </c>
      <c r="P97" s="826">
        <v>26671.68</v>
      </c>
      <c r="Q97" s="828">
        <v>0.32142857142857145</v>
      </c>
      <c r="R97" s="823">
        <v>9</v>
      </c>
      <c r="S97" s="828">
        <v>0.32142857142857145</v>
      </c>
      <c r="T97" s="827">
        <v>4</v>
      </c>
      <c r="U97" s="829">
        <v>0.5714285714285714</v>
      </c>
    </row>
    <row r="98" spans="1:21" ht="14.45" customHeight="1" x14ac:dyDescent="0.2">
      <c r="A98" s="822">
        <v>9</v>
      </c>
      <c r="B98" s="823" t="s">
        <v>1102</v>
      </c>
      <c r="C98" s="823" t="s">
        <v>1109</v>
      </c>
      <c r="D98" s="824" t="s">
        <v>1773</v>
      </c>
      <c r="E98" s="825" t="s">
        <v>1117</v>
      </c>
      <c r="F98" s="823" t="s">
        <v>1103</v>
      </c>
      <c r="G98" s="823" t="s">
        <v>1251</v>
      </c>
      <c r="H98" s="823" t="s">
        <v>698</v>
      </c>
      <c r="I98" s="823" t="s">
        <v>1401</v>
      </c>
      <c r="J98" s="823" t="s">
        <v>1402</v>
      </c>
      <c r="K98" s="823" t="s">
        <v>1254</v>
      </c>
      <c r="L98" s="826">
        <v>1614.9</v>
      </c>
      <c r="M98" s="826">
        <v>20993.7</v>
      </c>
      <c r="N98" s="823">
        <v>13</v>
      </c>
      <c r="O98" s="827">
        <v>3</v>
      </c>
      <c r="P98" s="826"/>
      <c r="Q98" s="828">
        <v>0</v>
      </c>
      <c r="R98" s="823"/>
      <c r="S98" s="828">
        <v>0</v>
      </c>
      <c r="T98" s="827"/>
      <c r="U98" s="829">
        <v>0</v>
      </c>
    </row>
    <row r="99" spans="1:21" ht="14.45" customHeight="1" x14ac:dyDescent="0.2">
      <c r="A99" s="822">
        <v>9</v>
      </c>
      <c r="B99" s="823" t="s">
        <v>1102</v>
      </c>
      <c r="C99" s="823" t="s">
        <v>1109</v>
      </c>
      <c r="D99" s="824" t="s">
        <v>1773</v>
      </c>
      <c r="E99" s="825" t="s">
        <v>1117</v>
      </c>
      <c r="F99" s="823" t="s">
        <v>1103</v>
      </c>
      <c r="G99" s="823" t="s">
        <v>1403</v>
      </c>
      <c r="H99" s="823" t="s">
        <v>329</v>
      </c>
      <c r="I99" s="823" t="s">
        <v>1404</v>
      </c>
      <c r="J99" s="823" t="s">
        <v>1405</v>
      </c>
      <c r="K99" s="823" t="s">
        <v>1406</v>
      </c>
      <c r="L99" s="826">
        <v>121.92</v>
      </c>
      <c r="M99" s="826">
        <v>1097.28</v>
      </c>
      <c r="N99" s="823">
        <v>9</v>
      </c>
      <c r="O99" s="827">
        <v>3</v>
      </c>
      <c r="P99" s="826"/>
      <c r="Q99" s="828">
        <v>0</v>
      </c>
      <c r="R99" s="823"/>
      <c r="S99" s="828">
        <v>0</v>
      </c>
      <c r="T99" s="827"/>
      <c r="U99" s="829">
        <v>0</v>
      </c>
    </row>
    <row r="100" spans="1:21" ht="14.45" customHeight="1" x14ac:dyDescent="0.2">
      <c r="A100" s="822">
        <v>9</v>
      </c>
      <c r="B100" s="823" t="s">
        <v>1102</v>
      </c>
      <c r="C100" s="823" t="s">
        <v>1109</v>
      </c>
      <c r="D100" s="824" t="s">
        <v>1773</v>
      </c>
      <c r="E100" s="825" t="s">
        <v>1117</v>
      </c>
      <c r="F100" s="823" t="s">
        <v>1103</v>
      </c>
      <c r="G100" s="823" t="s">
        <v>1403</v>
      </c>
      <c r="H100" s="823" t="s">
        <v>329</v>
      </c>
      <c r="I100" s="823" t="s">
        <v>1407</v>
      </c>
      <c r="J100" s="823" t="s">
        <v>1405</v>
      </c>
      <c r="K100" s="823" t="s">
        <v>1406</v>
      </c>
      <c r="L100" s="826">
        <v>121.92</v>
      </c>
      <c r="M100" s="826">
        <v>731.52</v>
      </c>
      <c r="N100" s="823">
        <v>6</v>
      </c>
      <c r="O100" s="827">
        <v>2</v>
      </c>
      <c r="P100" s="826">
        <v>731.52</v>
      </c>
      <c r="Q100" s="828">
        <v>1</v>
      </c>
      <c r="R100" s="823">
        <v>6</v>
      </c>
      <c r="S100" s="828">
        <v>1</v>
      </c>
      <c r="T100" s="827">
        <v>2</v>
      </c>
      <c r="U100" s="829">
        <v>1</v>
      </c>
    </row>
    <row r="101" spans="1:21" ht="14.45" customHeight="1" x14ac:dyDescent="0.2">
      <c r="A101" s="822">
        <v>9</v>
      </c>
      <c r="B101" s="823" t="s">
        <v>1102</v>
      </c>
      <c r="C101" s="823" t="s">
        <v>1109</v>
      </c>
      <c r="D101" s="824" t="s">
        <v>1773</v>
      </c>
      <c r="E101" s="825" t="s">
        <v>1117</v>
      </c>
      <c r="F101" s="823" t="s">
        <v>1104</v>
      </c>
      <c r="G101" s="823" t="s">
        <v>1258</v>
      </c>
      <c r="H101" s="823" t="s">
        <v>329</v>
      </c>
      <c r="I101" s="823" t="s">
        <v>1296</v>
      </c>
      <c r="J101" s="823" t="s">
        <v>1260</v>
      </c>
      <c r="K101" s="823"/>
      <c r="L101" s="826">
        <v>0</v>
      </c>
      <c r="M101" s="826">
        <v>0</v>
      </c>
      <c r="N101" s="823">
        <v>1</v>
      </c>
      <c r="O101" s="827">
        <v>1</v>
      </c>
      <c r="P101" s="826">
        <v>0</v>
      </c>
      <c r="Q101" s="828"/>
      <c r="R101" s="823">
        <v>1</v>
      </c>
      <c r="S101" s="828">
        <v>1</v>
      </c>
      <c r="T101" s="827">
        <v>1</v>
      </c>
      <c r="U101" s="829">
        <v>1</v>
      </c>
    </row>
    <row r="102" spans="1:21" ht="14.45" customHeight="1" x14ac:dyDescent="0.2">
      <c r="A102" s="822">
        <v>9</v>
      </c>
      <c r="B102" s="823" t="s">
        <v>1102</v>
      </c>
      <c r="C102" s="823" t="s">
        <v>1109</v>
      </c>
      <c r="D102" s="824" t="s">
        <v>1773</v>
      </c>
      <c r="E102" s="825" t="s">
        <v>1117</v>
      </c>
      <c r="F102" s="823" t="s">
        <v>1104</v>
      </c>
      <c r="G102" s="823" t="s">
        <v>1258</v>
      </c>
      <c r="H102" s="823" t="s">
        <v>329</v>
      </c>
      <c r="I102" s="823" t="s">
        <v>1408</v>
      </c>
      <c r="J102" s="823" t="s">
        <v>1260</v>
      </c>
      <c r="K102" s="823"/>
      <c r="L102" s="826">
        <v>0</v>
      </c>
      <c r="M102" s="826">
        <v>0</v>
      </c>
      <c r="N102" s="823">
        <v>1</v>
      </c>
      <c r="O102" s="827">
        <v>1</v>
      </c>
      <c r="P102" s="826">
        <v>0</v>
      </c>
      <c r="Q102" s="828"/>
      <c r="R102" s="823">
        <v>1</v>
      </c>
      <c r="S102" s="828">
        <v>1</v>
      </c>
      <c r="T102" s="827">
        <v>1</v>
      </c>
      <c r="U102" s="829">
        <v>1</v>
      </c>
    </row>
    <row r="103" spans="1:21" ht="14.45" customHeight="1" x14ac:dyDescent="0.2">
      <c r="A103" s="822">
        <v>9</v>
      </c>
      <c r="B103" s="823" t="s">
        <v>1102</v>
      </c>
      <c r="C103" s="823" t="s">
        <v>1109</v>
      </c>
      <c r="D103" s="824" t="s">
        <v>1773</v>
      </c>
      <c r="E103" s="825" t="s">
        <v>1117</v>
      </c>
      <c r="F103" s="823" t="s">
        <v>1104</v>
      </c>
      <c r="G103" s="823" t="s">
        <v>1258</v>
      </c>
      <c r="H103" s="823" t="s">
        <v>329</v>
      </c>
      <c r="I103" s="823" t="s">
        <v>1409</v>
      </c>
      <c r="J103" s="823" t="s">
        <v>1260</v>
      </c>
      <c r="K103" s="823"/>
      <c r="L103" s="826">
        <v>0</v>
      </c>
      <c r="M103" s="826">
        <v>0</v>
      </c>
      <c r="N103" s="823">
        <v>1</v>
      </c>
      <c r="O103" s="827">
        <v>1</v>
      </c>
      <c r="P103" s="826"/>
      <c r="Q103" s="828"/>
      <c r="R103" s="823"/>
      <c r="S103" s="828">
        <v>0</v>
      </c>
      <c r="T103" s="827"/>
      <c r="U103" s="829">
        <v>0</v>
      </c>
    </row>
    <row r="104" spans="1:21" ht="14.45" customHeight="1" x14ac:dyDescent="0.2">
      <c r="A104" s="822">
        <v>9</v>
      </c>
      <c r="B104" s="823" t="s">
        <v>1102</v>
      </c>
      <c r="C104" s="823" t="s">
        <v>1109</v>
      </c>
      <c r="D104" s="824" t="s">
        <v>1773</v>
      </c>
      <c r="E104" s="825" t="s">
        <v>1117</v>
      </c>
      <c r="F104" s="823" t="s">
        <v>1104</v>
      </c>
      <c r="G104" s="823" t="s">
        <v>1258</v>
      </c>
      <c r="H104" s="823" t="s">
        <v>329</v>
      </c>
      <c r="I104" s="823" t="s">
        <v>1410</v>
      </c>
      <c r="J104" s="823" t="s">
        <v>1260</v>
      </c>
      <c r="K104" s="823"/>
      <c r="L104" s="826">
        <v>0</v>
      </c>
      <c r="M104" s="826">
        <v>0</v>
      </c>
      <c r="N104" s="823">
        <v>1</v>
      </c>
      <c r="O104" s="827">
        <v>1</v>
      </c>
      <c r="P104" s="826"/>
      <c r="Q104" s="828"/>
      <c r="R104" s="823"/>
      <c r="S104" s="828">
        <v>0</v>
      </c>
      <c r="T104" s="827"/>
      <c r="U104" s="829">
        <v>0</v>
      </c>
    </row>
    <row r="105" spans="1:21" ht="14.45" customHeight="1" x14ac:dyDescent="0.2">
      <c r="A105" s="822">
        <v>9</v>
      </c>
      <c r="B105" s="823" t="s">
        <v>1102</v>
      </c>
      <c r="C105" s="823" t="s">
        <v>1109</v>
      </c>
      <c r="D105" s="824" t="s">
        <v>1773</v>
      </c>
      <c r="E105" s="825" t="s">
        <v>1117</v>
      </c>
      <c r="F105" s="823" t="s">
        <v>1104</v>
      </c>
      <c r="G105" s="823" t="s">
        <v>1258</v>
      </c>
      <c r="H105" s="823" t="s">
        <v>329</v>
      </c>
      <c r="I105" s="823" t="s">
        <v>1411</v>
      </c>
      <c r="J105" s="823" t="s">
        <v>1260</v>
      </c>
      <c r="K105" s="823"/>
      <c r="L105" s="826">
        <v>0</v>
      </c>
      <c r="M105" s="826">
        <v>0</v>
      </c>
      <c r="N105" s="823">
        <v>2</v>
      </c>
      <c r="O105" s="827">
        <v>2</v>
      </c>
      <c r="P105" s="826">
        <v>0</v>
      </c>
      <c r="Q105" s="828"/>
      <c r="R105" s="823">
        <v>2</v>
      </c>
      <c r="S105" s="828">
        <v>1</v>
      </c>
      <c r="T105" s="827">
        <v>2</v>
      </c>
      <c r="U105" s="829">
        <v>1</v>
      </c>
    </row>
    <row r="106" spans="1:21" ht="14.45" customHeight="1" x14ac:dyDescent="0.2">
      <c r="A106" s="822">
        <v>9</v>
      </c>
      <c r="B106" s="823" t="s">
        <v>1102</v>
      </c>
      <c r="C106" s="823" t="s">
        <v>1109</v>
      </c>
      <c r="D106" s="824" t="s">
        <v>1773</v>
      </c>
      <c r="E106" s="825" t="s">
        <v>1117</v>
      </c>
      <c r="F106" s="823" t="s">
        <v>1105</v>
      </c>
      <c r="G106" s="823" t="s">
        <v>1258</v>
      </c>
      <c r="H106" s="823" t="s">
        <v>329</v>
      </c>
      <c r="I106" s="823" t="s">
        <v>1412</v>
      </c>
      <c r="J106" s="823" t="s">
        <v>1413</v>
      </c>
      <c r="K106" s="823" t="s">
        <v>1414</v>
      </c>
      <c r="L106" s="826">
        <v>0</v>
      </c>
      <c r="M106" s="826">
        <v>0</v>
      </c>
      <c r="N106" s="823">
        <v>4</v>
      </c>
      <c r="O106" s="827">
        <v>4</v>
      </c>
      <c r="P106" s="826"/>
      <c r="Q106" s="828"/>
      <c r="R106" s="823"/>
      <c r="S106" s="828">
        <v>0</v>
      </c>
      <c r="T106" s="827"/>
      <c r="U106" s="829">
        <v>0</v>
      </c>
    </row>
    <row r="107" spans="1:21" ht="14.45" customHeight="1" x14ac:dyDescent="0.2">
      <c r="A107" s="822">
        <v>9</v>
      </c>
      <c r="B107" s="823" t="s">
        <v>1102</v>
      </c>
      <c r="C107" s="823" t="s">
        <v>1109</v>
      </c>
      <c r="D107" s="824" t="s">
        <v>1773</v>
      </c>
      <c r="E107" s="825" t="s">
        <v>1121</v>
      </c>
      <c r="F107" s="823" t="s">
        <v>1103</v>
      </c>
      <c r="G107" s="823" t="s">
        <v>1141</v>
      </c>
      <c r="H107" s="823" t="s">
        <v>329</v>
      </c>
      <c r="I107" s="823" t="s">
        <v>1415</v>
      </c>
      <c r="J107" s="823" t="s">
        <v>1143</v>
      </c>
      <c r="K107" s="823" t="s">
        <v>1416</v>
      </c>
      <c r="L107" s="826">
        <v>42.1</v>
      </c>
      <c r="M107" s="826">
        <v>84.2</v>
      </c>
      <c r="N107" s="823">
        <v>2</v>
      </c>
      <c r="O107" s="827">
        <v>1</v>
      </c>
      <c r="P107" s="826"/>
      <c r="Q107" s="828">
        <v>0</v>
      </c>
      <c r="R107" s="823"/>
      <c r="S107" s="828">
        <v>0</v>
      </c>
      <c r="T107" s="827"/>
      <c r="U107" s="829">
        <v>0</v>
      </c>
    </row>
    <row r="108" spans="1:21" ht="14.45" customHeight="1" x14ac:dyDescent="0.2">
      <c r="A108" s="822">
        <v>9</v>
      </c>
      <c r="B108" s="823" t="s">
        <v>1102</v>
      </c>
      <c r="C108" s="823" t="s">
        <v>1109</v>
      </c>
      <c r="D108" s="824" t="s">
        <v>1773</v>
      </c>
      <c r="E108" s="825" t="s">
        <v>1121</v>
      </c>
      <c r="F108" s="823" t="s">
        <v>1103</v>
      </c>
      <c r="G108" s="823" t="s">
        <v>1417</v>
      </c>
      <c r="H108" s="823" t="s">
        <v>329</v>
      </c>
      <c r="I108" s="823" t="s">
        <v>1418</v>
      </c>
      <c r="J108" s="823" t="s">
        <v>1419</v>
      </c>
      <c r="K108" s="823" t="s">
        <v>1420</v>
      </c>
      <c r="L108" s="826">
        <v>91.11</v>
      </c>
      <c r="M108" s="826">
        <v>182.22</v>
      </c>
      <c r="N108" s="823">
        <v>2</v>
      </c>
      <c r="O108" s="827">
        <v>1</v>
      </c>
      <c r="P108" s="826"/>
      <c r="Q108" s="828">
        <v>0</v>
      </c>
      <c r="R108" s="823"/>
      <c r="S108" s="828">
        <v>0</v>
      </c>
      <c r="T108" s="827"/>
      <c r="U108" s="829">
        <v>0</v>
      </c>
    </row>
    <row r="109" spans="1:21" ht="14.45" customHeight="1" x14ac:dyDescent="0.2">
      <c r="A109" s="822">
        <v>9</v>
      </c>
      <c r="B109" s="823" t="s">
        <v>1102</v>
      </c>
      <c r="C109" s="823" t="s">
        <v>1109</v>
      </c>
      <c r="D109" s="824" t="s">
        <v>1773</v>
      </c>
      <c r="E109" s="825" t="s">
        <v>1121</v>
      </c>
      <c r="F109" s="823" t="s">
        <v>1103</v>
      </c>
      <c r="G109" s="823" t="s">
        <v>1168</v>
      </c>
      <c r="H109" s="823" t="s">
        <v>329</v>
      </c>
      <c r="I109" s="823" t="s">
        <v>1169</v>
      </c>
      <c r="J109" s="823" t="s">
        <v>652</v>
      </c>
      <c r="K109" s="823" t="s">
        <v>653</v>
      </c>
      <c r="L109" s="826">
        <v>105.63</v>
      </c>
      <c r="M109" s="826">
        <v>1795.71</v>
      </c>
      <c r="N109" s="823">
        <v>17</v>
      </c>
      <c r="O109" s="827">
        <v>11</v>
      </c>
      <c r="P109" s="826">
        <v>1267.56</v>
      </c>
      <c r="Q109" s="828">
        <v>0.70588235294117641</v>
      </c>
      <c r="R109" s="823">
        <v>12</v>
      </c>
      <c r="S109" s="828">
        <v>0.70588235294117652</v>
      </c>
      <c r="T109" s="827">
        <v>8</v>
      </c>
      <c r="U109" s="829">
        <v>0.72727272727272729</v>
      </c>
    </row>
    <row r="110" spans="1:21" ht="14.45" customHeight="1" x14ac:dyDescent="0.2">
      <c r="A110" s="822">
        <v>9</v>
      </c>
      <c r="B110" s="823" t="s">
        <v>1102</v>
      </c>
      <c r="C110" s="823" t="s">
        <v>1109</v>
      </c>
      <c r="D110" s="824" t="s">
        <v>1773</v>
      </c>
      <c r="E110" s="825" t="s">
        <v>1121</v>
      </c>
      <c r="F110" s="823" t="s">
        <v>1103</v>
      </c>
      <c r="G110" s="823" t="s">
        <v>1174</v>
      </c>
      <c r="H110" s="823" t="s">
        <v>329</v>
      </c>
      <c r="I110" s="823" t="s">
        <v>1292</v>
      </c>
      <c r="J110" s="823" t="s">
        <v>676</v>
      </c>
      <c r="K110" s="823" t="s">
        <v>677</v>
      </c>
      <c r="L110" s="826">
        <v>49.04</v>
      </c>
      <c r="M110" s="826">
        <v>784.6400000000001</v>
      </c>
      <c r="N110" s="823">
        <v>16</v>
      </c>
      <c r="O110" s="827">
        <v>8</v>
      </c>
      <c r="P110" s="826">
        <v>441.36000000000007</v>
      </c>
      <c r="Q110" s="828">
        <v>0.5625</v>
      </c>
      <c r="R110" s="823">
        <v>9</v>
      </c>
      <c r="S110" s="828">
        <v>0.5625</v>
      </c>
      <c r="T110" s="827">
        <v>5</v>
      </c>
      <c r="U110" s="829">
        <v>0.625</v>
      </c>
    </row>
    <row r="111" spans="1:21" ht="14.45" customHeight="1" x14ac:dyDescent="0.2">
      <c r="A111" s="822">
        <v>9</v>
      </c>
      <c r="B111" s="823" t="s">
        <v>1102</v>
      </c>
      <c r="C111" s="823" t="s">
        <v>1109</v>
      </c>
      <c r="D111" s="824" t="s">
        <v>1773</v>
      </c>
      <c r="E111" s="825" t="s">
        <v>1121</v>
      </c>
      <c r="F111" s="823" t="s">
        <v>1103</v>
      </c>
      <c r="G111" s="823" t="s">
        <v>1174</v>
      </c>
      <c r="H111" s="823" t="s">
        <v>329</v>
      </c>
      <c r="I111" s="823" t="s">
        <v>1175</v>
      </c>
      <c r="J111" s="823" t="s">
        <v>632</v>
      </c>
      <c r="K111" s="823" t="s">
        <v>633</v>
      </c>
      <c r="L111" s="826">
        <v>0</v>
      </c>
      <c r="M111" s="826">
        <v>0</v>
      </c>
      <c r="N111" s="823">
        <v>7</v>
      </c>
      <c r="O111" s="827">
        <v>4</v>
      </c>
      <c r="P111" s="826">
        <v>0</v>
      </c>
      <c r="Q111" s="828"/>
      <c r="R111" s="823">
        <v>5</v>
      </c>
      <c r="S111" s="828">
        <v>0.7142857142857143</v>
      </c>
      <c r="T111" s="827">
        <v>2.5</v>
      </c>
      <c r="U111" s="829">
        <v>0.625</v>
      </c>
    </row>
    <row r="112" spans="1:21" ht="14.45" customHeight="1" x14ac:dyDescent="0.2">
      <c r="A112" s="822">
        <v>9</v>
      </c>
      <c r="B112" s="823" t="s">
        <v>1102</v>
      </c>
      <c r="C112" s="823" t="s">
        <v>1109</v>
      </c>
      <c r="D112" s="824" t="s">
        <v>1773</v>
      </c>
      <c r="E112" s="825" t="s">
        <v>1121</v>
      </c>
      <c r="F112" s="823" t="s">
        <v>1103</v>
      </c>
      <c r="G112" s="823" t="s">
        <v>1303</v>
      </c>
      <c r="H112" s="823" t="s">
        <v>329</v>
      </c>
      <c r="I112" s="823" t="s">
        <v>1304</v>
      </c>
      <c r="J112" s="823" t="s">
        <v>1305</v>
      </c>
      <c r="K112" s="823" t="s">
        <v>1306</v>
      </c>
      <c r="L112" s="826">
        <v>497.78</v>
      </c>
      <c r="M112" s="826">
        <v>1493.34</v>
      </c>
      <c r="N112" s="823">
        <v>3</v>
      </c>
      <c r="O112" s="827">
        <v>2</v>
      </c>
      <c r="P112" s="826"/>
      <c r="Q112" s="828">
        <v>0</v>
      </c>
      <c r="R112" s="823"/>
      <c r="S112" s="828">
        <v>0</v>
      </c>
      <c r="T112" s="827"/>
      <c r="U112" s="829">
        <v>0</v>
      </c>
    </row>
    <row r="113" spans="1:21" ht="14.45" customHeight="1" x14ac:dyDescent="0.2">
      <c r="A113" s="822">
        <v>9</v>
      </c>
      <c r="B113" s="823" t="s">
        <v>1102</v>
      </c>
      <c r="C113" s="823" t="s">
        <v>1109</v>
      </c>
      <c r="D113" s="824" t="s">
        <v>1773</v>
      </c>
      <c r="E113" s="825" t="s">
        <v>1121</v>
      </c>
      <c r="F113" s="823" t="s">
        <v>1103</v>
      </c>
      <c r="G113" s="823" t="s">
        <v>1421</v>
      </c>
      <c r="H113" s="823" t="s">
        <v>329</v>
      </c>
      <c r="I113" s="823" t="s">
        <v>1422</v>
      </c>
      <c r="J113" s="823" t="s">
        <v>638</v>
      </c>
      <c r="K113" s="823" t="s">
        <v>639</v>
      </c>
      <c r="L113" s="826">
        <v>0</v>
      </c>
      <c r="M113" s="826">
        <v>0</v>
      </c>
      <c r="N113" s="823">
        <v>1</v>
      </c>
      <c r="O113" s="827">
        <v>1</v>
      </c>
      <c r="P113" s="826">
        <v>0</v>
      </c>
      <c r="Q113" s="828"/>
      <c r="R113" s="823">
        <v>1</v>
      </c>
      <c r="S113" s="828">
        <v>1</v>
      </c>
      <c r="T113" s="827">
        <v>1</v>
      </c>
      <c r="U113" s="829">
        <v>1</v>
      </c>
    </row>
    <row r="114" spans="1:21" ht="14.45" customHeight="1" x14ac:dyDescent="0.2">
      <c r="A114" s="822">
        <v>9</v>
      </c>
      <c r="B114" s="823" t="s">
        <v>1102</v>
      </c>
      <c r="C114" s="823" t="s">
        <v>1109</v>
      </c>
      <c r="D114" s="824" t="s">
        <v>1773</v>
      </c>
      <c r="E114" s="825" t="s">
        <v>1121</v>
      </c>
      <c r="F114" s="823" t="s">
        <v>1103</v>
      </c>
      <c r="G114" s="823" t="s">
        <v>1322</v>
      </c>
      <c r="H114" s="823" t="s">
        <v>329</v>
      </c>
      <c r="I114" s="823" t="s">
        <v>1323</v>
      </c>
      <c r="J114" s="823" t="s">
        <v>840</v>
      </c>
      <c r="K114" s="823" t="s">
        <v>1324</v>
      </c>
      <c r="L114" s="826">
        <v>36.54</v>
      </c>
      <c r="M114" s="826">
        <v>548.1</v>
      </c>
      <c r="N114" s="823">
        <v>15</v>
      </c>
      <c r="O114" s="827">
        <v>10</v>
      </c>
      <c r="P114" s="826">
        <v>182.7</v>
      </c>
      <c r="Q114" s="828">
        <v>0.33333333333333331</v>
      </c>
      <c r="R114" s="823">
        <v>5</v>
      </c>
      <c r="S114" s="828">
        <v>0.33333333333333331</v>
      </c>
      <c r="T114" s="827">
        <v>3</v>
      </c>
      <c r="U114" s="829">
        <v>0.3</v>
      </c>
    </row>
    <row r="115" spans="1:21" ht="14.45" customHeight="1" x14ac:dyDescent="0.2">
      <c r="A115" s="822">
        <v>9</v>
      </c>
      <c r="B115" s="823" t="s">
        <v>1102</v>
      </c>
      <c r="C115" s="823" t="s">
        <v>1109</v>
      </c>
      <c r="D115" s="824" t="s">
        <v>1773</v>
      </c>
      <c r="E115" s="825" t="s">
        <v>1121</v>
      </c>
      <c r="F115" s="823" t="s">
        <v>1103</v>
      </c>
      <c r="G115" s="823" t="s">
        <v>1423</v>
      </c>
      <c r="H115" s="823" t="s">
        <v>329</v>
      </c>
      <c r="I115" s="823" t="s">
        <v>1424</v>
      </c>
      <c r="J115" s="823" t="s">
        <v>1425</v>
      </c>
      <c r="K115" s="823" t="s">
        <v>1229</v>
      </c>
      <c r="L115" s="826">
        <v>163.54</v>
      </c>
      <c r="M115" s="826">
        <v>327.08</v>
      </c>
      <c r="N115" s="823">
        <v>2</v>
      </c>
      <c r="O115" s="827">
        <v>1</v>
      </c>
      <c r="P115" s="826">
        <v>327.08</v>
      </c>
      <c r="Q115" s="828">
        <v>1</v>
      </c>
      <c r="R115" s="823">
        <v>2</v>
      </c>
      <c r="S115" s="828">
        <v>1</v>
      </c>
      <c r="T115" s="827">
        <v>1</v>
      </c>
      <c r="U115" s="829">
        <v>1</v>
      </c>
    </row>
    <row r="116" spans="1:21" ht="14.45" customHeight="1" x14ac:dyDescent="0.2">
      <c r="A116" s="822">
        <v>9</v>
      </c>
      <c r="B116" s="823" t="s">
        <v>1102</v>
      </c>
      <c r="C116" s="823" t="s">
        <v>1109</v>
      </c>
      <c r="D116" s="824" t="s">
        <v>1773</v>
      </c>
      <c r="E116" s="825" t="s">
        <v>1121</v>
      </c>
      <c r="F116" s="823" t="s">
        <v>1103</v>
      </c>
      <c r="G116" s="823" t="s">
        <v>1192</v>
      </c>
      <c r="H116" s="823" t="s">
        <v>329</v>
      </c>
      <c r="I116" s="823" t="s">
        <v>1426</v>
      </c>
      <c r="J116" s="823" t="s">
        <v>1427</v>
      </c>
      <c r="K116" s="823" t="s">
        <v>1428</v>
      </c>
      <c r="L116" s="826">
        <v>176.32</v>
      </c>
      <c r="M116" s="826">
        <v>176.32</v>
      </c>
      <c r="N116" s="823">
        <v>1</v>
      </c>
      <c r="O116" s="827">
        <v>0.5</v>
      </c>
      <c r="P116" s="826">
        <v>176.32</v>
      </c>
      <c r="Q116" s="828">
        <v>1</v>
      </c>
      <c r="R116" s="823">
        <v>1</v>
      </c>
      <c r="S116" s="828">
        <v>1</v>
      </c>
      <c r="T116" s="827">
        <v>0.5</v>
      </c>
      <c r="U116" s="829">
        <v>1</v>
      </c>
    </row>
    <row r="117" spans="1:21" ht="14.45" customHeight="1" x14ac:dyDescent="0.2">
      <c r="A117" s="822">
        <v>9</v>
      </c>
      <c r="B117" s="823" t="s">
        <v>1102</v>
      </c>
      <c r="C117" s="823" t="s">
        <v>1109</v>
      </c>
      <c r="D117" s="824" t="s">
        <v>1773</v>
      </c>
      <c r="E117" s="825" t="s">
        <v>1121</v>
      </c>
      <c r="F117" s="823" t="s">
        <v>1103</v>
      </c>
      <c r="G117" s="823" t="s">
        <v>1429</v>
      </c>
      <c r="H117" s="823" t="s">
        <v>329</v>
      </c>
      <c r="I117" s="823" t="s">
        <v>1430</v>
      </c>
      <c r="J117" s="823" t="s">
        <v>1431</v>
      </c>
      <c r="K117" s="823" t="s">
        <v>1432</v>
      </c>
      <c r="L117" s="826">
        <v>90.95</v>
      </c>
      <c r="M117" s="826">
        <v>181.9</v>
      </c>
      <c r="N117" s="823">
        <v>2</v>
      </c>
      <c r="O117" s="827">
        <v>1</v>
      </c>
      <c r="P117" s="826">
        <v>181.9</v>
      </c>
      <c r="Q117" s="828">
        <v>1</v>
      </c>
      <c r="R117" s="823">
        <v>2</v>
      </c>
      <c r="S117" s="828">
        <v>1</v>
      </c>
      <c r="T117" s="827">
        <v>1</v>
      </c>
      <c r="U117" s="829">
        <v>1</v>
      </c>
    </row>
    <row r="118" spans="1:21" ht="14.45" customHeight="1" x14ac:dyDescent="0.2">
      <c r="A118" s="822">
        <v>9</v>
      </c>
      <c r="B118" s="823" t="s">
        <v>1102</v>
      </c>
      <c r="C118" s="823" t="s">
        <v>1109</v>
      </c>
      <c r="D118" s="824" t="s">
        <v>1773</v>
      </c>
      <c r="E118" s="825" t="s">
        <v>1121</v>
      </c>
      <c r="F118" s="823" t="s">
        <v>1103</v>
      </c>
      <c r="G118" s="823" t="s">
        <v>1204</v>
      </c>
      <c r="H118" s="823" t="s">
        <v>329</v>
      </c>
      <c r="I118" s="823" t="s">
        <v>1433</v>
      </c>
      <c r="J118" s="823" t="s">
        <v>1434</v>
      </c>
      <c r="K118" s="823" t="s">
        <v>1435</v>
      </c>
      <c r="L118" s="826">
        <v>141.25</v>
      </c>
      <c r="M118" s="826">
        <v>141.25</v>
      </c>
      <c r="N118" s="823">
        <v>1</v>
      </c>
      <c r="O118" s="827">
        <v>0.5</v>
      </c>
      <c r="P118" s="826">
        <v>141.25</v>
      </c>
      <c r="Q118" s="828">
        <v>1</v>
      </c>
      <c r="R118" s="823">
        <v>1</v>
      </c>
      <c r="S118" s="828">
        <v>1</v>
      </c>
      <c r="T118" s="827">
        <v>0.5</v>
      </c>
      <c r="U118" s="829">
        <v>1</v>
      </c>
    </row>
    <row r="119" spans="1:21" ht="14.45" customHeight="1" x14ac:dyDescent="0.2">
      <c r="A119" s="822">
        <v>9</v>
      </c>
      <c r="B119" s="823" t="s">
        <v>1102</v>
      </c>
      <c r="C119" s="823" t="s">
        <v>1109</v>
      </c>
      <c r="D119" s="824" t="s">
        <v>1773</v>
      </c>
      <c r="E119" s="825" t="s">
        <v>1121</v>
      </c>
      <c r="F119" s="823" t="s">
        <v>1103</v>
      </c>
      <c r="G119" s="823" t="s">
        <v>1343</v>
      </c>
      <c r="H119" s="823" t="s">
        <v>329</v>
      </c>
      <c r="I119" s="823" t="s">
        <v>1344</v>
      </c>
      <c r="J119" s="823" t="s">
        <v>1345</v>
      </c>
      <c r="K119" s="823" t="s">
        <v>1346</v>
      </c>
      <c r="L119" s="826">
        <v>0</v>
      </c>
      <c r="M119" s="826">
        <v>0</v>
      </c>
      <c r="N119" s="823">
        <v>2</v>
      </c>
      <c r="O119" s="827">
        <v>1</v>
      </c>
      <c r="P119" s="826"/>
      <c r="Q119" s="828"/>
      <c r="R119" s="823"/>
      <c r="S119" s="828">
        <v>0</v>
      </c>
      <c r="T119" s="827"/>
      <c r="U119" s="829">
        <v>0</v>
      </c>
    </row>
    <row r="120" spans="1:21" ht="14.45" customHeight="1" x14ac:dyDescent="0.2">
      <c r="A120" s="822">
        <v>9</v>
      </c>
      <c r="B120" s="823" t="s">
        <v>1102</v>
      </c>
      <c r="C120" s="823" t="s">
        <v>1109</v>
      </c>
      <c r="D120" s="824" t="s">
        <v>1773</v>
      </c>
      <c r="E120" s="825" t="s">
        <v>1121</v>
      </c>
      <c r="F120" s="823" t="s">
        <v>1103</v>
      </c>
      <c r="G120" s="823" t="s">
        <v>1436</v>
      </c>
      <c r="H120" s="823" t="s">
        <v>329</v>
      </c>
      <c r="I120" s="823" t="s">
        <v>1437</v>
      </c>
      <c r="J120" s="823" t="s">
        <v>1438</v>
      </c>
      <c r="K120" s="823" t="s">
        <v>1439</v>
      </c>
      <c r="L120" s="826">
        <v>179.21</v>
      </c>
      <c r="M120" s="826">
        <v>358.42</v>
      </c>
      <c r="N120" s="823">
        <v>2</v>
      </c>
      <c r="O120" s="827">
        <v>2</v>
      </c>
      <c r="P120" s="826">
        <v>358.42</v>
      </c>
      <c r="Q120" s="828">
        <v>1</v>
      </c>
      <c r="R120" s="823">
        <v>2</v>
      </c>
      <c r="S120" s="828">
        <v>1</v>
      </c>
      <c r="T120" s="827">
        <v>2</v>
      </c>
      <c r="U120" s="829">
        <v>1</v>
      </c>
    </row>
    <row r="121" spans="1:21" ht="14.45" customHeight="1" x14ac:dyDescent="0.2">
      <c r="A121" s="822">
        <v>9</v>
      </c>
      <c r="B121" s="823" t="s">
        <v>1102</v>
      </c>
      <c r="C121" s="823" t="s">
        <v>1109</v>
      </c>
      <c r="D121" s="824" t="s">
        <v>1773</v>
      </c>
      <c r="E121" s="825" t="s">
        <v>1121</v>
      </c>
      <c r="F121" s="823" t="s">
        <v>1103</v>
      </c>
      <c r="G121" s="823" t="s">
        <v>1440</v>
      </c>
      <c r="H121" s="823" t="s">
        <v>329</v>
      </c>
      <c r="I121" s="823" t="s">
        <v>1441</v>
      </c>
      <c r="J121" s="823" t="s">
        <v>1442</v>
      </c>
      <c r="K121" s="823" t="s">
        <v>1443</v>
      </c>
      <c r="L121" s="826">
        <v>14.95</v>
      </c>
      <c r="M121" s="826">
        <v>14.95</v>
      </c>
      <c r="N121" s="823">
        <v>1</v>
      </c>
      <c r="O121" s="827">
        <v>1</v>
      </c>
      <c r="P121" s="826">
        <v>14.95</v>
      </c>
      <c r="Q121" s="828">
        <v>1</v>
      </c>
      <c r="R121" s="823">
        <v>1</v>
      </c>
      <c r="S121" s="828">
        <v>1</v>
      </c>
      <c r="T121" s="827">
        <v>1</v>
      </c>
      <c r="U121" s="829">
        <v>1</v>
      </c>
    </row>
    <row r="122" spans="1:21" ht="14.45" customHeight="1" x14ac:dyDescent="0.2">
      <c r="A122" s="822">
        <v>9</v>
      </c>
      <c r="B122" s="823" t="s">
        <v>1102</v>
      </c>
      <c r="C122" s="823" t="s">
        <v>1109</v>
      </c>
      <c r="D122" s="824" t="s">
        <v>1773</v>
      </c>
      <c r="E122" s="825" t="s">
        <v>1121</v>
      </c>
      <c r="F122" s="823" t="s">
        <v>1103</v>
      </c>
      <c r="G122" s="823" t="s">
        <v>1440</v>
      </c>
      <c r="H122" s="823" t="s">
        <v>329</v>
      </c>
      <c r="I122" s="823" t="s">
        <v>1444</v>
      </c>
      <c r="J122" s="823" t="s">
        <v>1442</v>
      </c>
      <c r="K122" s="823" t="s">
        <v>1445</v>
      </c>
      <c r="L122" s="826">
        <v>18.690000000000001</v>
      </c>
      <c r="M122" s="826">
        <v>37.380000000000003</v>
      </c>
      <c r="N122" s="823">
        <v>2</v>
      </c>
      <c r="O122" s="827">
        <v>2</v>
      </c>
      <c r="P122" s="826">
        <v>37.380000000000003</v>
      </c>
      <c r="Q122" s="828">
        <v>1</v>
      </c>
      <c r="R122" s="823">
        <v>2</v>
      </c>
      <c r="S122" s="828">
        <v>1</v>
      </c>
      <c r="T122" s="827">
        <v>2</v>
      </c>
      <c r="U122" s="829">
        <v>1</v>
      </c>
    </row>
    <row r="123" spans="1:21" ht="14.45" customHeight="1" x14ac:dyDescent="0.2">
      <c r="A123" s="822">
        <v>9</v>
      </c>
      <c r="B123" s="823" t="s">
        <v>1102</v>
      </c>
      <c r="C123" s="823" t="s">
        <v>1109</v>
      </c>
      <c r="D123" s="824" t="s">
        <v>1773</v>
      </c>
      <c r="E123" s="825" t="s">
        <v>1121</v>
      </c>
      <c r="F123" s="823" t="s">
        <v>1103</v>
      </c>
      <c r="G123" s="823" t="s">
        <v>1446</v>
      </c>
      <c r="H123" s="823" t="s">
        <v>329</v>
      </c>
      <c r="I123" s="823" t="s">
        <v>1447</v>
      </c>
      <c r="J123" s="823" t="s">
        <v>1448</v>
      </c>
      <c r="K123" s="823" t="s">
        <v>1449</v>
      </c>
      <c r="L123" s="826">
        <v>60.28</v>
      </c>
      <c r="M123" s="826">
        <v>120.56</v>
      </c>
      <c r="N123" s="823">
        <v>2</v>
      </c>
      <c r="O123" s="827">
        <v>2</v>
      </c>
      <c r="P123" s="826"/>
      <c r="Q123" s="828">
        <v>0</v>
      </c>
      <c r="R123" s="823"/>
      <c r="S123" s="828">
        <v>0</v>
      </c>
      <c r="T123" s="827"/>
      <c r="U123" s="829">
        <v>0</v>
      </c>
    </row>
    <row r="124" spans="1:21" ht="14.45" customHeight="1" x14ac:dyDescent="0.2">
      <c r="A124" s="822">
        <v>9</v>
      </c>
      <c r="B124" s="823" t="s">
        <v>1102</v>
      </c>
      <c r="C124" s="823" t="s">
        <v>1109</v>
      </c>
      <c r="D124" s="824" t="s">
        <v>1773</v>
      </c>
      <c r="E124" s="825" t="s">
        <v>1121</v>
      </c>
      <c r="F124" s="823" t="s">
        <v>1103</v>
      </c>
      <c r="G124" s="823" t="s">
        <v>1359</v>
      </c>
      <c r="H124" s="823" t="s">
        <v>329</v>
      </c>
      <c r="I124" s="823" t="s">
        <v>1360</v>
      </c>
      <c r="J124" s="823" t="s">
        <v>693</v>
      </c>
      <c r="K124" s="823" t="s">
        <v>1361</v>
      </c>
      <c r="L124" s="826">
        <v>61.97</v>
      </c>
      <c r="M124" s="826">
        <v>371.82000000000005</v>
      </c>
      <c r="N124" s="823">
        <v>6</v>
      </c>
      <c r="O124" s="827">
        <v>6</v>
      </c>
      <c r="P124" s="826">
        <v>309.85000000000002</v>
      </c>
      <c r="Q124" s="828">
        <v>0.83333333333333326</v>
      </c>
      <c r="R124" s="823">
        <v>5</v>
      </c>
      <c r="S124" s="828">
        <v>0.83333333333333337</v>
      </c>
      <c r="T124" s="827">
        <v>5</v>
      </c>
      <c r="U124" s="829">
        <v>0.83333333333333337</v>
      </c>
    </row>
    <row r="125" spans="1:21" ht="14.45" customHeight="1" x14ac:dyDescent="0.2">
      <c r="A125" s="822">
        <v>9</v>
      </c>
      <c r="B125" s="823" t="s">
        <v>1102</v>
      </c>
      <c r="C125" s="823" t="s">
        <v>1109</v>
      </c>
      <c r="D125" s="824" t="s">
        <v>1773</v>
      </c>
      <c r="E125" s="825" t="s">
        <v>1121</v>
      </c>
      <c r="F125" s="823" t="s">
        <v>1103</v>
      </c>
      <c r="G125" s="823" t="s">
        <v>1450</v>
      </c>
      <c r="H125" s="823" t="s">
        <v>329</v>
      </c>
      <c r="I125" s="823" t="s">
        <v>1451</v>
      </c>
      <c r="J125" s="823" t="s">
        <v>1452</v>
      </c>
      <c r="K125" s="823" t="s">
        <v>1453</v>
      </c>
      <c r="L125" s="826">
        <v>0</v>
      </c>
      <c r="M125" s="826">
        <v>0</v>
      </c>
      <c r="N125" s="823">
        <v>2</v>
      </c>
      <c r="O125" s="827">
        <v>1</v>
      </c>
      <c r="P125" s="826">
        <v>0</v>
      </c>
      <c r="Q125" s="828"/>
      <c r="R125" s="823">
        <v>2</v>
      </c>
      <c r="S125" s="828">
        <v>1</v>
      </c>
      <c r="T125" s="827">
        <v>1</v>
      </c>
      <c r="U125" s="829">
        <v>1</v>
      </c>
    </row>
    <row r="126" spans="1:21" ht="14.45" customHeight="1" x14ac:dyDescent="0.2">
      <c r="A126" s="822">
        <v>9</v>
      </c>
      <c r="B126" s="823" t="s">
        <v>1102</v>
      </c>
      <c r="C126" s="823" t="s">
        <v>1109</v>
      </c>
      <c r="D126" s="824" t="s">
        <v>1773</v>
      </c>
      <c r="E126" s="825" t="s">
        <v>1121</v>
      </c>
      <c r="F126" s="823" t="s">
        <v>1103</v>
      </c>
      <c r="G126" s="823" t="s">
        <v>1247</v>
      </c>
      <c r="H126" s="823" t="s">
        <v>698</v>
      </c>
      <c r="I126" s="823" t="s">
        <v>1454</v>
      </c>
      <c r="J126" s="823" t="s">
        <v>1455</v>
      </c>
      <c r="K126" s="823" t="s">
        <v>1456</v>
      </c>
      <c r="L126" s="826">
        <v>154.36000000000001</v>
      </c>
      <c r="M126" s="826">
        <v>463.08000000000004</v>
      </c>
      <c r="N126" s="823">
        <v>3</v>
      </c>
      <c r="O126" s="827">
        <v>2</v>
      </c>
      <c r="P126" s="826">
        <v>463.08000000000004</v>
      </c>
      <c r="Q126" s="828">
        <v>1</v>
      </c>
      <c r="R126" s="823">
        <v>3</v>
      </c>
      <c r="S126" s="828">
        <v>1</v>
      </c>
      <c r="T126" s="827">
        <v>2</v>
      </c>
      <c r="U126" s="829">
        <v>1</v>
      </c>
    </row>
    <row r="127" spans="1:21" ht="14.45" customHeight="1" x14ac:dyDescent="0.2">
      <c r="A127" s="822">
        <v>9</v>
      </c>
      <c r="B127" s="823" t="s">
        <v>1102</v>
      </c>
      <c r="C127" s="823" t="s">
        <v>1109</v>
      </c>
      <c r="D127" s="824" t="s">
        <v>1773</v>
      </c>
      <c r="E127" s="825" t="s">
        <v>1121</v>
      </c>
      <c r="F127" s="823" t="s">
        <v>1103</v>
      </c>
      <c r="G127" s="823" t="s">
        <v>1251</v>
      </c>
      <c r="H127" s="823" t="s">
        <v>698</v>
      </c>
      <c r="I127" s="823" t="s">
        <v>1370</v>
      </c>
      <c r="J127" s="823" t="s">
        <v>1371</v>
      </c>
      <c r="K127" s="823" t="s">
        <v>1372</v>
      </c>
      <c r="L127" s="826">
        <v>1614.9</v>
      </c>
      <c r="M127" s="826">
        <v>1614.9</v>
      </c>
      <c r="N127" s="823">
        <v>1</v>
      </c>
      <c r="O127" s="827">
        <v>1</v>
      </c>
      <c r="P127" s="826"/>
      <c r="Q127" s="828">
        <v>0</v>
      </c>
      <c r="R127" s="823"/>
      <c r="S127" s="828">
        <v>0</v>
      </c>
      <c r="T127" s="827"/>
      <c r="U127" s="829">
        <v>0</v>
      </c>
    </row>
    <row r="128" spans="1:21" ht="14.45" customHeight="1" x14ac:dyDescent="0.2">
      <c r="A128" s="822">
        <v>9</v>
      </c>
      <c r="B128" s="823" t="s">
        <v>1102</v>
      </c>
      <c r="C128" s="823" t="s">
        <v>1109</v>
      </c>
      <c r="D128" s="824" t="s">
        <v>1773</v>
      </c>
      <c r="E128" s="825" t="s">
        <v>1121</v>
      </c>
      <c r="F128" s="823" t="s">
        <v>1103</v>
      </c>
      <c r="G128" s="823" t="s">
        <v>1251</v>
      </c>
      <c r="H128" s="823" t="s">
        <v>698</v>
      </c>
      <c r="I128" s="823" t="s">
        <v>1373</v>
      </c>
      <c r="J128" s="823" t="s">
        <v>1374</v>
      </c>
      <c r="K128" s="823" t="s">
        <v>1375</v>
      </c>
      <c r="L128" s="826">
        <v>72.27</v>
      </c>
      <c r="M128" s="826">
        <v>75305.34</v>
      </c>
      <c r="N128" s="823">
        <v>1042</v>
      </c>
      <c r="O128" s="827">
        <v>10.5</v>
      </c>
      <c r="P128" s="826">
        <v>35267.760000000002</v>
      </c>
      <c r="Q128" s="828">
        <v>0.46833013435700582</v>
      </c>
      <c r="R128" s="823">
        <v>488</v>
      </c>
      <c r="S128" s="828">
        <v>0.46833013435700577</v>
      </c>
      <c r="T128" s="827">
        <v>5</v>
      </c>
      <c r="U128" s="829">
        <v>0.47619047619047616</v>
      </c>
    </row>
    <row r="129" spans="1:21" ht="14.45" customHeight="1" x14ac:dyDescent="0.2">
      <c r="A129" s="822">
        <v>9</v>
      </c>
      <c r="B129" s="823" t="s">
        <v>1102</v>
      </c>
      <c r="C129" s="823" t="s">
        <v>1109</v>
      </c>
      <c r="D129" s="824" t="s">
        <v>1773</v>
      </c>
      <c r="E129" s="825" t="s">
        <v>1121</v>
      </c>
      <c r="F129" s="823" t="s">
        <v>1103</v>
      </c>
      <c r="G129" s="823" t="s">
        <v>1251</v>
      </c>
      <c r="H129" s="823" t="s">
        <v>698</v>
      </c>
      <c r="I129" s="823" t="s">
        <v>1457</v>
      </c>
      <c r="J129" s="823" t="s">
        <v>1396</v>
      </c>
      <c r="K129" s="823" t="s">
        <v>1375</v>
      </c>
      <c r="L129" s="826">
        <v>72.27</v>
      </c>
      <c r="M129" s="826">
        <v>5203.4399999999996</v>
      </c>
      <c r="N129" s="823">
        <v>72</v>
      </c>
      <c r="O129" s="827">
        <v>0.5</v>
      </c>
      <c r="P129" s="826">
        <v>5203.4399999999996</v>
      </c>
      <c r="Q129" s="828">
        <v>1</v>
      </c>
      <c r="R129" s="823">
        <v>72</v>
      </c>
      <c r="S129" s="828">
        <v>1</v>
      </c>
      <c r="T129" s="827">
        <v>0.5</v>
      </c>
      <c r="U129" s="829">
        <v>1</v>
      </c>
    </row>
    <row r="130" spans="1:21" ht="14.45" customHeight="1" x14ac:dyDescent="0.2">
      <c r="A130" s="822">
        <v>9</v>
      </c>
      <c r="B130" s="823" t="s">
        <v>1102</v>
      </c>
      <c r="C130" s="823" t="s">
        <v>1109</v>
      </c>
      <c r="D130" s="824" t="s">
        <v>1773</v>
      </c>
      <c r="E130" s="825" t="s">
        <v>1121</v>
      </c>
      <c r="F130" s="823" t="s">
        <v>1103</v>
      </c>
      <c r="G130" s="823" t="s">
        <v>1251</v>
      </c>
      <c r="H130" s="823" t="s">
        <v>698</v>
      </c>
      <c r="I130" s="823" t="s">
        <v>1458</v>
      </c>
      <c r="J130" s="823" t="s">
        <v>1394</v>
      </c>
      <c r="K130" s="823" t="s">
        <v>1375</v>
      </c>
      <c r="L130" s="826">
        <v>72.27</v>
      </c>
      <c r="M130" s="826">
        <v>5203.4399999999996</v>
      </c>
      <c r="N130" s="823">
        <v>72</v>
      </c>
      <c r="O130" s="827">
        <v>0.5</v>
      </c>
      <c r="P130" s="826">
        <v>5203.4399999999996</v>
      </c>
      <c r="Q130" s="828">
        <v>1</v>
      </c>
      <c r="R130" s="823">
        <v>72</v>
      </c>
      <c r="S130" s="828">
        <v>1</v>
      </c>
      <c r="T130" s="827">
        <v>0.5</v>
      </c>
      <c r="U130" s="829">
        <v>1</v>
      </c>
    </row>
    <row r="131" spans="1:21" ht="14.45" customHeight="1" x14ac:dyDescent="0.2">
      <c r="A131" s="822">
        <v>9</v>
      </c>
      <c r="B131" s="823" t="s">
        <v>1102</v>
      </c>
      <c r="C131" s="823" t="s">
        <v>1109</v>
      </c>
      <c r="D131" s="824" t="s">
        <v>1773</v>
      </c>
      <c r="E131" s="825" t="s">
        <v>1121</v>
      </c>
      <c r="F131" s="823" t="s">
        <v>1103</v>
      </c>
      <c r="G131" s="823" t="s">
        <v>1251</v>
      </c>
      <c r="H131" s="823" t="s">
        <v>698</v>
      </c>
      <c r="I131" s="823" t="s">
        <v>1459</v>
      </c>
      <c r="J131" s="823" t="s">
        <v>1390</v>
      </c>
      <c r="K131" s="823" t="s">
        <v>1375</v>
      </c>
      <c r="L131" s="826">
        <v>72.27</v>
      </c>
      <c r="M131" s="826">
        <v>5203.4399999999996</v>
      </c>
      <c r="N131" s="823">
        <v>72</v>
      </c>
      <c r="O131" s="827">
        <v>0.5</v>
      </c>
      <c r="P131" s="826">
        <v>5203.4399999999996</v>
      </c>
      <c r="Q131" s="828">
        <v>1</v>
      </c>
      <c r="R131" s="823">
        <v>72</v>
      </c>
      <c r="S131" s="828">
        <v>1</v>
      </c>
      <c r="T131" s="827">
        <v>0.5</v>
      </c>
      <c r="U131" s="829">
        <v>1</v>
      </c>
    </row>
    <row r="132" spans="1:21" ht="14.45" customHeight="1" x14ac:dyDescent="0.2">
      <c r="A132" s="822">
        <v>9</v>
      </c>
      <c r="B132" s="823" t="s">
        <v>1102</v>
      </c>
      <c r="C132" s="823" t="s">
        <v>1109</v>
      </c>
      <c r="D132" s="824" t="s">
        <v>1773</v>
      </c>
      <c r="E132" s="825" t="s">
        <v>1121</v>
      </c>
      <c r="F132" s="823" t="s">
        <v>1103</v>
      </c>
      <c r="G132" s="823" t="s">
        <v>1251</v>
      </c>
      <c r="H132" s="823" t="s">
        <v>698</v>
      </c>
      <c r="I132" s="823" t="s">
        <v>1376</v>
      </c>
      <c r="J132" s="823" t="s">
        <v>1377</v>
      </c>
      <c r="K132" s="823" t="s">
        <v>1378</v>
      </c>
      <c r="L132" s="826">
        <v>135.54</v>
      </c>
      <c r="M132" s="826">
        <v>2575.2599999999998</v>
      </c>
      <c r="N132" s="823">
        <v>19</v>
      </c>
      <c r="O132" s="827">
        <v>2</v>
      </c>
      <c r="P132" s="826">
        <v>2033.1</v>
      </c>
      <c r="Q132" s="828">
        <v>0.78947368421052633</v>
      </c>
      <c r="R132" s="823">
        <v>15</v>
      </c>
      <c r="S132" s="828">
        <v>0.78947368421052633</v>
      </c>
      <c r="T132" s="827">
        <v>1</v>
      </c>
      <c r="U132" s="829">
        <v>0.5</v>
      </c>
    </row>
    <row r="133" spans="1:21" ht="14.45" customHeight="1" x14ac:dyDescent="0.2">
      <c r="A133" s="822">
        <v>9</v>
      </c>
      <c r="B133" s="823" t="s">
        <v>1102</v>
      </c>
      <c r="C133" s="823" t="s">
        <v>1109</v>
      </c>
      <c r="D133" s="824" t="s">
        <v>1773</v>
      </c>
      <c r="E133" s="825" t="s">
        <v>1121</v>
      </c>
      <c r="F133" s="823" t="s">
        <v>1103</v>
      </c>
      <c r="G133" s="823" t="s">
        <v>1251</v>
      </c>
      <c r="H133" s="823" t="s">
        <v>698</v>
      </c>
      <c r="I133" s="823" t="s">
        <v>1379</v>
      </c>
      <c r="J133" s="823" t="s">
        <v>1380</v>
      </c>
      <c r="K133" s="823" t="s">
        <v>1378</v>
      </c>
      <c r="L133" s="826">
        <v>135.54</v>
      </c>
      <c r="M133" s="826">
        <v>2575.2599999999998</v>
      </c>
      <c r="N133" s="823">
        <v>19</v>
      </c>
      <c r="O133" s="827">
        <v>1</v>
      </c>
      <c r="P133" s="826">
        <v>2033.1</v>
      </c>
      <c r="Q133" s="828">
        <v>0.78947368421052633</v>
      </c>
      <c r="R133" s="823">
        <v>15</v>
      </c>
      <c r="S133" s="828">
        <v>0.78947368421052633</v>
      </c>
      <c r="T133" s="827">
        <v>0.5</v>
      </c>
      <c r="U133" s="829">
        <v>0.5</v>
      </c>
    </row>
    <row r="134" spans="1:21" ht="14.45" customHeight="1" x14ac:dyDescent="0.2">
      <c r="A134" s="822">
        <v>9</v>
      </c>
      <c r="B134" s="823" t="s">
        <v>1102</v>
      </c>
      <c r="C134" s="823" t="s">
        <v>1109</v>
      </c>
      <c r="D134" s="824" t="s">
        <v>1773</v>
      </c>
      <c r="E134" s="825" t="s">
        <v>1121</v>
      </c>
      <c r="F134" s="823" t="s">
        <v>1103</v>
      </c>
      <c r="G134" s="823" t="s">
        <v>1251</v>
      </c>
      <c r="H134" s="823" t="s">
        <v>329</v>
      </c>
      <c r="I134" s="823" t="s">
        <v>1386</v>
      </c>
      <c r="J134" s="823" t="s">
        <v>1387</v>
      </c>
      <c r="K134" s="823" t="s">
        <v>1388</v>
      </c>
      <c r="L134" s="826">
        <v>2844.97</v>
      </c>
      <c r="M134" s="826">
        <v>65434.310000000005</v>
      </c>
      <c r="N134" s="823">
        <v>23</v>
      </c>
      <c r="O134" s="827">
        <v>5</v>
      </c>
      <c r="P134" s="826">
        <v>51209.460000000006</v>
      </c>
      <c r="Q134" s="828">
        <v>0.78260869565217395</v>
      </c>
      <c r="R134" s="823">
        <v>18</v>
      </c>
      <c r="S134" s="828">
        <v>0.78260869565217395</v>
      </c>
      <c r="T134" s="827">
        <v>4</v>
      </c>
      <c r="U134" s="829">
        <v>0.8</v>
      </c>
    </row>
    <row r="135" spans="1:21" ht="14.45" customHeight="1" x14ac:dyDescent="0.2">
      <c r="A135" s="822">
        <v>9</v>
      </c>
      <c r="B135" s="823" t="s">
        <v>1102</v>
      </c>
      <c r="C135" s="823" t="s">
        <v>1109</v>
      </c>
      <c r="D135" s="824" t="s">
        <v>1773</v>
      </c>
      <c r="E135" s="825" t="s">
        <v>1121</v>
      </c>
      <c r="F135" s="823" t="s">
        <v>1103</v>
      </c>
      <c r="G135" s="823" t="s">
        <v>1251</v>
      </c>
      <c r="H135" s="823" t="s">
        <v>329</v>
      </c>
      <c r="I135" s="823" t="s">
        <v>1389</v>
      </c>
      <c r="J135" s="823" t="s">
        <v>1390</v>
      </c>
      <c r="K135" s="823" t="s">
        <v>1391</v>
      </c>
      <c r="L135" s="826">
        <v>289.07</v>
      </c>
      <c r="M135" s="826">
        <v>23703.739999999998</v>
      </c>
      <c r="N135" s="823">
        <v>82</v>
      </c>
      <c r="O135" s="827">
        <v>5.5</v>
      </c>
      <c r="P135" s="826">
        <v>10984.66</v>
      </c>
      <c r="Q135" s="828">
        <v>0.46341463414634149</v>
      </c>
      <c r="R135" s="823">
        <v>38</v>
      </c>
      <c r="S135" s="828">
        <v>0.46341463414634149</v>
      </c>
      <c r="T135" s="827">
        <v>2.5</v>
      </c>
      <c r="U135" s="829">
        <v>0.45454545454545453</v>
      </c>
    </row>
    <row r="136" spans="1:21" ht="14.45" customHeight="1" x14ac:dyDescent="0.2">
      <c r="A136" s="822">
        <v>9</v>
      </c>
      <c r="B136" s="823" t="s">
        <v>1102</v>
      </c>
      <c r="C136" s="823" t="s">
        <v>1109</v>
      </c>
      <c r="D136" s="824" t="s">
        <v>1773</v>
      </c>
      <c r="E136" s="825" t="s">
        <v>1121</v>
      </c>
      <c r="F136" s="823" t="s">
        <v>1103</v>
      </c>
      <c r="G136" s="823" t="s">
        <v>1251</v>
      </c>
      <c r="H136" s="823" t="s">
        <v>329</v>
      </c>
      <c r="I136" s="823" t="s">
        <v>1392</v>
      </c>
      <c r="J136" s="823" t="s">
        <v>1374</v>
      </c>
      <c r="K136" s="823" t="s">
        <v>1391</v>
      </c>
      <c r="L136" s="826">
        <v>289.07</v>
      </c>
      <c r="M136" s="826">
        <v>32375.839999999997</v>
      </c>
      <c r="N136" s="823">
        <v>112</v>
      </c>
      <c r="O136" s="827">
        <v>7</v>
      </c>
      <c r="P136" s="826">
        <v>5203.26</v>
      </c>
      <c r="Q136" s="828">
        <v>0.16071428571428573</v>
      </c>
      <c r="R136" s="823">
        <v>18</v>
      </c>
      <c r="S136" s="828">
        <v>0.16071428571428573</v>
      </c>
      <c r="T136" s="827">
        <v>2</v>
      </c>
      <c r="U136" s="829">
        <v>0.2857142857142857</v>
      </c>
    </row>
    <row r="137" spans="1:21" ht="14.45" customHeight="1" x14ac:dyDescent="0.2">
      <c r="A137" s="822">
        <v>9</v>
      </c>
      <c r="B137" s="823" t="s">
        <v>1102</v>
      </c>
      <c r="C137" s="823" t="s">
        <v>1109</v>
      </c>
      <c r="D137" s="824" t="s">
        <v>1773</v>
      </c>
      <c r="E137" s="825" t="s">
        <v>1121</v>
      </c>
      <c r="F137" s="823" t="s">
        <v>1103</v>
      </c>
      <c r="G137" s="823" t="s">
        <v>1251</v>
      </c>
      <c r="H137" s="823" t="s">
        <v>329</v>
      </c>
      <c r="I137" s="823" t="s">
        <v>1393</v>
      </c>
      <c r="J137" s="823" t="s">
        <v>1394</v>
      </c>
      <c r="K137" s="823" t="s">
        <v>1391</v>
      </c>
      <c r="L137" s="826">
        <v>289.07</v>
      </c>
      <c r="M137" s="826">
        <v>23703.739999999998</v>
      </c>
      <c r="N137" s="823">
        <v>82</v>
      </c>
      <c r="O137" s="827">
        <v>6</v>
      </c>
      <c r="P137" s="826">
        <v>10984.66</v>
      </c>
      <c r="Q137" s="828">
        <v>0.46341463414634149</v>
      </c>
      <c r="R137" s="823">
        <v>38</v>
      </c>
      <c r="S137" s="828">
        <v>0.46341463414634149</v>
      </c>
      <c r="T137" s="827">
        <v>3</v>
      </c>
      <c r="U137" s="829">
        <v>0.5</v>
      </c>
    </row>
    <row r="138" spans="1:21" ht="14.45" customHeight="1" x14ac:dyDescent="0.2">
      <c r="A138" s="822">
        <v>9</v>
      </c>
      <c r="B138" s="823" t="s">
        <v>1102</v>
      </c>
      <c r="C138" s="823" t="s">
        <v>1109</v>
      </c>
      <c r="D138" s="824" t="s">
        <v>1773</v>
      </c>
      <c r="E138" s="825" t="s">
        <v>1121</v>
      </c>
      <c r="F138" s="823" t="s">
        <v>1103</v>
      </c>
      <c r="G138" s="823" t="s">
        <v>1251</v>
      </c>
      <c r="H138" s="823" t="s">
        <v>329</v>
      </c>
      <c r="I138" s="823" t="s">
        <v>1395</v>
      </c>
      <c r="J138" s="823" t="s">
        <v>1396</v>
      </c>
      <c r="K138" s="823" t="s">
        <v>1391</v>
      </c>
      <c r="L138" s="826">
        <v>289.07</v>
      </c>
      <c r="M138" s="826">
        <v>10984.66</v>
      </c>
      <c r="N138" s="823">
        <v>38</v>
      </c>
      <c r="O138" s="827">
        <v>2.5</v>
      </c>
      <c r="P138" s="826">
        <v>10984.66</v>
      </c>
      <c r="Q138" s="828">
        <v>1</v>
      </c>
      <c r="R138" s="823">
        <v>38</v>
      </c>
      <c r="S138" s="828">
        <v>1</v>
      </c>
      <c r="T138" s="827">
        <v>2.5</v>
      </c>
      <c r="U138" s="829">
        <v>1</v>
      </c>
    </row>
    <row r="139" spans="1:21" ht="14.45" customHeight="1" x14ac:dyDescent="0.2">
      <c r="A139" s="822">
        <v>9</v>
      </c>
      <c r="B139" s="823" t="s">
        <v>1102</v>
      </c>
      <c r="C139" s="823" t="s">
        <v>1109</v>
      </c>
      <c r="D139" s="824" t="s">
        <v>1773</v>
      </c>
      <c r="E139" s="825" t="s">
        <v>1121</v>
      </c>
      <c r="F139" s="823" t="s">
        <v>1103</v>
      </c>
      <c r="G139" s="823" t="s">
        <v>1251</v>
      </c>
      <c r="H139" s="823" t="s">
        <v>329</v>
      </c>
      <c r="I139" s="823" t="s">
        <v>1397</v>
      </c>
      <c r="J139" s="823" t="s">
        <v>1398</v>
      </c>
      <c r="K139" s="823" t="s">
        <v>1391</v>
      </c>
      <c r="L139" s="826">
        <v>289.07</v>
      </c>
      <c r="M139" s="826">
        <v>21391.18</v>
      </c>
      <c r="N139" s="823">
        <v>74</v>
      </c>
      <c r="O139" s="827">
        <v>5</v>
      </c>
      <c r="P139" s="826">
        <v>8672.1</v>
      </c>
      <c r="Q139" s="828">
        <v>0.40540540540540543</v>
      </c>
      <c r="R139" s="823">
        <v>30</v>
      </c>
      <c r="S139" s="828">
        <v>0.40540540540540543</v>
      </c>
      <c r="T139" s="827">
        <v>2</v>
      </c>
      <c r="U139" s="829">
        <v>0.4</v>
      </c>
    </row>
    <row r="140" spans="1:21" ht="14.45" customHeight="1" x14ac:dyDescent="0.2">
      <c r="A140" s="822">
        <v>9</v>
      </c>
      <c r="B140" s="823" t="s">
        <v>1102</v>
      </c>
      <c r="C140" s="823" t="s">
        <v>1109</v>
      </c>
      <c r="D140" s="824" t="s">
        <v>1773</v>
      </c>
      <c r="E140" s="825" t="s">
        <v>1121</v>
      </c>
      <c r="F140" s="823" t="s">
        <v>1103</v>
      </c>
      <c r="G140" s="823" t="s">
        <v>1251</v>
      </c>
      <c r="H140" s="823" t="s">
        <v>329</v>
      </c>
      <c r="I140" s="823" t="s">
        <v>1399</v>
      </c>
      <c r="J140" s="823" t="s">
        <v>1387</v>
      </c>
      <c r="K140" s="823" t="s">
        <v>1388</v>
      </c>
      <c r="L140" s="826">
        <v>2844.97</v>
      </c>
      <c r="M140" s="826">
        <v>31294.67</v>
      </c>
      <c r="N140" s="823">
        <v>11</v>
      </c>
      <c r="O140" s="827">
        <v>2</v>
      </c>
      <c r="P140" s="826">
        <v>17069.82</v>
      </c>
      <c r="Q140" s="828">
        <v>0.54545454545454553</v>
      </c>
      <c r="R140" s="823">
        <v>6</v>
      </c>
      <c r="S140" s="828">
        <v>0.54545454545454541</v>
      </c>
      <c r="T140" s="827">
        <v>1</v>
      </c>
      <c r="U140" s="829">
        <v>0.5</v>
      </c>
    </row>
    <row r="141" spans="1:21" ht="14.45" customHeight="1" x14ac:dyDescent="0.2">
      <c r="A141" s="822">
        <v>9</v>
      </c>
      <c r="B141" s="823" t="s">
        <v>1102</v>
      </c>
      <c r="C141" s="823" t="s">
        <v>1109</v>
      </c>
      <c r="D141" s="824" t="s">
        <v>1773</v>
      </c>
      <c r="E141" s="825" t="s">
        <v>1121</v>
      </c>
      <c r="F141" s="823" t="s">
        <v>1103</v>
      </c>
      <c r="G141" s="823" t="s">
        <v>1251</v>
      </c>
      <c r="H141" s="823" t="s">
        <v>329</v>
      </c>
      <c r="I141" s="823" t="s">
        <v>1252</v>
      </c>
      <c r="J141" s="823" t="s">
        <v>1253</v>
      </c>
      <c r="K141" s="823" t="s">
        <v>1254</v>
      </c>
      <c r="L141" s="826">
        <v>294.81</v>
      </c>
      <c r="M141" s="826">
        <v>17688.599999999999</v>
      </c>
      <c r="N141" s="823">
        <v>60</v>
      </c>
      <c r="O141" s="827">
        <v>13.5</v>
      </c>
      <c r="P141" s="826">
        <v>10907.97</v>
      </c>
      <c r="Q141" s="828">
        <v>0.6166666666666667</v>
      </c>
      <c r="R141" s="823">
        <v>37</v>
      </c>
      <c r="S141" s="828">
        <v>0.6166666666666667</v>
      </c>
      <c r="T141" s="827">
        <v>8</v>
      </c>
      <c r="U141" s="829">
        <v>0.59259259259259256</v>
      </c>
    </row>
    <row r="142" spans="1:21" ht="14.45" customHeight="1" x14ac:dyDescent="0.2">
      <c r="A142" s="822">
        <v>9</v>
      </c>
      <c r="B142" s="823" t="s">
        <v>1102</v>
      </c>
      <c r="C142" s="823" t="s">
        <v>1109</v>
      </c>
      <c r="D142" s="824" t="s">
        <v>1773</v>
      </c>
      <c r="E142" s="825" t="s">
        <v>1121</v>
      </c>
      <c r="F142" s="823" t="s">
        <v>1103</v>
      </c>
      <c r="G142" s="823" t="s">
        <v>1251</v>
      </c>
      <c r="H142" s="823" t="s">
        <v>329</v>
      </c>
      <c r="I142" s="823" t="s">
        <v>1460</v>
      </c>
      <c r="J142" s="823" t="s">
        <v>933</v>
      </c>
      <c r="K142" s="823" t="s">
        <v>934</v>
      </c>
      <c r="L142" s="826">
        <v>331.56</v>
      </c>
      <c r="M142" s="826">
        <v>3647.16</v>
      </c>
      <c r="N142" s="823">
        <v>11</v>
      </c>
      <c r="O142" s="827">
        <v>3.5</v>
      </c>
      <c r="P142" s="826">
        <v>663.12</v>
      </c>
      <c r="Q142" s="828">
        <v>0.18181818181818182</v>
      </c>
      <c r="R142" s="823">
        <v>2</v>
      </c>
      <c r="S142" s="828">
        <v>0.18181818181818182</v>
      </c>
      <c r="T142" s="827">
        <v>0.5</v>
      </c>
      <c r="U142" s="829">
        <v>0.14285714285714285</v>
      </c>
    </row>
    <row r="143" spans="1:21" ht="14.45" customHeight="1" x14ac:dyDescent="0.2">
      <c r="A143" s="822">
        <v>9</v>
      </c>
      <c r="B143" s="823" t="s">
        <v>1102</v>
      </c>
      <c r="C143" s="823" t="s">
        <v>1109</v>
      </c>
      <c r="D143" s="824" t="s">
        <v>1773</v>
      </c>
      <c r="E143" s="825" t="s">
        <v>1121</v>
      </c>
      <c r="F143" s="823" t="s">
        <v>1103</v>
      </c>
      <c r="G143" s="823" t="s">
        <v>1251</v>
      </c>
      <c r="H143" s="823" t="s">
        <v>698</v>
      </c>
      <c r="I143" s="823" t="s">
        <v>1400</v>
      </c>
      <c r="J143" s="823" t="s">
        <v>1384</v>
      </c>
      <c r="K143" s="823" t="s">
        <v>1385</v>
      </c>
      <c r="L143" s="826">
        <v>2963.52</v>
      </c>
      <c r="M143" s="826">
        <v>68160.959999999992</v>
      </c>
      <c r="N143" s="823">
        <v>23</v>
      </c>
      <c r="O143" s="827">
        <v>5</v>
      </c>
      <c r="P143" s="826">
        <v>26671.68</v>
      </c>
      <c r="Q143" s="828">
        <v>0.39130434782608703</v>
      </c>
      <c r="R143" s="823">
        <v>9</v>
      </c>
      <c r="S143" s="828">
        <v>0.39130434782608697</v>
      </c>
      <c r="T143" s="827">
        <v>2</v>
      </c>
      <c r="U143" s="829">
        <v>0.4</v>
      </c>
    </row>
    <row r="144" spans="1:21" ht="14.45" customHeight="1" x14ac:dyDescent="0.2">
      <c r="A144" s="822">
        <v>9</v>
      </c>
      <c r="B144" s="823" t="s">
        <v>1102</v>
      </c>
      <c r="C144" s="823" t="s">
        <v>1109</v>
      </c>
      <c r="D144" s="824" t="s">
        <v>1773</v>
      </c>
      <c r="E144" s="825" t="s">
        <v>1121</v>
      </c>
      <c r="F144" s="823" t="s">
        <v>1103</v>
      </c>
      <c r="G144" s="823" t="s">
        <v>1251</v>
      </c>
      <c r="H144" s="823" t="s">
        <v>329</v>
      </c>
      <c r="I144" s="823" t="s">
        <v>1461</v>
      </c>
      <c r="J144" s="823" t="s">
        <v>1462</v>
      </c>
      <c r="K144" s="823" t="s">
        <v>1254</v>
      </c>
      <c r="L144" s="826">
        <v>307.55</v>
      </c>
      <c r="M144" s="826">
        <v>1537.75</v>
      </c>
      <c r="N144" s="823">
        <v>5</v>
      </c>
      <c r="O144" s="827">
        <v>3</v>
      </c>
      <c r="P144" s="826">
        <v>307.55</v>
      </c>
      <c r="Q144" s="828">
        <v>0.2</v>
      </c>
      <c r="R144" s="823">
        <v>1</v>
      </c>
      <c r="S144" s="828">
        <v>0.2</v>
      </c>
      <c r="T144" s="827">
        <v>1</v>
      </c>
      <c r="U144" s="829">
        <v>0.33333333333333331</v>
      </c>
    </row>
    <row r="145" spans="1:21" ht="14.45" customHeight="1" x14ac:dyDescent="0.2">
      <c r="A145" s="822">
        <v>9</v>
      </c>
      <c r="B145" s="823" t="s">
        <v>1102</v>
      </c>
      <c r="C145" s="823" t="s">
        <v>1109</v>
      </c>
      <c r="D145" s="824" t="s">
        <v>1773</v>
      </c>
      <c r="E145" s="825" t="s">
        <v>1121</v>
      </c>
      <c r="F145" s="823" t="s">
        <v>1103</v>
      </c>
      <c r="G145" s="823" t="s">
        <v>1251</v>
      </c>
      <c r="H145" s="823" t="s">
        <v>329</v>
      </c>
      <c r="I145" s="823" t="s">
        <v>1463</v>
      </c>
      <c r="J145" s="823" t="s">
        <v>1464</v>
      </c>
      <c r="K145" s="823" t="s">
        <v>1465</v>
      </c>
      <c r="L145" s="826">
        <v>3229.8</v>
      </c>
      <c r="M145" s="826">
        <v>16149</v>
      </c>
      <c r="N145" s="823">
        <v>5</v>
      </c>
      <c r="O145" s="827">
        <v>2</v>
      </c>
      <c r="P145" s="826">
        <v>16149</v>
      </c>
      <c r="Q145" s="828">
        <v>1</v>
      </c>
      <c r="R145" s="823">
        <v>5</v>
      </c>
      <c r="S145" s="828">
        <v>1</v>
      </c>
      <c r="T145" s="827">
        <v>2</v>
      </c>
      <c r="U145" s="829">
        <v>1</v>
      </c>
    </row>
    <row r="146" spans="1:21" ht="14.45" customHeight="1" x14ac:dyDescent="0.2">
      <c r="A146" s="822">
        <v>9</v>
      </c>
      <c r="B146" s="823" t="s">
        <v>1102</v>
      </c>
      <c r="C146" s="823" t="s">
        <v>1109</v>
      </c>
      <c r="D146" s="824" t="s">
        <v>1773</v>
      </c>
      <c r="E146" s="825" t="s">
        <v>1121</v>
      </c>
      <c r="F146" s="823" t="s">
        <v>1104</v>
      </c>
      <c r="G146" s="823" t="s">
        <v>1258</v>
      </c>
      <c r="H146" s="823" t="s">
        <v>329</v>
      </c>
      <c r="I146" s="823" t="s">
        <v>1466</v>
      </c>
      <c r="J146" s="823" t="s">
        <v>1260</v>
      </c>
      <c r="K146" s="823"/>
      <c r="L146" s="826">
        <v>0</v>
      </c>
      <c r="M146" s="826">
        <v>0</v>
      </c>
      <c r="N146" s="823">
        <v>1</v>
      </c>
      <c r="O146" s="827">
        <v>1</v>
      </c>
      <c r="P146" s="826">
        <v>0</v>
      </c>
      <c r="Q146" s="828"/>
      <c r="R146" s="823">
        <v>1</v>
      </c>
      <c r="S146" s="828">
        <v>1</v>
      </c>
      <c r="T146" s="827">
        <v>1</v>
      </c>
      <c r="U146" s="829">
        <v>1</v>
      </c>
    </row>
    <row r="147" spans="1:21" ht="14.45" customHeight="1" x14ac:dyDescent="0.2">
      <c r="A147" s="822">
        <v>9</v>
      </c>
      <c r="B147" s="823" t="s">
        <v>1102</v>
      </c>
      <c r="C147" s="823" t="s">
        <v>1109</v>
      </c>
      <c r="D147" s="824" t="s">
        <v>1773</v>
      </c>
      <c r="E147" s="825" t="s">
        <v>1121</v>
      </c>
      <c r="F147" s="823" t="s">
        <v>1104</v>
      </c>
      <c r="G147" s="823" t="s">
        <v>1258</v>
      </c>
      <c r="H147" s="823" t="s">
        <v>329</v>
      </c>
      <c r="I147" s="823" t="s">
        <v>1409</v>
      </c>
      <c r="J147" s="823" t="s">
        <v>1260</v>
      </c>
      <c r="K147" s="823"/>
      <c r="L147" s="826">
        <v>0</v>
      </c>
      <c r="M147" s="826">
        <v>0</v>
      </c>
      <c r="N147" s="823">
        <v>11</v>
      </c>
      <c r="O147" s="827">
        <v>11</v>
      </c>
      <c r="P147" s="826"/>
      <c r="Q147" s="828"/>
      <c r="R147" s="823"/>
      <c r="S147" s="828">
        <v>0</v>
      </c>
      <c r="T147" s="827"/>
      <c r="U147" s="829">
        <v>0</v>
      </c>
    </row>
    <row r="148" spans="1:21" ht="14.45" customHeight="1" x14ac:dyDescent="0.2">
      <c r="A148" s="822">
        <v>9</v>
      </c>
      <c r="B148" s="823" t="s">
        <v>1102</v>
      </c>
      <c r="C148" s="823" t="s">
        <v>1109</v>
      </c>
      <c r="D148" s="824" t="s">
        <v>1773</v>
      </c>
      <c r="E148" s="825" t="s">
        <v>1121</v>
      </c>
      <c r="F148" s="823" t="s">
        <v>1105</v>
      </c>
      <c r="G148" s="823" t="s">
        <v>1258</v>
      </c>
      <c r="H148" s="823" t="s">
        <v>329</v>
      </c>
      <c r="I148" s="823" t="s">
        <v>1296</v>
      </c>
      <c r="J148" s="823" t="s">
        <v>1260</v>
      </c>
      <c r="K148" s="823"/>
      <c r="L148" s="826">
        <v>0</v>
      </c>
      <c r="M148" s="826">
        <v>0</v>
      </c>
      <c r="N148" s="823">
        <v>44</v>
      </c>
      <c r="O148" s="827">
        <v>6</v>
      </c>
      <c r="P148" s="826">
        <v>0</v>
      </c>
      <c r="Q148" s="828"/>
      <c r="R148" s="823">
        <v>20</v>
      </c>
      <c r="S148" s="828">
        <v>0.45454545454545453</v>
      </c>
      <c r="T148" s="827">
        <v>1</v>
      </c>
      <c r="U148" s="829">
        <v>0.16666666666666666</v>
      </c>
    </row>
    <row r="149" spans="1:21" ht="14.45" customHeight="1" x14ac:dyDescent="0.2">
      <c r="A149" s="822">
        <v>9</v>
      </c>
      <c r="B149" s="823" t="s">
        <v>1102</v>
      </c>
      <c r="C149" s="823" t="s">
        <v>1109</v>
      </c>
      <c r="D149" s="824" t="s">
        <v>1773</v>
      </c>
      <c r="E149" s="825" t="s">
        <v>1121</v>
      </c>
      <c r="F149" s="823" t="s">
        <v>1105</v>
      </c>
      <c r="G149" s="823" t="s">
        <v>1258</v>
      </c>
      <c r="H149" s="823" t="s">
        <v>329</v>
      </c>
      <c r="I149" s="823" t="s">
        <v>1467</v>
      </c>
      <c r="J149" s="823" t="s">
        <v>1260</v>
      </c>
      <c r="K149" s="823"/>
      <c r="L149" s="826">
        <v>0</v>
      </c>
      <c r="M149" s="826">
        <v>0</v>
      </c>
      <c r="N149" s="823">
        <v>1</v>
      </c>
      <c r="O149" s="827">
        <v>1</v>
      </c>
      <c r="P149" s="826"/>
      <c r="Q149" s="828"/>
      <c r="R149" s="823"/>
      <c r="S149" s="828">
        <v>0</v>
      </c>
      <c r="T149" s="827"/>
      <c r="U149" s="829">
        <v>0</v>
      </c>
    </row>
    <row r="150" spans="1:21" ht="14.45" customHeight="1" x14ac:dyDescent="0.2">
      <c r="A150" s="822">
        <v>9</v>
      </c>
      <c r="B150" s="823" t="s">
        <v>1102</v>
      </c>
      <c r="C150" s="823" t="s">
        <v>1109</v>
      </c>
      <c r="D150" s="824" t="s">
        <v>1773</v>
      </c>
      <c r="E150" s="825" t="s">
        <v>1121</v>
      </c>
      <c r="F150" s="823" t="s">
        <v>1105</v>
      </c>
      <c r="G150" s="823" t="s">
        <v>1468</v>
      </c>
      <c r="H150" s="823" t="s">
        <v>329</v>
      </c>
      <c r="I150" s="823" t="s">
        <v>1469</v>
      </c>
      <c r="J150" s="823" t="s">
        <v>1470</v>
      </c>
      <c r="K150" s="823" t="s">
        <v>1471</v>
      </c>
      <c r="L150" s="826">
        <v>60</v>
      </c>
      <c r="M150" s="826">
        <v>60</v>
      </c>
      <c r="N150" s="823">
        <v>1</v>
      </c>
      <c r="O150" s="827">
        <v>1</v>
      </c>
      <c r="P150" s="826"/>
      <c r="Q150" s="828">
        <v>0</v>
      </c>
      <c r="R150" s="823"/>
      <c r="S150" s="828">
        <v>0</v>
      </c>
      <c r="T150" s="827"/>
      <c r="U150" s="829">
        <v>0</v>
      </c>
    </row>
    <row r="151" spans="1:21" ht="14.45" customHeight="1" x14ac:dyDescent="0.2">
      <c r="A151" s="822">
        <v>9</v>
      </c>
      <c r="B151" s="823" t="s">
        <v>1102</v>
      </c>
      <c r="C151" s="823" t="s">
        <v>1109</v>
      </c>
      <c r="D151" s="824" t="s">
        <v>1773</v>
      </c>
      <c r="E151" s="825" t="s">
        <v>1121</v>
      </c>
      <c r="F151" s="823" t="s">
        <v>1105</v>
      </c>
      <c r="G151" s="823" t="s">
        <v>1468</v>
      </c>
      <c r="H151" s="823" t="s">
        <v>329</v>
      </c>
      <c r="I151" s="823" t="s">
        <v>1472</v>
      </c>
      <c r="J151" s="823" t="s">
        <v>1473</v>
      </c>
      <c r="K151" s="823" t="s">
        <v>1474</v>
      </c>
      <c r="L151" s="826">
        <v>150</v>
      </c>
      <c r="M151" s="826">
        <v>300</v>
      </c>
      <c r="N151" s="823">
        <v>2</v>
      </c>
      <c r="O151" s="827">
        <v>2</v>
      </c>
      <c r="P151" s="826"/>
      <c r="Q151" s="828">
        <v>0</v>
      </c>
      <c r="R151" s="823"/>
      <c r="S151" s="828">
        <v>0</v>
      </c>
      <c r="T151" s="827"/>
      <c r="U151" s="829">
        <v>0</v>
      </c>
    </row>
    <row r="152" spans="1:21" ht="14.45" customHeight="1" x14ac:dyDescent="0.2">
      <c r="A152" s="822">
        <v>9</v>
      </c>
      <c r="B152" s="823" t="s">
        <v>1102</v>
      </c>
      <c r="C152" s="823" t="s">
        <v>1109</v>
      </c>
      <c r="D152" s="824" t="s">
        <v>1773</v>
      </c>
      <c r="E152" s="825" t="s">
        <v>1121</v>
      </c>
      <c r="F152" s="823" t="s">
        <v>1105</v>
      </c>
      <c r="G152" s="823" t="s">
        <v>1468</v>
      </c>
      <c r="H152" s="823" t="s">
        <v>329</v>
      </c>
      <c r="I152" s="823" t="s">
        <v>1475</v>
      </c>
      <c r="J152" s="823" t="s">
        <v>1476</v>
      </c>
      <c r="K152" s="823" t="s">
        <v>1477</v>
      </c>
      <c r="L152" s="826">
        <v>60</v>
      </c>
      <c r="M152" s="826">
        <v>180</v>
      </c>
      <c r="N152" s="823">
        <v>3</v>
      </c>
      <c r="O152" s="827">
        <v>3</v>
      </c>
      <c r="P152" s="826">
        <v>60</v>
      </c>
      <c r="Q152" s="828">
        <v>0.33333333333333331</v>
      </c>
      <c r="R152" s="823">
        <v>1</v>
      </c>
      <c r="S152" s="828">
        <v>0.33333333333333331</v>
      </c>
      <c r="T152" s="827">
        <v>1</v>
      </c>
      <c r="U152" s="829">
        <v>0.33333333333333331</v>
      </c>
    </row>
    <row r="153" spans="1:21" ht="14.45" customHeight="1" x14ac:dyDescent="0.2">
      <c r="A153" s="822">
        <v>9</v>
      </c>
      <c r="B153" s="823" t="s">
        <v>1102</v>
      </c>
      <c r="C153" s="823" t="s">
        <v>1109</v>
      </c>
      <c r="D153" s="824" t="s">
        <v>1773</v>
      </c>
      <c r="E153" s="825" t="s">
        <v>1127</v>
      </c>
      <c r="F153" s="823" t="s">
        <v>1103</v>
      </c>
      <c r="G153" s="823" t="s">
        <v>1137</v>
      </c>
      <c r="H153" s="823" t="s">
        <v>329</v>
      </c>
      <c r="I153" s="823" t="s">
        <v>1138</v>
      </c>
      <c r="J153" s="823" t="s">
        <v>1139</v>
      </c>
      <c r="K153" s="823" t="s">
        <v>1140</v>
      </c>
      <c r="L153" s="826">
        <v>97.96</v>
      </c>
      <c r="M153" s="826">
        <v>97.96</v>
      </c>
      <c r="N153" s="823">
        <v>1</v>
      </c>
      <c r="O153" s="827">
        <v>1</v>
      </c>
      <c r="P153" s="826">
        <v>97.96</v>
      </c>
      <c r="Q153" s="828">
        <v>1</v>
      </c>
      <c r="R153" s="823">
        <v>1</v>
      </c>
      <c r="S153" s="828">
        <v>1</v>
      </c>
      <c r="T153" s="827">
        <v>1</v>
      </c>
      <c r="U153" s="829">
        <v>1</v>
      </c>
    </row>
    <row r="154" spans="1:21" ht="14.45" customHeight="1" x14ac:dyDescent="0.2">
      <c r="A154" s="822">
        <v>9</v>
      </c>
      <c r="B154" s="823" t="s">
        <v>1102</v>
      </c>
      <c r="C154" s="823" t="s">
        <v>1109</v>
      </c>
      <c r="D154" s="824" t="s">
        <v>1773</v>
      </c>
      <c r="E154" s="825" t="s">
        <v>1127</v>
      </c>
      <c r="F154" s="823" t="s">
        <v>1103</v>
      </c>
      <c r="G154" s="823" t="s">
        <v>1141</v>
      </c>
      <c r="H154" s="823" t="s">
        <v>329</v>
      </c>
      <c r="I154" s="823" t="s">
        <v>1415</v>
      </c>
      <c r="J154" s="823" t="s">
        <v>1143</v>
      </c>
      <c r="K154" s="823" t="s">
        <v>1416</v>
      </c>
      <c r="L154" s="826">
        <v>42.1</v>
      </c>
      <c r="M154" s="826">
        <v>42.1</v>
      </c>
      <c r="N154" s="823">
        <v>1</v>
      </c>
      <c r="O154" s="827">
        <v>1</v>
      </c>
      <c r="P154" s="826"/>
      <c r="Q154" s="828">
        <v>0</v>
      </c>
      <c r="R154" s="823"/>
      <c r="S154" s="828">
        <v>0</v>
      </c>
      <c r="T154" s="827"/>
      <c r="U154" s="829">
        <v>0</v>
      </c>
    </row>
    <row r="155" spans="1:21" ht="14.45" customHeight="1" x14ac:dyDescent="0.2">
      <c r="A155" s="822">
        <v>9</v>
      </c>
      <c r="B155" s="823" t="s">
        <v>1102</v>
      </c>
      <c r="C155" s="823" t="s">
        <v>1109</v>
      </c>
      <c r="D155" s="824" t="s">
        <v>1773</v>
      </c>
      <c r="E155" s="825" t="s">
        <v>1127</v>
      </c>
      <c r="F155" s="823" t="s">
        <v>1103</v>
      </c>
      <c r="G155" s="823" t="s">
        <v>1478</v>
      </c>
      <c r="H155" s="823" t="s">
        <v>698</v>
      </c>
      <c r="I155" s="823" t="s">
        <v>1479</v>
      </c>
      <c r="J155" s="823" t="s">
        <v>1480</v>
      </c>
      <c r="K155" s="823" t="s">
        <v>1428</v>
      </c>
      <c r="L155" s="826">
        <v>176.32</v>
      </c>
      <c r="M155" s="826">
        <v>176.32</v>
      </c>
      <c r="N155" s="823">
        <v>1</v>
      </c>
      <c r="O155" s="827">
        <v>0.5</v>
      </c>
      <c r="P155" s="826">
        <v>176.32</v>
      </c>
      <c r="Q155" s="828">
        <v>1</v>
      </c>
      <c r="R155" s="823">
        <v>1</v>
      </c>
      <c r="S155" s="828">
        <v>1</v>
      </c>
      <c r="T155" s="827">
        <v>0.5</v>
      </c>
      <c r="U155" s="829">
        <v>1</v>
      </c>
    </row>
    <row r="156" spans="1:21" ht="14.45" customHeight="1" x14ac:dyDescent="0.2">
      <c r="A156" s="822">
        <v>9</v>
      </c>
      <c r="B156" s="823" t="s">
        <v>1102</v>
      </c>
      <c r="C156" s="823" t="s">
        <v>1109</v>
      </c>
      <c r="D156" s="824" t="s">
        <v>1773</v>
      </c>
      <c r="E156" s="825" t="s">
        <v>1127</v>
      </c>
      <c r="F156" s="823" t="s">
        <v>1103</v>
      </c>
      <c r="G156" s="823" t="s">
        <v>1481</v>
      </c>
      <c r="H156" s="823" t="s">
        <v>329</v>
      </c>
      <c r="I156" s="823" t="s">
        <v>1482</v>
      </c>
      <c r="J156" s="823" t="s">
        <v>1483</v>
      </c>
      <c r="K156" s="823" t="s">
        <v>1484</v>
      </c>
      <c r="L156" s="826">
        <v>80.760000000000005</v>
      </c>
      <c r="M156" s="826">
        <v>80.760000000000005</v>
      </c>
      <c r="N156" s="823">
        <v>1</v>
      </c>
      <c r="O156" s="827">
        <v>0.5</v>
      </c>
      <c r="P156" s="826">
        <v>80.760000000000005</v>
      </c>
      <c r="Q156" s="828">
        <v>1</v>
      </c>
      <c r="R156" s="823">
        <v>1</v>
      </c>
      <c r="S156" s="828">
        <v>1</v>
      </c>
      <c r="T156" s="827">
        <v>0.5</v>
      </c>
      <c r="U156" s="829">
        <v>1</v>
      </c>
    </row>
    <row r="157" spans="1:21" ht="14.45" customHeight="1" x14ac:dyDescent="0.2">
      <c r="A157" s="822">
        <v>9</v>
      </c>
      <c r="B157" s="823" t="s">
        <v>1102</v>
      </c>
      <c r="C157" s="823" t="s">
        <v>1109</v>
      </c>
      <c r="D157" s="824" t="s">
        <v>1773</v>
      </c>
      <c r="E157" s="825" t="s">
        <v>1127</v>
      </c>
      <c r="F157" s="823" t="s">
        <v>1103</v>
      </c>
      <c r="G157" s="823" t="s">
        <v>1485</v>
      </c>
      <c r="H157" s="823" t="s">
        <v>698</v>
      </c>
      <c r="I157" s="823" t="s">
        <v>1091</v>
      </c>
      <c r="J157" s="823" t="s">
        <v>1092</v>
      </c>
      <c r="K157" s="823" t="s">
        <v>1093</v>
      </c>
      <c r="L157" s="826">
        <v>120.15</v>
      </c>
      <c r="M157" s="826">
        <v>120.15</v>
      </c>
      <c r="N157" s="823">
        <v>1</v>
      </c>
      <c r="O157" s="827">
        <v>1</v>
      </c>
      <c r="P157" s="826">
        <v>120.15</v>
      </c>
      <c r="Q157" s="828">
        <v>1</v>
      </c>
      <c r="R157" s="823">
        <v>1</v>
      </c>
      <c r="S157" s="828">
        <v>1</v>
      </c>
      <c r="T157" s="827">
        <v>1</v>
      </c>
      <c r="U157" s="829">
        <v>1</v>
      </c>
    </row>
    <row r="158" spans="1:21" ht="14.45" customHeight="1" x14ac:dyDescent="0.2">
      <c r="A158" s="822">
        <v>9</v>
      </c>
      <c r="B158" s="823" t="s">
        <v>1102</v>
      </c>
      <c r="C158" s="823" t="s">
        <v>1109</v>
      </c>
      <c r="D158" s="824" t="s">
        <v>1773</v>
      </c>
      <c r="E158" s="825" t="s">
        <v>1127</v>
      </c>
      <c r="F158" s="823" t="s">
        <v>1103</v>
      </c>
      <c r="G158" s="823" t="s">
        <v>1168</v>
      </c>
      <c r="H158" s="823" t="s">
        <v>329</v>
      </c>
      <c r="I158" s="823" t="s">
        <v>1169</v>
      </c>
      <c r="J158" s="823" t="s">
        <v>652</v>
      </c>
      <c r="K158" s="823" t="s">
        <v>653</v>
      </c>
      <c r="L158" s="826">
        <v>105.63</v>
      </c>
      <c r="M158" s="826">
        <v>422.52</v>
      </c>
      <c r="N158" s="823">
        <v>4</v>
      </c>
      <c r="O158" s="827">
        <v>3</v>
      </c>
      <c r="P158" s="826">
        <v>316.89</v>
      </c>
      <c r="Q158" s="828">
        <v>0.75</v>
      </c>
      <c r="R158" s="823">
        <v>3</v>
      </c>
      <c r="S158" s="828">
        <v>0.75</v>
      </c>
      <c r="T158" s="827">
        <v>2</v>
      </c>
      <c r="U158" s="829">
        <v>0.66666666666666663</v>
      </c>
    </row>
    <row r="159" spans="1:21" ht="14.45" customHeight="1" x14ac:dyDescent="0.2">
      <c r="A159" s="822">
        <v>9</v>
      </c>
      <c r="B159" s="823" t="s">
        <v>1102</v>
      </c>
      <c r="C159" s="823" t="s">
        <v>1109</v>
      </c>
      <c r="D159" s="824" t="s">
        <v>1773</v>
      </c>
      <c r="E159" s="825" t="s">
        <v>1127</v>
      </c>
      <c r="F159" s="823" t="s">
        <v>1103</v>
      </c>
      <c r="G159" s="823" t="s">
        <v>1174</v>
      </c>
      <c r="H159" s="823" t="s">
        <v>329</v>
      </c>
      <c r="I159" s="823" t="s">
        <v>1292</v>
      </c>
      <c r="J159" s="823" t="s">
        <v>676</v>
      </c>
      <c r="K159" s="823" t="s">
        <v>677</v>
      </c>
      <c r="L159" s="826">
        <v>49.04</v>
      </c>
      <c r="M159" s="826">
        <v>294.24</v>
      </c>
      <c r="N159" s="823">
        <v>6</v>
      </c>
      <c r="O159" s="827">
        <v>4.5</v>
      </c>
      <c r="P159" s="826">
        <v>98.08</v>
      </c>
      <c r="Q159" s="828">
        <v>0.33333333333333331</v>
      </c>
      <c r="R159" s="823">
        <v>2</v>
      </c>
      <c r="S159" s="828">
        <v>0.33333333333333331</v>
      </c>
      <c r="T159" s="827">
        <v>1.5</v>
      </c>
      <c r="U159" s="829">
        <v>0.33333333333333331</v>
      </c>
    </row>
    <row r="160" spans="1:21" ht="14.45" customHeight="1" x14ac:dyDescent="0.2">
      <c r="A160" s="822">
        <v>9</v>
      </c>
      <c r="B160" s="823" t="s">
        <v>1102</v>
      </c>
      <c r="C160" s="823" t="s">
        <v>1109</v>
      </c>
      <c r="D160" s="824" t="s">
        <v>1773</v>
      </c>
      <c r="E160" s="825" t="s">
        <v>1127</v>
      </c>
      <c r="F160" s="823" t="s">
        <v>1103</v>
      </c>
      <c r="G160" s="823" t="s">
        <v>1312</v>
      </c>
      <c r="H160" s="823" t="s">
        <v>329</v>
      </c>
      <c r="I160" s="823" t="s">
        <v>1313</v>
      </c>
      <c r="J160" s="823" t="s">
        <v>886</v>
      </c>
      <c r="K160" s="823" t="s">
        <v>1314</v>
      </c>
      <c r="L160" s="826">
        <v>16.079999999999998</v>
      </c>
      <c r="M160" s="826">
        <v>16.079999999999998</v>
      </c>
      <c r="N160" s="823">
        <v>1</v>
      </c>
      <c r="O160" s="827">
        <v>0.5</v>
      </c>
      <c r="P160" s="826">
        <v>16.079999999999998</v>
      </c>
      <c r="Q160" s="828">
        <v>1</v>
      </c>
      <c r="R160" s="823">
        <v>1</v>
      </c>
      <c r="S160" s="828">
        <v>1</v>
      </c>
      <c r="T160" s="827">
        <v>0.5</v>
      </c>
      <c r="U160" s="829">
        <v>1</v>
      </c>
    </row>
    <row r="161" spans="1:21" ht="14.45" customHeight="1" x14ac:dyDescent="0.2">
      <c r="A161" s="822">
        <v>9</v>
      </c>
      <c r="B161" s="823" t="s">
        <v>1102</v>
      </c>
      <c r="C161" s="823" t="s">
        <v>1109</v>
      </c>
      <c r="D161" s="824" t="s">
        <v>1773</v>
      </c>
      <c r="E161" s="825" t="s">
        <v>1127</v>
      </c>
      <c r="F161" s="823" t="s">
        <v>1103</v>
      </c>
      <c r="G161" s="823" t="s">
        <v>1315</v>
      </c>
      <c r="H161" s="823" t="s">
        <v>329</v>
      </c>
      <c r="I161" s="823" t="s">
        <v>1316</v>
      </c>
      <c r="J161" s="823" t="s">
        <v>1317</v>
      </c>
      <c r="K161" s="823" t="s">
        <v>1318</v>
      </c>
      <c r="L161" s="826">
        <v>38.5</v>
      </c>
      <c r="M161" s="826">
        <v>115.5</v>
      </c>
      <c r="N161" s="823">
        <v>3</v>
      </c>
      <c r="O161" s="827">
        <v>1.5</v>
      </c>
      <c r="P161" s="826"/>
      <c r="Q161" s="828">
        <v>0</v>
      </c>
      <c r="R161" s="823"/>
      <c r="S161" s="828">
        <v>0</v>
      </c>
      <c r="T161" s="827"/>
      <c r="U161" s="829">
        <v>0</v>
      </c>
    </row>
    <row r="162" spans="1:21" ht="14.45" customHeight="1" x14ac:dyDescent="0.2">
      <c r="A162" s="822">
        <v>9</v>
      </c>
      <c r="B162" s="823" t="s">
        <v>1102</v>
      </c>
      <c r="C162" s="823" t="s">
        <v>1109</v>
      </c>
      <c r="D162" s="824" t="s">
        <v>1773</v>
      </c>
      <c r="E162" s="825" t="s">
        <v>1127</v>
      </c>
      <c r="F162" s="823" t="s">
        <v>1103</v>
      </c>
      <c r="G162" s="823" t="s">
        <v>1322</v>
      </c>
      <c r="H162" s="823" t="s">
        <v>329</v>
      </c>
      <c r="I162" s="823" t="s">
        <v>1323</v>
      </c>
      <c r="J162" s="823" t="s">
        <v>840</v>
      </c>
      <c r="K162" s="823" t="s">
        <v>1324</v>
      </c>
      <c r="L162" s="826">
        <v>36.54</v>
      </c>
      <c r="M162" s="826">
        <v>621.18000000000006</v>
      </c>
      <c r="N162" s="823">
        <v>17</v>
      </c>
      <c r="O162" s="827">
        <v>16</v>
      </c>
      <c r="P162" s="826">
        <v>182.7</v>
      </c>
      <c r="Q162" s="828">
        <v>0.29411764705882348</v>
      </c>
      <c r="R162" s="823">
        <v>5</v>
      </c>
      <c r="S162" s="828">
        <v>0.29411764705882354</v>
      </c>
      <c r="T162" s="827">
        <v>5</v>
      </c>
      <c r="U162" s="829">
        <v>0.3125</v>
      </c>
    </row>
    <row r="163" spans="1:21" ht="14.45" customHeight="1" x14ac:dyDescent="0.2">
      <c r="A163" s="822">
        <v>9</v>
      </c>
      <c r="B163" s="823" t="s">
        <v>1102</v>
      </c>
      <c r="C163" s="823" t="s">
        <v>1109</v>
      </c>
      <c r="D163" s="824" t="s">
        <v>1773</v>
      </c>
      <c r="E163" s="825" t="s">
        <v>1127</v>
      </c>
      <c r="F163" s="823" t="s">
        <v>1103</v>
      </c>
      <c r="G163" s="823" t="s">
        <v>1429</v>
      </c>
      <c r="H163" s="823" t="s">
        <v>329</v>
      </c>
      <c r="I163" s="823" t="s">
        <v>1430</v>
      </c>
      <c r="J163" s="823" t="s">
        <v>1431</v>
      </c>
      <c r="K163" s="823" t="s">
        <v>1432</v>
      </c>
      <c r="L163" s="826">
        <v>90.95</v>
      </c>
      <c r="M163" s="826">
        <v>90.95</v>
      </c>
      <c r="N163" s="823">
        <v>1</v>
      </c>
      <c r="O163" s="827">
        <v>1</v>
      </c>
      <c r="P163" s="826">
        <v>90.95</v>
      </c>
      <c r="Q163" s="828">
        <v>1</v>
      </c>
      <c r="R163" s="823">
        <v>1</v>
      </c>
      <c r="S163" s="828">
        <v>1</v>
      </c>
      <c r="T163" s="827">
        <v>1</v>
      </c>
      <c r="U163" s="829">
        <v>1</v>
      </c>
    </row>
    <row r="164" spans="1:21" ht="14.45" customHeight="1" x14ac:dyDescent="0.2">
      <c r="A164" s="822">
        <v>9</v>
      </c>
      <c r="B164" s="823" t="s">
        <v>1102</v>
      </c>
      <c r="C164" s="823" t="s">
        <v>1109</v>
      </c>
      <c r="D164" s="824" t="s">
        <v>1773</v>
      </c>
      <c r="E164" s="825" t="s">
        <v>1127</v>
      </c>
      <c r="F164" s="823" t="s">
        <v>1103</v>
      </c>
      <c r="G164" s="823" t="s">
        <v>1204</v>
      </c>
      <c r="H164" s="823" t="s">
        <v>329</v>
      </c>
      <c r="I164" s="823" t="s">
        <v>1433</v>
      </c>
      <c r="J164" s="823" t="s">
        <v>1434</v>
      </c>
      <c r="K164" s="823" t="s">
        <v>1435</v>
      </c>
      <c r="L164" s="826">
        <v>141.25</v>
      </c>
      <c r="M164" s="826">
        <v>141.25</v>
      </c>
      <c r="N164" s="823">
        <v>1</v>
      </c>
      <c r="O164" s="827">
        <v>0.5</v>
      </c>
      <c r="P164" s="826">
        <v>141.25</v>
      </c>
      <c r="Q164" s="828">
        <v>1</v>
      </c>
      <c r="R164" s="823">
        <v>1</v>
      </c>
      <c r="S164" s="828">
        <v>1</v>
      </c>
      <c r="T164" s="827">
        <v>0.5</v>
      </c>
      <c r="U164" s="829">
        <v>1</v>
      </c>
    </row>
    <row r="165" spans="1:21" ht="14.45" customHeight="1" x14ac:dyDescent="0.2">
      <c r="A165" s="822">
        <v>9</v>
      </c>
      <c r="B165" s="823" t="s">
        <v>1102</v>
      </c>
      <c r="C165" s="823" t="s">
        <v>1109</v>
      </c>
      <c r="D165" s="824" t="s">
        <v>1773</v>
      </c>
      <c r="E165" s="825" t="s">
        <v>1127</v>
      </c>
      <c r="F165" s="823" t="s">
        <v>1103</v>
      </c>
      <c r="G165" s="823" t="s">
        <v>1436</v>
      </c>
      <c r="H165" s="823" t="s">
        <v>329</v>
      </c>
      <c r="I165" s="823" t="s">
        <v>1437</v>
      </c>
      <c r="J165" s="823" t="s">
        <v>1438</v>
      </c>
      <c r="K165" s="823" t="s">
        <v>1439</v>
      </c>
      <c r="L165" s="826">
        <v>179.21</v>
      </c>
      <c r="M165" s="826">
        <v>179.21</v>
      </c>
      <c r="N165" s="823">
        <v>1</v>
      </c>
      <c r="O165" s="827">
        <v>1</v>
      </c>
      <c r="P165" s="826">
        <v>179.21</v>
      </c>
      <c r="Q165" s="828">
        <v>1</v>
      </c>
      <c r="R165" s="823">
        <v>1</v>
      </c>
      <c r="S165" s="828">
        <v>1</v>
      </c>
      <c r="T165" s="827">
        <v>1</v>
      </c>
      <c r="U165" s="829">
        <v>1</v>
      </c>
    </row>
    <row r="166" spans="1:21" ht="14.45" customHeight="1" x14ac:dyDescent="0.2">
      <c r="A166" s="822">
        <v>9</v>
      </c>
      <c r="B166" s="823" t="s">
        <v>1102</v>
      </c>
      <c r="C166" s="823" t="s">
        <v>1109</v>
      </c>
      <c r="D166" s="824" t="s">
        <v>1773</v>
      </c>
      <c r="E166" s="825" t="s">
        <v>1127</v>
      </c>
      <c r="F166" s="823" t="s">
        <v>1103</v>
      </c>
      <c r="G166" s="823" t="s">
        <v>1216</v>
      </c>
      <c r="H166" s="823" t="s">
        <v>329</v>
      </c>
      <c r="I166" s="823" t="s">
        <v>1350</v>
      </c>
      <c r="J166" s="823" t="s">
        <v>1021</v>
      </c>
      <c r="K166" s="823" t="s">
        <v>1351</v>
      </c>
      <c r="L166" s="826">
        <v>87.98</v>
      </c>
      <c r="M166" s="826">
        <v>87.98</v>
      </c>
      <c r="N166" s="823">
        <v>1</v>
      </c>
      <c r="O166" s="827">
        <v>1</v>
      </c>
      <c r="P166" s="826"/>
      <c r="Q166" s="828">
        <v>0</v>
      </c>
      <c r="R166" s="823"/>
      <c r="S166" s="828">
        <v>0</v>
      </c>
      <c r="T166" s="827"/>
      <c r="U166" s="829">
        <v>0</v>
      </c>
    </row>
    <row r="167" spans="1:21" ht="14.45" customHeight="1" x14ac:dyDescent="0.2">
      <c r="A167" s="822">
        <v>9</v>
      </c>
      <c r="B167" s="823" t="s">
        <v>1102</v>
      </c>
      <c r="C167" s="823" t="s">
        <v>1109</v>
      </c>
      <c r="D167" s="824" t="s">
        <v>1773</v>
      </c>
      <c r="E167" s="825" t="s">
        <v>1127</v>
      </c>
      <c r="F167" s="823" t="s">
        <v>1103</v>
      </c>
      <c r="G167" s="823" t="s">
        <v>1486</v>
      </c>
      <c r="H167" s="823" t="s">
        <v>329</v>
      </c>
      <c r="I167" s="823" t="s">
        <v>1487</v>
      </c>
      <c r="J167" s="823" t="s">
        <v>1488</v>
      </c>
      <c r="K167" s="823" t="s">
        <v>1489</v>
      </c>
      <c r="L167" s="826">
        <v>107.37</v>
      </c>
      <c r="M167" s="826">
        <v>107.37</v>
      </c>
      <c r="N167" s="823">
        <v>1</v>
      </c>
      <c r="O167" s="827">
        <v>0.5</v>
      </c>
      <c r="P167" s="826"/>
      <c r="Q167" s="828">
        <v>0</v>
      </c>
      <c r="R167" s="823"/>
      <c r="S167" s="828">
        <v>0</v>
      </c>
      <c r="T167" s="827"/>
      <c r="U167" s="829">
        <v>0</v>
      </c>
    </row>
    <row r="168" spans="1:21" ht="14.45" customHeight="1" x14ac:dyDescent="0.2">
      <c r="A168" s="822">
        <v>9</v>
      </c>
      <c r="B168" s="823" t="s">
        <v>1102</v>
      </c>
      <c r="C168" s="823" t="s">
        <v>1109</v>
      </c>
      <c r="D168" s="824" t="s">
        <v>1773</v>
      </c>
      <c r="E168" s="825" t="s">
        <v>1127</v>
      </c>
      <c r="F168" s="823" t="s">
        <v>1103</v>
      </c>
      <c r="G168" s="823" t="s">
        <v>1225</v>
      </c>
      <c r="H168" s="823" t="s">
        <v>698</v>
      </c>
      <c r="I168" s="823" t="s">
        <v>1226</v>
      </c>
      <c r="J168" s="823" t="s">
        <v>902</v>
      </c>
      <c r="K168" s="823" t="s">
        <v>903</v>
      </c>
      <c r="L168" s="826">
        <v>63.75</v>
      </c>
      <c r="M168" s="826">
        <v>63.75</v>
      </c>
      <c r="N168" s="823">
        <v>1</v>
      </c>
      <c r="O168" s="827">
        <v>1</v>
      </c>
      <c r="P168" s="826"/>
      <c r="Q168" s="828">
        <v>0</v>
      </c>
      <c r="R168" s="823"/>
      <c r="S168" s="828">
        <v>0</v>
      </c>
      <c r="T168" s="827"/>
      <c r="U168" s="829">
        <v>0</v>
      </c>
    </row>
    <row r="169" spans="1:21" ht="14.45" customHeight="1" x14ac:dyDescent="0.2">
      <c r="A169" s="822">
        <v>9</v>
      </c>
      <c r="B169" s="823" t="s">
        <v>1102</v>
      </c>
      <c r="C169" s="823" t="s">
        <v>1109</v>
      </c>
      <c r="D169" s="824" t="s">
        <v>1773</v>
      </c>
      <c r="E169" s="825" t="s">
        <v>1127</v>
      </c>
      <c r="F169" s="823" t="s">
        <v>1103</v>
      </c>
      <c r="G169" s="823" t="s">
        <v>1225</v>
      </c>
      <c r="H169" s="823" t="s">
        <v>698</v>
      </c>
      <c r="I169" s="823" t="s">
        <v>1086</v>
      </c>
      <c r="J169" s="823" t="s">
        <v>902</v>
      </c>
      <c r="K169" s="823" t="s">
        <v>903</v>
      </c>
      <c r="L169" s="826">
        <v>63.75</v>
      </c>
      <c r="M169" s="826">
        <v>63.75</v>
      </c>
      <c r="N169" s="823">
        <v>1</v>
      </c>
      <c r="O169" s="827">
        <v>1</v>
      </c>
      <c r="P169" s="826"/>
      <c r="Q169" s="828">
        <v>0</v>
      </c>
      <c r="R169" s="823"/>
      <c r="S169" s="828">
        <v>0</v>
      </c>
      <c r="T169" s="827"/>
      <c r="U169" s="829">
        <v>0</v>
      </c>
    </row>
    <row r="170" spans="1:21" ht="14.45" customHeight="1" x14ac:dyDescent="0.2">
      <c r="A170" s="822">
        <v>9</v>
      </c>
      <c r="B170" s="823" t="s">
        <v>1102</v>
      </c>
      <c r="C170" s="823" t="s">
        <v>1109</v>
      </c>
      <c r="D170" s="824" t="s">
        <v>1773</v>
      </c>
      <c r="E170" s="825" t="s">
        <v>1127</v>
      </c>
      <c r="F170" s="823" t="s">
        <v>1103</v>
      </c>
      <c r="G170" s="823" t="s">
        <v>1251</v>
      </c>
      <c r="H170" s="823" t="s">
        <v>698</v>
      </c>
      <c r="I170" s="823" t="s">
        <v>1373</v>
      </c>
      <c r="J170" s="823" t="s">
        <v>1374</v>
      </c>
      <c r="K170" s="823" t="s">
        <v>1375</v>
      </c>
      <c r="L170" s="826">
        <v>72.27</v>
      </c>
      <c r="M170" s="826">
        <v>3468.96</v>
      </c>
      <c r="N170" s="823">
        <v>48</v>
      </c>
      <c r="O170" s="827">
        <v>0.5</v>
      </c>
      <c r="P170" s="826">
        <v>3468.96</v>
      </c>
      <c r="Q170" s="828">
        <v>1</v>
      </c>
      <c r="R170" s="823">
        <v>48</v>
      </c>
      <c r="S170" s="828">
        <v>1</v>
      </c>
      <c r="T170" s="827">
        <v>0.5</v>
      </c>
      <c r="U170" s="829">
        <v>1</v>
      </c>
    </row>
    <row r="171" spans="1:21" ht="14.45" customHeight="1" x14ac:dyDescent="0.2">
      <c r="A171" s="822">
        <v>9</v>
      </c>
      <c r="B171" s="823" t="s">
        <v>1102</v>
      </c>
      <c r="C171" s="823" t="s">
        <v>1109</v>
      </c>
      <c r="D171" s="824" t="s">
        <v>1773</v>
      </c>
      <c r="E171" s="825" t="s">
        <v>1127</v>
      </c>
      <c r="F171" s="823" t="s">
        <v>1103</v>
      </c>
      <c r="G171" s="823" t="s">
        <v>1251</v>
      </c>
      <c r="H171" s="823" t="s">
        <v>698</v>
      </c>
      <c r="I171" s="823" t="s">
        <v>1376</v>
      </c>
      <c r="J171" s="823" t="s">
        <v>1377</v>
      </c>
      <c r="K171" s="823" t="s">
        <v>1378</v>
      </c>
      <c r="L171" s="826">
        <v>135.54</v>
      </c>
      <c r="M171" s="826">
        <v>406.62</v>
      </c>
      <c r="N171" s="823">
        <v>3</v>
      </c>
      <c r="O171" s="827">
        <v>0.5</v>
      </c>
      <c r="P171" s="826">
        <v>406.62</v>
      </c>
      <c r="Q171" s="828">
        <v>1</v>
      </c>
      <c r="R171" s="823">
        <v>3</v>
      </c>
      <c r="S171" s="828">
        <v>1</v>
      </c>
      <c r="T171" s="827">
        <v>0.5</v>
      </c>
      <c r="U171" s="829">
        <v>1</v>
      </c>
    </row>
    <row r="172" spans="1:21" ht="14.45" customHeight="1" x14ac:dyDescent="0.2">
      <c r="A172" s="822">
        <v>9</v>
      </c>
      <c r="B172" s="823" t="s">
        <v>1102</v>
      </c>
      <c r="C172" s="823" t="s">
        <v>1109</v>
      </c>
      <c r="D172" s="824" t="s">
        <v>1773</v>
      </c>
      <c r="E172" s="825" t="s">
        <v>1127</v>
      </c>
      <c r="F172" s="823" t="s">
        <v>1103</v>
      </c>
      <c r="G172" s="823" t="s">
        <v>1251</v>
      </c>
      <c r="H172" s="823" t="s">
        <v>698</v>
      </c>
      <c r="I172" s="823" t="s">
        <v>1379</v>
      </c>
      <c r="J172" s="823" t="s">
        <v>1380</v>
      </c>
      <c r="K172" s="823" t="s">
        <v>1378</v>
      </c>
      <c r="L172" s="826">
        <v>135.54</v>
      </c>
      <c r="M172" s="826">
        <v>406.62</v>
      </c>
      <c r="N172" s="823">
        <v>3</v>
      </c>
      <c r="O172" s="827">
        <v>1</v>
      </c>
      <c r="P172" s="826">
        <v>406.62</v>
      </c>
      <c r="Q172" s="828">
        <v>1</v>
      </c>
      <c r="R172" s="823">
        <v>3</v>
      </c>
      <c r="S172" s="828">
        <v>1</v>
      </c>
      <c r="T172" s="827">
        <v>1</v>
      </c>
      <c r="U172" s="829">
        <v>1</v>
      </c>
    </row>
    <row r="173" spans="1:21" ht="14.45" customHeight="1" x14ac:dyDescent="0.2">
      <c r="A173" s="822">
        <v>9</v>
      </c>
      <c r="B173" s="823" t="s">
        <v>1102</v>
      </c>
      <c r="C173" s="823" t="s">
        <v>1109</v>
      </c>
      <c r="D173" s="824" t="s">
        <v>1773</v>
      </c>
      <c r="E173" s="825" t="s">
        <v>1127</v>
      </c>
      <c r="F173" s="823" t="s">
        <v>1103</v>
      </c>
      <c r="G173" s="823" t="s">
        <v>1251</v>
      </c>
      <c r="H173" s="823" t="s">
        <v>329</v>
      </c>
      <c r="I173" s="823" t="s">
        <v>1386</v>
      </c>
      <c r="J173" s="823" t="s">
        <v>1387</v>
      </c>
      <c r="K173" s="823" t="s">
        <v>1388</v>
      </c>
      <c r="L173" s="826">
        <v>2844.97</v>
      </c>
      <c r="M173" s="826">
        <v>39829.58</v>
      </c>
      <c r="N173" s="823">
        <v>14</v>
      </c>
      <c r="O173" s="827">
        <v>5</v>
      </c>
      <c r="P173" s="826">
        <v>34139.64</v>
      </c>
      <c r="Q173" s="828">
        <v>0.8571428571428571</v>
      </c>
      <c r="R173" s="823">
        <v>12</v>
      </c>
      <c r="S173" s="828">
        <v>0.8571428571428571</v>
      </c>
      <c r="T173" s="827">
        <v>4</v>
      </c>
      <c r="U173" s="829">
        <v>0.8</v>
      </c>
    </row>
    <row r="174" spans="1:21" ht="14.45" customHeight="1" x14ac:dyDescent="0.2">
      <c r="A174" s="822">
        <v>9</v>
      </c>
      <c r="B174" s="823" t="s">
        <v>1102</v>
      </c>
      <c r="C174" s="823" t="s">
        <v>1109</v>
      </c>
      <c r="D174" s="824" t="s">
        <v>1773</v>
      </c>
      <c r="E174" s="825" t="s">
        <v>1127</v>
      </c>
      <c r="F174" s="823" t="s">
        <v>1103</v>
      </c>
      <c r="G174" s="823" t="s">
        <v>1251</v>
      </c>
      <c r="H174" s="823" t="s">
        <v>329</v>
      </c>
      <c r="I174" s="823" t="s">
        <v>1389</v>
      </c>
      <c r="J174" s="823" t="s">
        <v>1390</v>
      </c>
      <c r="K174" s="823" t="s">
        <v>1391</v>
      </c>
      <c r="L174" s="826">
        <v>289.07</v>
      </c>
      <c r="M174" s="826">
        <v>11562.8</v>
      </c>
      <c r="N174" s="823">
        <v>40</v>
      </c>
      <c r="O174" s="827">
        <v>2</v>
      </c>
      <c r="P174" s="826"/>
      <c r="Q174" s="828">
        <v>0</v>
      </c>
      <c r="R174" s="823"/>
      <c r="S174" s="828">
        <v>0</v>
      </c>
      <c r="T174" s="827"/>
      <c r="U174" s="829">
        <v>0</v>
      </c>
    </row>
    <row r="175" spans="1:21" ht="14.45" customHeight="1" x14ac:dyDescent="0.2">
      <c r="A175" s="822">
        <v>9</v>
      </c>
      <c r="B175" s="823" t="s">
        <v>1102</v>
      </c>
      <c r="C175" s="823" t="s">
        <v>1109</v>
      </c>
      <c r="D175" s="824" t="s">
        <v>1773</v>
      </c>
      <c r="E175" s="825" t="s">
        <v>1127</v>
      </c>
      <c r="F175" s="823" t="s">
        <v>1103</v>
      </c>
      <c r="G175" s="823" t="s">
        <v>1251</v>
      </c>
      <c r="H175" s="823" t="s">
        <v>329</v>
      </c>
      <c r="I175" s="823" t="s">
        <v>1392</v>
      </c>
      <c r="J175" s="823" t="s">
        <v>1374</v>
      </c>
      <c r="K175" s="823" t="s">
        <v>1391</v>
      </c>
      <c r="L175" s="826">
        <v>289.07</v>
      </c>
      <c r="M175" s="826">
        <v>11562.8</v>
      </c>
      <c r="N175" s="823">
        <v>40</v>
      </c>
      <c r="O175" s="827">
        <v>2</v>
      </c>
      <c r="P175" s="826"/>
      <c r="Q175" s="828">
        <v>0</v>
      </c>
      <c r="R175" s="823"/>
      <c r="S175" s="828">
        <v>0</v>
      </c>
      <c r="T175" s="827"/>
      <c r="U175" s="829">
        <v>0</v>
      </c>
    </row>
    <row r="176" spans="1:21" ht="14.45" customHeight="1" x14ac:dyDescent="0.2">
      <c r="A176" s="822">
        <v>9</v>
      </c>
      <c r="B176" s="823" t="s">
        <v>1102</v>
      </c>
      <c r="C176" s="823" t="s">
        <v>1109</v>
      </c>
      <c r="D176" s="824" t="s">
        <v>1773</v>
      </c>
      <c r="E176" s="825" t="s">
        <v>1127</v>
      </c>
      <c r="F176" s="823" t="s">
        <v>1103</v>
      </c>
      <c r="G176" s="823" t="s">
        <v>1251</v>
      </c>
      <c r="H176" s="823" t="s">
        <v>329</v>
      </c>
      <c r="I176" s="823" t="s">
        <v>1393</v>
      </c>
      <c r="J176" s="823" t="s">
        <v>1394</v>
      </c>
      <c r="K176" s="823" t="s">
        <v>1391</v>
      </c>
      <c r="L176" s="826">
        <v>289.07</v>
      </c>
      <c r="M176" s="826">
        <v>11562.8</v>
      </c>
      <c r="N176" s="823">
        <v>40</v>
      </c>
      <c r="O176" s="827">
        <v>2</v>
      </c>
      <c r="P176" s="826"/>
      <c r="Q176" s="828">
        <v>0</v>
      </c>
      <c r="R176" s="823"/>
      <c r="S176" s="828">
        <v>0</v>
      </c>
      <c r="T176" s="827"/>
      <c r="U176" s="829">
        <v>0</v>
      </c>
    </row>
    <row r="177" spans="1:21" ht="14.45" customHeight="1" x14ac:dyDescent="0.2">
      <c r="A177" s="822">
        <v>9</v>
      </c>
      <c r="B177" s="823" t="s">
        <v>1102</v>
      </c>
      <c r="C177" s="823" t="s">
        <v>1109</v>
      </c>
      <c r="D177" s="824" t="s">
        <v>1773</v>
      </c>
      <c r="E177" s="825" t="s">
        <v>1127</v>
      </c>
      <c r="F177" s="823" t="s">
        <v>1103</v>
      </c>
      <c r="G177" s="823" t="s">
        <v>1251</v>
      </c>
      <c r="H177" s="823" t="s">
        <v>329</v>
      </c>
      <c r="I177" s="823" t="s">
        <v>1397</v>
      </c>
      <c r="J177" s="823" t="s">
        <v>1398</v>
      </c>
      <c r="K177" s="823" t="s">
        <v>1391</v>
      </c>
      <c r="L177" s="826">
        <v>289.07</v>
      </c>
      <c r="M177" s="826">
        <v>11562.8</v>
      </c>
      <c r="N177" s="823">
        <v>40</v>
      </c>
      <c r="O177" s="827">
        <v>2</v>
      </c>
      <c r="P177" s="826"/>
      <c r="Q177" s="828">
        <v>0</v>
      </c>
      <c r="R177" s="823"/>
      <c r="S177" s="828">
        <v>0</v>
      </c>
      <c r="T177" s="827"/>
      <c r="U177" s="829">
        <v>0</v>
      </c>
    </row>
    <row r="178" spans="1:21" ht="14.45" customHeight="1" x14ac:dyDescent="0.2">
      <c r="A178" s="822">
        <v>9</v>
      </c>
      <c r="B178" s="823" t="s">
        <v>1102</v>
      </c>
      <c r="C178" s="823" t="s">
        <v>1109</v>
      </c>
      <c r="D178" s="824" t="s">
        <v>1773</v>
      </c>
      <c r="E178" s="825" t="s">
        <v>1127</v>
      </c>
      <c r="F178" s="823" t="s">
        <v>1103</v>
      </c>
      <c r="G178" s="823" t="s">
        <v>1251</v>
      </c>
      <c r="H178" s="823" t="s">
        <v>329</v>
      </c>
      <c r="I178" s="823" t="s">
        <v>1490</v>
      </c>
      <c r="J178" s="823" t="s">
        <v>1491</v>
      </c>
      <c r="K178" s="823" t="s">
        <v>1492</v>
      </c>
      <c r="L178" s="826">
        <v>347.35</v>
      </c>
      <c r="M178" s="826">
        <v>347.35</v>
      </c>
      <c r="N178" s="823">
        <v>1</v>
      </c>
      <c r="O178" s="827">
        <v>1</v>
      </c>
      <c r="P178" s="826">
        <v>347.35</v>
      </c>
      <c r="Q178" s="828">
        <v>1</v>
      </c>
      <c r="R178" s="823">
        <v>1</v>
      </c>
      <c r="S178" s="828">
        <v>1</v>
      </c>
      <c r="T178" s="827">
        <v>1</v>
      </c>
      <c r="U178" s="829">
        <v>1</v>
      </c>
    </row>
    <row r="179" spans="1:21" ht="14.45" customHeight="1" x14ac:dyDescent="0.2">
      <c r="A179" s="822">
        <v>9</v>
      </c>
      <c r="B179" s="823" t="s">
        <v>1102</v>
      </c>
      <c r="C179" s="823" t="s">
        <v>1109</v>
      </c>
      <c r="D179" s="824" t="s">
        <v>1773</v>
      </c>
      <c r="E179" s="825" t="s">
        <v>1127</v>
      </c>
      <c r="F179" s="823" t="s">
        <v>1103</v>
      </c>
      <c r="G179" s="823" t="s">
        <v>1251</v>
      </c>
      <c r="H179" s="823" t="s">
        <v>329</v>
      </c>
      <c r="I179" s="823" t="s">
        <v>1252</v>
      </c>
      <c r="J179" s="823" t="s">
        <v>1253</v>
      </c>
      <c r="K179" s="823" t="s">
        <v>1254</v>
      </c>
      <c r="L179" s="826">
        <v>294.81</v>
      </c>
      <c r="M179" s="826">
        <v>2653.29</v>
      </c>
      <c r="N179" s="823">
        <v>9</v>
      </c>
      <c r="O179" s="827">
        <v>3</v>
      </c>
      <c r="P179" s="826">
        <v>2063.67</v>
      </c>
      <c r="Q179" s="828">
        <v>0.77777777777777779</v>
      </c>
      <c r="R179" s="823">
        <v>7</v>
      </c>
      <c r="S179" s="828">
        <v>0.77777777777777779</v>
      </c>
      <c r="T179" s="827">
        <v>2</v>
      </c>
      <c r="U179" s="829">
        <v>0.66666666666666663</v>
      </c>
    </row>
    <row r="180" spans="1:21" ht="14.45" customHeight="1" x14ac:dyDescent="0.2">
      <c r="A180" s="822">
        <v>9</v>
      </c>
      <c r="B180" s="823" t="s">
        <v>1102</v>
      </c>
      <c r="C180" s="823" t="s">
        <v>1109</v>
      </c>
      <c r="D180" s="824" t="s">
        <v>1773</v>
      </c>
      <c r="E180" s="825" t="s">
        <v>1127</v>
      </c>
      <c r="F180" s="823" t="s">
        <v>1103</v>
      </c>
      <c r="G180" s="823" t="s">
        <v>1251</v>
      </c>
      <c r="H180" s="823" t="s">
        <v>329</v>
      </c>
      <c r="I180" s="823" t="s">
        <v>1493</v>
      </c>
      <c r="J180" s="823" t="s">
        <v>1494</v>
      </c>
      <c r="K180" s="823" t="s">
        <v>1495</v>
      </c>
      <c r="L180" s="826">
        <v>283.39999999999998</v>
      </c>
      <c r="M180" s="826">
        <v>2834</v>
      </c>
      <c r="N180" s="823">
        <v>10</v>
      </c>
      <c r="O180" s="827">
        <v>1</v>
      </c>
      <c r="P180" s="826"/>
      <c r="Q180" s="828">
        <v>0</v>
      </c>
      <c r="R180" s="823"/>
      <c r="S180" s="828">
        <v>0</v>
      </c>
      <c r="T180" s="827"/>
      <c r="U180" s="829">
        <v>0</v>
      </c>
    </row>
    <row r="181" spans="1:21" ht="14.45" customHeight="1" x14ac:dyDescent="0.2">
      <c r="A181" s="822">
        <v>9</v>
      </c>
      <c r="B181" s="823" t="s">
        <v>1102</v>
      </c>
      <c r="C181" s="823" t="s">
        <v>1109</v>
      </c>
      <c r="D181" s="824" t="s">
        <v>1773</v>
      </c>
      <c r="E181" s="825" t="s">
        <v>1127</v>
      </c>
      <c r="F181" s="823" t="s">
        <v>1103</v>
      </c>
      <c r="G181" s="823" t="s">
        <v>1251</v>
      </c>
      <c r="H181" s="823" t="s">
        <v>329</v>
      </c>
      <c r="I181" s="823" t="s">
        <v>1460</v>
      </c>
      <c r="J181" s="823" t="s">
        <v>933</v>
      </c>
      <c r="K181" s="823" t="s">
        <v>934</v>
      </c>
      <c r="L181" s="826">
        <v>331.56</v>
      </c>
      <c r="M181" s="826">
        <v>3315.6000000000004</v>
      </c>
      <c r="N181" s="823">
        <v>10</v>
      </c>
      <c r="O181" s="827">
        <v>2.5</v>
      </c>
      <c r="P181" s="826">
        <v>994.68000000000006</v>
      </c>
      <c r="Q181" s="828">
        <v>0.3</v>
      </c>
      <c r="R181" s="823">
        <v>3</v>
      </c>
      <c r="S181" s="828">
        <v>0.3</v>
      </c>
      <c r="T181" s="827">
        <v>0.5</v>
      </c>
      <c r="U181" s="829">
        <v>0.2</v>
      </c>
    </row>
    <row r="182" spans="1:21" ht="14.45" customHeight="1" x14ac:dyDescent="0.2">
      <c r="A182" s="822">
        <v>9</v>
      </c>
      <c r="B182" s="823" t="s">
        <v>1102</v>
      </c>
      <c r="C182" s="823" t="s">
        <v>1109</v>
      </c>
      <c r="D182" s="824" t="s">
        <v>1773</v>
      </c>
      <c r="E182" s="825" t="s">
        <v>1127</v>
      </c>
      <c r="F182" s="823" t="s">
        <v>1103</v>
      </c>
      <c r="G182" s="823" t="s">
        <v>1251</v>
      </c>
      <c r="H182" s="823" t="s">
        <v>698</v>
      </c>
      <c r="I182" s="823" t="s">
        <v>1400</v>
      </c>
      <c r="J182" s="823" t="s">
        <v>1384</v>
      </c>
      <c r="K182" s="823" t="s">
        <v>1385</v>
      </c>
      <c r="L182" s="826">
        <v>2963.52</v>
      </c>
      <c r="M182" s="826">
        <v>44452.800000000003</v>
      </c>
      <c r="N182" s="823">
        <v>15</v>
      </c>
      <c r="O182" s="827">
        <v>4</v>
      </c>
      <c r="P182" s="826">
        <v>11854.08</v>
      </c>
      <c r="Q182" s="828">
        <v>0.26666666666666666</v>
      </c>
      <c r="R182" s="823">
        <v>4</v>
      </c>
      <c r="S182" s="828">
        <v>0.26666666666666666</v>
      </c>
      <c r="T182" s="827">
        <v>1</v>
      </c>
      <c r="U182" s="829">
        <v>0.25</v>
      </c>
    </row>
    <row r="183" spans="1:21" ht="14.45" customHeight="1" x14ac:dyDescent="0.2">
      <c r="A183" s="822">
        <v>9</v>
      </c>
      <c r="B183" s="823" t="s">
        <v>1102</v>
      </c>
      <c r="C183" s="823" t="s">
        <v>1109</v>
      </c>
      <c r="D183" s="824" t="s">
        <v>1773</v>
      </c>
      <c r="E183" s="825" t="s">
        <v>1127</v>
      </c>
      <c r="F183" s="823" t="s">
        <v>1103</v>
      </c>
      <c r="G183" s="823" t="s">
        <v>1251</v>
      </c>
      <c r="H183" s="823" t="s">
        <v>698</v>
      </c>
      <c r="I183" s="823" t="s">
        <v>1401</v>
      </c>
      <c r="J183" s="823" t="s">
        <v>1402</v>
      </c>
      <c r="K183" s="823" t="s">
        <v>1254</v>
      </c>
      <c r="L183" s="826">
        <v>1614.9</v>
      </c>
      <c r="M183" s="826">
        <v>4844.7000000000007</v>
      </c>
      <c r="N183" s="823">
        <v>3</v>
      </c>
      <c r="O183" s="827">
        <v>1</v>
      </c>
      <c r="P183" s="826"/>
      <c r="Q183" s="828">
        <v>0</v>
      </c>
      <c r="R183" s="823"/>
      <c r="S183" s="828">
        <v>0</v>
      </c>
      <c r="T183" s="827"/>
      <c r="U183" s="829">
        <v>0</v>
      </c>
    </row>
    <row r="184" spans="1:21" ht="14.45" customHeight="1" x14ac:dyDescent="0.2">
      <c r="A184" s="822">
        <v>9</v>
      </c>
      <c r="B184" s="823" t="s">
        <v>1102</v>
      </c>
      <c r="C184" s="823" t="s">
        <v>1109</v>
      </c>
      <c r="D184" s="824" t="s">
        <v>1773</v>
      </c>
      <c r="E184" s="825" t="s">
        <v>1127</v>
      </c>
      <c r="F184" s="823" t="s">
        <v>1104</v>
      </c>
      <c r="G184" s="823" t="s">
        <v>1258</v>
      </c>
      <c r="H184" s="823" t="s">
        <v>329</v>
      </c>
      <c r="I184" s="823" t="s">
        <v>1466</v>
      </c>
      <c r="J184" s="823" t="s">
        <v>1260</v>
      </c>
      <c r="K184" s="823"/>
      <c r="L184" s="826">
        <v>0</v>
      </c>
      <c r="M184" s="826">
        <v>0</v>
      </c>
      <c r="N184" s="823">
        <v>1</v>
      </c>
      <c r="O184" s="827">
        <v>1</v>
      </c>
      <c r="P184" s="826">
        <v>0</v>
      </c>
      <c r="Q184" s="828"/>
      <c r="R184" s="823">
        <v>1</v>
      </c>
      <c r="S184" s="828">
        <v>1</v>
      </c>
      <c r="T184" s="827">
        <v>1</v>
      </c>
      <c r="U184" s="829">
        <v>1</v>
      </c>
    </row>
    <row r="185" spans="1:21" ht="14.45" customHeight="1" x14ac:dyDescent="0.2">
      <c r="A185" s="822">
        <v>9</v>
      </c>
      <c r="B185" s="823" t="s">
        <v>1102</v>
      </c>
      <c r="C185" s="823" t="s">
        <v>1109</v>
      </c>
      <c r="D185" s="824" t="s">
        <v>1773</v>
      </c>
      <c r="E185" s="825" t="s">
        <v>1127</v>
      </c>
      <c r="F185" s="823" t="s">
        <v>1104</v>
      </c>
      <c r="G185" s="823" t="s">
        <v>1258</v>
      </c>
      <c r="H185" s="823" t="s">
        <v>329</v>
      </c>
      <c r="I185" s="823" t="s">
        <v>1410</v>
      </c>
      <c r="J185" s="823" t="s">
        <v>1260</v>
      </c>
      <c r="K185" s="823"/>
      <c r="L185" s="826">
        <v>0</v>
      </c>
      <c r="M185" s="826">
        <v>0</v>
      </c>
      <c r="N185" s="823">
        <v>1</v>
      </c>
      <c r="O185" s="827">
        <v>1</v>
      </c>
      <c r="P185" s="826"/>
      <c r="Q185" s="828"/>
      <c r="R185" s="823"/>
      <c r="S185" s="828">
        <v>0</v>
      </c>
      <c r="T185" s="827"/>
      <c r="U185" s="829">
        <v>0</v>
      </c>
    </row>
    <row r="186" spans="1:21" ht="14.45" customHeight="1" x14ac:dyDescent="0.2">
      <c r="A186" s="822">
        <v>9</v>
      </c>
      <c r="B186" s="823" t="s">
        <v>1102</v>
      </c>
      <c r="C186" s="823" t="s">
        <v>1109</v>
      </c>
      <c r="D186" s="824" t="s">
        <v>1773</v>
      </c>
      <c r="E186" s="825" t="s">
        <v>1127</v>
      </c>
      <c r="F186" s="823" t="s">
        <v>1105</v>
      </c>
      <c r="G186" s="823" t="s">
        <v>1496</v>
      </c>
      <c r="H186" s="823" t="s">
        <v>329</v>
      </c>
      <c r="I186" s="823" t="s">
        <v>1497</v>
      </c>
      <c r="J186" s="823" t="s">
        <v>1498</v>
      </c>
      <c r="K186" s="823" t="s">
        <v>1499</v>
      </c>
      <c r="L186" s="826">
        <v>303.79000000000002</v>
      </c>
      <c r="M186" s="826">
        <v>8202.33</v>
      </c>
      <c r="N186" s="823">
        <v>27</v>
      </c>
      <c r="O186" s="827">
        <v>1</v>
      </c>
      <c r="P186" s="826"/>
      <c r="Q186" s="828">
        <v>0</v>
      </c>
      <c r="R186" s="823"/>
      <c r="S186" s="828">
        <v>0</v>
      </c>
      <c r="T186" s="827"/>
      <c r="U186" s="829">
        <v>0</v>
      </c>
    </row>
    <row r="187" spans="1:21" ht="14.45" customHeight="1" x14ac:dyDescent="0.2">
      <c r="A187" s="822">
        <v>9</v>
      </c>
      <c r="B187" s="823" t="s">
        <v>1102</v>
      </c>
      <c r="C187" s="823" t="s">
        <v>1109</v>
      </c>
      <c r="D187" s="824" t="s">
        <v>1773</v>
      </c>
      <c r="E187" s="825" t="s">
        <v>1125</v>
      </c>
      <c r="F187" s="823" t="s">
        <v>1103</v>
      </c>
      <c r="G187" s="823" t="s">
        <v>1262</v>
      </c>
      <c r="H187" s="823" t="s">
        <v>698</v>
      </c>
      <c r="I187" s="823" t="s">
        <v>1500</v>
      </c>
      <c r="J187" s="823" t="s">
        <v>1501</v>
      </c>
      <c r="K187" s="823" t="s">
        <v>1502</v>
      </c>
      <c r="L187" s="826">
        <v>615.15</v>
      </c>
      <c r="M187" s="826">
        <v>615.15</v>
      </c>
      <c r="N187" s="823">
        <v>1</v>
      </c>
      <c r="O187" s="827">
        <v>1</v>
      </c>
      <c r="P187" s="826"/>
      <c r="Q187" s="828">
        <v>0</v>
      </c>
      <c r="R187" s="823"/>
      <c r="S187" s="828">
        <v>0</v>
      </c>
      <c r="T187" s="827"/>
      <c r="U187" s="829">
        <v>0</v>
      </c>
    </row>
    <row r="188" spans="1:21" ht="14.45" customHeight="1" x14ac:dyDescent="0.2">
      <c r="A188" s="822">
        <v>9</v>
      </c>
      <c r="B188" s="823" t="s">
        <v>1102</v>
      </c>
      <c r="C188" s="823" t="s">
        <v>1109</v>
      </c>
      <c r="D188" s="824" t="s">
        <v>1773</v>
      </c>
      <c r="E188" s="825" t="s">
        <v>1125</v>
      </c>
      <c r="F188" s="823" t="s">
        <v>1103</v>
      </c>
      <c r="G188" s="823" t="s">
        <v>1503</v>
      </c>
      <c r="H188" s="823" t="s">
        <v>329</v>
      </c>
      <c r="I188" s="823" t="s">
        <v>1504</v>
      </c>
      <c r="J188" s="823" t="s">
        <v>1505</v>
      </c>
      <c r="K188" s="823" t="s">
        <v>1506</v>
      </c>
      <c r="L188" s="826">
        <v>17.72</v>
      </c>
      <c r="M188" s="826">
        <v>17.72</v>
      </c>
      <c r="N188" s="823">
        <v>1</v>
      </c>
      <c r="O188" s="827">
        <v>1</v>
      </c>
      <c r="P188" s="826">
        <v>17.72</v>
      </c>
      <c r="Q188" s="828">
        <v>1</v>
      </c>
      <c r="R188" s="823">
        <v>1</v>
      </c>
      <c r="S188" s="828">
        <v>1</v>
      </c>
      <c r="T188" s="827">
        <v>1</v>
      </c>
      <c r="U188" s="829">
        <v>1</v>
      </c>
    </row>
    <row r="189" spans="1:21" ht="14.45" customHeight="1" x14ac:dyDescent="0.2">
      <c r="A189" s="822">
        <v>9</v>
      </c>
      <c r="B189" s="823" t="s">
        <v>1102</v>
      </c>
      <c r="C189" s="823" t="s">
        <v>1109</v>
      </c>
      <c r="D189" s="824" t="s">
        <v>1773</v>
      </c>
      <c r="E189" s="825" t="s">
        <v>1125</v>
      </c>
      <c r="F189" s="823" t="s">
        <v>1103</v>
      </c>
      <c r="G189" s="823" t="s">
        <v>1133</v>
      </c>
      <c r="H189" s="823" t="s">
        <v>698</v>
      </c>
      <c r="I189" s="823" t="s">
        <v>1134</v>
      </c>
      <c r="J189" s="823" t="s">
        <v>1135</v>
      </c>
      <c r="K189" s="823" t="s">
        <v>1136</v>
      </c>
      <c r="L189" s="826">
        <v>56.06</v>
      </c>
      <c r="M189" s="826">
        <v>112.12</v>
      </c>
      <c r="N189" s="823">
        <v>2</v>
      </c>
      <c r="O189" s="827">
        <v>2</v>
      </c>
      <c r="P189" s="826">
        <v>56.06</v>
      </c>
      <c r="Q189" s="828">
        <v>0.5</v>
      </c>
      <c r="R189" s="823">
        <v>1</v>
      </c>
      <c r="S189" s="828">
        <v>0.5</v>
      </c>
      <c r="T189" s="827">
        <v>1</v>
      </c>
      <c r="U189" s="829">
        <v>0.5</v>
      </c>
    </row>
    <row r="190" spans="1:21" ht="14.45" customHeight="1" x14ac:dyDescent="0.2">
      <c r="A190" s="822">
        <v>9</v>
      </c>
      <c r="B190" s="823" t="s">
        <v>1102</v>
      </c>
      <c r="C190" s="823" t="s">
        <v>1109</v>
      </c>
      <c r="D190" s="824" t="s">
        <v>1773</v>
      </c>
      <c r="E190" s="825" t="s">
        <v>1125</v>
      </c>
      <c r="F190" s="823" t="s">
        <v>1103</v>
      </c>
      <c r="G190" s="823" t="s">
        <v>1507</v>
      </c>
      <c r="H190" s="823" t="s">
        <v>329</v>
      </c>
      <c r="I190" s="823" t="s">
        <v>1508</v>
      </c>
      <c r="J190" s="823" t="s">
        <v>1509</v>
      </c>
      <c r="K190" s="823" t="s">
        <v>1510</v>
      </c>
      <c r="L190" s="826">
        <v>100.91</v>
      </c>
      <c r="M190" s="826">
        <v>100.91</v>
      </c>
      <c r="N190" s="823">
        <v>1</v>
      </c>
      <c r="O190" s="827">
        <v>1</v>
      </c>
      <c r="P190" s="826">
        <v>100.91</v>
      </c>
      <c r="Q190" s="828">
        <v>1</v>
      </c>
      <c r="R190" s="823">
        <v>1</v>
      </c>
      <c r="S190" s="828">
        <v>1</v>
      </c>
      <c r="T190" s="827">
        <v>1</v>
      </c>
      <c r="U190" s="829">
        <v>1</v>
      </c>
    </row>
    <row r="191" spans="1:21" ht="14.45" customHeight="1" x14ac:dyDescent="0.2">
      <c r="A191" s="822">
        <v>9</v>
      </c>
      <c r="B191" s="823" t="s">
        <v>1102</v>
      </c>
      <c r="C191" s="823" t="s">
        <v>1109</v>
      </c>
      <c r="D191" s="824" t="s">
        <v>1773</v>
      </c>
      <c r="E191" s="825" t="s">
        <v>1125</v>
      </c>
      <c r="F191" s="823" t="s">
        <v>1103</v>
      </c>
      <c r="G191" s="823" t="s">
        <v>1141</v>
      </c>
      <c r="H191" s="823" t="s">
        <v>329</v>
      </c>
      <c r="I191" s="823" t="s">
        <v>1415</v>
      </c>
      <c r="J191" s="823" t="s">
        <v>1143</v>
      </c>
      <c r="K191" s="823" t="s">
        <v>1416</v>
      </c>
      <c r="L191" s="826">
        <v>42.1</v>
      </c>
      <c r="M191" s="826">
        <v>42.1</v>
      </c>
      <c r="N191" s="823">
        <v>1</v>
      </c>
      <c r="O191" s="827">
        <v>1</v>
      </c>
      <c r="P191" s="826">
        <v>42.1</v>
      </c>
      <c r="Q191" s="828">
        <v>1</v>
      </c>
      <c r="R191" s="823">
        <v>1</v>
      </c>
      <c r="S191" s="828">
        <v>1</v>
      </c>
      <c r="T191" s="827">
        <v>1</v>
      </c>
      <c r="U191" s="829">
        <v>1</v>
      </c>
    </row>
    <row r="192" spans="1:21" ht="14.45" customHeight="1" x14ac:dyDescent="0.2">
      <c r="A192" s="822">
        <v>9</v>
      </c>
      <c r="B192" s="823" t="s">
        <v>1102</v>
      </c>
      <c r="C192" s="823" t="s">
        <v>1109</v>
      </c>
      <c r="D192" s="824" t="s">
        <v>1773</v>
      </c>
      <c r="E192" s="825" t="s">
        <v>1125</v>
      </c>
      <c r="F192" s="823" t="s">
        <v>1103</v>
      </c>
      <c r="G192" s="823" t="s">
        <v>1478</v>
      </c>
      <c r="H192" s="823" t="s">
        <v>329</v>
      </c>
      <c r="I192" s="823" t="s">
        <v>1511</v>
      </c>
      <c r="J192" s="823" t="s">
        <v>1512</v>
      </c>
      <c r="K192" s="823" t="s">
        <v>1428</v>
      </c>
      <c r="L192" s="826">
        <v>176.32</v>
      </c>
      <c r="M192" s="826">
        <v>176.32</v>
      </c>
      <c r="N192" s="823">
        <v>1</v>
      </c>
      <c r="O192" s="827">
        <v>0.5</v>
      </c>
      <c r="P192" s="826"/>
      <c r="Q192" s="828">
        <v>0</v>
      </c>
      <c r="R192" s="823"/>
      <c r="S192" s="828">
        <v>0</v>
      </c>
      <c r="T192" s="827"/>
      <c r="U192" s="829">
        <v>0</v>
      </c>
    </row>
    <row r="193" spans="1:21" ht="14.45" customHeight="1" x14ac:dyDescent="0.2">
      <c r="A193" s="822">
        <v>9</v>
      </c>
      <c r="B193" s="823" t="s">
        <v>1102</v>
      </c>
      <c r="C193" s="823" t="s">
        <v>1109</v>
      </c>
      <c r="D193" s="824" t="s">
        <v>1773</v>
      </c>
      <c r="E193" s="825" t="s">
        <v>1125</v>
      </c>
      <c r="F193" s="823" t="s">
        <v>1103</v>
      </c>
      <c r="G193" s="823" t="s">
        <v>1152</v>
      </c>
      <c r="H193" s="823" t="s">
        <v>329</v>
      </c>
      <c r="I193" s="823" t="s">
        <v>1153</v>
      </c>
      <c r="J193" s="823" t="s">
        <v>1154</v>
      </c>
      <c r="K193" s="823" t="s">
        <v>1155</v>
      </c>
      <c r="L193" s="826">
        <v>236.03</v>
      </c>
      <c r="M193" s="826">
        <v>236.03</v>
      </c>
      <c r="N193" s="823">
        <v>1</v>
      </c>
      <c r="O193" s="827">
        <v>1</v>
      </c>
      <c r="P193" s="826"/>
      <c r="Q193" s="828">
        <v>0</v>
      </c>
      <c r="R193" s="823"/>
      <c r="S193" s="828">
        <v>0</v>
      </c>
      <c r="T193" s="827"/>
      <c r="U193" s="829">
        <v>0</v>
      </c>
    </row>
    <row r="194" spans="1:21" ht="14.45" customHeight="1" x14ac:dyDescent="0.2">
      <c r="A194" s="822">
        <v>9</v>
      </c>
      <c r="B194" s="823" t="s">
        <v>1102</v>
      </c>
      <c r="C194" s="823" t="s">
        <v>1109</v>
      </c>
      <c r="D194" s="824" t="s">
        <v>1773</v>
      </c>
      <c r="E194" s="825" t="s">
        <v>1125</v>
      </c>
      <c r="F194" s="823" t="s">
        <v>1103</v>
      </c>
      <c r="G194" s="823" t="s">
        <v>1152</v>
      </c>
      <c r="H194" s="823" t="s">
        <v>329</v>
      </c>
      <c r="I194" s="823" t="s">
        <v>1513</v>
      </c>
      <c r="J194" s="823" t="s">
        <v>1514</v>
      </c>
      <c r="K194" s="823" t="s">
        <v>1515</v>
      </c>
      <c r="L194" s="826">
        <v>354.04</v>
      </c>
      <c r="M194" s="826">
        <v>708.08</v>
      </c>
      <c r="N194" s="823">
        <v>2</v>
      </c>
      <c r="O194" s="827">
        <v>1</v>
      </c>
      <c r="P194" s="826">
        <v>354.04</v>
      </c>
      <c r="Q194" s="828">
        <v>0.5</v>
      </c>
      <c r="R194" s="823">
        <v>1</v>
      </c>
      <c r="S194" s="828">
        <v>0.5</v>
      </c>
      <c r="T194" s="827">
        <v>0.5</v>
      </c>
      <c r="U194" s="829">
        <v>0.5</v>
      </c>
    </row>
    <row r="195" spans="1:21" ht="14.45" customHeight="1" x14ac:dyDescent="0.2">
      <c r="A195" s="822">
        <v>9</v>
      </c>
      <c r="B195" s="823" t="s">
        <v>1102</v>
      </c>
      <c r="C195" s="823" t="s">
        <v>1109</v>
      </c>
      <c r="D195" s="824" t="s">
        <v>1773</v>
      </c>
      <c r="E195" s="825" t="s">
        <v>1125</v>
      </c>
      <c r="F195" s="823" t="s">
        <v>1103</v>
      </c>
      <c r="G195" s="823" t="s">
        <v>1278</v>
      </c>
      <c r="H195" s="823" t="s">
        <v>329</v>
      </c>
      <c r="I195" s="823" t="s">
        <v>1516</v>
      </c>
      <c r="J195" s="823" t="s">
        <v>1280</v>
      </c>
      <c r="K195" s="823" t="s">
        <v>1517</v>
      </c>
      <c r="L195" s="826">
        <v>92.85</v>
      </c>
      <c r="M195" s="826">
        <v>92.85</v>
      </c>
      <c r="N195" s="823">
        <v>1</v>
      </c>
      <c r="O195" s="827">
        <v>1</v>
      </c>
      <c r="P195" s="826"/>
      <c r="Q195" s="828">
        <v>0</v>
      </c>
      <c r="R195" s="823"/>
      <c r="S195" s="828">
        <v>0</v>
      </c>
      <c r="T195" s="827"/>
      <c r="U195" s="829">
        <v>0</v>
      </c>
    </row>
    <row r="196" spans="1:21" ht="14.45" customHeight="1" x14ac:dyDescent="0.2">
      <c r="A196" s="822">
        <v>9</v>
      </c>
      <c r="B196" s="823" t="s">
        <v>1102</v>
      </c>
      <c r="C196" s="823" t="s">
        <v>1109</v>
      </c>
      <c r="D196" s="824" t="s">
        <v>1773</v>
      </c>
      <c r="E196" s="825" t="s">
        <v>1125</v>
      </c>
      <c r="F196" s="823" t="s">
        <v>1103</v>
      </c>
      <c r="G196" s="823" t="s">
        <v>1168</v>
      </c>
      <c r="H196" s="823" t="s">
        <v>329</v>
      </c>
      <c r="I196" s="823" t="s">
        <v>1518</v>
      </c>
      <c r="J196" s="823" t="s">
        <v>652</v>
      </c>
      <c r="K196" s="823" t="s">
        <v>1519</v>
      </c>
      <c r="L196" s="826">
        <v>52.19</v>
      </c>
      <c r="M196" s="826">
        <v>52.19</v>
      </c>
      <c r="N196" s="823">
        <v>1</v>
      </c>
      <c r="O196" s="827">
        <v>1</v>
      </c>
      <c r="P196" s="826">
        <v>52.19</v>
      </c>
      <c r="Q196" s="828">
        <v>1</v>
      </c>
      <c r="R196" s="823">
        <v>1</v>
      </c>
      <c r="S196" s="828">
        <v>1</v>
      </c>
      <c r="T196" s="827">
        <v>1</v>
      </c>
      <c r="U196" s="829">
        <v>1</v>
      </c>
    </row>
    <row r="197" spans="1:21" ht="14.45" customHeight="1" x14ac:dyDescent="0.2">
      <c r="A197" s="822">
        <v>9</v>
      </c>
      <c r="B197" s="823" t="s">
        <v>1102</v>
      </c>
      <c r="C197" s="823" t="s">
        <v>1109</v>
      </c>
      <c r="D197" s="824" t="s">
        <v>1773</v>
      </c>
      <c r="E197" s="825" t="s">
        <v>1125</v>
      </c>
      <c r="F197" s="823" t="s">
        <v>1103</v>
      </c>
      <c r="G197" s="823" t="s">
        <v>1168</v>
      </c>
      <c r="H197" s="823" t="s">
        <v>329</v>
      </c>
      <c r="I197" s="823" t="s">
        <v>1169</v>
      </c>
      <c r="J197" s="823" t="s">
        <v>652</v>
      </c>
      <c r="K197" s="823" t="s">
        <v>653</v>
      </c>
      <c r="L197" s="826">
        <v>105.63</v>
      </c>
      <c r="M197" s="826">
        <v>211.26</v>
      </c>
      <c r="N197" s="823">
        <v>2</v>
      </c>
      <c r="O197" s="827">
        <v>1</v>
      </c>
      <c r="P197" s="826"/>
      <c r="Q197" s="828">
        <v>0</v>
      </c>
      <c r="R197" s="823"/>
      <c r="S197" s="828">
        <v>0</v>
      </c>
      <c r="T197" s="827"/>
      <c r="U197" s="829">
        <v>0</v>
      </c>
    </row>
    <row r="198" spans="1:21" ht="14.45" customHeight="1" x14ac:dyDescent="0.2">
      <c r="A198" s="822">
        <v>9</v>
      </c>
      <c r="B198" s="823" t="s">
        <v>1102</v>
      </c>
      <c r="C198" s="823" t="s">
        <v>1109</v>
      </c>
      <c r="D198" s="824" t="s">
        <v>1773</v>
      </c>
      <c r="E198" s="825" t="s">
        <v>1125</v>
      </c>
      <c r="F198" s="823" t="s">
        <v>1103</v>
      </c>
      <c r="G198" s="823" t="s">
        <v>1520</v>
      </c>
      <c r="H198" s="823" t="s">
        <v>329</v>
      </c>
      <c r="I198" s="823" t="s">
        <v>1521</v>
      </c>
      <c r="J198" s="823" t="s">
        <v>1522</v>
      </c>
      <c r="K198" s="823" t="s">
        <v>1523</v>
      </c>
      <c r="L198" s="826">
        <v>0</v>
      </c>
      <c r="M198" s="826">
        <v>0</v>
      </c>
      <c r="N198" s="823">
        <v>1</v>
      </c>
      <c r="O198" s="827">
        <v>1</v>
      </c>
      <c r="P198" s="826"/>
      <c r="Q198" s="828"/>
      <c r="R198" s="823"/>
      <c r="S198" s="828">
        <v>0</v>
      </c>
      <c r="T198" s="827"/>
      <c r="U198" s="829">
        <v>0</v>
      </c>
    </row>
    <row r="199" spans="1:21" ht="14.45" customHeight="1" x14ac:dyDescent="0.2">
      <c r="A199" s="822">
        <v>9</v>
      </c>
      <c r="B199" s="823" t="s">
        <v>1102</v>
      </c>
      <c r="C199" s="823" t="s">
        <v>1109</v>
      </c>
      <c r="D199" s="824" t="s">
        <v>1773</v>
      </c>
      <c r="E199" s="825" t="s">
        <v>1125</v>
      </c>
      <c r="F199" s="823" t="s">
        <v>1103</v>
      </c>
      <c r="G199" s="823" t="s">
        <v>1524</v>
      </c>
      <c r="H199" s="823" t="s">
        <v>329</v>
      </c>
      <c r="I199" s="823" t="s">
        <v>1525</v>
      </c>
      <c r="J199" s="823" t="s">
        <v>674</v>
      </c>
      <c r="K199" s="823" t="s">
        <v>1526</v>
      </c>
      <c r="L199" s="826">
        <v>0</v>
      </c>
      <c r="M199" s="826">
        <v>0</v>
      </c>
      <c r="N199" s="823">
        <v>1</v>
      </c>
      <c r="O199" s="827">
        <v>1</v>
      </c>
      <c r="P199" s="826">
        <v>0</v>
      </c>
      <c r="Q199" s="828"/>
      <c r="R199" s="823">
        <v>1</v>
      </c>
      <c r="S199" s="828">
        <v>1</v>
      </c>
      <c r="T199" s="827">
        <v>1</v>
      </c>
      <c r="U199" s="829">
        <v>1</v>
      </c>
    </row>
    <row r="200" spans="1:21" ht="14.45" customHeight="1" x14ac:dyDescent="0.2">
      <c r="A200" s="822">
        <v>9</v>
      </c>
      <c r="B200" s="823" t="s">
        <v>1102</v>
      </c>
      <c r="C200" s="823" t="s">
        <v>1109</v>
      </c>
      <c r="D200" s="824" t="s">
        <v>1773</v>
      </c>
      <c r="E200" s="825" t="s">
        <v>1125</v>
      </c>
      <c r="F200" s="823" t="s">
        <v>1103</v>
      </c>
      <c r="G200" s="823" t="s">
        <v>1174</v>
      </c>
      <c r="H200" s="823" t="s">
        <v>329</v>
      </c>
      <c r="I200" s="823" t="s">
        <v>1292</v>
      </c>
      <c r="J200" s="823" t="s">
        <v>676</v>
      </c>
      <c r="K200" s="823" t="s">
        <v>677</v>
      </c>
      <c r="L200" s="826">
        <v>49.04</v>
      </c>
      <c r="M200" s="826">
        <v>147.12</v>
      </c>
      <c r="N200" s="823">
        <v>3</v>
      </c>
      <c r="O200" s="827">
        <v>2</v>
      </c>
      <c r="P200" s="826">
        <v>147.12</v>
      </c>
      <c r="Q200" s="828">
        <v>1</v>
      </c>
      <c r="R200" s="823">
        <v>3</v>
      </c>
      <c r="S200" s="828">
        <v>1</v>
      </c>
      <c r="T200" s="827">
        <v>2</v>
      </c>
      <c r="U200" s="829">
        <v>1</v>
      </c>
    </row>
    <row r="201" spans="1:21" ht="14.45" customHeight="1" x14ac:dyDescent="0.2">
      <c r="A201" s="822">
        <v>9</v>
      </c>
      <c r="B201" s="823" t="s">
        <v>1102</v>
      </c>
      <c r="C201" s="823" t="s">
        <v>1109</v>
      </c>
      <c r="D201" s="824" t="s">
        <v>1773</v>
      </c>
      <c r="E201" s="825" t="s">
        <v>1125</v>
      </c>
      <c r="F201" s="823" t="s">
        <v>1103</v>
      </c>
      <c r="G201" s="823" t="s">
        <v>1174</v>
      </c>
      <c r="H201" s="823" t="s">
        <v>329</v>
      </c>
      <c r="I201" s="823" t="s">
        <v>1527</v>
      </c>
      <c r="J201" s="823" t="s">
        <v>676</v>
      </c>
      <c r="K201" s="823" t="s">
        <v>677</v>
      </c>
      <c r="L201" s="826">
        <v>49.04</v>
      </c>
      <c r="M201" s="826">
        <v>49.04</v>
      </c>
      <c r="N201" s="823">
        <v>1</v>
      </c>
      <c r="O201" s="827">
        <v>0.5</v>
      </c>
      <c r="P201" s="826"/>
      <c r="Q201" s="828">
        <v>0</v>
      </c>
      <c r="R201" s="823"/>
      <c r="S201" s="828">
        <v>0</v>
      </c>
      <c r="T201" s="827"/>
      <c r="U201" s="829">
        <v>0</v>
      </c>
    </row>
    <row r="202" spans="1:21" ht="14.45" customHeight="1" x14ac:dyDescent="0.2">
      <c r="A202" s="822">
        <v>9</v>
      </c>
      <c r="B202" s="823" t="s">
        <v>1102</v>
      </c>
      <c r="C202" s="823" t="s">
        <v>1109</v>
      </c>
      <c r="D202" s="824" t="s">
        <v>1773</v>
      </c>
      <c r="E202" s="825" t="s">
        <v>1125</v>
      </c>
      <c r="F202" s="823" t="s">
        <v>1103</v>
      </c>
      <c r="G202" s="823" t="s">
        <v>1258</v>
      </c>
      <c r="H202" s="823" t="s">
        <v>329</v>
      </c>
      <c r="I202" s="823" t="s">
        <v>1296</v>
      </c>
      <c r="J202" s="823" t="s">
        <v>1260</v>
      </c>
      <c r="K202" s="823"/>
      <c r="L202" s="826">
        <v>0</v>
      </c>
      <c r="M202" s="826">
        <v>0</v>
      </c>
      <c r="N202" s="823">
        <v>1</v>
      </c>
      <c r="O202" s="827">
        <v>1</v>
      </c>
      <c r="P202" s="826">
        <v>0</v>
      </c>
      <c r="Q202" s="828"/>
      <c r="R202" s="823">
        <v>1</v>
      </c>
      <c r="S202" s="828">
        <v>1</v>
      </c>
      <c r="T202" s="827">
        <v>1</v>
      </c>
      <c r="U202" s="829">
        <v>1</v>
      </c>
    </row>
    <row r="203" spans="1:21" ht="14.45" customHeight="1" x14ac:dyDescent="0.2">
      <c r="A203" s="822">
        <v>9</v>
      </c>
      <c r="B203" s="823" t="s">
        <v>1102</v>
      </c>
      <c r="C203" s="823" t="s">
        <v>1109</v>
      </c>
      <c r="D203" s="824" t="s">
        <v>1773</v>
      </c>
      <c r="E203" s="825" t="s">
        <v>1125</v>
      </c>
      <c r="F203" s="823" t="s">
        <v>1103</v>
      </c>
      <c r="G203" s="823" t="s">
        <v>1297</v>
      </c>
      <c r="H203" s="823" t="s">
        <v>329</v>
      </c>
      <c r="I203" s="823" t="s">
        <v>1298</v>
      </c>
      <c r="J203" s="823" t="s">
        <v>681</v>
      </c>
      <c r="K203" s="823" t="s">
        <v>1299</v>
      </c>
      <c r="L203" s="826">
        <v>42.14</v>
      </c>
      <c r="M203" s="826">
        <v>294.97999999999996</v>
      </c>
      <c r="N203" s="823">
        <v>7</v>
      </c>
      <c r="O203" s="827">
        <v>4.5</v>
      </c>
      <c r="P203" s="826">
        <v>42.14</v>
      </c>
      <c r="Q203" s="828">
        <v>0.14285714285714288</v>
      </c>
      <c r="R203" s="823">
        <v>1</v>
      </c>
      <c r="S203" s="828">
        <v>0.14285714285714285</v>
      </c>
      <c r="T203" s="827">
        <v>0.5</v>
      </c>
      <c r="U203" s="829">
        <v>0.1111111111111111</v>
      </c>
    </row>
    <row r="204" spans="1:21" ht="14.45" customHeight="1" x14ac:dyDescent="0.2">
      <c r="A204" s="822">
        <v>9</v>
      </c>
      <c r="B204" s="823" t="s">
        <v>1102</v>
      </c>
      <c r="C204" s="823" t="s">
        <v>1109</v>
      </c>
      <c r="D204" s="824" t="s">
        <v>1773</v>
      </c>
      <c r="E204" s="825" t="s">
        <v>1125</v>
      </c>
      <c r="F204" s="823" t="s">
        <v>1103</v>
      </c>
      <c r="G204" s="823" t="s">
        <v>1528</v>
      </c>
      <c r="H204" s="823" t="s">
        <v>329</v>
      </c>
      <c r="I204" s="823" t="s">
        <v>1529</v>
      </c>
      <c r="J204" s="823" t="s">
        <v>671</v>
      </c>
      <c r="K204" s="823" t="s">
        <v>672</v>
      </c>
      <c r="L204" s="826">
        <v>0</v>
      </c>
      <c r="M204" s="826">
        <v>0</v>
      </c>
      <c r="N204" s="823">
        <v>1</v>
      </c>
      <c r="O204" s="827">
        <v>1</v>
      </c>
      <c r="P204" s="826"/>
      <c r="Q204" s="828"/>
      <c r="R204" s="823"/>
      <c r="S204" s="828">
        <v>0</v>
      </c>
      <c r="T204" s="827"/>
      <c r="U204" s="829">
        <v>0</v>
      </c>
    </row>
    <row r="205" spans="1:21" ht="14.45" customHeight="1" x14ac:dyDescent="0.2">
      <c r="A205" s="822">
        <v>9</v>
      </c>
      <c r="B205" s="823" t="s">
        <v>1102</v>
      </c>
      <c r="C205" s="823" t="s">
        <v>1109</v>
      </c>
      <c r="D205" s="824" t="s">
        <v>1773</v>
      </c>
      <c r="E205" s="825" t="s">
        <v>1125</v>
      </c>
      <c r="F205" s="823" t="s">
        <v>1103</v>
      </c>
      <c r="G205" s="823" t="s">
        <v>1188</v>
      </c>
      <c r="H205" s="823" t="s">
        <v>329</v>
      </c>
      <c r="I205" s="823" t="s">
        <v>1530</v>
      </c>
      <c r="J205" s="823" t="s">
        <v>1531</v>
      </c>
      <c r="K205" s="823" t="s">
        <v>1532</v>
      </c>
      <c r="L205" s="826">
        <v>0</v>
      </c>
      <c r="M205" s="826">
        <v>0</v>
      </c>
      <c r="N205" s="823">
        <v>2</v>
      </c>
      <c r="O205" s="827">
        <v>1.5</v>
      </c>
      <c r="P205" s="826">
        <v>0</v>
      </c>
      <c r="Q205" s="828"/>
      <c r="R205" s="823">
        <v>1</v>
      </c>
      <c r="S205" s="828">
        <v>0.5</v>
      </c>
      <c r="T205" s="827">
        <v>0.5</v>
      </c>
      <c r="U205" s="829">
        <v>0.33333333333333331</v>
      </c>
    </row>
    <row r="206" spans="1:21" ht="14.45" customHeight="1" x14ac:dyDescent="0.2">
      <c r="A206" s="822">
        <v>9</v>
      </c>
      <c r="B206" s="823" t="s">
        <v>1102</v>
      </c>
      <c r="C206" s="823" t="s">
        <v>1109</v>
      </c>
      <c r="D206" s="824" t="s">
        <v>1773</v>
      </c>
      <c r="E206" s="825" t="s">
        <v>1125</v>
      </c>
      <c r="F206" s="823" t="s">
        <v>1103</v>
      </c>
      <c r="G206" s="823" t="s">
        <v>1188</v>
      </c>
      <c r="H206" s="823" t="s">
        <v>329</v>
      </c>
      <c r="I206" s="823" t="s">
        <v>1533</v>
      </c>
      <c r="J206" s="823" t="s">
        <v>1531</v>
      </c>
      <c r="K206" s="823" t="s">
        <v>1534</v>
      </c>
      <c r="L206" s="826">
        <v>0</v>
      </c>
      <c r="M206" s="826">
        <v>0</v>
      </c>
      <c r="N206" s="823">
        <v>1</v>
      </c>
      <c r="O206" s="827">
        <v>1</v>
      </c>
      <c r="P206" s="826">
        <v>0</v>
      </c>
      <c r="Q206" s="828"/>
      <c r="R206" s="823">
        <v>1</v>
      </c>
      <c r="S206" s="828">
        <v>1</v>
      </c>
      <c r="T206" s="827">
        <v>1</v>
      </c>
      <c r="U206" s="829">
        <v>1</v>
      </c>
    </row>
    <row r="207" spans="1:21" ht="14.45" customHeight="1" x14ac:dyDescent="0.2">
      <c r="A207" s="822">
        <v>9</v>
      </c>
      <c r="B207" s="823" t="s">
        <v>1102</v>
      </c>
      <c r="C207" s="823" t="s">
        <v>1109</v>
      </c>
      <c r="D207" s="824" t="s">
        <v>1773</v>
      </c>
      <c r="E207" s="825" t="s">
        <v>1125</v>
      </c>
      <c r="F207" s="823" t="s">
        <v>1103</v>
      </c>
      <c r="G207" s="823" t="s">
        <v>1312</v>
      </c>
      <c r="H207" s="823" t="s">
        <v>329</v>
      </c>
      <c r="I207" s="823" t="s">
        <v>1313</v>
      </c>
      <c r="J207" s="823" t="s">
        <v>886</v>
      </c>
      <c r="K207" s="823" t="s">
        <v>1314</v>
      </c>
      <c r="L207" s="826">
        <v>16.079999999999998</v>
      </c>
      <c r="M207" s="826">
        <v>16.079999999999998</v>
      </c>
      <c r="N207" s="823">
        <v>1</v>
      </c>
      <c r="O207" s="827">
        <v>0.5</v>
      </c>
      <c r="P207" s="826"/>
      <c r="Q207" s="828">
        <v>0</v>
      </c>
      <c r="R207" s="823"/>
      <c r="S207" s="828">
        <v>0</v>
      </c>
      <c r="T207" s="827"/>
      <c r="U207" s="829">
        <v>0</v>
      </c>
    </row>
    <row r="208" spans="1:21" ht="14.45" customHeight="1" x14ac:dyDescent="0.2">
      <c r="A208" s="822">
        <v>9</v>
      </c>
      <c r="B208" s="823" t="s">
        <v>1102</v>
      </c>
      <c r="C208" s="823" t="s">
        <v>1109</v>
      </c>
      <c r="D208" s="824" t="s">
        <v>1773</v>
      </c>
      <c r="E208" s="825" t="s">
        <v>1125</v>
      </c>
      <c r="F208" s="823" t="s">
        <v>1103</v>
      </c>
      <c r="G208" s="823" t="s">
        <v>1315</v>
      </c>
      <c r="H208" s="823" t="s">
        <v>329</v>
      </c>
      <c r="I208" s="823" t="s">
        <v>1535</v>
      </c>
      <c r="J208" s="823" t="s">
        <v>1317</v>
      </c>
      <c r="K208" s="823" t="s">
        <v>1536</v>
      </c>
      <c r="L208" s="826">
        <v>73.989999999999995</v>
      </c>
      <c r="M208" s="826">
        <v>73.989999999999995</v>
      </c>
      <c r="N208" s="823">
        <v>1</v>
      </c>
      <c r="O208" s="827">
        <v>0.5</v>
      </c>
      <c r="P208" s="826">
        <v>73.989999999999995</v>
      </c>
      <c r="Q208" s="828">
        <v>1</v>
      </c>
      <c r="R208" s="823">
        <v>1</v>
      </c>
      <c r="S208" s="828">
        <v>1</v>
      </c>
      <c r="T208" s="827">
        <v>0.5</v>
      </c>
      <c r="U208" s="829">
        <v>1</v>
      </c>
    </row>
    <row r="209" spans="1:21" ht="14.45" customHeight="1" x14ac:dyDescent="0.2">
      <c r="A209" s="822">
        <v>9</v>
      </c>
      <c r="B209" s="823" t="s">
        <v>1102</v>
      </c>
      <c r="C209" s="823" t="s">
        <v>1109</v>
      </c>
      <c r="D209" s="824" t="s">
        <v>1773</v>
      </c>
      <c r="E209" s="825" t="s">
        <v>1125</v>
      </c>
      <c r="F209" s="823" t="s">
        <v>1103</v>
      </c>
      <c r="G209" s="823" t="s">
        <v>1322</v>
      </c>
      <c r="H209" s="823" t="s">
        <v>329</v>
      </c>
      <c r="I209" s="823" t="s">
        <v>1537</v>
      </c>
      <c r="J209" s="823" t="s">
        <v>840</v>
      </c>
      <c r="K209" s="823" t="s">
        <v>1538</v>
      </c>
      <c r="L209" s="826">
        <v>36.54</v>
      </c>
      <c r="M209" s="826">
        <v>36.54</v>
      </c>
      <c r="N209" s="823">
        <v>1</v>
      </c>
      <c r="O209" s="827">
        <v>0.5</v>
      </c>
      <c r="P209" s="826"/>
      <c r="Q209" s="828">
        <v>0</v>
      </c>
      <c r="R209" s="823"/>
      <c r="S209" s="828">
        <v>0</v>
      </c>
      <c r="T209" s="827"/>
      <c r="U209" s="829">
        <v>0</v>
      </c>
    </row>
    <row r="210" spans="1:21" ht="14.45" customHeight="1" x14ac:dyDescent="0.2">
      <c r="A210" s="822">
        <v>9</v>
      </c>
      <c r="B210" s="823" t="s">
        <v>1102</v>
      </c>
      <c r="C210" s="823" t="s">
        <v>1109</v>
      </c>
      <c r="D210" s="824" t="s">
        <v>1773</v>
      </c>
      <c r="E210" s="825" t="s">
        <v>1125</v>
      </c>
      <c r="F210" s="823" t="s">
        <v>1103</v>
      </c>
      <c r="G210" s="823" t="s">
        <v>1322</v>
      </c>
      <c r="H210" s="823" t="s">
        <v>329</v>
      </c>
      <c r="I210" s="823" t="s">
        <v>1323</v>
      </c>
      <c r="J210" s="823" t="s">
        <v>840</v>
      </c>
      <c r="K210" s="823" t="s">
        <v>1324</v>
      </c>
      <c r="L210" s="826">
        <v>36.54</v>
      </c>
      <c r="M210" s="826">
        <v>73.08</v>
      </c>
      <c r="N210" s="823">
        <v>2</v>
      </c>
      <c r="O210" s="827">
        <v>1.5</v>
      </c>
      <c r="P210" s="826">
        <v>36.54</v>
      </c>
      <c r="Q210" s="828">
        <v>0.5</v>
      </c>
      <c r="R210" s="823">
        <v>1</v>
      </c>
      <c r="S210" s="828">
        <v>0.5</v>
      </c>
      <c r="T210" s="827">
        <v>0.5</v>
      </c>
      <c r="U210" s="829">
        <v>0.33333333333333331</v>
      </c>
    </row>
    <row r="211" spans="1:21" ht="14.45" customHeight="1" x14ac:dyDescent="0.2">
      <c r="A211" s="822">
        <v>9</v>
      </c>
      <c r="B211" s="823" t="s">
        <v>1102</v>
      </c>
      <c r="C211" s="823" t="s">
        <v>1109</v>
      </c>
      <c r="D211" s="824" t="s">
        <v>1773</v>
      </c>
      <c r="E211" s="825" t="s">
        <v>1125</v>
      </c>
      <c r="F211" s="823" t="s">
        <v>1103</v>
      </c>
      <c r="G211" s="823" t="s">
        <v>1322</v>
      </c>
      <c r="H211" s="823" t="s">
        <v>329</v>
      </c>
      <c r="I211" s="823" t="s">
        <v>1539</v>
      </c>
      <c r="J211" s="823" t="s">
        <v>840</v>
      </c>
      <c r="K211" s="823" t="s">
        <v>1540</v>
      </c>
      <c r="L211" s="826">
        <v>243.64</v>
      </c>
      <c r="M211" s="826">
        <v>243.64</v>
      </c>
      <c r="N211" s="823">
        <v>1</v>
      </c>
      <c r="O211" s="827">
        <v>1</v>
      </c>
      <c r="P211" s="826">
        <v>243.64</v>
      </c>
      <c r="Q211" s="828">
        <v>1</v>
      </c>
      <c r="R211" s="823">
        <v>1</v>
      </c>
      <c r="S211" s="828">
        <v>1</v>
      </c>
      <c r="T211" s="827">
        <v>1</v>
      </c>
      <c r="U211" s="829">
        <v>1</v>
      </c>
    </row>
    <row r="212" spans="1:21" ht="14.45" customHeight="1" x14ac:dyDescent="0.2">
      <c r="A212" s="822">
        <v>9</v>
      </c>
      <c r="B212" s="823" t="s">
        <v>1102</v>
      </c>
      <c r="C212" s="823" t="s">
        <v>1109</v>
      </c>
      <c r="D212" s="824" t="s">
        <v>1773</v>
      </c>
      <c r="E212" s="825" t="s">
        <v>1125</v>
      </c>
      <c r="F212" s="823" t="s">
        <v>1103</v>
      </c>
      <c r="G212" s="823" t="s">
        <v>1541</v>
      </c>
      <c r="H212" s="823" t="s">
        <v>329</v>
      </c>
      <c r="I212" s="823" t="s">
        <v>1542</v>
      </c>
      <c r="J212" s="823" t="s">
        <v>1543</v>
      </c>
      <c r="K212" s="823" t="s">
        <v>1544</v>
      </c>
      <c r="L212" s="826">
        <v>380.18</v>
      </c>
      <c r="M212" s="826">
        <v>380.18</v>
      </c>
      <c r="N212" s="823">
        <v>1</v>
      </c>
      <c r="O212" s="827">
        <v>1</v>
      </c>
      <c r="P212" s="826">
        <v>380.18</v>
      </c>
      <c r="Q212" s="828">
        <v>1</v>
      </c>
      <c r="R212" s="823">
        <v>1</v>
      </c>
      <c r="S212" s="828">
        <v>1</v>
      </c>
      <c r="T212" s="827">
        <v>1</v>
      </c>
      <c r="U212" s="829">
        <v>1</v>
      </c>
    </row>
    <row r="213" spans="1:21" ht="14.45" customHeight="1" x14ac:dyDescent="0.2">
      <c r="A213" s="822">
        <v>9</v>
      </c>
      <c r="B213" s="823" t="s">
        <v>1102</v>
      </c>
      <c r="C213" s="823" t="s">
        <v>1109</v>
      </c>
      <c r="D213" s="824" t="s">
        <v>1773</v>
      </c>
      <c r="E213" s="825" t="s">
        <v>1125</v>
      </c>
      <c r="F213" s="823" t="s">
        <v>1103</v>
      </c>
      <c r="G213" s="823" t="s">
        <v>1192</v>
      </c>
      <c r="H213" s="823" t="s">
        <v>329</v>
      </c>
      <c r="I213" s="823" t="s">
        <v>1545</v>
      </c>
      <c r="J213" s="823" t="s">
        <v>1194</v>
      </c>
      <c r="K213" s="823" t="s">
        <v>1546</v>
      </c>
      <c r="L213" s="826">
        <v>54.85</v>
      </c>
      <c r="M213" s="826">
        <v>54.85</v>
      </c>
      <c r="N213" s="823">
        <v>1</v>
      </c>
      <c r="O213" s="827">
        <v>1</v>
      </c>
      <c r="P213" s="826">
        <v>54.85</v>
      </c>
      <c r="Q213" s="828">
        <v>1</v>
      </c>
      <c r="R213" s="823">
        <v>1</v>
      </c>
      <c r="S213" s="828">
        <v>1</v>
      </c>
      <c r="T213" s="827">
        <v>1</v>
      </c>
      <c r="U213" s="829">
        <v>1</v>
      </c>
    </row>
    <row r="214" spans="1:21" ht="14.45" customHeight="1" x14ac:dyDescent="0.2">
      <c r="A214" s="822">
        <v>9</v>
      </c>
      <c r="B214" s="823" t="s">
        <v>1102</v>
      </c>
      <c r="C214" s="823" t="s">
        <v>1109</v>
      </c>
      <c r="D214" s="824" t="s">
        <v>1773</v>
      </c>
      <c r="E214" s="825" t="s">
        <v>1125</v>
      </c>
      <c r="F214" s="823" t="s">
        <v>1103</v>
      </c>
      <c r="G214" s="823" t="s">
        <v>1547</v>
      </c>
      <c r="H214" s="823" t="s">
        <v>329</v>
      </c>
      <c r="I214" s="823" t="s">
        <v>1548</v>
      </c>
      <c r="J214" s="823" t="s">
        <v>1549</v>
      </c>
      <c r="K214" s="823" t="s">
        <v>1550</v>
      </c>
      <c r="L214" s="826">
        <v>38.56</v>
      </c>
      <c r="M214" s="826">
        <v>38.56</v>
      </c>
      <c r="N214" s="823">
        <v>1</v>
      </c>
      <c r="O214" s="827">
        <v>0.5</v>
      </c>
      <c r="P214" s="826"/>
      <c r="Q214" s="828">
        <v>0</v>
      </c>
      <c r="R214" s="823"/>
      <c r="S214" s="828">
        <v>0</v>
      </c>
      <c r="T214" s="827"/>
      <c r="U214" s="829">
        <v>0</v>
      </c>
    </row>
    <row r="215" spans="1:21" ht="14.45" customHeight="1" x14ac:dyDescent="0.2">
      <c r="A215" s="822">
        <v>9</v>
      </c>
      <c r="B215" s="823" t="s">
        <v>1102</v>
      </c>
      <c r="C215" s="823" t="s">
        <v>1109</v>
      </c>
      <c r="D215" s="824" t="s">
        <v>1773</v>
      </c>
      <c r="E215" s="825" t="s">
        <v>1125</v>
      </c>
      <c r="F215" s="823" t="s">
        <v>1103</v>
      </c>
      <c r="G215" s="823" t="s">
        <v>1204</v>
      </c>
      <c r="H215" s="823" t="s">
        <v>329</v>
      </c>
      <c r="I215" s="823" t="s">
        <v>1551</v>
      </c>
      <c r="J215" s="823" t="s">
        <v>1552</v>
      </c>
      <c r="K215" s="823" t="s">
        <v>1553</v>
      </c>
      <c r="L215" s="826">
        <v>92.04</v>
      </c>
      <c r="M215" s="826">
        <v>92.04</v>
      </c>
      <c r="N215" s="823">
        <v>1</v>
      </c>
      <c r="O215" s="827">
        <v>1</v>
      </c>
      <c r="P215" s="826"/>
      <c r="Q215" s="828">
        <v>0</v>
      </c>
      <c r="R215" s="823"/>
      <c r="S215" s="828">
        <v>0</v>
      </c>
      <c r="T215" s="827"/>
      <c r="U215" s="829">
        <v>0</v>
      </c>
    </row>
    <row r="216" spans="1:21" ht="14.45" customHeight="1" x14ac:dyDescent="0.2">
      <c r="A216" s="822">
        <v>9</v>
      </c>
      <c r="B216" s="823" t="s">
        <v>1102</v>
      </c>
      <c r="C216" s="823" t="s">
        <v>1109</v>
      </c>
      <c r="D216" s="824" t="s">
        <v>1773</v>
      </c>
      <c r="E216" s="825" t="s">
        <v>1125</v>
      </c>
      <c r="F216" s="823" t="s">
        <v>1103</v>
      </c>
      <c r="G216" s="823" t="s">
        <v>1208</v>
      </c>
      <c r="H216" s="823" t="s">
        <v>698</v>
      </c>
      <c r="I216" s="823" t="s">
        <v>1209</v>
      </c>
      <c r="J216" s="823" t="s">
        <v>1210</v>
      </c>
      <c r="K216" s="823" t="s">
        <v>1211</v>
      </c>
      <c r="L216" s="826">
        <v>490.89</v>
      </c>
      <c r="M216" s="826">
        <v>490.89</v>
      </c>
      <c r="N216" s="823">
        <v>1</v>
      </c>
      <c r="O216" s="827">
        <v>1</v>
      </c>
      <c r="P216" s="826"/>
      <c r="Q216" s="828">
        <v>0</v>
      </c>
      <c r="R216" s="823"/>
      <c r="S216" s="828">
        <v>0</v>
      </c>
      <c r="T216" s="827"/>
      <c r="U216" s="829">
        <v>0</v>
      </c>
    </row>
    <row r="217" spans="1:21" ht="14.45" customHeight="1" x14ac:dyDescent="0.2">
      <c r="A217" s="822">
        <v>9</v>
      </c>
      <c r="B217" s="823" t="s">
        <v>1102</v>
      </c>
      <c r="C217" s="823" t="s">
        <v>1109</v>
      </c>
      <c r="D217" s="824" t="s">
        <v>1773</v>
      </c>
      <c r="E217" s="825" t="s">
        <v>1125</v>
      </c>
      <c r="F217" s="823" t="s">
        <v>1103</v>
      </c>
      <c r="G217" s="823" t="s">
        <v>1554</v>
      </c>
      <c r="H217" s="823" t="s">
        <v>329</v>
      </c>
      <c r="I217" s="823" t="s">
        <v>1555</v>
      </c>
      <c r="J217" s="823" t="s">
        <v>1556</v>
      </c>
      <c r="K217" s="823" t="s">
        <v>1557</v>
      </c>
      <c r="L217" s="826">
        <v>35.25</v>
      </c>
      <c r="M217" s="826">
        <v>70.5</v>
      </c>
      <c r="N217" s="823">
        <v>2</v>
      </c>
      <c r="O217" s="827">
        <v>1.5</v>
      </c>
      <c r="P217" s="826">
        <v>35.25</v>
      </c>
      <c r="Q217" s="828">
        <v>0.5</v>
      </c>
      <c r="R217" s="823">
        <v>1</v>
      </c>
      <c r="S217" s="828">
        <v>0.5</v>
      </c>
      <c r="T217" s="827">
        <v>0.5</v>
      </c>
      <c r="U217" s="829">
        <v>0.33333333333333331</v>
      </c>
    </row>
    <row r="218" spans="1:21" ht="14.45" customHeight="1" x14ac:dyDescent="0.2">
      <c r="A218" s="822">
        <v>9</v>
      </c>
      <c r="B218" s="823" t="s">
        <v>1102</v>
      </c>
      <c r="C218" s="823" t="s">
        <v>1109</v>
      </c>
      <c r="D218" s="824" t="s">
        <v>1773</v>
      </c>
      <c r="E218" s="825" t="s">
        <v>1125</v>
      </c>
      <c r="F218" s="823" t="s">
        <v>1103</v>
      </c>
      <c r="G218" s="823" t="s">
        <v>1212</v>
      </c>
      <c r="H218" s="823" t="s">
        <v>329</v>
      </c>
      <c r="I218" s="823" t="s">
        <v>1213</v>
      </c>
      <c r="J218" s="823" t="s">
        <v>1214</v>
      </c>
      <c r="K218" s="823" t="s">
        <v>1215</v>
      </c>
      <c r="L218" s="826">
        <v>73.010000000000005</v>
      </c>
      <c r="M218" s="826">
        <v>73.010000000000005</v>
      </c>
      <c r="N218" s="823">
        <v>1</v>
      </c>
      <c r="O218" s="827">
        <v>1</v>
      </c>
      <c r="P218" s="826"/>
      <c r="Q218" s="828">
        <v>0</v>
      </c>
      <c r="R218" s="823"/>
      <c r="S218" s="828">
        <v>0</v>
      </c>
      <c r="T218" s="827"/>
      <c r="U218" s="829">
        <v>0</v>
      </c>
    </row>
    <row r="219" spans="1:21" ht="14.45" customHeight="1" x14ac:dyDescent="0.2">
      <c r="A219" s="822">
        <v>9</v>
      </c>
      <c r="B219" s="823" t="s">
        <v>1102</v>
      </c>
      <c r="C219" s="823" t="s">
        <v>1109</v>
      </c>
      <c r="D219" s="824" t="s">
        <v>1773</v>
      </c>
      <c r="E219" s="825" t="s">
        <v>1125</v>
      </c>
      <c r="F219" s="823" t="s">
        <v>1103</v>
      </c>
      <c r="G219" s="823" t="s">
        <v>1558</v>
      </c>
      <c r="H219" s="823" t="s">
        <v>329</v>
      </c>
      <c r="I219" s="823" t="s">
        <v>1559</v>
      </c>
      <c r="J219" s="823" t="s">
        <v>769</v>
      </c>
      <c r="K219" s="823" t="s">
        <v>1361</v>
      </c>
      <c r="L219" s="826">
        <v>75.819999999999993</v>
      </c>
      <c r="M219" s="826">
        <v>75.819999999999993</v>
      </c>
      <c r="N219" s="823">
        <v>1</v>
      </c>
      <c r="O219" s="827">
        <v>1</v>
      </c>
      <c r="P219" s="826"/>
      <c r="Q219" s="828">
        <v>0</v>
      </c>
      <c r="R219" s="823"/>
      <c r="S219" s="828">
        <v>0</v>
      </c>
      <c r="T219" s="827"/>
      <c r="U219" s="829">
        <v>0</v>
      </c>
    </row>
    <row r="220" spans="1:21" ht="14.45" customHeight="1" x14ac:dyDescent="0.2">
      <c r="A220" s="822">
        <v>9</v>
      </c>
      <c r="B220" s="823" t="s">
        <v>1102</v>
      </c>
      <c r="C220" s="823" t="s">
        <v>1109</v>
      </c>
      <c r="D220" s="824" t="s">
        <v>1773</v>
      </c>
      <c r="E220" s="825" t="s">
        <v>1125</v>
      </c>
      <c r="F220" s="823" t="s">
        <v>1103</v>
      </c>
      <c r="G220" s="823" t="s">
        <v>1216</v>
      </c>
      <c r="H220" s="823" t="s">
        <v>329</v>
      </c>
      <c r="I220" s="823" t="s">
        <v>1217</v>
      </c>
      <c r="J220" s="823" t="s">
        <v>1021</v>
      </c>
      <c r="K220" s="823" t="s">
        <v>1218</v>
      </c>
      <c r="L220" s="826">
        <v>27.37</v>
      </c>
      <c r="M220" s="826">
        <v>27.37</v>
      </c>
      <c r="N220" s="823">
        <v>1</v>
      </c>
      <c r="O220" s="827">
        <v>1</v>
      </c>
      <c r="P220" s="826">
        <v>27.37</v>
      </c>
      <c r="Q220" s="828">
        <v>1</v>
      </c>
      <c r="R220" s="823">
        <v>1</v>
      </c>
      <c r="S220" s="828">
        <v>1</v>
      </c>
      <c r="T220" s="827">
        <v>1</v>
      </c>
      <c r="U220" s="829">
        <v>1</v>
      </c>
    </row>
    <row r="221" spans="1:21" ht="14.45" customHeight="1" x14ac:dyDescent="0.2">
      <c r="A221" s="822">
        <v>9</v>
      </c>
      <c r="B221" s="823" t="s">
        <v>1102</v>
      </c>
      <c r="C221" s="823" t="s">
        <v>1109</v>
      </c>
      <c r="D221" s="824" t="s">
        <v>1773</v>
      </c>
      <c r="E221" s="825" t="s">
        <v>1125</v>
      </c>
      <c r="F221" s="823" t="s">
        <v>1103</v>
      </c>
      <c r="G221" s="823" t="s">
        <v>1355</v>
      </c>
      <c r="H221" s="823" t="s">
        <v>329</v>
      </c>
      <c r="I221" s="823" t="s">
        <v>1560</v>
      </c>
      <c r="J221" s="823" t="s">
        <v>1357</v>
      </c>
      <c r="K221" s="823" t="s">
        <v>1561</v>
      </c>
      <c r="L221" s="826">
        <v>181.04</v>
      </c>
      <c r="M221" s="826">
        <v>362.08</v>
      </c>
      <c r="N221" s="823">
        <v>2</v>
      </c>
      <c r="O221" s="827">
        <v>1.5</v>
      </c>
      <c r="P221" s="826">
        <v>362.08</v>
      </c>
      <c r="Q221" s="828">
        <v>1</v>
      </c>
      <c r="R221" s="823">
        <v>2</v>
      </c>
      <c r="S221" s="828">
        <v>1</v>
      </c>
      <c r="T221" s="827">
        <v>1.5</v>
      </c>
      <c r="U221" s="829">
        <v>1</v>
      </c>
    </row>
    <row r="222" spans="1:21" ht="14.45" customHeight="1" x14ac:dyDescent="0.2">
      <c r="A222" s="822">
        <v>9</v>
      </c>
      <c r="B222" s="823" t="s">
        <v>1102</v>
      </c>
      <c r="C222" s="823" t="s">
        <v>1109</v>
      </c>
      <c r="D222" s="824" t="s">
        <v>1773</v>
      </c>
      <c r="E222" s="825" t="s">
        <v>1125</v>
      </c>
      <c r="F222" s="823" t="s">
        <v>1103</v>
      </c>
      <c r="G222" s="823" t="s">
        <v>1225</v>
      </c>
      <c r="H222" s="823" t="s">
        <v>698</v>
      </c>
      <c r="I222" s="823" t="s">
        <v>1562</v>
      </c>
      <c r="J222" s="823" t="s">
        <v>1563</v>
      </c>
      <c r="K222" s="823" t="s">
        <v>1564</v>
      </c>
      <c r="L222" s="826">
        <v>30.5</v>
      </c>
      <c r="M222" s="826">
        <v>30.5</v>
      </c>
      <c r="N222" s="823">
        <v>1</v>
      </c>
      <c r="O222" s="827">
        <v>0.5</v>
      </c>
      <c r="P222" s="826"/>
      <c r="Q222" s="828">
        <v>0</v>
      </c>
      <c r="R222" s="823"/>
      <c r="S222" s="828">
        <v>0</v>
      </c>
      <c r="T222" s="827"/>
      <c r="U222" s="829">
        <v>0</v>
      </c>
    </row>
    <row r="223" spans="1:21" ht="14.45" customHeight="1" x14ac:dyDescent="0.2">
      <c r="A223" s="822">
        <v>9</v>
      </c>
      <c r="B223" s="823" t="s">
        <v>1102</v>
      </c>
      <c r="C223" s="823" t="s">
        <v>1109</v>
      </c>
      <c r="D223" s="824" t="s">
        <v>1773</v>
      </c>
      <c r="E223" s="825" t="s">
        <v>1125</v>
      </c>
      <c r="F223" s="823" t="s">
        <v>1103</v>
      </c>
      <c r="G223" s="823" t="s">
        <v>1225</v>
      </c>
      <c r="H223" s="823" t="s">
        <v>698</v>
      </c>
      <c r="I223" s="823" t="s">
        <v>1226</v>
      </c>
      <c r="J223" s="823" t="s">
        <v>902</v>
      </c>
      <c r="K223" s="823" t="s">
        <v>903</v>
      </c>
      <c r="L223" s="826">
        <v>63.75</v>
      </c>
      <c r="M223" s="826">
        <v>63.75</v>
      </c>
      <c r="N223" s="823">
        <v>1</v>
      </c>
      <c r="O223" s="827">
        <v>0.5</v>
      </c>
      <c r="P223" s="826"/>
      <c r="Q223" s="828">
        <v>0</v>
      </c>
      <c r="R223" s="823"/>
      <c r="S223" s="828">
        <v>0</v>
      </c>
      <c r="T223" s="827"/>
      <c r="U223" s="829">
        <v>0</v>
      </c>
    </row>
    <row r="224" spans="1:21" ht="14.45" customHeight="1" x14ac:dyDescent="0.2">
      <c r="A224" s="822">
        <v>9</v>
      </c>
      <c r="B224" s="823" t="s">
        <v>1102</v>
      </c>
      <c r="C224" s="823" t="s">
        <v>1109</v>
      </c>
      <c r="D224" s="824" t="s">
        <v>1773</v>
      </c>
      <c r="E224" s="825" t="s">
        <v>1125</v>
      </c>
      <c r="F224" s="823" t="s">
        <v>1103</v>
      </c>
      <c r="G224" s="823" t="s">
        <v>1227</v>
      </c>
      <c r="H224" s="823" t="s">
        <v>698</v>
      </c>
      <c r="I224" s="823" t="s">
        <v>1228</v>
      </c>
      <c r="J224" s="823" t="s">
        <v>864</v>
      </c>
      <c r="K224" s="823" t="s">
        <v>1229</v>
      </c>
      <c r="L224" s="826">
        <v>0</v>
      </c>
      <c r="M224" s="826">
        <v>0</v>
      </c>
      <c r="N224" s="823">
        <v>1</v>
      </c>
      <c r="O224" s="827">
        <v>0.5</v>
      </c>
      <c r="P224" s="826"/>
      <c r="Q224" s="828"/>
      <c r="R224" s="823"/>
      <c r="S224" s="828">
        <v>0</v>
      </c>
      <c r="T224" s="827"/>
      <c r="U224" s="829">
        <v>0</v>
      </c>
    </row>
    <row r="225" spans="1:21" ht="14.45" customHeight="1" x14ac:dyDescent="0.2">
      <c r="A225" s="822">
        <v>9</v>
      </c>
      <c r="B225" s="823" t="s">
        <v>1102</v>
      </c>
      <c r="C225" s="823" t="s">
        <v>1109</v>
      </c>
      <c r="D225" s="824" t="s">
        <v>1773</v>
      </c>
      <c r="E225" s="825" t="s">
        <v>1125</v>
      </c>
      <c r="F225" s="823" t="s">
        <v>1103</v>
      </c>
      <c r="G225" s="823" t="s">
        <v>1565</v>
      </c>
      <c r="H225" s="823" t="s">
        <v>329</v>
      </c>
      <c r="I225" s="823" t="s">
        <v>1566</v>
      </c>
      <c r="J225" s="823" t="s">
        <v>1567</v>
      </c>
      <c r="K225" s="823" t="s">
        <v>1568</v>
      </c>
      <c r="L225" s="826">
        <v>77.13</v>
      </c>
      <c r="M225" s="826">
        <v>231.39</v>
      </c>
      <c r="N225" s="823">
        <v>3</v>
      </c>
      <c r="O225" s="827">
        <v>2</v>
      </c>
      <c r="P225" s="826"/>
      <c r="Q225" s="828">
        <v>0</v>
      </c>
      <c r="R225" s="823"/>
      <c r="S225" s="828">
        <v>0</v>
      </c>
      <c r="T225" s="827"/>
      <c r="U225" s="829">
        <v>0</v>
      </c>
    </row>
    <row r="226" spans="1:21" ht="14.45" customHeight="1" x14ac:dyDescent="0.2">
      <c r="A226" s="822">
        <v>9</v>
      </c>
      <c r="B226" s="823" t="s">
        <v>1102</v>
      </c>
      <c r="C226" s="823" t="s">
        <v>1109</v>
      </c>
      <c r="D226" s="824" t="s">
        <v>1773</v>
      </c>
      <c r="E226" s="825" t="s">
        <v>1125</v>
      </c>
      <c r="F226" s="823" t="s">
        <v>1103</v>
      </c>
      <c r="G226" s="823" t="s">
        <v>1569</v>
      </c>
      <c r="H226" s="823" t="s">
        <v>329</v>
      </c>
      <c r="I226" s="823" t="s">
        <v>1570</v>
      </c>
      <c r="J226" s="823" t="s">
        <v>1571</v>
      </c>
      <c r="K226" s="823" t="s">
        <v>1572</v>
      </c>
      <c r="L226" s="826">
        <v>62.28</v>
      </c>
      <c r="M226" s="826">
        <v>62.28</v>
      </c>
      <c r="N226" s="823">
        <v>1</v>
      </c>
      <c r="O226" s="827">
        <v>1</v>
      </c>
      <c r="P226" s="826"/>
      <c r="Q226" s="828">
        <v>0</v>
      </c>
      <c r="R226" s="823"/>
      <c r="S226" s="828">
        <v>0</v>
      </c>
      <c r="T226" s="827"/>
      <c r="U226" s="829">
        <v>0</v>
      </c>
    </row>
    <row r="227" spans="1:21" ht="14.45" customHeight="1" x14ac:dyDescent="0.2">
      <c r="A227" s="822">
        <v>9</v>
      </c>
      <c r="B227" s="823" t="s">
        <v>1102</v>
      </c>
      <c r="C227" s="823" t="s">
        <v>1109</v>
      </c>
      <c r="D227" s="824" t="s">
        <v>1773</v>
      </c>
      <c r="E227" s="825" t="s">
        <v>1125</v>
      </c>
      <c r="F227" s="823" t="s">
        <v>1103</v>
      </c>
      <c r="G227" s="823" t="s">
        <v>1234</v>
      </c>
      <c r="H227" s="823" t="s">
        <v>329</v>
      </c>
      <c r="I227" s="823" t="s">
        <v>1573</v>
      </c>
      <c r="J227" s="823" t="s">
        <v>1574</v>
      </c>
      <c r="K227" s="823" t="s">
        <v>1575</v>
      </c>
      <c r="L227" s="826">
        <v>0</v>
      </c>
      <c r="M227" s="826">
        <v>0</v>
      </c>
      <c r="N227" s="823">
        <v>1</v>
      </c>
      <c r="O227" s="827">
        <v>1</v>
      </c>
      <c r="P227" s="826">
        <v>0</v>
      </c>
      <c r="Q227" s="828"/>
      <c r="R227" s="823">
        <v>1</v>
      </c>
      <c r="S227" s="828">
        <v>1</v>
      </c>
      <c r="T227" s="827">
        <v>1</v>
      </c>
      <c r="U227" s="829">
        <v>1</v>
      </c>
    </row>
    <row r="228" spans="1:21" ht="14.45" customHeight="1" x14ac:dyDescent="0.2">
      <c r="A228" s="822">
        <v>9</v>
      </c>
      <c r="B228" s="823" t="s">
        <v>1102</v>
      </c>
      <c r="C228" s="823" t="s">
        <v>1109</v>
      </c>
      <c r="D228" s="824" t="s">
        <v>1773</v>
      </c>
      <c r="E228" s="825" t="s">
        <v>1125</v>
      </c>
      <c r="F228" s="823" t="s">
        <v>1103</v>
      </c>
      <c r="G228" s="823" t="s">
        <v>1243</v>
      </c>
      <c r="H228" s="823" t="s">
        <v>329</v>
      </c>
      <c r="I228" s="823" t="s">
        <v>1576</v>
      </c>
      <c r="J228" s="823" t="s">
        <v>1577</v>
      </c>
      <c r="K228" s="823" t="s">
        <v>1246</v>
      </c>
      <c r="L228" s="826">
        <v>0</v>
      </c>
      <c r="M228" s="826">
        <v>0</v>
      </c>
      <c r="N228" s="823">
        <v>2</v>
      </c>
      <c r="O228" s="827">
        <v>0.5</v>
      </c>
      <c r="P228" s="826">
        <v>0</v>
      </c>
      <c r="Q228" s="828"/>
      <c r="R228" s="823">
        <v>2</v>
      </c>
      <c r="S228" s="828">
        <v>1</v>
      </c>
      <c r="T228" s="827">
        <v>0.5</v>
      </c>
      <c r="U228" s="829">
        <v>1</v>
      </c>
    </row>
    <row r="229" spans="1:21" ht="14.45" customHeight="1" x14ac:dyDescent="0.2">
      <c r="A229" s="822">
        <v>9</v>
      </c>
      <c r="B229" s="823" t="s">
        <v>1102</v>
      </c>
      <c r="C229" s="823" t="s">
        <v>1109</v>
      </c>
      <c r="D229" s="824" t="s">
        <v>1773</v>
      </c>
      <c r="E229" s="825" t="s">
        <v>1125</v>
      </c>
      <c r="F229" s="823" t="s">
        <v>1103</v>
      </c>
      <c r="G229" s="823" t="s">
        <v>1578</v>
      </c>
      <c r="H229" s="823" t="s">
        <v>329</v>
      </c>
      <c r="I229" s="823" t="s">
        <v>1579</v>
      </c>
      <c r="J229" s="823" t="s">
        <v>1580</v>
      </c>
      <c r="K229" s="823" t="s">
        <v>1581</v>
      </c>
      <c r="L229" s="826">
        <v>179.83</v>
      </c>
      <c r="M229" s="826">
        <v>179.83</v>
      </c>
      <c r="N229" s="823">
        <v>1</v>
      </c>
      <c r="O229" s="827">
        <v>0.5</v>
      </c>
      <c r="P229" s="826"/>
      <c r="Q229" s="828">
        <v>0</v>
      </c>
      <c r="R229" s="823"/>
      <c r="S229" s="828">
        <v>0</v>
      </c>
      <c r="T229" s="827"/>
      <c r="U229" s="829">
        <v>0</v>
      </c>
    </row>
    <row r="230" spans="1:21" ht="14.45" customHeight="1" x14ac:dyDescent="0.2">
      <c r="A230" s="822">
        <v>9</v>
      </c>
      <c r="B230" s="823" t="s">
        <v>1102</v>
      </c>
      <c r="C230" s="823" t="s">
        <v>1109</v>
      </c>
      <c r="D230" s="824" t="s">
        <v>1773</v>
      </c>
      <c r="E230" s="825" t="s">
        <v>1125</v>
      </c>
      <c r="F230" s="823" t="s">
        <v>1103</v>
      </c>
      <c r="G230" s="823" t="s">
        <v>1247</v>
      </c>
      <c r="H230" s="823" t="s">
        <v>698</v>
      </c>
      <c r="I230" s="823" t="s">
        <v>1454</v>
      </c>
      <c r="J230" s="823" t="s">
        <v>1455</v>
      </c>
      <c r="K230" s="823" t="s">
        <v>1456</v>
      </c>
      <c r="L230" s="826">
        <v>154.36000000000001</v>
      </c>
      <c r="M230" s="826">
        <v>154.36000000000001</v>
      </c>
      <c r="N230" s="823">
        <v>1</v>
      </c>
      <c r="O230" s="827">
        <v>1</v>
      </c>
      <c r="P230" s="826">
        <v>154.36000000000001</v>
      </c>
      <c r="Q230" s="828">
        <v>1</v>
      </c>
      <c r="R230" s="823">
        <v>1</v>
      </c>
      <c r="S230" s="828">
        <v>1</v>
      </c>
      <c r="T230" s="827">
        <v>1</v>
      </c>
      <c r="U230" s="829">
        <v>1</v>
      </c>
    </row>
    <row r="231" spans="1:21" ht="14.45" customHeight="1" x14ac:dyDescent="0.2">
      <c r="A231" s="822">
        <v>9</v>
      </c>
      <c r="B231" s="823" t="s">
        <v>1102</v>
      </c>
      <c r="C231" s="823" t="s">
        <v>1109</v>
      </c>
      <c r="D231" s="824" t="s">
        <v>1773</v>
      </c>
      <c r="E231" s="825" t="s">
        <v>1125</v>
      </c>
      <c r="F231" s="823" t="s">
        <v>1103</v>
      </c>
      <c r="G231" s="823" t="s">
        <v>1247</v>
      </c>
      <c r="H231" s="823" t="s">
        <v>329</v>
      </c>
      <c r="I231" s="823" t="s">
        <v>1582</v>
      </c>
      <c r="J231" s="823" t="s">
        <v>1583</v>
      </c>
      <c r="K231" s="823" t="s">
        <v>1584</v>
      </c>
      <c r="L231" s="826">
        <v>75.73</v>
      </c>
      <c r="M231" s="826">
        <v>151.46</v>
      </c>
      <c r="N231" s="823">
        <v>2</v>
      </c>
      <c r="O231" s="827">
        <v>1.5</v>
      </c>
      <c r="P231" s="826"/>
      <c r="Q231" s="828">
        <v>0</v>
      </c>
      <c r="R231" s="823"/>
      <c r="S231" s="828">
        <v>0</v>
      </c>
      <c r="T231" s="827"/>
      <c r="U231" s="829">
        <v>0</v>
      </c>
    </row>
    <row r="232" spans="1:21" ht="14.45" customHeight="1" x14ac:dyDescent="0.2">
      <c r="A232" s="822">
        <v>9</v>
      </c>
      <c r="B232" s="823" t="s">
        <v>1102</v>
      </c>
      <c r="C232" s="823" t="s">
        <v>1109</v>
      </c>
      <c r="D232" s="824" t="s">
        <v>1773</v>
      </c>
      <c r="E232" s="825" t="s">
        <v>1125</v>
      </c>
      <c r="F232" s="823" t="s">
        <v>1103</v>
      </c>
      <c r="G232" s="823" t="s">
        <v>1251</v>
      </c>
      <c r="H232" s="823" t="s">
        <v>329</v>
      </c>
      <c r="I232" s="823" t="s">
        <v>1252</v>
      </c>
      <c r="J232" s="823" t="s">
        <v>1253</v>
      </c>
      <c r="K232" s="823" t="s">
        <v>1254</v>
      </c>
      <c r="L232" s="826">
        <v>294.81</v>
      </c>
      <c r="M232" s="826">
        <v>5896.2000000000007</v>
      </c>
      <c r="N232" s="823">
        <v>20</v>
      </c>
      <c r="O232" s="827">
        <v>5.5</v>
      </c>
      <c r="P232" s="826">
        <v>4127.34</v>
      </c>
      <c r="Q232" s="828">
        <v>0.7</v>
      </c>
      <c r="R232" s="823">
        <v>14</v>
      </c>
      <c r="S232" s="828">
        <v>0.7</v>
      </c>
      <c r="T232" s="827">
        <v>4</v>
      </c>
      <c r="U232" s="829">
        <v>0.72727272727272729</v>
      </c>
    </row>
    <row r="233" spans="1:21" ht="14.45" customHeight="1" x14ac:dyDescent="0.2">
      <c r="A233" s="822">
        <v>9</v>
      </c>
      <c r="B233" s="823" t="s">
        <v>1102</v>
      </c>
      <c r="C233" s="823" t="s">
        <v>1109</v>
      </c>
      <c r="D233" s="824" t="s">
        <v>1773</v>
      </c>
      <c r="E233" s="825" t="s">
        <v>1125</v>
      </c>
      <c r="F233" s="823" t="s">
        <v>1103</v>
      </c>
      <c r="G233" s="823" t="s">
        <v>1251</v>
      </c>
      <c r="H233" s="823" t="s">
        <v>329</v>
      </c>
      <c r="I233" s="823" t="s">
        <v>1585</v>
      </c>
      <c r="J233" s="823" t="s">
        <v>1586</v>
      </c>
      <c r="K233" s="823" t="s">
        <v>1254</v>
      </c>
      <c r="L233" s="826">
        <v>1614.9</v>
      </c>
      <c r="M233" s="826">
        <v>3229.8</v>
      </c>
      <c r="N233" s="823">
        <v>2</v>
      </c>
      <c r="O233" s="827">
        <v>1</v>
      </c>
      <c r="P233" s="826"/>
      <c r="Q233" s="828">
        <v>0</v>
      </c>
      <c r="R233" s="823"/>
      <c r="S233" s="828">
        <v>0</v>
      </c>
      <c r="T233" s="827"/>
      <c r="U233" s="829">
        <v>0</v>
      </c>
    </row>
    <row r="234" spans="1:21" ht="14.45" customHeight="1" x14ac:dyDescent="0.2">
      <c r="A234" s="822">
        <v>9</v>
      </c>
      <c r="B234" s="823" t="s">
        <v>1102</v>
      </c>
      <c r="C234" s="823" t="s">
        <v>1109</v>
      </c>
      <c r="D234" s="824" t="s">
        <v>1773</v>
      </c>
      <c r="E234" s="825" t="s">
        <v>1125</v>
      </c>
      <c r="F234" s="823" t="s">
        <v>1104</v>
      </c>
      <c r="G234" s="823" t="s">
        <v>1258</v>
      </c>
      <c r="H234" s="823" t="s">
        <v>329</v>
      </c>
      <c r="I234" s="823" t="s">
        <v>1587</v>
      </c>
      <c r="J234" s="823" t="s">
        <v>1260</v>
      </c>
      <c r="K234" s="823"/>
      <c r="L234" s="826">
        <v>0</v>
      </c>
      <c r="M234" s="826">
        <v>0</v>
      </c>
      <c r="N234" s="823">
        <v>1</v>
      </c>
      <c r="O234" s="827">
        <v>1</v>
      </c>
      <c r="P234" s="826"/>
      <c r="Q234" s="828"/>
      <c r="R234" s="823"/>
      <c r="S234" s="828">
        <v>0</v>
      </c>
      <c r="T234" s="827"/>
      <c r="U234" s="829">
        <v>0</v>
      </c>
    </row>
    <row r="235" spans="1:21" ht="14.45" customHeight="1" x14ac:dyDescent="0.2">
      <c r="A235" s="822">
        <v>9</v>
      </c>
      <c r="B235" s="823" t="s">
        <v>1102</v>
      </c>
      <c r="C235" s="823" t="s">
        <v>1109</v>
      </c>
      <c r="D235" s="824" t="s">
        <v>1773</v>
      </c>
      <c r="E235" s="825" t="s">
        <v>1118</v>
      </c>
      <c r="F235" s="823" t="s">
        <v>1103</v>
      </c>
      <c r="G235" s="823" t="s">
        <v>1168</v>
      </c>
      <c r="H235" s="823" t="s">
        <v>329</v>
      </c>
      <c r="I235" s="823" t="s">
        <v>1169</v>
      </c>
      <c r="J235" s="823" t="s">
        <v>652</v>
      </c>
      <c r="K235" s="823" t="s">
        <v>653</v>
      </c>
      <c r="L235" s="826">
        <v>105.63</v>
      </c>
      <c r="M235" s="826">
        <v>105.63</v>
      </c>
      <c r="N235" s="823">
        <v>1</v>
      </c>
      <c r="O235" s="827">
        <v>1</v>
      </c>
      <c r="P235" s="826">
        <v>105.63</v>
      </c>
      <c r="Q235" s="828">
        <v>1</v>
      </c>
      <c r="R235" s="823">
        <v>1</v>
      </c>
      <c r="S235" s="828">
        <v>1</v>
      </c>
      <c r="T235" s="827">
        <v>1</v>
      </c>
      <c r="U235" s="829">
        <v>1</v>
      </c>
    </row>
    <row r="236" spans="1:21" ht="14.45" customHeight="1" x14ac:dyDescent="0.2">
      <c r="A236" s="822">
        <v>9</v>
      </c>
      <c r="B236" s="823" t="s">
        <v>1102</v>
      </c>
      <c r="C236" s="823" t="s">
        <v>1109</v>
      </c>
      <c r="D236" s="824" t="s">
        <v>1773</v>
      </c>
      <c r="E236" s="825" t="s">
        <v>1118</v>
      </c>
      <c r="F236" s="823" t="s">
        <v>1103</v>
      </c>
      <c r="G236" s="823" t="s">
        <v>1174</v>
      </c>
      <c r="H236" s="823" t="s">
        <v>329</v>
      </c>
      <c r="I236" s="823" t="s">
        <v>1292</v>
      </c>
      <c r="J236" s="823" t="s">
        <v>676</v>
      </c>
      <c r="K236" s="823" t="s">
        <v>677</v>
      </c>
      <c r="L236" s="826">
        <v>49.04</v>
      </c>
      <c r="M236" s="826">
        <v>49.04</v>
      </c>
      <c r="N236" s="823">
        <v>1</v>
      </c>
      <c r="O236" s="827">
        <v>1</v>
      </c>
      <c r="P236" s="826"/>
      <c r="Q236" s="828">
        <v>0</v>
      </c>
      <c r="R236" s="823"/>
      <c r="S236" s="828">
        <v>0</v>
      </c>
      <c r="T236" s="827"/>
      <c r="U236" s="829">
        <v>0</v>
      </c>
    </row>
    <row r="237" spans="1:21" ht="14.45" customHeight="1" x14ac:dyDescent="0.2">
      <c r="A237" s="822">
        <v>9</v>
      </c>
      <c r="B237" s="823" t="s">
        <v>1102</v>
      </c>
      <c r="C237" s="823" t="s">
        <v>1109</v>
      </c>
      <c r="D237" s="824" t="s">
        <v>1773</v>
      </c>
      <c r="E237" s="825" t="s">
        <v>1118</v>
      </c>
      <c r="F237" s="823" t="s">
        <v>1103</v>
      </c>
      <c r="G237" s="823" t="s">
        <v>1174</v>
      </c>
      <c r="H237" s="823" t="s">
        <v>329</v>
      </c>
      <c r="I237" s="823" t="s">
        <v>1175</v>
      </c>
      <c r="J237" s="823" t="s">
        <v>632</v>
      </c>
      <c r="K237" s="823" t="s">
        <v>633</v>
      </c>
      <c r="L237" s="826">
        <v>0</v>
      </c>
      <c r="M237" s="826">
        <v>0</v>
      </c>
      <c r="N237" s="823">
        <v>1</v>
      </c>
      <c r="O237" s="827">
        <v>1</v>
      </c>
      <c r="P237" s="826">
        <v>0</v>
      </c>
      <c r="Q237" s="828"/>
      <c r="R237" s="823">
        <v>1</v>
      </c>
      <c r="S237" s="828">
        <v>1</v>
      </c>
      <c r="T237" s="827">
        <v>1</v>
      </c>
      <c r="U237" s="829">
        <v>1</v>
      </c>
    </row>
    <row r="238" spans="1:21" ht="14.45" customHeight="1" x14ac:dyDescent="0.2">
      <c r="A238" s="822">
        <v>9</v>
      </c>
      <c r="B238" s="823" t="s">
        <v>1102</v>
      </c>
      <c r="C238" s="823" t="s">
        <v>1109</v>
      </c>
      <c r="D238" s="824" t="s">
        <v>1773</v>
      </c>
      <c r="E238" s="825" t="s">
        <v>1118</v>
      </c>
      <c r="F238" s="823" t="s">
        <v>1103</v>
      </c>
      <c r="G238" s="823" t="s">
        <v>1322</v>
      </c>
      <c r="H238" s="823" t="s">
        <v>329</v>
      </c>
      <c r="I238" s="823" t="s">
        <v>1323</v>
      </c>
      <c r="J238" s="823" t="s">
        <v>840</v>
      </c>
      <c r="K238" s="823" t="s">
        <v>1324</v>
      </c>
      <c r="L238" s="826">
        <v>36.54</v>
      </c>
      <c r="M238" s="826">
        <v>182.7</v>
      </c>
      <c r="N238" s="823">
        <v>5</v>
      </c>
      <c r="O238" s="827">
        <v>5</v>
      </c>
      <c r="P238" s="826">
        <v>73.08</v>
      </c>
      <c r="Q238" s="828">
        <v>0.4</v>
      </c>
      <c r="R238" s="823">
        <v>2</v>
      </c>
      <c r="S238" s="828">
        <v>0.4</v>
      </c>
      <c r="T238" s="827">
        <v>2</v>
      </c>
      <c r="U238" s="829">
        <v>0.4</v>
      </c>
    </row>
    <row r="239" spans="1:21" ht="14.45" customHeight="1" x14ac:dyDescent="0.2">
      <c r="A239" s="822">
        <v>9</v>
      </c>
      <c r="B239" s="823" t="s">
        <v>1102</v>
      </c>
      <c r="C239" s="823" t="s">
        <v>1109</v>
      </c>
      <c r="D239" s="824" t="s">
        <v>1773</v>
      </c>
      <c r="E239" s="825" t="s">
        <v>1118</v>
      </c>
      <c r="F239" s="823" t="s">
        <v>1103</v>
      </c>
      <c r="G239" s="823" t="s">
        <v>1554</v>
      </c>
      <c r="H239" s="823" t="s">
        <v>329</v>
      </c>
      <c r="I239" s="823" t="s">
        <v>1588</v>
      </c>
      <c r="J239" s="823" t="s">
        <v>1589</v>
      </c>
      <c r="K239" s="823" t="s">
        <v>1590</v>
      </c>
      <c r="L239" s="826">
        <v>35.25</v>
      </c>
      <c r="M239" s="826">
        <v>35.25</v>
      </c>
      <c r="N239" s="823">
        <v>1</v>
      </c>
      <c r="O239" s="827">
        <v>1</v>
      </c>
      <c r="P239" s="826">
        <v>35.25</v>
      </c>
      <c r="Q239" s="828">
        <v>1</v>
      </c>
      <c r="R239" s="823">
        <v>1</v>
      </c>
      <c r="S239" s="828">
        <v>1</v>
      </c>
      <c r="T239" s="827">
        <v>1</v>
      </c>
      <c r="U239" s="829">
        <v>1</v>
      </c>
    </row>
    <row r="240" spans="1:21" ht="14.45" customHeight="1" x14ac:dyDescent="0.2">
      <c r="A240" s="822">
        <v>9</v>
      </c>
      <c r="B240" s="823" t="s">
        <v>1102</v>
      </c>
      <c r="C240" s="823" t="s">
        <v>1109</v>
      </c>
      <c r="D240" s="824" t="s">
        <v>1773</v>
      </c>
      <c r="E240" s="825" t="s">
        <v>1118</v>
      </c>
      <c r="F240" s="823" t="s">
        <v>1103</v>
      </c>
      <c r="G240" s="823" t="s">
        <v>1591</v>
      </c>
      <c r="H240" s="823" t="s">
        <v>698</v>
      </c>
      <c r="I240" s="823" t="s">
        <v>1592</v>
      </c>
      <c r="J240" s="823" t="s">
        <v>1593</v>
      </c>
      <c r="K240" s="823" t="s">
        <v>1594</v>
      </c>
      <c r="L240" s="826">
        <v>126.27</v>
      </c>
      <c r="M240" s="826">
        <v>378.81</v>
      </c>
      <c r="N240" s="823">
        <v>3</v>
      </c>
      <c r="O240" s="827">
        <v>3</v>
      </c>
      <c r="P240" s="826">
        <v>378.81</v>
      </c>
      <c r="Q240" s="828">
        <v>1</v>
      </c>
      <c r="R240" s="823">
        <v>3</v>
      </c>
      <c r="S240" s="828">
        <v>1</v>
      </c>
      <c r="T240" s="827">
        <v>3</v>
      </c>
      <c r="U240" s="829">
        <v>1</v>
      </c>
    </row>
    <row r="241" spans="1:21" ht="14.45" customHeight="1" x14ac:dyDescent="0.2">
      <c r="A241" s="822">
        <v>9</v>
      </c>
      <c r="B241" s="823" t="s">
        <v>1102</v>
      </c>
      <c r="C241" s="823" t="s">
        <v>1109</v>
      </c>
      <c r="D241" s="824" t="s">
        <v>1773</v>
      </c>
      <c r="E241" s="825" t="s">
        <v>1118</v>
      </c>
      <c r="F241" s="823" t="s">
        <v>1103</v>
      </c>
      <c r="G241" s="823" t="s">
        <v>1251</v>
      </c>
      <c r="H241" s="823" t="s">
        <v>329</v>
      </c>
      <c r="I241" s="823" t="s">
        <v>1381</v>
      </c>
      <c r="J241" s="823" t="s">
        <v>1382</v>
      </c>
      <c r="K241" s="823" t="s">
        <v>1372</v>
      </c>
      <c r="L241" s="826">
        <v>294.81</v>
      </c>
      <c r="M241" s="826">
        <v>1474.0500000000002</v>
      </c>
      <c r="N241" s="823">
        <v>5</v>
      </c>
      <c r="O241" s="827">
        <v>2</v>
      </c>
      <c r="P241" s="826">
        <v>1474.0500000000002</v>
      </c>
      <c r="Q241" s="828">
        <v>1</v>
      </c>
      <c r="R241" s="823">
        <v>5</v>
      </c>
      <c r="S241" s="828">
        <v>1</v>
      </c>
      <c r="T241" s="827">
        <v>2</v>
      </c>
      <c r="U241" s="829">
        <v>1</v>
      </c>
    </row>
    <row r="242" spans="1:21" ht="14.45" customHeight="1" x14ac:dyDescent="0.2">
      <c r="A242" s="822">
        <v>9</v>
      </c>
      <c r="B242" s="823" t="s">
        <v>1102</v>
      </c>
      <c r="C242" s="823" t="s">
        <v>1109</v>
      </c>
      <c r="D242" s="824" t="s">
        <v>1773</v>
      </c>
      <c r="E242" s="825" t="s">
        <v>1118</v>
      </c>
      <c r="F242" s="823" t="s">
        <v>1103</v>
      </c>
      <c r="G242" s="823" t="s">
        <v>1251</v>
      </c>
      <c r="H242" s="823" t="s">
        <v>329</v>
      </c>
      <c r="I242" s="823" t="s">
        <v>1386</v>
      </c>
      <c r="J242" s="823" t="s">
        <v>1387</v>
      </c>
      <c r="K242" s="823" t="s">
        <v>1388</v>
      </c>
      <c r="L242" s="826">
        <v>2844.97</v>
      </c>
      <c r="M242" s="826">
        <v>17069.82</v>
      </c>
      <c r="N242" s="823">
        <v>6</v>
      </c>
      <c r="O242" s="827">
        <v>1</v>
      </c>
      <c r="P242" s="826">
        <v>17069.82</v>
      </c>
      <c r="Q242" s="828">
        <v>1</v>
      </c>
      <c r="R242" s="823">
        <v>6</v>
      </c>
      <c r="S242" s="828">
        <v>1</v>
      </c>
      <c r="T242" s="827">
        <v>1</v>
      </c>
      <c r="U242" s="829">
        <v>1</v>
      </c>
    </row>
    <row r="243" spans="1:21" ht="14.45" customHeight="1" x14ac:dyDescent="0.2">
      <c r="A243" s="822">
        <v>9</v>
      </c>
      <c r="B243" s="823" t="s">
        <v>1102</v>
      </c>
      <c r="C243" s="823" t="s">
        <v>1109</v>
      </c>
      <c r="D243" s="824" t="s">
        <v>1773</v>
      </c>
      <c r="E243" s="825" t="s">
        <v>1118</v>
      </c>
      <c r="F243" s="823" t="s">
        <v>1103</v>
      </c>
      <c r="G243" s="823" t="s">
        <v>1251</v>
      </c>
      <c r="H243" s="823" t="s">
        <v>329</v>
      </c>
      <c r="I243" s="823" t="s">
        <v>1252</v>
      </c>
      <c r="J243" s="823" t="s">
        <v>1253</v>
      </c>
      <c r="K243" s="823" t="s">
        <v>1254</v>
      </c>
      <c r="L243" s="826">
        <v>294.81</v>
      </c>
      <c r="M243" s="826">
        <v>8254.68</v>
      </c>
      <c r="N243" s="823">
        <v>28</v>
      </c>
      <c r="O243" s="827">
        <v>11</v>
      </c>
      <c r="P243" s="826">
        <v>5601.39</v>
      </c>
      <c r="Q243" s="828">
        <v>0.6785714285714286</v>
      </c>
      <c r="R243" s="823">
        <v>19</v>
      </c>
      <c r="S243" s="828">
        <v>0.6785714285714286</v>
      </c>
      <c r="T243" s="827">
        <v>7</v>
      </c>
      <c r="U243" s="829">
        <v>0.63636363636363635</v>
      </c>
    </row>
    <row r="244" spans="1:21" ht="14.45" customHeight="1" x14ac:dyDescent="0.2">
      <c r="A244" s="822">
        <v>9</v>
      </c>
      <c r="B244" s="823" t="s">
        <v>1102</v>
      </c>
      <c r="C244" s="823" t="s">
        <v>1109</v>
      </c>
      <c r="D244" s="824" t="s">
        <v>1773</v>
      </c>
      <c r="E244" s="825" t="s">
        <v>1118</v>
      </c>
      <c r="F244" s="823" t="s">
        <v>1104</v>
      </c>
      <c r="G244" s="823" t="s">
        <v>1258</v>
      </c>
      <c r="H244" s="823" t="s">
        <v>329</v>
      </c>
      <c r="I244" s="823" t="s">
        <v>1595</v>
      </c>
      <c r="J244" s="823" t="s">
        <v>1260</v>
      </c>
      <c r="K244" s="823"/>
      <c r="L244" s="826">
        <v>0</v>
      </c>
      <c r="M244" s="826">
        <v>0</v>
      </c>
      <c r="N244" s="823">
        <v>1</v>
      </c>
      <c r="O244" s="827">
        <v>1</v>
      </c>
      <c r="P244" s="826">
        <v>0</v>
      </c>
      <c r="Q244" s="828"/>
      <c r="R244" s="823">
        <v>1</v>
      </c>
      <c r="S244" s="828">
        <v>1</v>
      </c>
      <c r="T244" s="827">
        <v>1</v>
      </c>
      <c r="U244" s="829">
        <v>1</v>
      </c>
    </row>
    <row r="245" spans="1:21" ht="14.45" customHeight="1" x14ac:dyDescent="0.2">
      <c r="A245" s="822">
        <v>9</v>
      </c>
      <c r="B245" s="823" t="s">
        <v>1102</v>
      </c>
      <c r="C245" s="823" t="s">
        <v>1109</v>
      </c>
      <c r="D245" s="824" t="s">
        <v>1773</v>
      </c>
      <c r="E245" s="825" t="s">
        <v>1115</v>
      </c>
      <c r="F245" s="823" t="s">
        <v>1103</v>
      </c>
      <c r="G245" s="823" t="s">
        <v>1596</v>
      </c>
      <c r="H245" s="823" t="s">
        <v>329</v>
      </c>
      <c r="I245" s="823" t="s">
        <v>1597</v>
      </c>
      <c r="J245" s="823" t="s">
        <v>1598</v>
      </c>
      <c r="K245" s="823" t="s">
        <v>1599</v>
      </c>
      <c r="L245" s="826">
        <v>186.84</v>
      </c>
      <c r="M245" s="826">
        <v>186.84</v>
      </c>
      <c r="N245" s="823">
        <v>1</v>
      </c>
      <c r="O245" s="827">
        <v>0.5</v>
      </c>
      <c r="P245" s="826"/>
      <c r="Q245" s="828">
        <v>0</v>
      </c>
      <c r="R245" s="823"/>
      <c r="S245" s="828">
        <v>0</v>
      </c>
      <c r="T245" s="827"/>
      <c r="U245" s="829">
        <v>0</v>
      </c>
    </row>
    <row r="246" spans="1:21" ht="14.45" customHeight="1" x14ac:dyDescent="0.2">
      <c r="A246" s="822">
        <v>9</v>
      </c>
      <c r="B246" s="823" t="s">
        <v>1102</v>
      </c>
      <c r="C246" s="823" t="s">
        <v>1109</v>
      </c>
      <c r="D246" s="824" t="s">
        <v>1773</v>
      </c>
      <c r="E246" s="825" t="s">
        <v>1115</v>
      </c>
      <c r="F246" s="823" t="s">
        <v>1103</v>
      </c>
      <c r="G246" s="823" t="s">
        <v>1137</v>
      </c>
      <c r="H246" s="823" t="s">
        <v>329</v>
      </c>
      <c r="I246" s="823" t="s">
        <v>1138</v>
      </c>
      <c r="J246" s="823" t="s">
        <v>1139</v>
      </c>
      <c r="K246" s="823" t="s">
        <v>1140</v>
      </c>
      <c r="L246" s="826">
        <v>97.96</v>
      </c>
      <c r="M246" s="826">
        <v>293.88</v>
      </c>
      <c r="N246" s="823">
        <v>3</v>
      </c>
      <c r="O246" s="827">
        <v>2</v>
      </c>
      <c r="P246" s="826">
        <v>293.88</v>
      </c>
      <c r="Q246" s="828">
        <v>1</v>
      </c>
      <c r="R246" s="823">
        <v>3</v>
      </c>
      <c r="S246" s="828">
        <v>1</v>
      </c>
      <c r="T246" s="827">
        <v>2</v>
      </c>
      <c r="U246" s="829">
        <v>1</v>
      </c>
    </row>
    <row r="247" spans="1:21" ht="14.45" customHeight="1" x14ac:dyDescent="0.2">
      <c r="A247" s="822">
        <v>9</v>
      </c>
      <c r="B247" s="823" t="s">
        <v>1102</v>
      </c>
      <c r="C247" s="823" t="s">
        <v>1109</v>
      </c>
      <c r="D247" s="824" t="s">
        <v>1773</v>
      </c>
      <c r="E247" s="825" t="s">
        <v>1115</v>
      </c>
      <c r="F247" s="823" t="s">
        <v>1103</v>
      </c>
      <c r="G247" s="823" t="s">
        <v>1141</v>
      </c>
      <c r="H247" s="823" t="s">
        <v>698</v>
      </c>
      <c r="I247" s="823" t="s">
        <v>1600</v>
      </c>
      <c r="J247" s="823" t="s">
        <v>1601</v>
      </c>
      <c r="K247" s="823" t="s">
        <v>1144</v>
      </c>
      <c r="L247" s="826">
        <v>84.21</v>
      </c>
      <c r="M247" s="826">
        <v>168.42</v>
      </c>
      <c r="N247" s="823">
        <v>2</v>
      </c>
      <c r="O247" s="827">
        <v>1</v>
      </c>
      <c r="P247" s="826">
        <v>168.42</v>
      </c>
      <c r="Q247" s="828">
        <v>1</v>
      </c>
      <c r="R247" s="823">
        <v>2</v>
      </c>
      <c r="S247" s="828">
        <v>1</v>
      </c>
      <c r="T247" s="827">
        <v>1</v>
      </c>
      <c r="U247" s="829">
        <v>1</v>
      </c>
    </row>
    <row r="248" spans="1:21" ht="14.45" customHeight="1" x14ac:dyDescent="0.2">
      <c r="A248" s="822">
        <v>9</v>
      </c>
      <c r="B248" s="823" t="s">
        <v>1102</v>
      </c>
      <c r="C248" s="823" t="s">
        <v>1109</v>
      </c>
      <c r="D248" s="824" t="s">
        <v>1773</v>
      </c>
      <c r="E248" s="825" t="s">
        <v>1115</v>
      </c>
      <c r="F248" s="823" t="s">
        <v>1103</v>
      </c>
      <c r="G248" s="823" t="s">
        <v>1602</v>
      </c>
      <c r="H248" s="823" t="s">
        <v>329</v>
      </c>
      <c r="I248" s="823" t="s">
        <v>1603</v>
      </c>
      <c r="J248" s="823" t="s">
        <v>1604</v>
      </c>
      <c r="K248" s="823" t="s">
        <v>1605</v>
      </c>
      <c r="L248" s="826">
        <v>78.33</v>
      </c>
      <c r="M248" s="826">
        <v>156.66</v>
      </c>
      <c r="N248" s="823">
        <v>2</v>
      </c>
      <c r="O248" s="827">
        <v>1</v>
      </c>
      <c r="P248" s="826"/>
      <c r="Q248" s="828">
        <v>0</v>
      </c>
      <c r="R248" s="823"/>
      <c r="S248" s="828">
        <v>0</v>
      </c>
      <c r="T248" s="827"/>
      <c r="U248" s="829">
        <v>0</v>
      </c>
    </row>
    <row r="249" spans="1:21" ht="14.45" customHeight="1" x14ac:dyDescent="0.2">
      <c r="A249" s="822">
        <v>9</v>
      </c>
      <c r="B249" s="823" t="s">
        <v>1102</v>
      </c>
      <c r="C249" s="823" t="s">
        <v>1109</v>
      </c>
      <c r="D249" s="824" t="s">
        <v>1773</v>
      </c>
      <c r="E249" s="825" t="s">
        <v>1115</v>
      </c>
      <c r="F249" s="823" t="s">
        <v>1103</v>
      </c>
      <c r="G249" s="823" t="s">
        <v>1478</v>
      </c>
      <c r="H249" s="823" t="s">
        <v>698</v>
      </c>
      <c r="I249" s="823" t="s">
        <v>1479</v>
      </c>
      <c r="J249" s="823" t="s">
        <v>1480</v>
      </c>
      <c r="K249" s="823" t="s">
        <v>1428</v>
      </c>
      <c r="L249" s="826">
        <v>176.32</v>
      </c>
      <c r="M249" s="826">
        <v>176.32</v>
      </c>
      <c r="N249" s="823">
        <v>1</v>
      </c>
      <c r="O249" s="827">
        <v>1</v>
      </c>
      <c r="P249" s="826"/>
      <c r="Q249" s="828">
        <v>0</v>
      </c>
      <c r="R249" s="823"/>
      <c r="S249" s="828">
        <v>0</v>
      </c>
      <c r="T249" s="827"/>
      <c r="U249" s="829">
        <v>0</v>
      </c>
    </row>
    <row r="250" spans="1:21" ht="14.45" customHeight="1" x14ac:dyDescent="0.2">
      <c r="A250" s="822">
        <v>9</v>
      </c>
      <c r="B250" s="823" t="s">
        <v>1102</v>
      </c>
      <c r="C250" s="823" t="s">
        <v>1109</v>
      </c>
      <c r="D250" s="824" t="s">
        <v>1773</v>
      </c>
      <c r="E250" s="825" t="s">
        <v>1115</v>
      </c>
      <c r="F250" s="823" t="s">
        <v>1103</v>
      </c>
      <c r="G250" s="823" t="s">
        <v>1606</v>
      </c>
      <c r="H250" s="823" t="s">
        <v>329</v>
      </c>
      <c r="I250" s="823" t="s">
        <v>1607</v>
      </c>
      <c r="J250" s="823" t="s">
        <v>1608</v>
      </c>
      <c r="K250" s="823" t="s">
        <v>1609</v>
      </c>
      <c r="L250" s="826">
        <v>132</v>
      </c>
      <c r="M250" s="826">
        <v>792</v>
      </c>
      <c r="N250" s="823">
        <v>6</v>
      </c>
      <c r="O250" s="827">
        <v>2</v>
      </c>
      <c r="P250" s="826"/>
      <c r="Q250" s="828">
        <v>0</v>
      </c>
      <c r="R250" s="823"/>
      <c r="S250" s="828">
        <v>0</v>
      </c>
      <c r="T250" s="827"/>
      <c r="U250" s="829">
        <v>0</v>
      </c>
    </row>
    <row r="251" spans="1:21" ht="14.45" customHeight="1" x14ac:dyDescent="0.2">
      <c r="A251" s="822">
        <v>9</v>
      </c>
      <c r="B251" s="823" t="s">
        <v>1102</v>
      </c>
      <c r="C251" s="823" t="s">
        <v>1109</v>
      </c>
      <c r="D251" s="824" t="s">
        <v>1773</v>
      </c>
      <c r="E251" s="825" t="s">
        <v>1115</v>
      </c>
      <c r="F251" s="823" t="s">
        <v>1103</v>
      </c>
      <c r="G251" s="823" t="s">
        <v>1282</v>
      </c>
      <c r="H251" s="823" t="s">
        <v>329</v>
      </c>
      <c r="I251" s="823" t="s">
        <v>1286</v>
      </c>
      <c r="J251" s="823" t="s">
        <v>1284</v>
      </c>
      <c r="K251" s="823" t="s">
        <v>1287</v>
      </c>
      <c r="L251" s="826">
        <v>19.89</v>
      </c>
      <c r="M251" s="826">
        <v>59.67</v>
      </c>
      <c r="N251" s="823">
        <v>3</v>
      </c>
      <c r="O251" s="827">
        <v>1</v>
      </c>
      <c r="P251" s="826"/>
      <c r="Q251" s="828">
        <v>0</v>
      </c>
      <c r="R251" s="823"/>
      <c r="S251" s="828">
        <v>0</v>
      </c>
      <c r="T251" s="827"/>
      <c r="U251" s="829">
        <v>0</v>
      </c>
    </row>
    <row r="252" spans="1:21" ht="14.45" customHeight="1" x14ac:dyDescent="0.2">
      <c r="A252" s="822">
        <v>9</v>
      </c>
      <c r="B252" s="823" t="s">
        <v>1102</v>
      </c>
      <c r="C252" s="823" t="s">
        <v>1109</v>
      </c>
      <c r="D252" s="824" t="s">
        <v>1773</v>
      </c>
      <c r="E252" s="825" t="s">
        <v>1115</v>
      </c>
      <c r="F252" s="823" t="s">
        <v>1103</v>
      </c>
      <c r="G252" s="823" t="s">
        <v>1485</v>
      </c>
      <c r="H252" s="823" t="s">
        <v>698</v>
      </c>
      <c r="I252" s="823" t="s">
        <v>1610</v>
      </c>
      <c r="J252" s="823" t="s">
        <v>767</v>
      </c>
      <c r="K252" s="823" t="s">
        <v>1093</v>
      </c>
      <c r="L252" s="826">
        <v>120.15</v>
      </c>
      <c r="M252" s="826">
        <v>120.15</v>
      </c>
      <c r="N252" s="823">
        <v>1</v>
      </c>
      <c r="O252" s="827">
        <v>1</v>
      </c>
      <c r="P252" s="826">
        <v>120.15</v>
      </c>
      <c r="Q252" s="828">
        <v>1</v>
      </c>
      <c r="R252" s="823">
        <v>1</v>
      </c>
      <c r="S252" s="828">
        <v>1</v>
      </c>
      <c r="T252" s="827">
        <v>1</v>
      </c>
      <c r="U252" s="829">
        <v>1</v>
      </c>
    </row>
    <row r="253" spans="1:21" ht="14.45" customHeight="1" x14ac:dyDescent="0.2">
      <c r="A253" s="822">
        <v>9</v>
      </c>
      <c r="B253" s="823" t="s">
        <v>1102</v>
      </c>
      <c r="C253" s="823" t="s">
        <v>1109</v>
      </c>
      <c r="D253" s="824" t="s">
        <v>1773</v>
      </c>
      <c r="E253" s="825" t="s">
        <v>1115</v>
      </c>
      <c r="F253" s="823" t="s">
        <v>1103</v>
      </c>
      <c r="G253" s="823" t="s">
        <v>1168</v>
      </c>
      <c r="H253" s="823" t="s">
        <v>329</v>
      </c>
      <c r="I253" s="823" t="s">
        <v>1169</v>
      </c>
      <c r="J253" s="823" t="s">
        <v>652</v>
      </c>
      <c r="K253" s="823" t="s">
        <v>653</v>
      </c>
      <c r="L253" s="826">
        <v>105.63</v>
      </c>
      <c r="M253" s="826">
        <v>1584.4499999999998</v>
      </c>
      <c r="N253" s="823">
        <v>15</v>
      </c>
      <c r="O253" s="827">
        <v>8</v>
      </c>
      <c r="P253" s="826">
        <v>1267.56</v>
      </c>
      <c r="Q253" s="828">
        <v>0.8</v>
      </c>
      <c r="R253" s="823">
        <v>12</v>
      </c>
      <c r="S253" s="828">
        <v>0.8</v>
      </c>
      <c r="T253" s="827">
        <v>6</v>
      </c>
      <c r="U253" s="829">
        <v>0.75</v>
      </c>
    </row>
    <row r="254" spans="1:21" ht="14.45" customHeight="1" x14ac:dyDescent="0.2">
      <c r="A254" s="822">
        <v>9</v>
      </c>
      <c r="B254" s="823" t="s">
        <v>1102</v>
      </c>
      <c r="C254" s="823" t="s">
        <v>1109</v>
      </c>
      <c r="D254" s="824" t="s">
        <v>1773</v>
      </c>
      <c r="E254" s="825" t="s">
        <v>1115</v>
      </c>
      <c r="F254" s="823" t="s">
        <v>1103</v>
      </c>
      <c r="G254" s="823" t="s">
        <v>1611</v>
      </c>
      <c r="H254" s="823" t="s">
        <v>329</v>
      </c>
      <c r="I254" s="823" t="s">
        <v>1612</v>
      </c>
      <c r="J254" s="823" t="s">
        <v>1613</v>
      </c>
      <c r="K254" s="823" t="s">
        <v>1614</v>
      </c>
      <c r="L254" s="826">
        <v>98.89</v>
      </c>
      <c r="M254" s="826">
        <v>197.78</v>
      </c>
      <c r="N254" s="823">
        <v>2</v>
      </c>
      <c r="O254" s="827">
        <v>1</v>
      </c>
      <c r="P254" s="826"/>
      <c r="Q254" s="828">
        <v>0</v>
      </c>
      <c r="R254" s="823"/>
      <c r="S254" s="828">
        <v>0</v>
      </c>
      <c r="T254" s="827"/>
      <c r="U254" s="829">
        <v>0</v>
      </c>
    </row>
    <row r="255" spans="1:21" ht="14.45" customHeight="1" x14ac:dyDescent="0.2">
      <c r="A255" s="822">
        <v>9</v>
      </c>
      <c r="B255" s="823" t="s">
        <v>1102</v>
      </c>
      <c r="C255" s="823" t="s">
        <v>1109</v>
      </c>
      <c r="D255" s="824" t="s">
        <v>1773</v>
      </c>
      <c r="E255" s="825" t="s">
        <v>1115</v>
      </c>
      <c r="F255" s="823" t="s">
        <v>1103</v>
      </c>
      <c r="G255" s="823" t="s">
        <v>1174</v>
      </c>
      <c r="H255" s="823" t="s">
        <v>329</v>
      </c>
      <c r="I255" s="823" t="s">
        <v>1615</v>
      </c>
      <c r="J255" s="823" t="s">
        <v>676</v>
      </c>
      <c r="K255" s="823" t="s">
        <v>1616</v>
      </c>
      <c r="L255" s="826">
        <v>49.04</v>
      </c>
      <c r="M255" s="826">
        <v>735.6</v>
      </c>
      <c r="N255" s="823">
        <v>15</v>
      </c>
      <c r="O255" s="827">
        <v>8</v>
      </c>
      <c r="P255" s="826">
        <v>539.44000000000005</v>
      </c>
      <c r="Q255" s="828">
        <v>0.73333333333333339</v>
      </c>
      <c r="R255" s="823">
        <v>11</v>
      </c>
      <c r="S255" s="828">
        <v>0.73333333333333328</v>
      </c>
      <c r="T255" s="827">
        <v>5.5</v>
      </c>
      <c r="U255" s="829">
        <v>0.6875</v>
      </c>
    </row>
    <row r="256" spans="1:21" ht="14.45" customHeight="1" x14ac:dyDescent="0.2">
      <c r="A256" s="822">
        <v>9</v>
      </c>
      <c r="B256" s="823" t="s">
        <v>1102</v>
      </c>
      <c r="C256" s="823" t="s">
        <v>1109</v>
      </c>
      <c r="D256" s="824" t="s">
        <v>1773</v>
      </c>
      <c r="E256" s="825" t="s">
        <v>1115</v>
      </c>
      <c r="F256" s="823" t="s">
        <v>1103</v>
      </c>
      <c r="G256" s="823" t="s">
        <v>1174</v>
      </c>
      <c r="H256" s="823" t="s">
        <v>329</v>
      </c>
      <c r="I256" s="823" t="s">
        <v>1527</v>
      </c>
      <c r="J256" s="823" t="s">
        <v>676</v>
      </c>
      <c r="K256" s="823" t="s">
        <v>677</v>
      </c>
      <c r="L256" s="826">
        <v>49.04</v>
      </c>
      <c r="M256" s="826">
        <v>147.12</v>
      </c>
      <c r="N256" s="823">
        <v>3</v>
      </c>
      <c r="O256" s="827">
        <v>1.5</v>
      </c>
      <c r="P256" s="826">
        <v>147.12</v>
      </c>
      <c r="Q256" s="828">
        <v>1</v>
      </c>
      <c r="R256" s="823">
        <v>3</v>
      </c>
      <c r="S256" s="828">
        <v>1</v>
      </c>
      <c r="T256" s="827">
        <v>1.5</v>
      </c>
      <c r="U256" s="829">
        <v>1</v>
      </c>
    </row>
    <row r="257" spans="1:21" ht="14.45" customHeight="1" x14ac:dyDescent="0.2">
      <c r="A257" s="822">
        <v>9</v>
      </c>
      <c r="B257" s="823" t="s">
        <v>1102</v>
      </c>
      <c r="C257" s="823" t="s">
        <v>1109</v>
      </c>
      <c r="D257" s="824" t="s">
        <v>1773</v>
      </c>
      <c r="E257" s="825" t="s">
        <v>1115</v>
      </c>
      <c r="F257" s="823" t="s">
        <v>1103</v>
      </c>
      <c r="G257" s="823" t="s">
        <v>1180</v>
      </c>
      <c r="H257" s="823" t="s">
        <v>329</v>
      </c>
      <c r="I257" s="823" t="s">
        <v>1181</v>
      </c>
      <c r="J257" s="823" t="s">
        <v>1182</v>
      </c>
      <c r="K257" s="823" t="s">
        <v>1183</v>
      </c>
      <c r="L257" s="826">
        <v>25.53</v>
      </c>
      <c r="M257" s="826">
        <v>25.53</v>
      </c>
      <c r="N257" s="823">
        <v>1</v>
      </c>
      <c r="O257" s="827">
        <v>1</v>
      </c>
      <c r="P257" s="826">
        <v>25.53</v>
      </c>
      <c r="Q257" s="828">
        <v>1</v>
      </c>
      <c r="R257" s="823">
        <v>1</v>
      </c>
      <c r="S257" s="828">
        <v>1</v>
      </c>
      <c r="T257" s="827">
        <v>1</v>
      </c>
      <c r="U257" s="829">
        <v>1</v>
      </c>
    </row>
    <row r="258" spans="1:21" ht="14.45" customHeight="1" x14ac:dyDescent="0.2">
      <c r="A258" s="822">
        <v>9</v>
      </c>
      <c r="B258" s="823" t="s">
        <v>1102</v>
      </c>
      <c r="C258" s="823" t="s">
        <v>1109</v>
      </c>
      <c r="D258" s="824" t="s">
        <v>1773</v>
      </c>
      <c r="E258" s="825" t="s">
        <v>1115</v>
      </c>
      <c r="F258" s="823" t="s">
        <v>1103</v>
      </c>
      <c r="G258" s="823" t="s">
        <v>1322</v>
      </c>
      <c r="H258" s="823" t="s">
        <v>329</v>
      </c>
      <c r="I258" s="823" t="s">
        <v>1323</v>
      </c>
      <c r="J258" s="823" t="s">
        <v>840</v>
      </c>
      <c r="K258" s="823" t="s">
        <v>1324</v>
      </c>
      <c r="L258" s="826">
        <v>36.54</v>
      </c>
      <c r="M258" s="826">
        <v>621.18000000000006</v>
      </c>
      <c r="N258" s="823">
        <v>17</v>
      </c>
      <c r="O258" s="827">
        <v>14</v>
      </c>
      <c r="P258" s="826">
        <v>365.40000000000003</v>
      </c>
      <c r="Q258" s="828">
        <v>0.58823529411764708</v>
      </c>
      <c r="R258" s="823">
        <v>10</v>
      </c>
      <c r="S258" s="828">
        <v>0.58823529411764708</v>
      </c>
      <c r="T258" s="827">
        <v>8</v>
      </c>
      <c r="U258" s="829">
        <v>0.5714285714285714</v>
      </c>
    </row>
    <row r="259" spans="1:21" ht="14.45" customHeight="1" x14ac:dyDescent="0.2">
      <c r="A259" s="822">
        <v>9</v>
      </c>
      <c r="B259" s="823" t="s">
        <v>1102</v>
      </c>
      <c r="C259" s="823" t="s">
        <v>1109</v>
      </c>
      <c r="D259" s="824" t="s">
        <v>1773</v>
      </c>
      <c r="E259" s="825" t="s">
        <v>1115</v>
      </c>
      <c r="F259" s="823" t="s">
        <v>1103</v>
      </c>
      <c r="G259" s="823" t="s">
        <v>1617</v>
      </c>
      <c r="H259" s="823" t="s">
        <v>329</v>
      </c>
      <c r="I259" s="823" t="s">
        <v>1618</v>
      </c>
      <c r="J259" s="823" t="s">
        <v>1619</v>
      </c>
      <c r="K259" s="823" t="s">
        <v>1620</v>
      </c>
      <c r="L259" s="826">
        <v>131.02000000000001</v>
      </c>
      <c r="M259" s="826">
        <v>786.12000000000012</v>
      </c>
      <c r="N259" s="823">
        <v>6</v>
      </c>
      <c r="O259" s="827">
        <v>1</v>
      </c>
      <c r="P259" s="826"/>
      <c r="Q259" s="828">
        <v>0</v>
      </c>
      <c r="R259" s="823"/>
      <c r="S259" s="828">
        <v>0</v>
      </c>
      <c r="T259" s="827"/>
      <c r="U259" s="829">
        <v>0</v>
      </c>
    </row>
    <row r="260" spans="1:21" ht="14.45" customHeight="1" x14ac:dyDescent="0.2">
      <c r="A260" s="822">
        <v>9</v>
      </c>
      <c r="B260" s="823" t="s">
        <v>1102</v>
      </c>
      <c r="C260" s="823" t="s">
        <v>1109</v>
      </c>
      <c r="D260" s="824" t="s">
        <v>1773</v>
      </c>
      <c r="E260" s="825" t="s">
        <v>1115</v>
      </c>
      <c r="F260" s="823" t="s">
        <v>1103</v>
      </c>
      <c r="G260" s="823" t="s">
        <v>1204</v>
      </c>
      <c r="H260" s="823" t="s">
        <v>329</v>
      </c>
      <c r="I260" s="823" t="s">
        <v>1433</v>
      </c>
      <c r="J260" s="823" t="s">
        <v>1434</v>
      </c>
      <c r="K260" s="823" t="s">
        <v>1435</v>
      </c>
      <c r="L260" s="826">
        <v>141.25</v>
      </c>
      <c r="M260" s="826">
        <v>847.5</v>
      </c>
      <c r="N260" s="823">
        <v>6</v>
      </c>
      <c r="O260" s="827">
        <v>1.5</v>
      </c>
      <c r="P260" s="826"/>
      <c r="Q260" s="828">
        <v>0</v>
      </c>
      <c r="R260" s="823"/>
      <c r="S260" s="828">
        <v>0</v>
      </c>
      <c r="T260" s="827"/>
      <c r="U260" s="829">
        <v>0</v>
      </c>
    </row>
    <row r="261" spans="1:21" ht="14.45" customHeight="1" x14ac:dyDescent="0.2">
      <c r="A261" s="822">
        <v>9</v>
      </c>
      <c r="B261" s="823" t="s">
        <v>1102</v>
      </c>
      <c r="C261" s="823" t="s">
        <v>1109</v>
      </c>
      <c r="D261" s="824" t="s">
        <v>1773</v>
      </c>
      <c r="E261" s="825" t="s">
        <v>1115</v>
      </c>
      <c r="F261" s="823" t="s">
        <v>1103</v>
      </c>
      <c r="G261" s="823" t="s">
        <v>1204</v>
      </c>
      <c r="H261" s="823" t="s">
        <v>698</v>
      </c>
      <c r="I261" s="823" t="s">
        <v>1205</v>
      </c>
      <c r="J261" s="823" t="s">
        <v>1206</v>
      </c>
      <c r="K261" s="823" t="s">
        <v>1207</v>
      </c>
      <c r="L261" s="826">
        <v>141.25</v>
      </c>
      <c r="M261" s="826">
        <v>706.25</v>
      </c>
      <c r="N261" s="823">
        <v>5</v>
      </c>
      <c r="O261" s="827">
        <v>2.5</v>
      </c>
      <c r="P261" s="826">
        <v>423.75</v>
      </c>
      <c r="Q261" s="828">
        <v>0.6</v>
      </c>
      <c r="R261" s="823">
        <v>3</v>
      </c>
      <c r="S261" s="828">
        <v>0.6</v>
      </c>
      <c r="T261" s="827">
        <v>2</v>
      </c>
      <c r="U261" s="829">
        <v>0.8</v>
      </c>
    </row>
    <row r="262" spans="1:21" ht="14.45" customHeight="1" x14ac:dyDescent="0.2">
      <c r="A262" s="822">
        <v>9</v>
      </c>
      <c r="B262" s="823" t="s">
        <v>1102</v>
      </c>
      <c r="C262" s="823" t="s">
        <v>1109</v>
      </c>
      <c r="D262" s="824" t="s">
        <v>1773</v>
      </c>
      <c r="E262" s="825" t="s">
        <v>1115</v>
      </c>
      <c r="F262" s="823" t="s">
        <v>1103</v>
      </c>
      <c r="G262" s="823" t="s">
        <v>1621</v>
      </c>
      <c r="H262" s="823" t="s">
        <v>329</v>
      </c>
      <c r="I262" s="823" t="s">
        <v>1622</v>
      </c>
      <c r="J262" s="823" t="s">
        <v>1623</v>
      </c>
      <c r="K262" s="823" t="s">
        <v>1624</v>
      </c>
      <c r="L262" s="826">
        <v>97.76</v>
      </c>
      <c r="M262" s="826">
        <v>97.76</v>
      </c>
      <c r="N262" s="823">
        <v>1</v>
      </c>
      <c r="O262" s="827">
        <v>0.5</v>
      </c>
      <c r="P262" s="826"/>
      <c r="Q262" s="828">
        <v>0</v>
      </c>
      <c r="R262" s="823"/>
      <c r="S262" s="828">
        <v>0</v>
      </c>
      <c r="T262" s="827"/>
      <c r="U262" s="829">
        <v>0</v>
      </c>
    </row>
    <row r="263" spans="1:21" ht="14.45" customHeight="1" x14ac:dyDescent="0.2">
      <c r="A263" s="822">
        <v>9</v>
      </c>
      <c r="B263" s="823" t="s">
        <v>1102</v>
      </c>
      <c r="C263" s="823" t="s">
        <v>1109</v>
      </c>
      <c r="D263" s="824" t="s">
        <v>1773</v>
      </c>
      <c r="E263" s="825" t="s">
        <v>1115</v>
      </c>
      <c r="F263" s="823" t="s">
        <v>1103</v>
      </c>
      <c r="G263" s="823" t="s">
        <v>1621</v>
      </c>
      <c r="H263" s="823" t="s">
        <v>329</v>
      </c>
      <c r="I263" s="823" t="s">
        <v>1625</v>
      </c>
      <c r="J263" s="823" t="s">
        <v>1626</v>
      </c>
      <c r="K263" s="823" t="s">
        <v>1627</v>
      </c>
      <c r="L263" s="826">
        <v>97.76</v>
      </c>
      <c r="M263" s="826">
        <v>195.52</v>
      </c>
      <c r="N263" s="823">
        <v>2</v>
      </c>
      <c r="O263" s="827">
        <v>1</v>
      </c>
      <c r="P263" s="826"/>
      <c r="Q263" s="828">
        <v>0</v>
      </c>
      <c r="R263" s="823"/>
      <c r="S263" s="828">
        <v>0</v>
      </c>
      <c r="T263" s="827"/>
      <c r="U263" s="829">
        <v>0</v>
      </c>
    </row>
    <row r="264" spans="1:21" ht="14.45" customHeight="1" x14ac:dyDescent="0.2">
      <c r="A264" s="822">
        <v>9</v>
      </c>
      <c r="B264" s="823" t="s">
        <v>1102</v>
      </c>
      <c r="C264" s="823" t="s">
        <v>1109</v>
      </c>
      <c r="D264" s="824" t="s">
        <v>1773</v>
      </c>
      <c r="E264" s="825" t="s">
        <v>1115</v>
      </c>
      <c r="F264" s="823" t="s">
        <v>1103</v>
      </c>
      <c r="G264" s="823" t="s">
        <v>1486</v>
      </c>
      <c r="H264" s="823" t="s">
        <v>329</v>
      </c>
      <c r="I264" s="823" t="s">
        <v>1628</v>
      </c>
      <c r="J264" s="823" t="s">
        <v>1629</v>
      </c>
      <c r="K264" s="823" t="s">
        <v>1630</v>
      </c>
      <c r="L264" s="826">
        <v>127.91</v>
      </c>
      <c r="M264" s="826">
        <v>127.91</v>
      </c>
      <c r="N264" s="823">
        <v>1</v>
      </c>
      <c r="O264" s="827">
        <v>1</v>
      </c>
      <c r="P264" s="826"/>
      <c r="Q264" s="828">
        <v>0</v>
      </c>
      <c r="R264" s="823"/>
      <c r="S264" s="828">
        <v>0</v>
      </c>
      <c r="T264" s="827"/>
      <c r="U264" s="829">
        <v>0</v>
      </c>
    </row>
    <row r="265" spans="1:21" ht="14.45" customHeight="1" x14ac:dyDescent="0.2">
      <c r="A265" s="822">
        <v>9</v>
      </c>
      <c r="B265" s="823" t="s">
        <v>1102</v>
      </c>
      <c r="C265" s="823" t="s">
        <v>1109</v>
      </c>
      <c r="D265" s="824" t="s">
        <v>1773</v>
      </c>
      <c r="E265" s="825" t="s">
        <v>1115</v>
      </c>
      <c r="F265" s="823" t="s">
        <v>1103</v>
      </c>
      <c r="G265" s="823" t="s">
        <v>1219</v>
      </c>
      <c r="H265" s="823" t="s">
        <v>698</v>
      </c>
      <c r="I265" s="823" t="s">
        <v>1223</v>
      </c>
      <c r="J265" s="823" t="s">
        <v>1221</v>
      </c>
      <c r="K265" s="823" t="s">
        <v>1224</v>
      </c>
      <c r="L265" s="826">
        <v>87.67</v>
      </c>
      <c r="M265" s="826">
        <v>526.02</v>
      </c>
      <c r="N265" s="823">
        <v>6</v>
      </c>
      <c r="O265" s="827">
        <v>2</v>
      </c>
      <c r="P265" s="826"/>
      <c r="Q265" s="828">
        <v>0</v>
      </c>
      <c r="R265" s="823"/>
      <c r="S265" s="828">
        <v>0</v>
      </c>
      <c r="T265" s="827"/>
      <c r="U265" s="829">
        <v>0</v>
      </c>
    </row>
    <row r="266" spans="1:21" ht="14.45" customHeight="1" x14ac:dyDescent="0.2">
      <c r="A266" s="822">
        <v>9</v>
      </c>
      <c r="B266" s="823" t="s">
        <v>1102</v>
      </c>
      <c r="C266" s="823" t="s">
        <v>1109</v>
      </c>
      <c r="D266" s="824" t="s">
        <v>1773</v>
      </c>
      <c r="E266" s="825" t="s">
        <v>1115</v>
      </c>
      <c r="F266" s="823" t="s">
        <v>1103</v>
      </c>
      <c r="G266" s="823" t="s">
        <v>1446</v>
      </c>
      <c r="H266" s="823" t="s">
        <v>329</v>
      </c>
      <c r="I266" s="823" t="s">
        <v>1631</v>
      </c>
      <c r="J266" s="823" t="s">
        <v>1448</v>
      </c>
      <c r="K266" s="823" t="s">
        <v>1632</v>
      </c>
      <c r="L266" s="826">
        <v>42.54</v>
      </c>
      <c r="M266" s="826">
        <v>127.62</v>
      </c>
      <c r="N266" s="823">
        <v>3</v>
      </c>
      <c r="O266" s="827">
        <v>1</v>
      </c>
      <c r="P266" s="826"/>
      <c r="Q266" s="828">
        <v>0</v>
      </c>
      <c r="R266" s="823"/>
      <c r="S266" s="828">
        <v>0</v>
      </c>
      <c r="T266" s="827"/>
      <c r="U266" s="829">
        <v>0</v>
      </c>
    </row>
    <row r="267" spans="1:21" ht="14.45" customHeight="1" x14ac:dyDescent="0.2">
      <c r="A267" s="822">
        <v>9</v>
      </c>
      <c r="B267" s="823" t="s">
        <v>1102</v>
      </c>
      <c r="C267" s="823" t="s">
        <v>1109</v>
      </c>
      <c r="D267" s="824" t="s">
        <v>1773</v>
      </c>
      <c r="E267" s="825" t="s">
        <v>1115</v>
      </c>
      <c r="F267" s="823" t="s">
        <v>1103</v>
      </c>
      <c r="G267" s="823" t="s">
        <v>1446</v>
      </c>
      <c r="H267" s="823" t="s">
        <v>329</v>
      </c>
      <c r="I267" s="823" t="s">
        <v>1633</v>
      </c>
      <c r="J267" s="823" t="s">
        <v>1634</v>
      </c>
      <c r="K267" s="823" t="s">
        <v>1635</v>
      </c>
      <c r="L267" s="826">
        <v>59.56</v>
      </c>
      <c r="M267" s="826">
        <v>59.56</v>
      </c>
      <c r="N267" s="823">
        <v>1</v>
      </c>
      <c r="O267" s="827">
        <v>1</v>
      </c>
      <c r="P267" s="826"/>
      <c r="Q267" s="828">
        <v>0</v>
      </c>
      <c r="R267" s="823"/>
      <c r="S267" s="828">
        <v>0</v>
      </c>
      <c r="T267" s="827"/>
      <c r="U267" s="829">
        <v>0</v>
      </c>
    </row>
    <row r="268" spans="1:21" ht="14.45" customHeight="1" x14ac:dyDescent="0.2">
      <c r="A268" s="822">
        <v>9</v>
      </c>
      <c r="B268" s="823" t="s">
        <v>1102</v>
      </c>
      <c r="C268" s="823" t="s">
        <v>1109</v>
      </c>
      <c r="D268" s="824" t="s">
        <v>1773</v>
      </c>
      <c r="E268" s="825" t="s">
        <v>1115</v>
      </c>
      <c r="F268" s="823" t="s">
        <v>1103</v>
      </c>
      <c r="G268" s="823" t="s">
        <v>1446</v>
      </c>
      <c r="H268" s="823" t="s">
        <v>329</v>
      </c>
      <c r="I268" s="823" t="s">
        <v>1636</v>
      </c>
      <c r="J268" s="823" t="s">
        <v>1634</v>
      </c>
      <c r="K268" s="823" t="s">
        <v>1635</v>
      </c>
      <c r="L268" s="826">
        <v>59.56</v>
      </c>
      <c r="M268" s="826">
        <v>119.12</v>
      </c>
      <c r="N268" s="823">
        <v>2</v>
      </c>
      <c r="O268" s="827">
        <v>1</v>
      </c>
      <c r="P268" s="826">
        <v>119.12</v>
      </c>
      <c r="Q268" s="828">
        <v>1</v>
      </c>
      <c r="R268" s="823">
        <v>2</v>
      </c>
      <c r="S268" s="828">
        <v>1</v>
      </c>
      <c r="T268" s="827">
        <v>1</v>
      </c>
      <c r="U268" s="829">
        <v>1</v>
      </c>
    </row>
    <row r="269" spans="1:21" ht="14.45" customHeight="1" x14ac:dyDescent="0.2">
      <c r="A269" s="822">
        <v>9</v>
      </c>
      <c r="B269" s="823" t="s">
        <v>1102</v>
      </c>
      <c r="C269" s="823" t="s">
        <v>1109</v>
      </c>
      <c r="D269" s="824" t="s">
        <v>1773</v>
      </c>
      <c r="E269" s="825" t="s">
        <v>1115</v>
      </c>
      <c r="F269" s="823" t="s">
        <v>1103</v>
      </c>
      <c r="G269" s="823" t="s">
        <v>1637</v>
      </c>
      <c r="H269" s="823" t="s">
        <v>329</v>
      </c>
      <c r="I269" s="823" t="s">
        <v>1638</v>
      </c>
      <c r="J269" s="823" t="s">
        <v>1639</v>
      </c>
      <c r="K269" s="823" t="s">
        <v>1640</v>
      </c>
      <c r="L269" s="826">
        <v>60.39</v>
      </c>
      <c r="M269" s="826">
        <v>181.17000000000002</v>
      </c>
      <c r="N269" s="823">
        <v>3</v>
      </c>
      <c r="O269" s="827">
        <v>1</v>
      </c>
      <c r="P269" s="826">
        <v>181.17000000000002</v>
      </c>
      <c r="Q269" s="828">
        <v>1</v>
      </c>
      <c r="R269" s="823">
        <v>3</v>
      </c>
      <c r="S269" s="828">
        <v>1</v>
      </c>
      <c r="T269" s="827">
        <v>1</v>
      </c>
      <c r="U269" s="829">
        <v>1</v>
      </c>
    </row>
    <row r="270" spans="1:21" ht="14.45" customHeight="1" x14ac:dyDescent="0.2">
      <c r="A270" s="822">
        <v>9</v>
      </c>
      <c r="B270" s="823" t="s">
        <v>1102</v>
      </c>
      <c r="C270" s="823" t="s">
        <v>1109</v>
      </c>
      <c r="D270" s="824" t="s">
        <v>1773</v>
      </c>
      <c r="E270" s="825" t="s">
        <v>1115</v>
      </c>
      <c r="F270" s="823" t="s">
        <v>1103</v>
      </c>
      <c r="G270" s="823" t="s">
        <v>1641</v>
      </c>
      <c r="H270" s="823" t="s">
        <v>329</v>
      </c>
      <c r="I270" s="823" t="s">
        <v>1642</v>
      </c>
      <c r="J270" s="823" t="s">
        <v>1643</v>
      </c>
      <c r="K270" s="823" t="s">
        <v>1644</v>
      </c>
      <c r="L270" s="826">
        <v>98.98</v>
      </c>
      <c r="M270" s="826">
        <v>197.96</v>
      </c>
      <c r="N270" s="823">
        <v>2</v>
      </c>
      <c r="O270" s="827">
        <v>1</v>
      </c>
      <c r="P270" s="826"/>
      <c r="Q270" s="828">
        <v>0</v>
      </c>
      <c r="R270" s="823"/>
      <c r="S270" s="828">
        <v>0</v>
      </c>
      <c r="T270" s="827"/>
      <c r="U270" s="829">
        <v>0</v>
      </c>
    </row>
    <row r="271" spans="1:21" ht="14.45" customHeight="1" x14ac:dyDescent="0.2">
      <c r="A271" s="822">
        <v>9</v>
      </c>
      <c r="B271" s="823" t="s">
        <v>1102</v>
      </c>
      <c r="C271" s="823" t="s">
        <v>1109</v>
      </c>
      <c r="D271" s="824" t="s">
        <v>1773</v>
      </c>
      <c r="E271" s="825" t="s">
        <v>1115</v>
      </c>
      <c r="F271" s="823" t="s">
        <v>1103</v>
      </c>
      <c r="G271" s="823" t="s">
        <v>1234</v>
      </c>
      <c r="H271" s="823" t="s">
        <v>329</v>
      </c>
      <c r="I271" s="823" t="s">
        <v>1645</v>
      </c>
      <c r="J271" s="823" t="s">
        <v>1646</v>
      </c>
      <c r="K271" s="823" t="s">
        <v>1240</v>
      </c>
      <c r="L271" s="826">
        <v>177.92</v>
      </c>
      <c r="M271" s="826">
        <v>533.76</v>
      </c>
      <c r="N271" s="823">
        <v>3</v>
      </c>
      <c r="O271" s="827">
        <v>1</v>
      </c>
      <c r="P271" s="826"/>
      <c r="Q271" s="828">
        <v>0</v>
      </c>
      <c r="R271" s="823"/>
      <c r="S271" s="828">
        <v>0</v>
      </c>
      <c r="T271" s="827"/>
      <c r="U271" s="829">
        <v>0</v>
      </c>
    </row>
    <row r="272" spans="1:21" ht="14.45" customHeight="1" x14ac:dyDescent="0.2">
      <c r="A272" s="822">
        <v>9</v>
      </c>
      <c r="B272" s="823" t="s">
        <v>1102</v>
      </c>
      <c r="C272" s="823" t="s">
        <v>1109</v>
      </c>
      <c r="D272" s="824" t="s">
        <v>1773</v>
      </c>
      <c r="E272" s="825" t="s">
        <v>1115</v>
      </c>
      <c r="F272" s="823" t="s">
        <v>1103</v>
      </c>
      <c r="G272" s="823" t="s">
        <v>1234</v>
      </c>
      <c r="H272" s="823" t="s">
        <v>329</v>
      </c>
      <c r="I272" s="823" t="s">
        <v>1647</v>
      </c>
      <c r="J272" s="823" t="s">
        <v>1646</v>
      </c>
      <c r="K272" s="823" t="s">
        <v>1648</v>
      </c>
      <c r="L272" s="826">
        <v>387.73</v>
      </c>
      <c r="M272" s="826">
        <v>775.46</v>
      </c>
      <c r="N272" s="823">
        <v>2</v>
      </c>
      <c r="O272" s="827">
        <v>2</v>
      </c>
      <c r="P272" s="826">
        <v>387.73</v>
      </c>
      <c r="Q272" s="828">
        <v>0.5</v>
      </c>
      <c r="R272" s="823">
        <v>1</v>
      </c>
      <c r="S272" s="828">
        <v>0.5</v>
      </c>
      <c r="T272" s="827">
        <v>1</v>
      </c>
      <c r="U272" s="829">
        <v>0.5</v>
      </c>
    </row>
    <row r="273" spans="1:21" ht="14.45" customHeight="1" x14ac:dyDescent="0.2">
      <c r="A273" s="822">
        <v>9</v>
      </c>
      <c r="B273" s="823" t="s">
        <v>1102</v>
      </c>
      <c r="C273" s="823" t="s">
        <v>1109</v>
      </c>
      <c r="D273" s="824" t="s">
        <v>1773</v>
      </c>
      <c r="E273" s="825" t="s">
        <v>1115</v>
      </c>
      <c r="F273" s="823" t="s">
        <v>1103</v>
      </c>
      <c r="G273" s="823" t="s">
        <v>1649</v>
      </c>
      <c r="H273" s="823" t="s">
        <v>698</v>
      </c>
      <c r="I273" s="823" t="s">
        <v>1650</v>
      </c>
      <c r="J273" s="823" t="s">
        <v>1651</v>
      </c>
      <c r="K273" s="823" t="s">
        <v>1652</v>
      </c>
      <c r="L273" s="826">
        <v>0</v>
      </c>
      <c r="M273" s="826">
        <v>0</v>
      </c>
      <c r="N273" s="823">
        <v>1</v>
      </c>
      <c r="O273" s="827">
        <v>1</v>
      </c>
      <c r="P273" s="826"/>
      <c r="Q273" s="828"/>
      <c r="R273" s="823"/>
      <c r="S273" s="828">
        <v>0</v>
      </c>
      <c r="T273" s="827"/>
      <c r="U273" s="829">
        <v>0</v>
      </c>
    </row>
    <row r="274" spans="1:21" ht="14.45" customHeight="1" x14ac:dyDescent="0.2">
      <c r="A274" s="822">
        <v>9</v>
      </c>
      <c r="B274" s="823" t="s">
        <v>1102</v>
      </c>
      <c r="C274" s="823" t="s">
        <v>1109</v>
      </c>
      <c r="D274" s="824" t="s">
        <v>1773</v>
      </c>
      <c r="E274" s="825" t="s">
        <v>1115</v>
      </c>
      <c r="F274" s="823" t="s">
        <v>1103</v>
      </c>
      <c r="G274" s="823" t="s">
        <v>1653</v>
      </c>
      <c r="H274" s="823" t="s">
        <v>329</v>
      </c>
      <c r="I274" s="823" t="s">
        <v>1654</v>
      </c>
      <c r="J274" s="823" t="s">
        <v>1655</v>
      </c>
      <c r="K274" s="823" t="s">
        <v>1656</v>
      </c>
      <c r="L274" s="826">
        <v>656.92</v>
      </c>
      <c r="M274" s="826">
        <v>3941.5199999999995</v>
      </c>
      <c r="N274" s="823">
        <v>6</v>
      </c>
      <c r="O274" s="827">
        <v>2</v>
      </c>
      <c r="P274" s="826"/>
      <c r="Q274" s="828">
        <v>0</v>
      </c>
      <c r="R274" s="823"/>
      <c r="S274" s="828">
        <v>0</v>
      </c>
      <c r="T274" s="827"/>
      <c r="U274" s="829">
        <v>0</v>
      </c>
    </row>
    <row r="275" spans="1:21" ht="14.45" customHeight="1" x14ac:dyDescent="0.2">
      <c r="A275" s="822">
        <v>9</v>
      </c>
      <c r="B275" s="823" t="s">
        <v>1102</v>
      </c>
      <c r="C275" s="823" t="s">
        <v>1109</v>
      </c>
      <c r="D275" s="824" t="s">
        <v>1773</v>
      </c>
      <c r="E275" s="825" t="s">
        <v>1115</v>
      </c>
      <c r="F275" s="823" t="s">
        <v>1103</v>
      </c>
      <c r="G275" s="823" t="s">
        <v>1657</v>
      </c>
      <c r="H275" s="823" t="s">
        <v>329</v>
      </c>
      <c r="I275" s="823" t="s">
        <v>1658</v>
      </c>
      <c r="J275" s="823" t="s">
        <v>1659</v>
      </c>
      <c r="K275" s="823" t="s">
        <v>1660</v>
      </c>
      <c r="L275" s="826">
        <v>239.79</v>
      </c>
      <c r="M275" s="826">
        <v>239.79</v>
      </c>
      <c r="N275" s="823">
        <v>1</v>
      </c>
      <c r="O275" s="827">
        <v>1</v>
      </c>
      <c r="P275" s="826">
        <v>239.79</v>
      </c>
      <c r="Q275" s="828">
        <v>1</v>
      </c>
      <c r="R275" s="823">
        <v>1</v>
      </c>
      <c r="S275" s="828">
        <v>1</v>
      </c>
      <c r="T275" s="827">
        <v>1</v>
      </c>
      <c r="U275" s="829">
        <v>1</v>
      </c>
    </row>
    <row r="276" spans="1:21" ht="14.45" customHeight="1" x14ac:dyDescent="0.2">
      <c r="A276" s="822">
        <v>9</v>
      </c>
      <c r="B276" s="823" t="s">
        <v>1102</v>
      </c>
      <c r="C276" s="823" t="s">
        <v>1109</v>
      </c>
      <c r="D276" s="824" t="s">
        <v>1773</v>
      </c>
      <c r="E276" s="825" t="s">
        <v>1115</v>
      </c>
      <c r="F276" s="823" t="s">
        <v>1103</v>
      </c>
      <c r="G276" s="823" t="s">
        <v>1247</v>
      </c>
      <c r="H276" s="823" t="s">
        <v>698</v>
      </c>
      <c r="I276" s="823" t="s">
        <v>1248</v>
      </c>
      <c r="J276" s="823" t="s">
        <v>1249</v>
      </c>
      <c r="K276" s="823" t="s">
        <v>1250</v>
      </c>
      <c r="L276" s="826">
        <v>149.52000000000001</v>
      </c>
      <c r="M276" s="826">
        <v>149.52000000000001</v>
      </c>
      <c r="N276" s="823">
        <v>1</v>
      </c>
      <c r="O276" s="827">
        <v>1</v>
      </c>
      <c r="P276" s="826">
        <v>149.52000000000001</v>
      </c>
      <c r="Q276" s="828">
        <v>1</v>
      </c>
      <c r="R276" s="823">
        <v>1</v>
      </c>
      <c r="S276" s="828">
        <v>1</v>
      </c>
      <c r="T276" s="827">
        <v>1</v>
      </c>
      <c r="U276" s="829">
        <v>1</v>
      </c>
    </row>
    <row r="277" spans="1:21" ht="14.45" customHeight="1" x14ac:dyDescent="0.2">
      <c r="A277" s="822">
        <v>9</v>
      </c>
      <c r="B277" s="823" t="s">
        <v>1102</v>
      </c>
      <c r="C277" s="823" t="s">
        <v>1109</v>
      </c>
      <c r="D277" s="824" t="s">
        <v>1773</v>
      </c>
      <c r="E277" s="825" t="s">
        <v>1115</v>
      </c>
      <c r="F277" s="823" t="s">
        <v>1103</v>
      </c>
      <c r="G277" s="823" t="s">
        <v>1251</v>
      </c>
      <c r="H277" s="823" t="s">
        <v>329</v>
      </c>
      <c r="I277" s="823" t="s">
        <v>1386</v>
      </c>
      <c r="J277" s="823" t="s">
        <v>1387</v>
      </c>
      <c r="K277" s="823" t="s">
        <v>1388</v>
      </c>
      <c r="L277" s="826">
        <v>2844.97</v>
      </c>
      <c r="M277" s="826">
        <v>17069.82</v>
      </c>
      <c r="N277" s="823">
        <v>6</v>
      </c>
      <c r="O277" s="827">
        <v>1</v>
      </c>
      <c r="P277" s="826">
        <v>17069.82</v>
      </c>
      <c r="Q277" s="828">
        <v>1</v>
      </c>
      <c r="R277" s="823">
        <v>6</v>
      </c>
      <c r="S277" s="828">
        <v>1</v>
      </c>
      <c r="T277" s="827">
        <v>1</v>
      </c>
      <c r="U277" s="829">
        <v>1</v>
      </c>
    </row>
    <row r="278" spans="1:21" ht="14.45" customHeight="1" x14ac:dyDescent="0.2">
      <c r="A278" s="822">
        <v>9</v>
      </c>
      <c r="B278" s="823" t="s">
        <v>1102</v>
      </c>
      <c r="C278" s="823" t="s">
        <v>1109</v>
      </c>
      <c r="D278" s="824" t="s">
        <v>1773</v>
      </c>
      <c r="E278" s="825" t="s">
        <v>1115</v>
      </c>
      <c r="F278" s="823" t="s">
        <v>1103</v>
      </c>
      <c r="G278" s="823" t="s">
        <v>1251</v>
      </c>
      <c r="H278" s="823" t="s">
        <v>329</v>
      </c>
      <c r="I278" s="823" t="s">
        <v>1252</v>
      </c>
      <c r="J278" s="823" t="s">
        <v>1253</v>
      </c>
      <c r="K278" s="823" t="s">
        <v>1254</v>
      </c>
      <c r="L278" s="826">
        <v>294.81</v>
      </c>
      <c r="M278" s="826">
        <v>15035.310000000001</v>
      </c>
      <c r="N278" s="823">
        <v>51</v>
      </c>
      <c r="O278" s="827">
        <v>6.5</v>
      </c>
      <c r="P278" s="826">
        <v>8549.4900000000016</v>
      </c>
      <c r="Q278" s="828">
        <v>0.56862745098039225</v>
      </c>
      <c r="R278" s="823">
        <v>29</v>
      </c>
      <c r="S278" s="828">
        <v>0.56862745098039214</v>
      </c>
      <c r="T278" s="827">
        <v>3</v>
      </c>
      <c r="U278" s="829">
        <v>0.46153846153846156</v>
      </c>
    </row>
    <row r="279" spans="1:21" ht="14.45" customHeight="1" x14ac:dyDescent="0.2">
      <c r="A279" s="822">
        <v>9</v>
      </c>
      <c r="B279" s="823" t="s">
        <v>1102</v>
      </c>
      <c r="C279" s="823" t="s">
        <v>1109</v>
      </c>
      <c r="D279" s="824" t="s">
        <v>1773</v>
      </c>
      <c r="E279" s="825" t="s">
        <v>1115</v>
      </c>
      <c r="F279" s="823" t="s">
        <v>1103</v>
      </c>
      <c r="G279" s="823" t="s">
        <v>1251</v>
      </c>
      <c r="H279" s="823" t="s">
        <v>698</v>
      </c>
      <c r="I279" s="823" t="s">
        <v>1400</v>
      </c>
      <c r="J279" s="823" t="s">
        <v>1384</v>
      </c>
      <c r="K279" s="823" t="s">
        <v>1385</v>
      </c>
      <c r="L279" s="826">
        <v>2963.52</v>
      </c>
      <c r="M279" s="826">
        <v>23708.16</v>
      </c>
      <c r="N279" s="823">
        <v>8</v>
      </c>
      <c r="O279" s="827">
        <v>2</v>
      </c>
      <c r="P279" s="826"/>
      <c r="Q279" s="828">
        <v>0</v>
      </c>
      <c r="R279" s="823"/>
      <c r="S279" s="828">
        <v>0</v>
      </c>
      <c r="T279" s="827"/>
      <c r="U279" s="829">
        <v>0</v>
      </c>
    </row>
    <row r="280" spans="1:21" ht="14.45" customHeight="1" x14ac:dyDescent="0.2">
      <c r="A280" s="822">
        <v>9</v>
      </c>
      <c r="B280" s="823" t="s">
        <v>1102</v>
      </c>
      <c r="C280" s="823" t="s">
        <v>1109</v>
      </c>
      <c r="D280" s="824" t="s">
        <v>1773</v>
      </c>
      <c r="E280" s="825" t="s">
        <v>1115</v>
      </c>
      <c r="F280" s="823" t="s">
        <v>1104</v>
      </c>
      <c r="G280" s="823" t="s">
        <v>1258</v>
      </c>
      <c r="H280" s="823" t="s">
        <v>329</v>
      </c>
      <c r="I280" s="823" t="s">
        <v>1661</v>
      </c>
      <c r="J280" s="823" t="s">
        <v>1260</v>
      </c>
      <c r="K280" s="823"/>
      <c r="L280" s="826">
        <v>0</v>
      </c>
      <c r="M280" s="826">
        <v>0</v>
      </c>
      <c r="N280" s="823">
        <v>1</v>
      </c>
      <c r="O280" s="827">
        <v>1</v>
      </c>
      <c r="P280" s="826">
        <v>0</v>
      </c>
      <c r="Q280" s="828"/>
      <c r="R280" s="823">
        <v>1</v>
      </c>
      <c r="S280" s="828">
        <v>1</v>
      </c>
      <c r="T280" s="827">
        <v>1</v>
      </c>
      <c r="U280" s="829">
        <v>1</v>
      </c>
    </row>
    <row r="281" spans="1:21" ht="14.45" customHeight="1" x14ac:dyDescent="0.2">
      <c r="A281" s="822">
        <v>9</v>
      </c>
      <c r="B281" s="823" t="s">
        <v>1102</v>
      </c>
      <c r="C281" s="823" t="s">
        <v>1109</v>
      </c>
      <c r="D281" s="824" t="s">
        <v>1773</v>
      </c>
      <c r="E281" s="825" t="s">
        <v>1115</v>
      </c>
      <c r="F281" s="823" t="s">
        <v>1105</v>
      </c>
      <c r="G281" s="823" t="s">
        <v>1258</v>
      </c>
      <c r="H281" s="823" t="s">
        <v>329</v>
      </c>
      <c r="I281" s="823" t="s">
        <v>1296</v>
      </c>
      <c r="J281" s="823" t="s">
        <v>1260</v>
      </c>
      <c r="K281" s="823"/>
      <c r="L281" s="826">
        <v>0</v>
      </c>
      <c r="M281" s="826">
        <v>0</v>
      </c>
      <c r="N281" s="823">
        <v>1</v>
      </c>
      <c r="O281" s="827">
        <v>1</v>
      </c>
      <c r="P281" s="826">
        <v>0</v>
      </c>
      <c r="Q281" s="828"/>
      <c r="R281" s="823">
        <v>1</v>
      </c>
      <c r="S281" s="828">
        <v>1</v>
      </c>
      <c r="T281" s="827">
        <v>1</v>
      </c>
      <c r="U281" s="829">
        <v>1</v>
      </c>
    </row>
    <row r="282" spans="1:21" ht="14.45" customHeight="1" x14ac:dyDescent="0.2">
      <c r="A282" s="822">
        <v>9</v>
      </c>
      <c r="B282" s="823" t="s">
        <v>1102</v>
      </c>
      <c r="C282" s="823" t="s">
        <v>1109</v>
      </c>
      <c r="D282" s="824" t="s">
        <v>1773</v>
      </c>
      <c r="E282" s="825" t="s">
        <v>1115</v>
      </c>
      <c r="F282" s="823" t="s">
        <v>1105</v>
      </c>
      <c r="G282" s="823" t="s">
        <v>1468</v>
      </c>
      <c r="H282" s="823" t="s">
        <v>329</v>
      </c>
      <c r="I282" s="823" t="s">
        <v>1662</v>
      </c>
      <c r="J282" s="823" t="s">
        <v>1663</v>
      </c>
      <c r="K282" s="823" t="s">
        <v>1664</v>
      </c>
      <c r="L282" s="826">
        <v>500.25</v>
      </c>
      <c r="M282" s="826">
        <v>500.25</v>
      </c>
      <c r="N282" s="823">
        <v>1</v>
      </c>
      <c r="O282" s="827">
        <v>1</v>
      </c>
      <c r="P282" s="826">
        <v>500.25</v>
      </c>
      <c r="Q282" s="828">
        <v>1</v>
      </c>
      <c r="R282" s="823">
        <v>1</v>
      </c>
      <c r="S282" s="828">
        <v>1</v>
      </c>
      <c r="T282" s="827">
        <v>1</v>
      </c>
      <c r="U282" s="829">
        <v>1</v>
      </c>
    </row>
    <row r="283" spans="1:21" ht="14.45" customHeight="1" x14ac:dyDescent="0.2">
      <c r="A283" s="822">
        <v>9</v>
      </c>
      <c r="B283" s="823" t="s">
        <v>1102</v>
      </c>
      <c r="C283" s="823" t="s">
        <v>1109</v>
      </c>
      <c r="D283" s="824" t="s">
        <v>1773</v>
      </c>
      <c r="E283" s="825" t="s">
        <v>1120</v>
      </c>
      <c r="F283" s="823" t="s">
        <v>1103</v>
      </c>
      <c r="G283" s="823" t="s">
        <v>1141</v>
      </c>
      <c r="H283" s="823" t="s">
        <v>329</v>
      </c>
      <c r="I283" s="823" t="s">
        <v>1415</v>
      </c>
      <c r="J283" s="823" t="s">
        <v>1143</v>
      </c>
      <c r="K283" s="823" t="s">
        <v>1416</v>
      </c>
      <c r="L283" s="826">
        <v>42.1</v>
      </c>
      <c r="M283" s="826">
        <v>42.1</v>
      </c>
      <c r="N283" s="823">
        <v>1</v>
      </c>
      <c r="O283" s="827">
        <v>1</v>
      </c>
      <c r="P283" s="826"/>
      <c r="Q283" s="828">
        <v>0</v>
      </c>
      <c r="R283" s="823"/>
      <c r="S283" s="828">
        <v>0</v>
      </c>
      <c r="T283" s="827"/>
      <c r="U283" s="829">
        <v>0</v>
      </c>
    </row>
    <row r="284" spans="1:21" ht="14.45" customHeight="1" x14ac:dyDescent="0.2">
      <c r="A284" s="822">
        <v>9</v>
      </c>
      <c r="B284" s="823" t="s">
        <v>1102</v>
      </c>
      <c r="C284" s="823" t="s">
        <v>1109</v>
      </c>
      <c r="D284" s="824" t="s">
        <v>1773</v>
      </c>
      <c r="E284" s="825" t="s">
        <v>1120</v>
      </c>
      <c r="F284" s="823" t="s">
        <v>1103</v>
      </c>
      <c r="G284" s="823" t="s">
        <v>1478</v>
      </c>
      <c r="H284" s="823" t="s">
        <v>698</v>
      </c>
      <c r="I284" s="823" t="s">
        <v>1665</v>
      </c>
      <c r="J284" s="823" t="s">
        <v>1480</v>
      </c>
      <c r="K284" s="823" t="s">
        <v>1666</v>
      </c>
      <c r="L284" s="826">
        <v>58.77</v>
      </c>
      <c r="M284" s="826">
        <v>58.77</v>
      </c>
      <c r="N284" s="823">
        <v>1</v>
      </c>
      <c r="O284" s="827">
        <v>1</v>
      </c>
      <c r="P284" s="826">
        <v>58.77</v>
      </c>
      <c r="Q284" s="828">
        <v>1</v>
      </c>
      <c r="R284" s="823">
        <v>1</v>
      </c>
      <c r="S284" s="828">
        <v>1</v>
      </c>
      <c r="T284" s="827">
        <v>1</v>
      </c>
      <c r="U284" s="829">
        <v>1</v>
      </c>
    </row>
    <row r="285" spans="1:21" ht="14.45" customHeight="1" x14ac:dyDescent="0.2">
      <c r="A285" s="822">
        <v>9</v>
      </c>
      <c r="B285" s="823" t="s">
        <v>1102</v>
      </c>
      <c r="C285" s="823" t="s">
        <v>1109</v>
      </c>
      <c r="D285" s="824" t="s">
        <v>1773</v>
      </c>
      <c r="E285" s="825" t="s">
        <v>1120</v>
      </c>
      <c r="F285" s="823" t="s">
        <v>1103</v>
      </c>
      <c r="G285" s="823" t="s">
        <v>1168</v>
      </c>
      <c r="H285" s="823" t="s">
        <v>329</v>
      </c>
      <c r="I285" s="823" t="s">
        <v>1169</v>
      </c>
      <c r="J285" s="823" t="s">
        <v>652</v>
      </c>
      <c r="K285" s="823" t="s">
        <v>653</v>
      </c>
      <c r="L285" s="826">
        <v>105.63</v>
      </c>
      <c r="M285" s="826">
        <v>105.63</v>
      </c>
      <c r="N285" s="823">
        <v>1</v>
      </c>
      <c r="O285" s="827">
        <v>0.5</v>
      </c>
      <c r="P285" s="826"/>
      <c r="Q285" s="828">
        <v>0</v>
      </c>
      <c r="R285" s="823"/>
      <c r="S285" s="828">
        <v>0</v>
      </c>
      <c r="T285" s="827"/>
      <c r="U285" s="829">
        <v>0</v>
      </c>
    </row>
    <row r="286" spans="1:21" ht="14.45" customHeight="1" x14ac:dyDescent="0.2">
      <c r="A286" s="822">
        <v>9</v>
      </c>
      <c r="B286" s="823" t="s">
        <v>1102</v>
      </c>
      <c r="C286" s="823" t="s">
        <v>1109</v>
      </c>
      <c r="D286" s="824" t="s">
        <v>1773</v>
      </c>
      <c r="E286" s="825" t="s">
        <v>1120</v>
      </c>
      <c r="F286" s="823" t="s">
        <v>1103</v>
      </c>
      <c r="G286" s="823" t="s">
        <v>1174</v>
      </c>
      <c r="H286" s="823" t="s">
        <v>329</v>
      </c>
      <c r="I286" s="823" t="s">
        <v>1292</v>
      </c>
      <c r="J286" s="823" t="s">
        <v>676</v>
      </c>
      <c r="K286" s="823" t="s">
        <v>677</v>
      </c>
      <c r="L286" s="826">
        <v>49.04</v>
      </c>
      <c r="M286" s="826">
        <v>49.04</v>
      </c>
      <c r="N286" s="823">
        <v>1</v>
      </c>
      <c r="O286" s="827">
        <v>0.5</v>
      </c>
      <c r="P286" s="826"/>
      <c r="Q286" s="828">
        <v>0</v>
      </c>
      <c r="R286" s="823"/>
      <c r="S286" s="828">
        <v>0</v>
      </c>
      <c r="T286" s="827"/>
      <c r="U286" s="829">
        <v>0</v>
      </c>
    </row>
    <row r="287" spans="1:21" ht="14.45" customHeight="1" x14ac:dyDescent="0.2">
      <c r="A287" s="822">
        <v>9</v>
      </c>
      <c r="B287" s="823" t="s">
        <v>1102</v>
      </c>
      <c r="C287" s="823" t="s">
        <v>1109</v>
      </c>
      <c r="D287" s="824" t="s">
        <v>1773</v>
      </c>
      <c r="E287" s="825" t="s">
        <v>1120</v>
      </c>
      <c r="F287" s="823" t="s">
        <v>1103</v>
      </c>
      <c r="G287" s="823" t="s">
        <v>1174</v>
      </c>
      <c r="H287" s="823" t="s">
        <v>329</v>
      </c>
      <c r="I287" s="823" t="s">
        <v>1175</v>
      </c>
      <c r="J287" s="823" t="s">
        <v>632</v>
      </c>
      <c r="K287" s="823" t="s">
        <v>633</v>
      </c>
      <c r="L287" s="826">
        <v>0</v>
      </c>
      <c r="M287" s="826">
        <v>0</v>
      </c>
      <c r="N287" s="823">
        <v>2</v>
      </c>
      <c r="O287" s="827">
        <v>1.5</v>
      </c>
      <c r="P287" s="826">
        <v>0</v>
      </c>
      <c r="Q287" s="828"/>
      <c r="R287" s="823">
        <v>1</v>
      </c>
      <c r="S287" s="828">
        <v>0.5</v>
      </c>
      <c r="T287" s="827">
        <v>1</v>
      </c>
      <c r="U287" s="829">
        <v>0.66666666666666663</v>
      </c>
    </row>
    <row r="288" spans="1:21" ht="14.45" customHeight="1" x14ac:dyDescent="0.2">
      <c r="A288" s="822">
        <v>9</v>
      </c>
      <c r="B288" s="823" t="s">
        <v>1102</v>
      </c>
      <c r="C288" s="823" t="s">
        <v>1109</v>
      </c>
      <c r="D288" s="824" t="s">
        <v>1773</v>
      </c>
      <c r="E288" s="825" t="s">
        <v>1120</v>
      </c>
      <c r="F288" s="823" t="s">
        <v>1103</v>
      </c>
      <c r="G288" s="823" t="s">
        <v>1319</v>
      </c>
      <c r="H288" s="823" t="s">
        <v>329</v>
      </c>
      <c r="I288" s="823" t="s">
        <v>1320</v>
      </c>
      <c r="J288" s="823" t="s">
        <v>687</v>
      </c>
      <c r="K288" s="823" t="s">
        <v>1321</v>
      </c>
      <c r="L288" s="826">
        <v>61.97</v>
      </c>
      <c r="M288" s="826">
        <v>61.97</v>
      </c>
      <c r="N288" s="823">
        <v>1</v>
      </c>
      <c r="O288" s="827">
        <v>1</v>
      </c>
      <c r="P288" s="826">
        <v>61.97</v>
      </c>
      <c r="Q288" s="828">
        <v>1</v>
      </c>
      <c r="R288" s="823">
        <v>1</v>
      </c>
      <c r="S288" s="828">
        <v>1</v>
      </c>
      <c r="T288" s="827">
        <v>1</v>
      </c>
      <c r="U288" s="829">
        <v>1</v>
      </c>
    </row>
    <row r="289" spans="1:21" ht="14.45" customHeight="1" x14ac:dyDescent="0.2">
      <c r="A289" s="822">
        <v>9</v>
      </c>
      <c r="B289" s="823" t="s">
        <v>1102</v>
      </c>
      <c r="C289" s="823" t="s">
        <v>1109</v>
      </c>
      <c r="D289" s="824" t="s">
        <v>1773</v>
      </c>
      <c r="E289" s="825" t="s">
        <v>1120</v>
      </c>
      <c r="F289" s="823" t="s">
        <v>1103</v>
      </c>
      <c r="G289" s="823" t="s">
        <v>1322</v>
      </c>
      <c r="H289" s="823" t="s">
        <v>329</v>
      </c>
      <c r="I289" s="823" t="s">
        <v>1323</v>
      </c>
      <c r="J289" s="823" t="s">
        <v>840</v>
      </c>
      <c r="K289" s="823" t="s">
        <v>1324</v>
      </c>
      <c r="L289" s="826">
        <v>36.54</v>
      </c>
      <c r="M289" s="826">
        <v>36.54</v>
      </c>
      <c r="N289" s="823">
        <v>1</v>
      </c>
      <c r="O289" s="827">
        <v>1</v>
      </c>
      <c r="P289" s="826">
        <v>36.54</v>
      </c>
      <c r="Q289" s="828">
        <v>1</v>
      </c>
      <c r="R289" s="823">
        <v>1</v>
      </c>
      <c r="S289" s="828">
        <v>1</v>
      </c>
      <c r="T289" s="827">
        <v>1</v>
      </c>
      <c r="U289" s="829">
        <v>1</v>
      </c>
    </row>
    <row r="290" spans="1:21" ht="14.45" customHeight="1" x14ac:dyDescent="0.2">
      <c r="A290" s="822">
        <v>9</v>
      </c>
      <c r="B290" s="823" t="s">
        <v>1102</v>
      </c>
      <c r="C290" s="823" t="s">
        <v>1109</v>
      </c>
      <c r="D290" s="824" t="s">
        <v>1773</v>
      </c>
      <c r="E290" s="825" t="s">
        <v>1120</v>
      </c>
      <c r="F290" s="823" t="s">
        <v>1103</v>
      </c>
      <c r="G290" s="823" t="s">
        <v>1192</v>
      </c>
      <c r="H290" s="823" t="s">
        <v>329</v>
      </c>
      <c r="I290" s="823" t="s">
        <v>1545</v>
      </c>
      <c r="J290" s="823" t="s">
        <v>1194</v>
      </c>
      <c r="K290" s="823" t="s">
        <v>1546</v>
      </c>
      <c r="L290" s="826">
        <v>54.85</v>
      </c>
      <c r="M290" s="826">
        <v>54.85</v>
      </c>
      <c r="N290" s="823">
        <v>1</v>
      </c>
      <c r="O290" s="827"/>
      <c r="P290" s="826"/>
      <c r="Q290" s="828">
        <v>0</v>
      </c>
      <c r="R290" s="823"/>
      <c r="S290" s="828">
        <v>0</v>
      </c>
      <c r="T290" s="827"/>
      <c r="U290" s="829"/>
    </row>
    <row r="291" spans="1:21" ht="14.45" customHeight="1" x14ac:dyDescent="0.2">
      <c r="A291" s="822">
        <v>9</v>
      </c>
      <c r="B291" s="823" t="s">
        <v>1102</v>
      </c>
      <c r="C291" s="823" t="s">
        <v>1109</v>
      </c>
      <c r="D291" s="824" t="s">
        <v>1773</v>
      </c>
      <c r="E291" s="825" t="s">
        <v>1120</v>
      </c>
      <c r="F291" s="823" t="s">
        <v>1103</v>
      </c>
      <c r="G291" s="823" t="s">
        <v>1667</v>
      </c>
      <c r="H291" s="823" t="s">
        <v>329</v>
      </c>
      <c r="I291" s="823" t="s">
        <v>1668</v>
      </c>
      <c r="J291" s="823" t="s">
        <v>1669</v>
      </c>
      <c r="K291" s="823" t="s">
        <v>1670</v>
      </c>
      <c r="L291" s="826">
        <v>89.39</v>
      </c>
      <c r="M291" s="826">
        <v>178.78</v>
      </c>
      <c r="N291" s="823">
        <v>2</v>
      </c>
      <c r="O291" s="827">
        <v>1</v>
      </c>
      <c r="P291" s="826">
        <v>178.78</v>
      </c>
      <c r="Q291" s="828">
        <v>1</v>
      </c>
      <c r="R291" s="823">
        <v>2</v>
      </c>
      <c r="S291" s="828">
        <v>1</v>
      </c>
      <c r="T291" s="827">
        <v>1</v>
      </c>
      <c r="U291" s="829">
        <v>1</v>
      </c>
    </row>
    <row r="292" spans="1:21" ht="14.45" customHeight="1" x14ac:dyDescent="0.2">
      <c r="A292" s="822">
        <v>9</v>
      </c>
      <c r="B292" s="823" t="s">
        <v>1102</v>
      </c>
      <c r="C292" s="823" t="s">
        <v>1109</v>
      </c>
      <c r="D292" s="824" t="s">
        <v>1773</v>
      </c>
      <c r="E292" s="825" t="s">
        <v>1120</v>
      </c>
      <c r="F292" s="823" t="s">
        <v>1103</v>
      </c>
      <c r="G292" s="823" t="s">
        <v>1436</v>
      </c>
      <c r="H292" s="823" t="s">
        <v>329</v>
      </c>
      <c r="I292" s="823" t="s">
        <v>1437</v>
      </c>
      <c r="J292" s="823" t="s">
        <v>1438</v>
      </c>
      <c r="K292" s="823" t="s">
        <v>1439</v>
      </c>
      <c r="L292" s="826">
        <v>179.21</v>
      </c>
      <c r="M292" s="826">
        <v>179.21</v>
      </c>
      <c r="N292" s="823">
        <v>1</v>
      </c>
      <c r="O292" s="827">
        <v>1</v>
      </c>
      <c r="P292" s="826">
        <v>179.21</v>
      </c>
      <c r="Q292" s="828">
        <v>1</v>
      </c>
      <c r="R292" s="823">
        <v>1</v>
      </c>
      <c r="S292" s="828">
        <v>1</v>
      </c>
      <c r="T292" s="827">
        <v>1</v>
      </c>
      <c r="U292" s="829">
        <v>1</v>
      </c>
    </row>
    <row r="293" spans="1:21" ht="14.45" customHeight="1" x14ac:dyDescent="0.2">
      <c r="A293" s="822">
        <v>9</v>
      </c>
      <c r="B293" s="823" t="s">
        <v>1102</v>
      </c>
      <c r="C293" s="823" t="s">
        <v>1109</v>
      </c>
      <c r="D293" s="824" t="s">
        <v>1773</v>
      </c>
      <c r="E293" s="825" t="s">
        <v>1120</v>
      </c>
      <c r="F293" s="823" t="s">
        <v>1103</v>
      </c>
      <c r="G293" s="823" t="s">
        <v>1216</v>
      </c>
      <c r="H293" s="823" t="s">
        <v>329</v>
      </c>
      <c r="I293" s="823" t="s">
        <v>1671</v>
      </c>
      <c r="J293" s="823" t="s">
        <v>1021</v>
      </c>
      <c r="K293" s="823" t="s">
        <v>1672</v>
      </c>
      <c r="L293" s="826">
        <v>0</v>
      </c>
      <c r="M293" s="826">
        <v>0</v>
      </c>
      <c r="N293" s="823">
        <v>1</v>
      </c>
      <c r="O293" s="827">
        <v>1</v>
      </c>
      <c r="P293" s="826">
        <v>0</v>
      </c>
      <c r="Q293" s="828"/>
      <c r="R293" s="823">
        <v>1</v>
      </c>
      <c r="S293" s="828">
        <v>1</v>
      </c>
      <c r="T293" s="827">
        <v>1</v>
      </c>
      <c r="U293" s="829">
        <v>1</v>
      </c>
    </row>
    <row r="294" spans="1:21" ht="14.45" customHeight="1" x14ac:dyDescent="0.2">
      <c r="A294" s="822">
        <v>9</v>
      </c>
      <c r="B294" s="823" t="s">
        <v>1102</v>
      </c>
      <c r="C294" s="823" t="s">
        <v>1109</v>
      </c>
      <c r="D294" s="824" t="s">
        <v>1773</v>
      </c>
      <c r="E294" s="825" t="s">
        <v>1120</v>
      </c>
      <c r="F294" s="823" t="s">
        <v>1103</v>
      </c>
      <c r="G294" s="823" t="s">
        <v>1446</v>
      </c>
      <c r="H294" s="823" t="s">
        <v>329</v>
      </c>
      <c r="I294" s="823" t="s">
        <v>1633</v>
      </c>
      <c r="J294" s="823" t="s">
        <v>1634</v>
      </c>
      <c r="K294" s="823" t="s">
        <v>1635</v>
      </c>
      <c r="L294" s="826">
        <v>59.56</v>
      </c>
      <c r="M294" s="826">
        <v>59.56</v>
      </c>
      <c r="N294" s="823">
        <v>1</v>
      </c>
      <c r="O294" s="827">
        <v>1</v>
      </c>
      <c r="P294" s="826">
        <v>59.56</v>
      </c>
      <c r="Q294" s="828">
        <v>1</v>
      </c>
      <c r="R294" s="823">
        <v>1</v>
      </c>
      <c r="S294" s="828">
        <v>1</v>
      </c>
      <c r="T294" s="827">
        <v>1</v>
      </c>
      <c r="U294" s="829">
        <v>1</v>
      </c>
    </row>
    <row r="295" spans="1:21" ht="14.45" customHeight="1" x14ac:dyDescent="0.2">
      <c r="A295" s="822">
        <v>9</v>
      </c>
      <c r="B295" s="823" t="s">
        <v>1102</v>
      </c>
      <c r="C295" s="823" t="s">
        <v>1109</v>
      </c>
      <c r="D295" s="824" t="s">
        <v>1773</v>
      </c>
      <c r="E295" s="825" t="s">
        <v>1120</v>
      </c>
      <c r="F295" s="823" t="s">
        <v>1103</v>
      </c>
      <c r="G295" s="823" t="s">
        <v>1649</v>
      </c>
      <c r="H295" s="823" t="s">
        <v>698</v>
      </c>
      <c r="I295" s="823" t="s">
        <v>1673</v>
      </c>
      <c r="J295" s="823" t="s">
        <v>1651</v>
      </c>
      <c r="K295" s="823" t="s">
        <v>1674</v>
      </c>
      <c r="L295" s="826">
        <v>0</v>
      </c>
      <c r="M295" s="826">
        <v>0</v>
      </c>
      <c r="N295" s="823">
        <v>1</v>
      </c>
      <c r="O295" s="827">
        <v>1</v>
      </c>
      <c r="P295" s="826">
        <v>0</v>
      </c>
      <c r="Q295" s="828"/>
      <c r="R295" s="823">
        <v>1</v>
      </c>
      <c r="S295" s="828">
        <v>1</v>
      </c>
      <c r="T295" s="827">
        <v>1</v>
      </c>
      <c r="U295" s="829">
        <v>1</v>
      </c>
    </row>
    <row r="296" spans="1:21" ht="14.45" customHeight="1" x14ac:dyDescent="0.2">
      <c r="A296" s="822">
        <v>9</v>
      </c>
      <c r="B296" s="823" t="s">
        <v>1102</v>
      </c>
      <c r="C296" s="823" t="s">
        <v>1109</v>
      </c>
      <c r="D296" s="824" t="s">
        <v>1773</v>
      </c>
      <c r="E296" s="825" t="s">
        <v>1120</v>
      </c>
      <c r="F296" s="823" t="s">
        <v>1103</v>
      </c>
      <c r="G296" s="823" t="s">
        <v>1251</v>
      </c>
      <c r="H296" s="823" t="s">
        <v>329</v>
      </c>
      <c r="I296" s="823" t="s">
        <v>1381</v>
      </c>
      <c r="J296" s="823" t="s">
        <v>1382</v>
      </c>
      <c r="K296" s="823" t="s">
        <v>1372</v>
      </c>
      <c r="L296" s="826">
        <v>294.81</v>
      </c>
      <c r="M296" s="826">
        <v>1179.24</v>
      </c>
      <c r="N296" s="823">
        <v>4</v>
      </c>
      <c r="O296" s="827">
        <v>0.5</v>
      </c>
      <c r="P296" s="826"/>
      <c r="Q296" s="828">
        <v>0</v>
      </c>
      <c r="R296" s="823"/>
      <c r="S296" s="828">
        <v>0</v>
      </c>
      <c r="T296" s="827"/>
      <c r="U296" s="829">
        <v>0</v>
      </c>
    </row>
    <row r="297" spans="1:21" ht="14.45" customHeight="1" x14ac:dyDescent="0.2">
      <c r="A297" s="822">
        <v>9</v>
      </c>
      <c r="B297" s="823" t="s">
        <v>1102</v>
      </c>
      <c r="C297" s="823" t="s">
        <v>1109</v>
      </c>
      <c r="D297" s="824" t="s">
        <v>1773</v>
      </c>
      <c r="E297" s="825" t="s">
        <v>1120</v>
      </c>
      <c r="F297" s="823" t="s">
        <v>1103</v>
      </c>
      <c r="G297" s="823" t="s">
        <v>1251</v>
      </c>
      <c r="H297" s="823" t="s">
        <v>329</v>
      </c>
      <c r="I297" s="823" t="s">
        <v>1252</v>
      </c>
      <c r="J297" s="823" t="s">
        <v>1253</v>
      </c>
      <c r="K297" s="823" t="s">
        <v>1254</v>
      </c>
      <c r="L297" s="826">
        <v>294.81</v>
      </c>
      <c r="M297" s="826">
        <v>1179.24</v>
      </c>
      <c r="N297" s="823">
        <v>4</v>
      </c>
      <c r="O297" s="827">
        <v>1</v>
      </c>
      <c r="P297" s="826">
        <v>1179.24</v>
      </c>
      <c r="Q297" s="828">
        <v>1</v>
      </c>
      <c r="R297" s="823">
        <v>4</v>
      </c>
      <c r="S297" s="828">
        <v>1</v>
      </c>
      <c r="T297" s="827">
        <v>1</v>
      </c>
      <c r="U297" s="829">
        <v>1</v>
      </c>
    </row>
    <row r="298" spans="1:21" ht="14.45" customHeight="1" x14ac:dyDescent="0.2">
      <c r="A298" s="822">
        <v>9</v>
      </c>
      <c r="B298" s="823" t="s">
        <v>1102</v>
      </c>
      <c r="C298" s="823" t="s">
        <v>1109</v>
      </c>
      <c r="D298" s="824" t="s">
        <v>1773</v>
      </c>
      <c r="E298" s="825" t="s">
        <v>1123</v>
      </c>
      <c r="F298" s="823" t="s">
        <v>1103</v>
      </c>
      <c r="G298" s="823" t="s">
        <v>1503</v>
      </c>
      <c r="H298" s="823" t="s">
        <v>329</v>
      </c>
      <c r="I298" s="823" t="s">
        <v>1504</v>
      </c>
      <c r="J298" s="823" t="s">
        <v>1505</v>
      </c>
      <c r="K298" s="823" t="s">
        <v>1506</v>
      </c>
      <c r="L298" s="826">
        <v>17.72</v>
      </c>
      <c r="M298" s="826">
        <v>17.72</v>
      </c>
      <c r="N298" s="823">
        <v>1</v>
      </c>
      <c r="O298" s="827">
        <v>0.5</v>
      </c>
      <c r="P298" s="826"/>
      <c r="Q298" s="828">
        <v>0</v>
      </c>
      <c r="R298" s="823"/>
      <c r="S298" s="828">
        <v>0</v>
      </c>
      <c r="T298" s="827"/>
      <c r="U298" s="829">
        <v>0</v>
      </c>
    </row>
    <row r="299" spans="1:21" ht="14.45" customHeight="1" x14ac:dyDescent="0.2">
      <c r="A299" s="822">
        <v>9</v>
      </c>
      <c r="B299" s="823" t="s">
        <v>1102</v>
      </c>
      <c r="C299" s="823" t="s">
        <v>1109</v>
      </c>
      <c r="D299" s="824" t="s">
        <v>1773</v>
      </c>
      <c r="E299" s="825" t="s">
        <v>1123</v>
      </c>
      <c r="F299" s="823" t="s">
        <v>1103</v>
      </c>
      <c r="G299" s="823" t="s">
        <v>1168</v>
      </c>
      <c r="H299" s="823" t="s">
        <v>329</v>
      </c>
      <c r="I299" s="823" t="s">
        <v>1169</v>
      </c>
      <c r="J299" s="823" t="s">
        <v>652</v>
      </c>
      <c r="K299" s="823" t="s">
        <v>653</v>
      </c>
      <c r="L299" s="826">
        <v>105.63</v>
      </c>
      <c r="M299" s="826">
        <v>105.63</v>
      </c>
      <c r="N299" s="823">
        <v>1</v>
      </c>
      <c r="O299" s="827">
        <v>1</v>
      </c>
      <c r="P299" s="826"/>
      <c r="Q299" s="828">
        <v>0</v>
      </c>
      <c r="R299" s="823"/>
      <c r="S299" s="828">
        <v>0</v>
      </c>
      <c r="T299" s="827"/>
      <c r="U299" s="829">
        <v>0</v>
      </c>
    </row>
    <row r="300" spans="1:21" ht="14.45" customHeight="1" x14ac:dyDescent="0.2">
      <c r="A300" s="822">
        <v>9</v>
      </c>
      <c r="B300" s="823" t="s">
        <v>1102</v>
      </c>
      <c r="C300" s="823" t="s">
        <v>1109</v>
      </c>
      <c r="D300" s="824" t="s">
        <v>1773</v>
      </c>
      <c r="E300" s="825" t="s">
        <v>1123</v>
      </c>
      <c r="F300" s="823" t="s">
        <v>1103</v>
      </c>
      <c r="G300" s="823" t="s">
        <v>1319</v>
      </c>
      <c r="H300" s="823" t="s">
        <v>329</v>
      </c>
      <c r="I300" s="823" t="s">
        <v>1320</v>
      </c>
      <c r="J300" s="823" t="s">
        <v>687</v>
      </c>
      <c r="K300" s="823" t="s">
        <v>1321</v>
      </c>
      <c r="L300" s="826">
        <v>61.97</v>
      </c>
      <c r="M300" s="826">
        <v>61.97</v>
      </c>
      <c r="N300" s="823">
        <v>1</v>
      </c>
      <c r="O300" s="827">
        <v>0.5</v>
      </c>
      <c r="P300" s="826"/>
      <c r="Q300" s="828">
        <v>0</v>
      </c>
      <c r="R300" s="823"/>
      <c r="S300" s="828">
        <v>0</v>
      </c>
      <c r="T300" s="827"/>
      <c r="U300" s="829">
        <v>0</v>
      </c>
    </row>
    <row r="301" spans="1:21" ht="14.45" customHeight="1" x14ac:dyDescent="0.2">
      <c r="A301" s="822">
        <v>9</v>
      </c>
      <c r="B301" s="823" t="s">
        <v>1102</v>
      </c>
      <c r="C301" s="823" t="s">
        <v>1109</v>
      </c>
      <c r="D301" s="824" t="s">
        <v>1773</v>
      </c>
      <c r="E301" s="825" t="s">
        <v>1123</v>
      </c>
      <c r="F301" s="823" t="s">
        <v>1105</v>
      </c>
      <c r="G301" s="823" t="s">
        <v>1675</v>
      </c>
      <c r="H301" s="823" t="s">
        <v>329</v>
      </c>
      <c r="I301" s="823" t="s">
        <v>1676</v>
      </c>
      <c r="J301" s="823" t="s">
        <v>1677</v>
      </c>
      <c r="K301" s="823" t="s">
        <v>1678</v>
      </c>
      <c r="L301" s="826">
        <v>25.01</v>
      </c>
      <c r="M301" s="826">
        <v>75.03</v>
      </c>
      <c r="N301" s="823">
        <v>3</v>
      </c>
      <c r="O301" s="827">
        <v>1</v>
      </c>
      <c r="P301" s="826"/>
      <c r="Q301" s="828">
        <v>0</v>
      </c>
      <c r="R301" s="823"/>
      <c r="S301" s="828">
        <v>0</v>
      </c>
      <c r="T301" s="827"/>
      <c r="U301" s="829">
        <v>0</v>
      </c>
    </row>
    <row r="302" spans="1:21" ht="14.45" customHeight="1" x14ac:dyDescent="0.2">
      <c r="A302" s="822">
        <v>9</v>
      </c>
      <c r="B302" s="823" t="s">
        <v>1102</v>
      </c>
      <c r="C302" s="823" t="s">
        <v>1109</v>
      </c>
      <c r="D302" s="824" t="s">
        <v>1773</v>
      </c>
      <c r="E302" s="825" t="s">
        <v>1123</v>
      </c>
      <c r="F302" s="823" t="s">
        <v>1105</v>
      </c>
      <c r="G302" s="823" t="s">
        <v>1496</v>
      </c>
      <c r="H302" s="823" t="s">
        <v>329</v>
      </c>
      <c r="I302" s="823" t="s">
        <v>1679</v>
      </c>
      <c r="J302" s="823" t="s">
        <v>1680</v>
      </c>
      <c r="K302" s="823" t="s">
        <v>1681</v>
      </c>
      <c r="L302" s="826">
        <v>18.48</v>
      </c>
      <c r="M302" s="826">
        <v>55.44</v>
      </c>
      <c r="N302" s="823">
        <v>3</v>
      </c>
      <c r="O302" s="827">
        <v>1</v>
      </c>
      <c r="P302" s="826"/>
      <c r="Q302" s="828">
        <v>0</v>
      </c>
      <c r="R302" s="823"/>
      <c r="S302" s="828">
        <v>0</v>
      </c>
      <c r="T302" s="827"/>
      <c r="U302" s="829">
        <v>0</v>
      </c>
    </row>
    <row r="303" spans="1:21" ht="14.45" customHeight="1" x14ac:dyDescent="0.2">
      <c r="A303" s="822">
        <v>9</v>
      </c>
      <c r="B303" s="823" t="s">
        <v>1102</v>
      </c>
      <c r="C303" s="823" t="s">
        <v>1109</v>
      </c>
      <c r="D303" s="824" t="s">
        <v>1773</v>
      </c>
      <c r="E303" s="825" t="s">
        <v>1119</v>
      </c>
      <c r="F303" s="823" t="s">
        <v>1103</v>
      </c>
      <c r="G303" s="823" t="s">
        <v>1682</v>
      </c>
      <c r="H303" s="823" t="s">
        <v>698</v>
      </c>
      <c r="I303" s="823" t="s">
        <v>1683</v>
      </c>
      <c r="J303" s="823" t="s">
        <v>1684</v>
      </c>
      <c r="K303" s="823" t="s">
        <v>1685</v>
      </c>
      <c r="L303" s="826">
        <v>93.27</v>
      </c>
      <c r="M303" s="826">
        <v>186.54</v>
      </c>
      <c r="N303" s="823">
        <v>2</v>
      </c>
      <c r="O303" s="827">
        <v>1</v>
      </c>
      <c r="P303" s="826"/>
      <c r="Q303" s="828">
        <v>0</v>
      </c>
      <c r="R303" s="823"/>
      <c r="S303" s="828">
        <v>0</v>
      </c>
      <c r="T303" s="827"/>
      <c r="U303" s="829">
        <v>0</v>
      </c>
    </row>
    <row r="304" spans="1:21" ht="14.45" customHeight="1" x14ac:dyDescent="0.2">
      <c r="A304" s="822">
        <v>9</v>
      </c>
      <c r="B304" s="823" t="s">
        <v>1102</v>
      </c>
      <c r="C304" s="823" t="s">
        <v>1109</v>
      </c>
      <c r="D304" s="824" t="s">
        <v>1773</v>
      </c>
      <c r="E304" s="825" t="s">
        <v>1119</v>
      </c>
      <c r="F304" s="823" t="s">
        <v>1103</v>
      </c>
      <c r="G304" s="823" t="s">
        <v>1682</v>
      </c>
      <c r="H304" s="823" t="s">
        <v>698</v>
      </c>
      <c r="I304" s="823" t="s">
        <v>1686</v>
      </c>
      <c r="J304" s="823" t="s">
        <v>1684</v>
      </c>
      <c r="K304" s="823" t="s">
        <v>1687</v>
      </c>
      <c r="L304" s="826">
        <v>31.09</v>
      </c>
      <c r="M304" s="826">
        <v>62.18</v>
      </c>
      <c r="N304" s="823">
        <v>2</v>
      </c>
      <c r="O304" s="827">
        <v>1</v>
      </c>
      <c r="P304" s="826">
        <v>62.18</v>
      </c>
      <c r="Q304" s="828">
        <v>1</v>
      </c>
      <c r="R304" s="823">
        <v>2</v>
      </c>
      <c r="S304" s="828">
        <v>1</v>
      </c>
      <c r="T304" s="827">
        <v>1</v>
      </c>
      <c r="U304" s="829">
        <v>1</v>
      </c>
    </row>
    <row r="305" spans="1:21" ht="14.45" customHeight="1" x14ac:dyDescent="0.2">
      <c r="A305" s="822">
        <v>9</v>
      </c>
      <c r="B305" s="823" t="s">
        <v>1102</v>
      </c>
      <c r="C305" s="823" t="s">
        <v>1109</v>
      </c>
      <c r="D305" s="824" t="s">
        <v>1773</v>
      </c>
      <c r="E305" s="825" t="s">
        <v>1119</v>
      </c>
      <c r="F305" s="823" t="s">
        <v>1103</v>
      </c>
      <c r="G305" s="823" t="s">
        <v>1129</v>
      </c>
      <c r="H305" s="823" t="s">
        <v>329</v>
      </c>
      <c r="I305" s="823" t="s">
        <v>1688</v>
      </c>
      <c r="J305" s="823" t="s">
        <v>1689</v>
      </c>
      <c r="K305" s="823" t="s">
        <v>1690</v>
      </c>
      <c r="L305" s="826">
        <v>254.49</v>
      </c>
      <c r="M305" s="826">
        <v>1017.96</v>
      </c>
      <c r="N305" s="823">
        <v>4</v>
      </c>
      <c r="O305" s="827">
        <v>2.5</v>
      </c>
      <c r="P305" s="826">
        <v>763.47</v>
      </c>
      <c r="Q305" s="828">
        <v>0.75</v>
      </c>
      <c r="R305" s="823">
        <v>3</v>
      </c>
      <c r="S305" s="828">
        <v>0.75</v>
      </c>
      <c r="T305" s="827">
        <v>2</v>
      </c>
      <c r="U305" s="829">
        <v>0.8</v>
      </c>
    </row>
    <row r="306" spans="1:21" ht="14.45" customHeight="1" x14ac:dyDescent="0.2">
      <c r="A306" s="822">
        <v>9</v>
      </c>
      <c r="B306" s="823" t="s">
        <v>1102</v>
      </c>
      <c r="C306" s="823" t="s">
        <v>1109</v>
      </c>
      <c r="D306" s="824" t="s">
        <v>1773</v>
      </c>
      <c r="E306" s="825" t="s">
        <v>1119</v>
      </c>
      <c r="F306" s="823" t="s">
        <v>1103</v>
      </c>
      <c r="G306" s="823" t="s">
        <v>1691</v>
      </c>
      <c r="H306" s="823" t="s">
        <v>329</v>
      </c>
      <c r="I306" s="823" t="s">
        <v>1692</v>
      </c>
      <c r="J306" s="823" t="s">
        <v>1693</v>
      </c>
      <c r="K306" s="823" t="s">
        <v>1694</v>
      </c>
      <c r="L306" s="826">
        <v>52.78</v>
      </c>
      <c r="M306" s="826">
        <v>52.78</v>
      </c>
      <c r="N306" s="823">
        <v>1</v>
      </c>
      <c r="O306" s="827">
        <v>1</v>
      </c>
      <c r="P306" s="826">
        <v>52.78</v>
      </c>
      <c r="Q306" s="828">
        <v>1</v>
      </c>
      <c r="R306" s="823">
        <v>1</v>
      </c>
      <c r="S306" s="828">
        <v>1</v>
      </c>
      <c r="T306" s="827">
        <v>1</v>
      </c>
      <c r="U306" s="829">
        <v>1</v>
      </c>
    </row>
    <row r="307" spans="1:21" ht="14.45" customHeight="1" x14ac:dyDescent="0.2">
      <c r="A307" s="822">
        <v>9</v>
      </c>
      <c r="B307" s="823" t="s">
        <v>1102</v>
      </c>
      <c r="C307" s="823" t="s">
        <v>1109</v>
      </c>
      <c r="D307" s="824" t="s">
        <v>1773</v>
      </c>
      <c r="E307" s="825" t="s">
        <v>1119</v>
      </c>
      <c r="F307" s="823" t="s">
        <v>1103</v>
      </c>
      <c r="G307" s="823" t="s">
        <v>1695</v>
      </c>
      <c r="H307" s="823" t="s">
        <v>698</v>
      </c>
      <c r="I307" s="823" t="s">
        <v>1696</v>
      </c>
      <c r="J307" s="823" t="s">
        <v>1697</v>
      </c>
      <c r="K307" s="823" t="s">
        <v>1698</v>
      </c>
      <c r="L307" s="826">
        <v>20.83</v>
      </c>
      <c r="M307" s="826">
        <v>166.64</v>
      </c>
      <c r="N307" s="823">
        <v>8</v>
      </c>
      <c r="O307" s="827">
        <v>2</v>
      </c>
      <c r="P307" s="826">
        <v>124.97999999999999</v>
      </c>
      <c r="Q307" s="828">
        <v>0.75</v>
      </c>
      <c r="R307" s="823">
        <v>6</v>
      </c>
      <c r="S307" s="828">
        <v>0.75</v>
      </c>
      <c r="T307" s="827">
        <v>1.5</v>
      </c>
      <c r="U307" s="829">
        <v>0.75</v>
      </c>
    </row>
    <row r="308" spans="1:21" ht="14.45" customHeight="1" x14ac:dyDescent="0.2">
      <c r="A308" s="822">
        <v>9</v>
      </c>
      <c r="B308" s="823" t="s">
        <v>1102</v>
      </c>
      <c r="C308" s="823" t="s">
        <v>1109</v>
      </c>
      <c r="D308" s="824" t="s">
        <v>1773</v>
      </c>
      <c r="E308" s="825" t="s">
        <v>1119</v>
      </c>
      <c r="F308" s="823" t="s">
        <v>1103</v>
      </c>
      <c r="G308" s="823" t="s">
        <v>1170</v>
      </c>
      <c r="H308" s="823" t="s">
        <v>329</v>
      </c>
      <c r="I308" s="823" t="s">
        <v>1171</v>
      </c>
      <c r="J308" s="823" t="s">
        <v>1172</v>
      </c>
      <c r="K308" s="823" t="s">
        <v>1173</v>
      </c>
      <c r="L308" s="826">
        <v>79.64</v>
      </c>
      <c r="M308" s="826">
        <v>159.28</v>
      </c>
      <c r="N308" s="823">
        <v>2</v>
      </c>
      <c r="O308" s="827">
        <v>0.5</v>
      </c>
      <c r="P308" s="826">
        <v>159.28</v>
      </c>
      <c r="Q308" s="828">
        <v>1</v>
      </c>
      <c r="R308" s="823">
        <v>2</v>
      </c>
      <c r="S308" s="828">
        <v>1</v>
      </c>
      <c r="T308" s="827">
        <v>0.5</v>
      </c>
      <c r="U308" s="829">
        <v>1</v>
      </c>
    </row>
    <row r="309" spans="1:21" ht="14.45" customHeight="1" x14ac:dyDescent="0.2">
      <c r="A309" s="822">
        <v>9</v>
      </c>
      <c r="B309" s="823" t="s">
        <v>1102</v>
      </c>
      <c r="C309" s="823" t="s">
        <v>1109</v>
      </c>
      <c r="D309" s="824" t="s">
        <v>1773</v>
      </c>
      <c r="E309" s="825" t="s">
        <v>1119</v>
      </c>
      <c r="F309" s="823" t="s">
        <v>1103</v>
      </c>
      <c r="G309" s="823" t="s">
        <v>1699</v>
      </c>
      <c r="H309" s="823" t="s">
        <v>329</v>
      </c>
      <c r="I309" s="823" t="s">
        <v>1700</v>
      </c>
      <c r="J309" s="823" t="s">
        <v>1701</v>
      </c>
      <c r="K309" s="823" t="s">
        <v>1702</v>
      </c>
      <c r="L309" s="826">
        <v>300.33</v>
      </c>
      <c r="M309" s="826">
        <v>300.33</v>
      </c>
      <c r="N309" s="823">
        <v>1</v>
      </c>
      <c r="O309" s="827">
        <v>0.5</v>
      </c>
      <c r="P309" s="826">
        <v>300.33</v>
      </c>
      <c r="Q309" s="828">
        <v>1</v>
      </c>
      <c r="R309" s="823">
        <v>1</v>
      </c>
      <c r="S309" s="828">
        <v>1</v>
      </c>
      <c r="T309" s="827">
        <v>0.5</v>
      </c>
      <c r="U309" s="829">
        <v>1</v>
      </c>
    </row>
    <row r="310" spans="1:21" ht="14.45" customHeight="1" x14ac:dyDescent="0.2">
      <c r="A310" s="822">
        <v>9</v>
      </c>
      <c r="B310" s="823" t="s">
        <v>1102</v>
      </c>
      <c r="C310" s="823" t="s">
        <v>1109</v>
      </c>
      <c r="D310" s="824" t="s">
        <v>1773</v>
      </c>
      <c r="E310" s="825" t="s">
        <v>1119</v>
      </c>
      <c r="F310" s="823" t="s">
        <v>1103</v>
      </c>
      <c r="G310" s="823" t="s">
        <v>1429</v>
      </c>
      <c r="H310" s="823" t="s">
        <v>329</v>
      </c>
      <c r="I310" s="823" t="s">
        <v>1430</v>
      </c>
      <c r="J310" s="823" t="s">
        <v>1431</v>
      </c>
      <c r="K310" s="823" t="s">
        <v>1432</v>
      </c>
      <c r="L310" s="826">
        <v>90.95</v>
      </c>
      <c r="M310" s="826">
        <v>90.95</v>
      </c>
      <c r="N310" s="823">
        <v>1</v>
      </c>
      <c r="O310" s="827">
        <v>1</v>
      </c>
      <c r="P310" s="826">
        <v>90.95</v>
      </c>
      <c r="Q310" s="828">
        <v>1</v>
      </c>
      <c r="R310" s="823">
        <v>1</v>
      </c>
      <c r="S310" s="828">
        <v>1</v>
      </c>
      <c r="T310" s="827">
        <v>1</v>
      </c>
      <c r="U310" s="829">
        <v>1</v>
      </c>
    </row>
    <row r="311" spans="1:21" ht="14.45" customHeight="1" x14ac:dyDescent="0.2">
      <c r="A311" s="822">
        <v>9</v>
      </c>
      <c r="B311" s="823" t="s">
        <v>1102</v>
      </c>
      <c r="C311" s="823" t="s">
        <v>1109</v>
      </c>
      <c r="D311" s="824" t="s">
        <v>1773</v>
      </c>
      <c r="E311" s="825" t="s">
        <v>1119</v>
      </c>
      <c r="F311" s="823" t="s">
        <v>1103</v>
      </c>
      <c r="G311" s="823" t="s">
        <v>1703</v>
      </c>
      <c r="H311" s="823" t="s">
        <v>698</v>
      </c>
      <c r="I311" s="823" t="s">
        <v>1704</v>
      </c>
      <c r="J311" s="823" t="s">
        <v>1705</v>
      </c>
      <c r="K311" s="823" t="s">
        <v>1706</v>
      </c>
      <c r="L311" s="826">
        <v>11.48</v>
      </c>
      <c r="M311" s="826">
        <v>57.4</v>
      </c>
      <c r="N311" s="823">
        <v>5</v>
      </c>
      <c r="O311" s="827">
        <v>1</v>
      </c>
      <c r="P311" s="826">
        <v>57.4</v>
      </c>
      <c r="Q311" s="828">
        <v>1</v>
      </c>
      <c r="R311" s="823">
        <v>5</v>
      </c>
      <c r="S311" s="828">
        <v>1</v>
      </c>
      <c r="T311" s="827">
        <v>1</v>
      </c>
      <c r="U311" s="829">
        <v>1</v>
      </c>
    </row>
    <row r="312" spans="1:21" ht="14.45" customHeight="1" x14ac:dyDescent="0.2">
      <c r="A312" s="822">
        <v>9</v>
      </c>
      <c r="B312" s="823" t="s">
        <v>1102</v>
      </c>
      <c r="C312" s="823" t="s">
        <v>1109</v>
      </c>
      <c r="D312" s="824" t="s">
        <v>1773</v>
      </c>
      <c r="E312" s="825" t="s">
        <v>1119</v>
      </c>
      <c r="F312" s="823" t="s">
        <v>1103</v>
      </c>
      <c r="G312" s="823" t="s">
        <v>1225</v>
      </c>
      <c r="H312" s="823" t="s">
        <v>329</v>
      </c>
      <c r="I312" s="823" t="s">
        <v>1707</v>
      </c>
      <c r="J312" s="823" t="s">
        <v>1563</v>
      </c>
      <c r="K312" s="823" t="s">
        <v>1708</v>
      </c>
      <c r="L312" s="826">
        <v>30.5</v>
      </c>
      <c r="M312" s="826">
        <v>30.5</v>
      </c>
      <c r="N312" s="823">
        <v>1</v>
      </c>
      <c r="O312" s="827">
        <v>0.5</v>
      </c>
      <c r="P312" s="826">
        <v>30.5</v>
      </c>
      <c r="Q312" s="828">
        <v>1</v>
      </c>
      <c r="R312" s="823">
        <v>1</v>
      </c>
      <c r="S312" s="828">
        <v>1</v>
      </c>
      <c r="T312" s="827">
        <v>0.5</v>
      </c>
      <c r="U312" s="829">
        <v>1</v>
      </c>
    </row>
    <row r="313" spans="1:21" ht="14.45" customHeight="1" x14ac:dyDescent="0.2">
      <c r="A313" s="822">
        <v>9</v>
      </c>
      <c r="B313" s="823" t="s">
        <v>1102</v>
      </c>
      <c r="C313" s="823" t="s">
        <v>1109</v>
      </c>
      <c r="D313" s="824" t="s">
        <v>1773</v>
      </c>
      <c r="E313" s="825" t="s">
        <v>1119</v>
      </c>
      <c r="F313" s="823" t="s">
        <v>1103</v>
      </c>
      <c r="G313" s="823" t="s">
        <v>1709</v>
      </c>
      <c r="H313" s="823" t="s">
        <v>329</v>
      </c>
      <c r="I313" s="823" t="s">
        <v>1710</v>
      </c>
      <c r="J313" s="823" t="s">
        <v>1711</v>
      </c>
      <c r="K313" s="823" t="s">
        <v>1712</v>
      </c>
      <c r="L313" s="826">
        <v>0</v>
      </c>
      <c r="M313" s="826">
        <v>0</v>
      </c>
      <c r="N313" s="823">
        <v>1</v>
      </c>
      <c r="O313" s="827">
        <v>1</v>
      </c>
      <c r="P313" s="826">
        <v>0</v>
      </c>
      <c r="Q313" s="828"/>
      <c r="R313" s="823">
        <v>1</v>
      </c>
      <c r="S313" s="828">
        <v>1</v>
      </c>
      <c r="T313" s="827">
        <v>1</v>
      </c>
      <c r="U313" s="829">
        <v>1</v>
      </c>
    </row>
    <row r="314" spans="1:21" ht="14.45" customHeight="1" x14ac:dyDescent="0.2">
      <c r="A314" s="822">
        <v>9</v>
      </c>
      <c r="B314" s="823" t="s">
        <v>1102</v>
      </c>
      <c r="C314" s="823" t="s">
        <v>1109</v>
      </c>
      <c r="D314" s="824" t="s">
        <v>1773</v>
      </c>
      <c r="E314" s="825" t="s">
        <v>1119</v>
      </c>
      <c r="F314" s="823" t="s">
        <v>1103</v>
      </c>
      <c r="G314" s="823" t="s">
        <v>1713</v>
      </c>
      <c r="H314" s="823" t="s">
        <v>698</v>
      </c>
      <c r="I314" s="823" t="s">
        <v>1714</v>
      </c>
      <c r="J314" s="823" t="s">
        <v>1715</v>
      </c>
      <c r="K314" s="823" t="s">
        <v>1716</v>
      </c>
      <c r="L314" s="826">
        <v>134.61000000000001</v>
      </c>
      <c r="M314" s="826">
        <v>673.05000000000007</v>
      </c>
      <c r="N314" s="823">
        <v>5</v>
      </c>
      <c r="O314" s="827">
        <v>2</v>
      </c>
      <c r="P314" s="826">
        <v>403.83000000000004</v>
      </c>
      <c r="Q314" s="828">
        <v>0.6</v>
      </c>
      <c r="R314" s="823">
        <v>3</v>
      </c>
      <c r="S314" s="828">
        <v>0.6</v>
      </c>
      <c r="T314" s="827">
        <v>1</v>
      </c>
      <c r="U314" s="829">
        <v>0.5</v>
      </c>
    </row>
    <row r="315" spans="1:21" ht="14.45" customHeight="1" x14ac:dyDescent="0.2">
      <c r="A315" s="822">
        <v>9</v>
      </c>
      <c r="B315" s="823" t="s">
        <v>1102</v>
      </c>
      <c r="C315" s="823" t="s">
        <v>1109</v>
      </c>
      <c r="D315" s="824" t="s">
        <v>1773</v>
      </c>
      <c r="E315" s="825" t="s">
        <v>1119</v>
      </c>
      <c r="F315" s="823" t="s">
        <v>1103</v>
      </c>
      <c r="G315" s="823" t="s">
        <v>1247</v>
      </c>
      <c r="H315" s="823" t="s">
        <v>329</v>
      </c>
      <c r="I315" s="823" t="s">
        <v>1582</v>
      </c>
      <c r="J315" s="823" t="s">
        <v>1583</v>
      </c>
      <c r="K315" s="823" t="s">
        <v>1584</v>
      </c>
      <c r="L315" s="826">
        <v>75.73</v>
      </c>
      <c r="M315" s="826">
        <v>151.46</v>
      </c>
      <c r="N315" s="823">
        <v>2</v>
      </c>
      <c r="O315" s="827">
        <v>0.5</v>
      </c>
      <c r="P315" s="826">
        <v>151.46</v>
      </c>
      <c r="Q315" s="828">
        <v>1</v>
      </c>
      <c r="R315" s="823">
        <v>2</v>
      </c>
      <c r="S315" s="828">
        <v>1</v>
      </c>
      <c r="T315" s="827">
        <v>0.5</v>
      </c>
      <c r="U315" s="829">
        <v>1</v>
      </c>
    </row>
    <row r="316" spans="1:21" ht="14.45" customHeight="1" x14ac:dyDescent="0.2">
      <c r="A316" s="822">
        <v>9</v>
      </c>
      <c r="B316" s="823" t="s">
        <v>1102</v>
      </c>
      <c r="C316" s="823" t="s">
        <v>1109</v>
      </c>
      <c r="D316" s="824" t="s">
        <v>1773</v>
      </c>
      <c r="E316" s="825" t="s">
        <v>1119</v>
      </c>
      <c r="F316" s="823" t="s">
        <v>1103</v>
      </c>
      <c r="G316" s="823" t="s">
        <v>1717</v>
      </c>
      <c r="H316" s="823" t="s">
        <v>329</v>
      </c>
      <c r="I316" s="823" t="s">
        <v>1718</v>
      </c>
      <c r="J316" s="823" t="s">
        <v>1719</v>
      </c>
      <c r="K316" s="823" t="s">
        <v>1720</v>
      </c>
      <c r="L316" s="826">
        <v>829.27</v>
      </c>
      <c r="M316" s="826">
        <v>6634.16</v>
      </c>
      <c r="N316" s="823">
        <v>8</v>
      </c>
      <c r="O316" s="827">
        <v>1.5</v>
      </c>
      <c r="P316" s="826">
        <v>6634.16</v>
      </c>
      <c r="Q316" s="828">
        <v>1</v>
      </c>
      <c r="R316" s="823">
        <v>8</v>
      </c>
      <c r="S316" s="828">
        <v>1</v>
      </c>
      <c r="T316" s="827">
        <v>1.5</v>
      </c>
      <c r="U316" s="829">
        <v>1</v>
      </c>
    </row>
    <row r="317" spans="1:21" ht="14.45" customHeight="1" x14ac:dyDescent="0.2">
      <c r="A317" s="822">
        <v>9</v>
      </c>
      <c r="B317" s="823" t="s">
        <v>1102</v>
      </c>
      <c r="C317" s="823" t="s">
        <v>1109</v>
      </c>
      <c r="D317" s="824" t="s">
        <v>1773</v>
      </c>
      <c r="E317" s="825" t="s">
        <v>1128</v>
      </c>
      <c r="F317" s="823" t="s">
        <v>1103</v>
      </c>
      <c r="G317" s="823" t="s">
        <v>1322</v>
      </c>
      <c r="H317" s="823" t="s">
        <v>329</v>
      </c>
      <c r="I317" s="823" t="s">
        <v>1323</v>
      </c>
      <c r="J317" s="823" t="s">
        <v>840</v>
      </c>
      <c r="K317" s="823" t="s">
        <v>1324</v>
      </c>
      <c r="L317" s="826">
        <v>36.54</v>
      </c>
      <c r="M317" s="826">
        <v>36.54</v>
      </c>
      <c r="N317" s="823">
        <v>1</v>
      </c>
      <c r="O317" s="827">
        <v>0.5</v>
      </c>
      <c r="P317" s="826">
        <v>36.54</v>
      </c>
      <c r="Q317" s="828">
        <v>1</v>
      </c>
      <c r="R317" s="823">
        <v>1</v>
      </c>
      <c r="S317" s="828">
        <v>1</v>
      </c>
      <c r="T317" s="827">
        <v>0.5</v>
      </c>
      <c r="U317" s="829">
        <v>1</v>
      </c>
    </row>
    <row r="318" spans="1:21" ht="14.45" customHeight="1" x14ac:dyDescent="0.2">
      <c r="A318" s="822">
        <v>9</v>
      </c>
      <c r="B318" s="823" t="s">
        <v>1102</v>
      </c>
      <c r="C318" s="823" t="s">
        <v>1109</v>
      </c>
      <c r="D318" s="824" t="s">
        <v>1773</v>
      </c>
      <c r="E318" s="825" t="s">
        <v>1128</v>
      </c>
      <c r="F318" s="823" t="s">
        <v>1103</v>
      </c>
      <c r="G318" s="823" t="s">
        <v>1343</v>
      </c>
      <c r="H318" s="823" t="s">
        <v>329</v>
      </c>
      <c r="I318" s="823" t="s">
        <v>1344</v>
      </c>
      <c r="J318" s="823" t="s">
        <v>1345</v>
      </c>
      <c r="K318" s="823" t="s">
        <v>1346</v>
      </c>
      <c r="L318" s="826">
        <v>0</v>
      </c>
      <c r="M318" s="826">
        <v>0</v>
      </c>
      <c r="N318" s="823">
        <v>2</v>
      </c>
      <c r="O318" s="827">
        <v>1</v>
      </c>
      <c r="P318" s="826"/>
      <c r="Q318" s="828"/>
      <c r="R318" s="823"/>
      <c r="S318" s="828">
        <v>0</v>
      </c>
      <c r="T318" s="827"/>
      <c r="U318" s="829">
        <v>0</v>
      </c>
    </row>
    <row r="319" spans="1:21" ht="14.45" customHeight="1" x14ac:dyDescent="0.2">
      <c r="A319" s="822">
        <v>9</v>
      </c>
      <c r="B319" s="823" t="s">
        <v>1102</v>
      </c>
      <c r="C319" s="823" t="s">
        <v>1109</v>
      </c>
      <c r="D319" s="824" t="s">
        <v>1773</v>
      </c>
      <c r="E319" s="825" t="s">
        <v>1128</v>
      </c>
      <c r="F319" s="823" t="s">
        <v>1103</v>
      </c>
      <c r="G319" s="823" t="s">
        <v>1247</v>
      </c>
      <c r="H319" s="823" t="s">
        <v>698</v>
      </c>
      <c r="I319" s="823" t="s">
        <v>1454</v>
      </c>
      <c r="J319" s="823" t="s">
        <v>1455</v>
      </c>
      <c r="K319" s="823" t="s">
        <v>1456</v>
      </c>
      <c r="L319" s="826">
        <v>154.36000000000001</v>
      </c>
      <c r="M319" s="826">
        <v>154.36000000000001</v>
      </c>
      <c r="N319" s="823">
        <v>1</v>
      </c>
      <c r="O319" s="827">
        <v>1</v>
      </c>
      <c r="P319" s="826"/>
      <c r="Q319" s="828">
        <v>0</v>
      </c>
      <c r="R319" s="823"/>
      <c r="S319" s="828">
        <v>0</v>
      </c>
      <c r="T319" s="827"/>
      <c r="U319" s="829">
        <v>0</v>
      </c>
    </row>
    <row r="320" spans="1:21" ht="14.45" customHeight="1" x14ac:dyDescent="0.2">
      <c r="A320" s="822">
        <v>9</v>
      </c>
      <c r="B320" s="823" t="s">
        <v>1102</v>
      </c>
      <c r="C320" s="823" t="s">
        <v>1109</v>
      </c>
      <c r="D320" s="824" t="s">
        <v>1773</v>
      </c>
      <c r="E320" s="825" t="s">
        <v>1128</v>
      </c>
      <c r="F320" s="823" t="s">
        <v>1103</v>
      </c>
      <c r="G320" s="823" t="s">
        <v>1251</v>
      </c>
      <c r="H320" s="823" t="s">
        <v>329</v>
      </c>
      <c r="I320" s="823" t="s">
        <v>1381</v>
      </c>
      <c r="J320" s="823" t="s">
        <v>1382</v>
      </c>
      <c r="K320" s="823" t="s">
        <v>1372</v>
      </c>
      <c r="L320" s="826">
        <v>294.81</v>
      </c>
      <c r="M320" s="826">
        <v>884.43000000000006</v>
      </c>
      <c r="N320" s="823">
        <v>3</v>
      </c>
      <c r="O320" s="827">
        <v>0.5</v>
      </c>
      <c r="P320" s="826">
        <v>884.43000000000006</v>
      </c>
      <c r="Q320" s="828">
        <v>1</v>
      </c>
      <c r="R320" s="823">
        <v>3</v>
      </c>
      <c r="S320" s="828">
        <v>1</v>
      </c>
      <c r="T320" s="827">
        <v>0.5</v>
      </c>
      <c r="U320" s="829">
        <v>1</v>
      </c>
    </row>
    <row r="321" spans="1:21" ht="14.45" customHeight="1" x14ac:dyDescent="0.2">
      <c r="A321" s="822">
        <v>9</v>
      </c>
      <c r="B321" s="823" t="s">
        <v>1102</v>
      </c>
      <c r="C321" s="823" t="s">
        <v>1109</v>
      </c>
      <c r="D321" s="824" t="s">
        <v>1773</v>
      </c>
      <c r="E321" s="825" t="s">
        <v>1122</v>
      </c>
      <c r="F321" s="823" t="s">
        <v>1103</v>
      </c>
      <c r="G321" s="823" t="s">
        <v>1168</v>
      </c>
      <c r="H321" s="823" t="s">
        <v>329</v>
      </c>
      <c r="I321" s="823" t="s">
        <v>1169</v>
      </c>
      <c r="J321" s="823" t="s">
        <v>652</v>
      </c>
      <c r="K321" s="823" t="s">
        <v>653</v>
      </c>
      <c r="L321" s="826">
        <v>105.63</v>
      </c>
      <c r="M321" s="826">
        <v>105.63</v>
      </c>
      <c r="N321" s="823">
        <v>1</v>
      </c>
      <c r="O321" s="827">
        <v>1</v>
      </c>
      <c r="P321" s="826"/>
      <c r="Q321" s="828">
        <v>0</v>
      </c>
      <c r="R321" s="823"/>
      <c r="S321" s="828">
        <v>0</v>
      </c>
      <c r="T321" s="827"/>
      <c r="U321" s="829">
        <v>0</v>
      </c>
    </row>
    <row r="322" spans="1:21" ht="14.45" customHeight="1" x14ac:dyDescent="0.2">
      <c r="A322" s="822">
        <v>9</v>
      </c>
      <c r="B322" s="823" t="s">
        <v>1102</v>
      </c>
      <c r="C322" s="823" t="s">
        <v>1109</v>
      </c>
      <c r="D322" s="824" t="s">
        <v>1773</v>
      </c>
      <c r="E322" s="825" t="s">
        <v>1122</v>
      </c>
      <c r="F322" s="823" t="s">
        <v>1103</v>
      </c>
      <c r="G322" s="823" t="s">
        <v>1196</v>
      </c>
      <c r="H322" s="823" t="s">
        <v>329</v>
      </c>
      <c r="I322" s="823" t="s">
        <v>1341</v>
      </c>
      <c r="J322" s="823" t="s">
        <v>1198</v>
      </c>
      <c r="K322" s="823" t="s">
        <v>1342</v>
      </c>
      <c r="L322" s="826">
        <v>70.209999999999994</v>
      </c>
      <c r="M322" s="826">
        <v>70.209999999999994</v>
      </c>
      <c r="N322" s="823">
        <v>1</v>
      </c>
      <c r="O322" s="827">
        <v>1</v>
      </c>
      <c r="P322" s="826">
        <v>70.209999999999994</v>
      </c>
      <c r="Q322" s="828">
        <v>1</v>
      </c>
      <c r="R322" s="823">
        <v>1</v>
      </c>
      <c r="S322" s="828">
        <v>1</v>
      </c>
      <c r="T322" s="827">
        <v>1</v>
      </c>
      <c r="U322" s="829">
        <v>1</v>
      </c>
    </row>
    <row r="323" spans="1:21" ht="14.45" customHeight="1" x14ac:dyDescent="0.2">
      <c r="A323" s="822">
        <v>9</v>
      </c>
      <c r="B323" s="823" t="s">
        <v>1102</v>
      </c>
      <c r="C323" s="823" t="s">
        <v>1109</v>
      </c>
      <c r="D323" s="824" t="s">
        <v>1773</v>
      </c>
      <c r="E323" s="825" t="s">
        <v>1114</v>
      </c>
      <c r="F323" s="823" t="s">
        <v>1103</v>
      </c>
      <c r="G323" s="823" t="s">
        <v>1691</v>
      </c>
      <c r="H323" s="823" t="s">
        <v>329</v>
      </c>
      <c r="I323" s="823" t="s">
        <v>1721</v>
      </c>
      <c r="J323" s="823" t="s">
        <v>1722</v>
      </c>
      <c r="K323" s="823" t="s">
        <v>1723</v>
      </c>
      <c r="L323" s="826">
        <v>0</v>
      </c>
      <c r="M323" s="826">
        <v>0</v>
      </c>
      <c r="N323" s="823">
        <v>2</v>
      </c>
      <c r="O323" s="827">
        <v>2</v>
      </c>
      <c r="P323" s="826">
        <v>0</v>
      </c>
      <c r="Q323" s="828"/>
      <c r="R323" s="823">
        <v>2</v>
      </c>
      <c r="S323" s="828">
        <v>1</v>
      </c>
      <c r="T323" s="827">
        <v>2</v>
      </c>
      <c r="U323" s="829">
        <v>1</v>
      </c>
    </row>
    <row r="324" spans="1:21" ht="14.45" customHeight="1" x14ac:dyDescent="0.2">
      <c r="A324" s="822">
        <v>9</v>
      </c>
      <c r="B324" s="823" t="s">
        <v>1102</v>
      </c>
      <c r="C324" s="823" t="s">
        <v>1109</v>
      </c>
      <c r="D324" s="824" t="s">
        <v>1773</v>
      </c>
      <c r="E324" s="825" t="s">
        <v>1114</v>
      </c>
      <c r="F324" s="823" t="s">
        <v>1103</v>
      </c>
      <c r="G324" s="823" t="s">
        <v>1724</v>
      </c>
      <c r="H324" s="823" t="s">
        <v>329</v>
      </c>
      <c r="I324" s="823" t="s">
        <v>1725</v>
      </c>
      <c r="J324" s="823" t="s">
        <v>1726</v>
      </c>
      <c r="K324" s="823" t="s">
        <v>1727</v>
      </c>
      <c r="L324" s="826">
        <v>633.49</v>
      </c>
      <c r="M324" s="826">
        <v>633.49</v>
      </c>
      <c r="N324" s="823">
        <v>1</v>
      </c>
      <c r="O324" s="827">
        <v>1</v>
      </c>
      <c r="P324" s="826">
        <v>633.49</v>
      </c>
      <c r="Q324" s="828">
        <v>1</v>
      </c>
      <c r="R324" s="823">
        <v>1</v>
      </c>
      <c r="S324" s="828">
        <v>1</v>
      </c>
      <c r="T324" s="827">
        <v>1</v>
      </c>
      <c r="U324" s="829">
        <v>1</v>
      </c>
    </row>
    <row r="325" spans="1:21" ht="14.45" customHeight="1" x14ac:dyDescent="0.2">
      <c r="A325" s="822">
        <v>9</v>
      </c>
      <c r="B325" s="823" t="s">
        <v>1102</v>
      </c>
      <c r="C325" s="823" t="s">
        <v>1109</v>
      </c>
      <c r="D325" s="824" t="s">
        <v>1773</v>
      </c>
      <c r="E325" s="825" t="s">
        <v>1114</v>
      </c>
      <c r="F325" s="823" t="s">
        <v>1103</v>
      </c>
      <c r="G325" s="823" t="s">
        <v>1278</v>
      </c>
      <c r="H325" s="823" t="s">
        <v>329</v>
      </c>
      <c r="I325" s="823" t="s">
        <v>1516</v>
      </c>
      <c r="J325" s="823" t="s">
        <v>1280</v>
      </c>
      <c r="K325" s="823" t="s">
        <v>1517</v>
      </c>
      <c r="L325" s="826">
        <v>92.85</v>
      </c>
      <c r="M325" s="826">
        <v>92.85</v>
      </c>
      <c r="N325" s="823">
        <v>1</v>
      </c>
      <c r="O325" s="827">
        <v>0.5</v>
      </c>
      <c r="P325" s="826"/>
      <c r="Q325" s="828">
        <v>0</v>
      </c>
      <c r="R325" s="823"/>
      <c r="S325" s="828">
        <v>0</v>
      </c>
      <c r="T325" s="827"/>
      <c r="U325" s="829">
        <v>0</v>
      </c>
    </row>
    <row r="326" spans="1:21" ht="14.45" customHeight="1" x14ac:dyDescent="0.2">
      <c r="A326" s="822">
        <v>9</v>
      </c>
      <c r="B326" s="823" t="s">
        <v>1102</v>
      </c>
      <c r="C326" s="823" t="s">
        <v>1109</v>
      </c>
      <c r="D326" s="824" t="s">
        <v>1773</v>
      </c>
      <c r="E326" s="825" t="s">
        <v>1114</v>
      </c>
      <c r="F326" s="823" t="s">
        <v>1103</v>
      </c>
      <c r="G326" s="823" t="s">
        <v>1278</v>
      </c>
      <c r="H326" s="823" t="s">
        <v>329</v>
      </c>
      <c r="I326" s="823" t="s">
        <v>1728</v>
      </c>
      <c r="J326" s="823" t="s">
        <v>1280</v>
      </c>
      <c r="K326" s="823" t="s">
        <v>1729</v>
      </c>
      <c r="L326" s="826">
        <v>159.16999999999999</v>
      </c>
      <c r="M326" s="826">
        <v>318.33999999999997</v>
      </c>
      <c r="N326" s="823">
        <v>2</v>
      </c>
      <c r="O326" s="827">
        <v>2</v>
      </c>
      <c r="P326" s="826"/>
      <c r="Q326" s="828">
        <v>0</v>
      </c>
      <c r="R326" s="823"/>
      <c r="S326" s="828">
        <v>0</v>
      </c>
      <c r="T326" s="827"/>
      <c r="U326" s="829">
        <v>0</v>
      </c>
    </row>
    <row r="327" spans="1:21" ht="14.45" customHeight="1" x14ac:dyDescent="0.2">
      <c r="A327" s="822">
        <v>9</v>
      </c>
      <c r="B327" s="823" t="s">
        <v>1102</v>
      </c>
      <c r="C327" s="823" t="s">
        <v>1109</v>
      </c>
      <c r="D327" s="824" t="s">
        <v>1773</v>
      </c>
      <c r="E327" s="825" t="s">
        <v>1114</v>
      </c>
      <c r="F327" s="823" t="s">
        <v>1103</v>
      </c>
      <c r="G327" s="823" t="s">
        <v>1278</v>
      </c>
      <c r="H327" s="823" t="s">
        <v>329</v>
      </c>
      <c r="I327" s="823" t="s">
        <v>1279</v>
      </c>
      <c r="J327" s="823" t="s">
        <v>1280</v>
      </c>
      <c r="K327" s="823" t="s">
        <v>1281</v>
      </c>
      <c r="L327" s="826">
        <v>477.5</v>
      </c>
      <c r="M327" s="826">
        <v>477.5</v>
      </c>
      <c r="N327" s="823">
        <v>1</v>
      </c>
      <c r="O327" s="827">
        <v>0.5</v>
      </c>
      <c r="P327" s="826">
        <v>477.5</v>
      </c>
      <c r="Q327" s="828">
        <v>1</v>
      </c>
      <c r="R327" s="823">
        <v>1</v>
      </c>
      <c r="S327" s="828">
        <v>1</v>
      </c>
      <c r="T327" s="827">
        <v>0.5</v>
      </c>
      <c r="U327" s="829">
        <v>1</v>
      </c>
    </row>
    <row r="328" spans="1:21" ht="14.45" customHeight="1" x14ac:dyDescent="0.2">
      <c r="A328" s="822">
        <v>9</v>
      </c>
      <c r="B328" s="823" t="s">
        <v>1102</v>
      </c>
      <c r="C328" s="823" t="s">
        <v>1109</v>
      </c>
      <c r="D328" s="824" t="s">
        <v>1773</v>
      </c>
      <c r="E328" s="825" t="s">
        <v>1114</v>
      </c>
      <c r="F328" s="823" t="s">
        <v>1103</v>
      </c>
      <c r="G328" s="823" t="s">
        <v>1282</v>
      </c>
      <c r="H328" s="823" t="s">
        <v>329</v>
      </c>
      <c r="I328" s="823" t="s">
        <v>1283</v>
      </c>
      <c r="J328" s="823" t="s">
        <v>1284</v>
      </c>
      <c r="K328" s="823" t="s">
        <v>1285</v>
      </c>
      <c r="L328" s="826">
        <v>19.89</v>
      </c>
      <c r="M328" s="826">
        <v>39.78</v>
      </c>
      <c r="N328" s="823">
        <v>2</v>
      </c>
      <c r="O328" s="827">
        <v>2</v>
      </c>
      <c r="P328" s="826">
        <v>19.89</v>
      </c>
      <c r="Q328" s="828">
        <v>0.5</v>
      </c>
      <c r="R328" s="823">
        <v>1</v>
      </c>
      <c r="S328" s="828">
        <v>0.5</v>
      </c>
      <c r="T328" s="827">
        <v>1</v>
      </c>
      <c r="U328" s="829">
        <v>0.5</v>
      </c>
    </row>
    <row r="329" spans="1:21" ht="14.45" customHeight="1" x14ac:dyDescent="0.2">
      <c r="A329" s="822">
        <v>9</v>
      </c>
      <c r="B329" s="823" t="s">
        <v>1102</v>
      </c>
      <c r="C329" s="823" t="s">
        <v>1109</v>
      </c>
      <c r="D329" s="824" t="s">
        <v>1773</v>
      </c>
      <c r="E329" s="825" t="s">
        <v>1114</v>
      </c>
      <c r="F329" s="823" t="s">
        <v>1103</v>
      </c>
      <c r="G329" s="823" t="s">
        <v>1282</v>
      </c>
      <c r="H329" s="823" t="s">
        <v>329</v>
      </c>
      <c r="I329" s="823" t="s">
        <v>1286</v>
      </c>
      <c r="J329" s="823" t="s">
        <v>1284</v>
      </c>
      <c r="K329" s="823" t="s">
        <v>1287</v>
      </c>
      <c r="L329" s="826">
        <v>19.89</v>
      </c>
      <c r="M329" s="826">
        <v>19.89</v>
      </c>
      <c r="N329" s="823">
        <v>1</v>
      </c>
      <c r="O329" s="827">
        <v>0.5</v>
      </c>
      <c r="P329" s="826"/>
      <c r="Q329" s="828">
        <v>0</v>
      </c>
      <c r="R329" s="823"/>
      <c r="S329" s="828">
        <v>0</v>
      </c>
      <c r="T329" s="827"/>
      <c r="U329" s="829">
        <v>0</v>
      </c>
    </row>
    <row r="330" spans="1:21" ht="14.45" customHeight="1" x14ac:dyDescent="0.2">
      <c r="A330" s="822">
        <v>9</v>
      </c>
      <c r="B330" s="823" t="s">
        <v>1102</v>
      </c>
      <c r="C330" s="823" t="s">
        <v>1109</v>
      </c>
      <c r="D330" s="824" t="s">
        <v>1773</v>
      </c>
      <c r="E330" s="825" t="s">
        <v>1114</v>
      </c>
      <c r="F330" s="823" t="s">
        <v>1103</v>
      </c>
      <c r="G330" s="823" t="s">
        <v>1730</v>
      </c>
      <c r="H330" s="823" t="s">
        <v>329</v>
      </c>
      <c r="I330" s="823" t="s">
        <v>1731</v>
      </c>
      <c r="J330" s="823" t="s">
        <v>1732</v>
      </c>
      <c r="K330" s="823" t="s">
        <v>1733</v>
      </c>
      <c r="L330" s="826">
        <v>112.77</v>
      </c>
      <c r="M330" s="826">
        <v>112.77</v>
      </c>
      <c r="N330" s="823">
        <v>1</v>
      </c>
      <c r="O330" s="827">
        <v>1</v>
      </c>
      <c r="P330" s="826">
        <v>112.77</v>
      </c>
      <c r="Q330" s="828">
        <v>1</v>
      </c>
      <c r="R330" s="823">
        <v>1</v>
      </c>
      <c r="S330" s="828">
        <v>1</v>
      </c>
      <c r="T330" s="827">
        <v>1</v>
      </c>
      <c r="U330" s="829">
        <v>1</v>
      </c>
    </row>
    <row r="331" spans="1:21" ht="14.45" customHeight="1" x14ac:dyDescent="0.2">
      <c r="A331" s="822">
        <v>9</v>
      </c>
      <c r="B331" s="823" t="s">
        <v>1102</v>
      </c>
      <c r="C331" s="823" t="s">
        <v>1109</v>
      </c>
      <c r="D331" s="824" t="s">
        <v>1773</v>
      </c>
      <c r="E331" s="825" t="s">
        <v>1114</v>
      </c>
      <c r="F331" s="823" t="s">
        <v>1103</v>
      </c>
      <c r="G331" s="823" t="s">
        <v>1168</v>
      </c>
      <c r="H331" s="823" t="s">
        <v>329</v>
      </c>
      <c r="I331" s="823" t="s">
        <v>1169</v>
      </c>
      <c r="J331" s="823" t="s">
        <v>652</v>
      </c>
      <c r="K331" s="823" t="s">
        <v>653</v>
      </c>
      <c r="L331" s="826">
        <v>105.63</v>
      </c>
      <c r="M331" s="826">
        <v>105.63</v>
      </c>
      <c r="N331" s="823">
        <v>1</v>
      </c>
      <c r="O331" s="827">
        <v>0.5</v>
      </c>
      <c r="P331" s="826"/>
      <c r="Q331" s="828">
        <v>0</v>
      </c>
      <c r="R331" s="823"/>
      <c r="S331" s="828">
        <v>0</v>
      </c>
      <c r="T331" s="827"/>
      <c r="U331" s="829">
        <v>0</v>
      </c>
    </row>
    <row r="332" spans="1:21" ht="14.45" customHeight="1" x14ac:dyDescent="0.2">
      <c r="A332" s="822">
        <v>9</v>
      </c>
      <c r="B332" s="823" t="s">
        <v>1102</v>
      </c>
      <c r="C332" s="823" t="s">
        <v>1109</v>
      </c>
      <c r="D332" s="824" t="s">
        <v>1773</v>
      </c>
      <c r="E332" s="825" t="s">
        <v>1114</v>
      </c>
      <c r="F332" s="823" t="s">
        <v>1103</v>
      </c>
      <c r="G332" s="823" t="s">
        <v>1174</v>
      </c>
      <c r="H332" s="823" t="s">
        <v>329</v>
      </c>
      <c r="I332" s="823" t="s">
        <v>1292</v>
      </c>
      <c r="J332" s="823" t="s">
        <v>676</v>
      </c>
      <c r="K332" s="823" t="s">
        <v>677</v>
      </c>
      <c r="L332" s="826">
        <v>49.04</v>
      </c>
      <c r="M332" s="826">
        <v>98.08</v>
      </c>
      <c r="N332" s="823">
        <v>2</v>
      </c>
      <c r="O332" s="827">
        <v>1.5</v>
      </c>
      <c r="P332" s="826"/>
      <c r="Q332" s="828">
        <v>0</v>
      </c>
      <c r="R332" s="823"/>
      <c r="S332" s="828">
        <v>0</v>
      </c>
      <c r="T332" s="827"/>
      <c r="U332" s="829">
        <v>0</v>
      </c>
    </row>
    <row r="333" spans="1:21" ht="14.45" customHeight="1" x14ac:dyDescent="0.2">
      <c r="A333" s="822">
        <v>9</v>
      </c>
      <c r="B333" s="823" t="s">
        <v>1102</v>
      </c>
      <c r="C333" s="823" t="s">
        <v>1109</v>
      </c>
      <c r="D333" s="824" t="s">
        <v>1773</v>
      </c>
      <c r="E333" s="825" t="s">
        <v>1114</v>
      </c>
      <c r="F333" s="823" t="s">
        <v>1103</v>
      </c>
      <c r="G333" s="823" t="s">
        <v>1174</v>
      </c>
      <c r="H333" s="823" t="s">
        <v>329</v>
      </c>
      <c r="I333" s="823" t="s">
        <v>1734</v>
      </c>
      <c r="J333" s="823" t="s">
        <v>676</v>
      </c>
      <c r="K333" s="823" t="s">
        <v>1616</v>
      </c>
      <c r="L333" s="826">
        <v>49.04</v>
      </c>
      <c r="M333" s="826">
        <v>49.04</v>
      </c>
      <c r="N333" s="823">
        <v>1</v>
      </c>
      <c r="O333" s="827">
        <v>1</v>
      </c>
      <c r="P333" s="826"/>
      <c r="Q333" s="828">
        <v>0</v>
      </c>
      <c r="R333" s="823"/>
      <c r="S333" s="828">
        <v>0</v>
      </c>
      <c r="T333" s="827"/>
      <c r="U333" s="829">
        <v>0</v>
      </c>
    </row>
    <row r="334" spans="1:21" ht="14.45" customHeight="1" x14ac:dyDescent="0.2">
      <c r="A334" s="822">
        <v>9</v>
      </c>
      <c r="B334" s="823" t="s">
        <v>1102</v>
      </c>
      <c r="C334" s="823" t="s">
        <v>1109</v>
      </c>
      <c r="D334" s="824" t="s">
        <v>1773</v>
      </c>
      <c r="E334" s="825" t="s">
        <v>1114</v>
      </c>
      <c r="F334" s="823" t="s">
        <v>1103</v>
      </c>
      <c r="G334" s="823" t="s">
        <v>1176</v>
      </c>
      <c r="H334" s="823" t="s">
        <v>698</v>
      </c>
      <c r="I334" s="823" t="s">
        <v>1294</v>
      </c>
      <c r="J334" s="823" t="s">
        <v>1178</v>
      </c>
      <c r="K334" s="823" t="s">
        <v>1295</v>
      </c>
      <c r="L334" s="826">
        <v>386.73</v>
      </c>
      <c r="M334" s="826">
        <v>386.73</v>
      </c>
      <c r="N334" s="823">
        <v>1</v>
      </c>
      <c r="O334" s="827">
        <v>0.5</v>
      </c>
      <c r="P334" s="826">
        <v>386.73</v>
      </c>
      <c r="Q334" s="828">
        <v>1</v>
      </c>
      <c r="R334" s="823">
        <v>1</v>
      </c>
      <c r="S334" s="828">
        <v>1</v>
      </c>
      <c r="T334" s="827">
        <v>0.5</v>
      </c>
      <c r="U334" s="829">
        <v>1</v>
      </c>
    </row>
    <row r="335" spans="1:21" ht="14.45" customHeight="1" x14ac:dyDescent="0.2">
      <c r="A335" s="822">
        <v>9</v>
      </c>
      <c r="B335" s="823" t="s">
        <v>1102</v>
      </c>
      <c r="C335" s="823" t="s">
        <v>1109</v>
      </c>
      <c r="D335" s="824" t="s">
        <v>1773</v>
      </c>
      <c r="E335" s="825" t="s">
        <v>1114</v>
      </c>
      <c r="F335" s="823" t="s">
        <v>1103</v>
      </c>
      <c r="G335" s="823" t="s">
        <v>1735</v>
      </c>
      <c r="H335" s="823" t="s">
        <v>329</v>
      </c>
      <c r="I335" s="823" t="s">
        <v>1736</v>
      </c>
      <c r="J335" s="823" t="s">
        <v>1737</v>
      </c>
      <c r="K335" s="823" t="s">
        <v>1738</v>
      </c>
      <c r="L335" s="826">
        <v>14.42</v>
      </c>
      <c r="M335" s="826">
        <v>14.42</v>
      </c>
      <c r="N335" s="823">
        <v>1</v>
      </c>
      <c r="O335" s="827">
        <v>1</v>
      </c>
      <c r="P335" s="826">
        <v>14.42</v>
      </c>
      <c r="Q335" s="828">
        <v>1</v>
      </c>
      <c r="R335" s="823">
        <v>1</v>
      </c>
      <c r="S335" s="828">
        <v>1</v>
      </c>
      <c r="T335" s="827">
        <v>1</v>
      </c>
      <c r="U335" s="829">
        <v>1</v>
      </c>
    </row>
    <row r="336" spans="1:21" ht="14.45" customHeight="1" x14ac:dyDescent="0.2">
      <c r="A336" s="822">
        <v>9</v>
      </c>
      <c r="B336" s="823" t="s">
        <v>1102</v>
      </c>
      <c r="C336" s="823" t="s">
        <v>1109</v>
      </c>
      <c r="D336" s="824" t="s">
        <v>1773</v>
      </c>
      <c r="E336" s="825" t="s">
        <v>1114</v>
      </c>
      <c r="F336" s="823" t="s">
        <v>1103</v>
      </c>
      <c r="G336" s="823" t="s">
        <v>1297</v>
      </c>
      <c r="H336" s="823" t="s">
        <v>329</v>
      </c>
      <c r="I336" s="823" t="s">
        <v>1298</v>
      </c>
      <c r="J336" s="823" t="s">
        <v>681</v>
      </c>
      <c r="K336" s="823" t="s">
        <v>1299</v>
      </c>
      <c r="L336" s="826">
        <v>42.14</v>
      </c>
      <c r="M336" s="826">
        <v>126.42</v>
      </c>
      <c r="N336" s="823">
        <v>3</v>
      </c>
      <c r="O336" s="827">
        <v>3</v>
      </c>
      <c r="P336" s="826">
        <v>42.14</v>
      </c>
      <c r="Q336" s="828">
        <v>0.33333333333333331</v>
      </c>
      <c r="R336" s="823">
        <v>1</v>
      </c>
      <c r="S336" s="828">
        <v>0.33333333333333331</v>
      </c>
      <c r="T336" s="827">
        <v>1</v>
      </c>
      <c r="U336" s="829">
        <v>0.33333333333333331</v>
      </c>
    </row>
    <row r="337" spans="1:21" ht="14.45" customHeight="1" x14ac:dyDescent="0.2">
      <c r="A337" s="822">
        <v>9</v>
      </c>
      <c r="B337" s="823" t="s">
        <v>1102</v>
      </c>
      <c r="C337" s="823" t="s">
        <v>1109</v>
      </c>
      <c r="D337" s="824" t="s">
        <v>1773</v>
      </c>
      <c r="E337" s="825" t="s">
        <v>1114</v>
      </c>
      <c r="F337" s="823" t="s">
        <v>1103</v>
      </c>
      <c r="G337" s="823" t="s">
        <v>1307</v>
      </c>
      <c r="H337" s="823" t="s">
        <v>329</v>
      </c>
      <c r="I337" s="823" t="s">
        <v>1739</v>
      </c>
      <c r="J337" s="823" t="s">
        <v>1309</v>
      </c>
      <c r="K337" s="823" t="s">
        <v>1740</v>
      </c>
      <c r="L337" s="826">
        <v>30.83</v>
      </c>
      <c r="M337" s="826">
        <v>30.83</v>
      </c>
      <c r="N337" s="823">
        <v>1</v>
      </c>
      <c r="O337" s="827">
        <v>0.5</v>
      </c>
      <c r="P337" s="826"/>
      <c r="Q337" s="828">
        <v>0</v>
      </c>
      <c r="R337" s="823"/>
      <c r="S337" s="828">
        <v>0</v>
      </c>
      <c r="T337" s="827"/>
      <c r="U337" s="829">
        <v>0</v>
      </c>
    </row>
    <row r="338" spans="1:21" ht="14.45" customHeight="1" x14ac:dyDescent="0.2">
      <c r="A338" s="822">
        <v>9</v>
      </c>
      <c r="B338" s="823" t="s">
        <v>1102</v>
      </c>
      <c r="C338" s="823" t="s">
        <v>1109</v>
      </c>
      <c r="D338" s="824" t="s">
        <v>1773</v>
      </c>
      <c r="E338" s="825" t="s">
        <v>1114</v>
      </c>
      <c r="F338" s="823" t="s">
        <v>1103</v>
      </c>
      <c r="G338" s="823" t="s">
        <v>1319</v>
      </c>
      <c r="H338" s="823" t="s">
        <v>329</v>
      </c>
      <c r="I338" s="823" t="s">
        <v>1320</v>
      </c>
      <c r="J338" s="823" t="s">
        <v>687</v>
      </c>
      <c r="K338" s="823" t="s">
        <v>1321</v>
      </c>
      <c r="L338" s="826">
        <v>61.97</v>
      </c>
      <c r="M338" s="826">
        <v>61.97</v>
      </c>
      <c r="N338" s="823">
        <v>1</v>
      </c>
      <c r="O338" s="827">
        <v>1</v>
      </c>
      <c r="P338" s="826"/>
      <c r="Q338" s="828">
        <v>0</v>
      </c>
      <c r="R338" s="823"/>
      <c r="S338" s="828">
        <v>0</v>
      </c>
      <c r="T338" s="827"/>
      <c r="U338" s="829">
        <v>0</v>
      </c>
    </row>
    <row r="339" spans="1:21" ht="14.45" customHeight="1" x14ac:dyDescent="0.2">
      <c r="A339" s="822">
        <v>9</v>
      </c>
      <c r="B339" s="823" t="s">
        <v>1102</v>
      </c>
      <c r="C339" s="823" t="s">
        <v>1109</v>
      </c>
      <c r="D339" s="824" t="s">
        <v>1773</v>
      </c>
      <c r="E339" s="825" t="s">
        <v>1114</v>
      </c>
      <c r="F339" s="823" t="s">
        <v>1103</v>
      </c>
      <c r="G339" s="823" t="s">
        <v>1192</v>
      </c>
      <c r="H339" s="823" t="s">
        <v>329</v>
      </c>
      <c r="I339" s="823" t="s">
        <v>1741</v>
      </c>
      <c r="J339" s="823" t="s">
        <v>1194</v>
      </c>
      <c r="K339" s="823" t="s">
        <v>1742</v>
      </c>
      <c r="L339" s="826">
        <v>176.32</v>
      </c>
      <c r="M339" s="826">
        <v>176.32</v>
      </c>
      <c r="N339" s="823">
        <v>1</v>
      </c>
      <c r="O339" s="827">
        <v>1</v>
      </c>
      <c r="P339" s="826">
        <v>176.32</v>
      </c>
      <c r="Q339" s="828">
        <v>1</v>
      </c>
      <c r="R339" s="823">
        <v>1</v>
      </c>
      <c r="S339" s="828">
        <v>1</v>
      </c>
      <c r="T339" s="827">
        <v>1</v>
      </c>
      <c r="U339" s="829">
        <v>1</v>
      </c>
    </row>
    <row r="340" spans="1:21" ht="14.45" customHeight="1" x14ac:dyDescent="0.2">
      <c r="A340" s="822">
        <v>9</v>
      </c>
      <c r="B340" s="823" t="s">
        <v>1102</v>
      </c>
      <c r="C340" s="823" t="s">
        <v>1109</v>
      </c>
      <c r="D340" s="824" t="s">
        <v>1773</v>
      </c>
      <c r="E340" s="825" t="s">
        <v>1114</v>
      </c>
      <c r="F340" s="823" t="s">
        <v>1103</v>
      </c>
      <c r="G340" s="823" t="s">
        <v>1667</v>
      </c>
      <c r="H340" s="823" t="s">
        <v>329</v>
      </c>
      <c r="I340" s="823" t="s">
        <v>1743</v>
      </c>
      <c r="J340" s="823" t="s">
        <v>1669</v>
      </c>
      <c r="K340" s="823" t="s">
        <v>1744</v>
      </c>
      <c r="L340" s="826">
        <v>312.86</v>
      </c>
      <c r="M340" s="826">
        <v>625.72</v>
      </c>
      <c r="N340" s="823">
        <v>2</v>
      </c>
      <c r="O340" s="827">
        <v>1</v>
      </c>
      <c r="P340" s="826"/>
      <c r="Q340" s="828">
        <v>0</v>
      </c>
      <c r="R340" s="823"/>
      <c r="S340" s="828">
        <v>0</v>
      </c>
      <c r="T340" s="827"/>
      <c r="U340" s="829">
        <v>0</v>
      </c>
    </row>
    <row r="341" spans="1:21" ht="14.45" customHeight="1" x14ac:dyDescent="0.2">
      <c r="A341" s="822">
        <v>9</v>
      </c>
      <c r="B341" s="823" t="s">
        <v>1102</v>
      </c>
      <c r="C341" s="823" t="s">
        <v>1109</v>
      </c>
      <c r="D341" s="824" t="s">
        <v>1773</v>
      </c>
      <c r="E341" s="825" t="s">
        <v>1114</v>
      </c>
      <c r="F341" s="823" t="s">
        <v>1103</v>
      </c>
      <c r="G341" s="823" t="s">
        <v>1667</v>
      </c>
      <c r="H341" s="823" t="s">
        <v>329</v>
      </c>
      <c r="I341" s="823" t="s">
        <v>1668</v>
      </c>
      <c r="J341" s="823" t="s">
        <v>1669</v>
      </c>
      <c r="K341" s="823" t="s">
        <v>1670</v>
      </c>
      <c r="L341" s="826">
        <v>89.39</v>
      </c>
      <c r="M341" s="826">
        <v>89.39</v>
      </c>
      <c r="N341" s="823">
        <v>1</v>
      </c>
      <c r="O341" s="827">
        <v>1</v>
      </c>
      <c r="P341" s="826"/>
      <c r="Q341" s="828">
        <v>0</v>
      </c>
      <c r="R341" s="823"/>
      <c r="S341" s="828">
        <v>0</v>
      </c>
      <c r="T341" s="827"/>
      <c r="U341" s="829">
        <v>0</v>
      </c>
    </row>
    <row r="342" spans="1:21" ht="14.45" customHeight="1" x14ac:dyDescent="0.2">
      <c r="A342" s="822">
        <v>9</v>
      </c>
      <c r="B342" s="823" t="s">
        <v>1102</v>
      </c>
      <c r="C342" s="823" t="s">
        <v>1109</v>
      </c>
      <c r="D342" s="824" t="s">
        <v>1773</v>
      </c>
      <c r="E342" s="825" t="s">
        <v>1114</v>
      </c>
      <c r="F342" s="823" t="s">
        <v>1103</v>
      </c>
      <c r="G342" s="823" t="s">
        <v>1667</v>
      </c>
      <c r="H342" s="823" t="s">
        <v>329</v>
      </c>
      <c r="I342" s="823" t="s">
        <v>1745</v>
      </c>
      <c r="J342" s="823" t="s">
        <v>1746</v>
      </c>
      <c r="K342" s="823" t="s">
        <v>1744</v>
      </c>
      <c r="L342" s="826">
        <v>312.86</v>
      </c>
      <c r="M342" s="826">
        <v>938.58</v>
      </c>
      <c r="N342" s="823">
        <v>3</v>
      </c>
      <c r="O342" s="827">
        <v>2</v>
      </c>
      <c r="P342" s="826"/>
      <c r="Q342" s="828">
        <v>0</v>
      </c>
      <c r="R342" s="823"/>
      <c r="S342" s="828">
        <v>0</v>
      </c>
      <c r="T342" s="827"/>
      <c r="U342" s="829">
        <v>0</v>
      </c>
    </row>
    <row r="343" spans="1:21" ht="14.45" customHeight="1" x14ac:dyDescent="0.2">
      <c r="A343" s="822">
        <v>9</v>
      </c>
      <c r="B343" s="823" t="s">
        <v>1102</v>
      </c>
      <c r="C343" s="823" t="s">
        <v>1109</v>
      </c>
      <c r="D343" s="824" t="s">
        <v>1773</v>
      </c>
      <c r="E343" s="825" t="s">
        <v>1114</v>
      </c>
      <c r="F343" s="823" t="s">
        <v>1103</v>
      </c>
      <c r="G343" s="823" t="s">
        <v>1747</v>
      </c>
      <c r="H343" s="823" t="s">
        <v>329</v>
      </c>
      <c r="I343" s="823" t="s">
        <v>1748</v>
      </c>
      <c r="J343" s="823" t="s">
        <v>1749</v>
      </c>
      <c r="K343" s="823" t="s">
        <v>1557</v>
      </c>
      <c r="L343" s="826">
        <v>174.59</v>
      </c>
      <c r="M343" s="826">
        <v>174.59</v>
      </c>
      <c r="N343" s="823">
        <v>1</v>
      </c>
      <c r="O343" s="827">
        <v>1</v>
      </c>
      <c r="P343" s="826"/>
      <c r="Q343" s="828">
        <v>0</v>
      </c>
      <c r="R343" s="823"/>
      <c r="S343" s="828">
        <v>0</v>
      </c>
      <c r="T343" s="827"/>
      <c r="U343" s="829">
        <v>0</v>
      </c>
    </row>
    <row r="344" spans="1:21" ht="14.45" customHeight="1" x14ac:dyDescent="0.2">
      <c r="A344" s="822">
        <v>9</v>
      </c>
      <c r="B344" s="823" t="s">
        <v>1102</v>
      </c>
      <c r="C344" s="823" t="s">
        <v>1109</v>
      </c>
      <c r="D344" s="824" t="s">
        <v>1773</v>
      </c>
      <c r="E344" s="825" t="s">
        <v>1114</v>
      </c>
      <c r="F344" s="823" t="s">
        <v>1103</v>
      </c>
      <c r="G344" s="823" t="s">
        <v>1359</v>
      </c>
      <c r="H344" s="823" t="s">
        <v>329</v>
      </c>
      <c r="I344" s="823" t="s">
        <v>1360</v>
      </c>
      <c r="J344" s="823" t="s">
        <v>693</v>
      </c>
      <c r="K344" s="823" t="s">
        <v>1361</v>
      </c>
      <c r="L344" s="826">
        <v>61.97</v>
      </c>
      <c r="M344" s="826">
        <v>309.85000000000002</v>
      </c>
      <c r="N344" s="823">
        <v>5</v>
      </c>
      <c r="O344" s="827">
        <v>5</v>
      </c>
      <c r="P344" s="826"/>
      <c r="Q344" s="828">
        <v>0</v>
      </c>
      <c r="R344" s="823"/>
      <c r="S344" s="828">
        <v>0</v>
      </c>
      <c r="T344" s="827"/>
      <c r="U344" s="829">
        <v>0</v>
      </c>
    </row>
    <row r="345" spans="1:21" ht="14.45" customHeight="1" x14ac:dyDescent="0.2">
      <c r="A345" s="822">
        <v>9</v>
      </c>
      <c r="B345" s="823" t="s">
        <v>1102</v>
      </c>
      <c r="C345" s="823" t="s">
        <v>1109</v>
      </c>
      <c r="D345" s="824" t="s">
        <v>1773</v>
      </c>
      <c r="E345" s="825" t="s">
        <v>1114</v>
      </c>
      <c r="F345" s="823" t="s">
        <v>1103</v>
      </c>
      <c r="G345" s="823" t="s">
        <v>1649</v>
      </c>
      <c r="H345" s="823" t="s">
        <v>329</v>
      </c>
      <c r="I345" s="823" t="s">
        <v>1750</v>
      </c>
      <c r="J345" s="823" t="s">
        <v>1751</v>
      </c>
      <c r="K345" s="823" t="s">
        <v>1674</v>
      </c>
      <c r="L345" s="826">
        <v>0</v>
      </c>
      <c r="M345" s="826">
        <v>0</v>
      </c>
      <c r="N345" s="823">
        <v>2</v>
      </c>
      <c r="O345" s="827">
        <v>2</v>
      </c>
      <c r="P345" s="826">
        <v>0</v>
      </c>
      <c r="Q345" s="828"/>
      <c r="R345" s="823">
        <v>1</v>
      </c>
      <c r="S345" s="828">
        <v>0.5</v>
      </c>
      <c r="T345" s="827">
        <v>1</v>
      </c>
      <c r="U345" s="829">
        <v>0.5</v>
      </c>
    </row>
    <row r="346" spans="1:21" ht="14.45" customHeight="1" x14ac:dyDescent="0.2">
      <c r="A346" s="822">
        <v>9</v>
      </c>
      <c r="B346" s="823" t="s">
        <v>1102</v>
      </c>
      <c r="C346" s="823" t="s">
        <v>1109</v>
      </c>
      <c r="D346" s="824" t="s">
        <v>1773</v>
      </c>
      <c r="E346" s="825" t="s">
        <v>1114</v>
      </c>
      <c r="F346" s="823" t="s">
        <v>1103</v>
      </c>
      <c r="G346" s="823" t="s">
        <v>1649</v>
      </c>
      <c r="H346" s="823" t="s">
        <v>698</v>
      </c>
      <c r="I346" s="823" t="s">
        <v>1673</v>
      </c>
      <c r="J346" s="823" t="s">
        <v>1651</v>
      </c>
      <c r="K346" s="823" t="s">
        <v>1674</v>
      </c>
      <c r="L346" s="826">
        <v>0</v>
      </c>
      <c r="M346" s="826">
        <v>0</v>
      </c>
      <c r="N346" s="823">
        <v>1</v>
      </c>
      <c r="O346" s="827">
        <v>1</v>
      </c>
      <c r="P346" s="826">
        <v>0</v>
      </c>
      <c r="Q346" s="828"/>
      <c r="R346" s="823">
        <v>1</v>
      </c>
      <c r="S346" s="828">
        <v>1</v>
      </c>
      <c r="T346" s="827">
        <v>1</v>
      </c>
      <c r="U346" s="829">
        <v>1</v>
      </c>
    </row>
    <row r="347" spans="1:21" ht="14.45" customHeight="1" x14ac:dyDescent="0.2">
      <c r="A347" s="822">
        <v>9</v>
      </c>
      <c r="B347" s="823" t="s">
        <v>1102</v>
      </c>
      <c r="C347" s="823" t="s">
        <v>1109</v>
      </c>
      <c r="D347" s="824" t="s">
        <v>1773</v>
      </c>
      <c r="E347" s="825" t="s">
        <v>1114</v>
      </c>
      <c r="F347" s="823" t="s">
        <v>1103</v>
      </c>
      <c r="G347" s="823" t="s">
        <v>1649</v>
      </c>
      <c r="H347" s="823" t="s">
        <v>329</v>
      </c>
      <c r="I347" s="823" t="s">
        <v>1752</v>
      </c>
      <c r="J347" s="823" t="s">
        <v>1753</v>
      </c>
      <c r="K347" s="823" t="s">
        <v>1674</v>
      </c>
      <c r="L347" s="826">
        <v>0</v>
      </c>
      <c r="M347" s="826">
        <v>0</v>
      </c>
      <c r="N347" s="823">
        <v>1</v>
      </c>
      <c r="O347" s="827">
        <v>1</v>
      </c>
      <c r="P347" s="826"/>
      <c r="Q347" s="828"/>
      <c r="R347" s="823"/>
      <c r="S347" s="828">
        <v>0</v>
      </c>
      <c r="T347" s="827"/>
      <c r="U347" s="829">
        <v>0</v>
      </c>
    </row>
    <row r="348" spans="1:21" ht="14.45" customHeight="1" x14ac:dyDescent="0.2">
      <c r="A348" s="822">
        <v>9</v>
      </c>
      <c r="B348" s="823" t="s">
        <v>1102</v>
      </c>
      <c r="C348" s="823" t="s">
        <v>1109</v>
      </c>
      <c r="D348" s="824" t="s">
        <v>1773</v>
      </c>
      <c r="E348" s="825" t="s">
        <v>1114</v>
      </c>
      <c r="F348" s="823" t="s">
        <v>1103</v>
      </c>
      <c r="G348" s="823" t="s">
        <v>1403</v>
      </c>
      <c r="H348" s="823" t="s">
        <v>329</v>
      </c>
      <c r="I348" s="823" t="s">
        <v>1404</v>
      </c>
      <c r="J348" s="823" t="s">
        <v>1405</v>
      </c>
      <c r="K348" s="823" t="s">
        <v>1406</v>
      </c>
      <c r="L348" s="826">
        <v>121.92</v>
      </c>
      <c r="M348" s="826">
        <v>487.68</v>
      </c>
      <c r="N348" s="823">
        <v>4</v>
      </c>
      <c r="O348" s="827">
        <v>1.5</v>
      </c>
      <c r="P348" s="826">
        <v>121.92</v>
      </c>
      <c r="Q348" s="828">
        <v>0.25</v>
      </c>
      <c r="R348" s="823">
        <v>1</v>
      </c>
      <c r="S348" s="828">
        <v>0.25</v>
      </c>
      <c r="T348" s="827">
        <v>1</v>
      </c>
      <c r="U348" s="829">
        <v>0.66666666666666663</v>
      </c>
    </row>
    <row r="349" spans="1:21" ht="14.45" customHeight="1" x14ac:dyDescent="0.2">
      <c r="A349" s="822">
        <v>9</v>
      </c>
      <c r="B349" s="823" t="s">
        <v>1102</v>
      </c>
      <c r="C349" s="823" t="s">
        <v>1109</v>
      </c>
      <c r="D349" s="824" t="s">
        <v>1773</v>
      </c>
      <c r="E349" s="825" t="s">
        <v>1124</v>
      </c>
      <c r="F349" s="823" t="s">
        <v>1103</v>
      </c>
      <c r="G349" s="823" t="s">
        <v>1503</v>
      </c>
      <c r="H349" s="823" t="s">
        <v>329</v>
      </c>
      <c r="I349" s="823" t="s">
        <v>1504</v>
      </c>
      <c r="J349" s="823" t="s">
        <v>1505</v>
      </c>
      <c r="K349" s="823" t="s">
        <v>1506</v>
      </c>
      <c r="L349" s="826">
        <v>17.72</v>
      </c>
      <c r="M349" s="826">
        <v>35.44</v>
      </c>
      <c r="N349" s="823">
        <v>2</v>
      </c>
      <c r="O349" s="827">
        <v>1</v>
      </c>
      <c r="P349" s="826">
        <v>35.44</v>
      </c>
      <c r="Q349" s="828">
        <v>1</v>
      </c>
      <c r="R349" s="823">
        <v>2</v>
      </c>
      <c r="S349" s="828">
        <v>1</v>
      </c>
      <c r="T349" s="827">
        <v>1</v>
      </c>
      <c r="U349" s="829">
        <v>1</v>
      </c>
    </row>
    <row r="350" spans="1:21" ht="14.45" customHeight="1" x14ac:dyDescent="0.2">
      <c r="A350" s="822">
        <v>9</v>
      </c>
      <c r="B350" s="823" t="s">
        <v>1102</v>
      </c>
      <c r="C350" s="823" t="s">
        <v>1109</v>
      </c>
      <c r="D350" s="824" t="s">
        <v>1773</v>
      </c>
      <c r="E350" s="825" t="s">
        <v>1124</v>
      </c>
      <c r="F350" s="823" t="s">
        <v>1103</v>
      </c>
      <c r="G350" s="823" t="s">
        <v>1270</v>
      </c>
      <c r="H350" s="823" t="s">
        <v>329</v>
      </c>
      <c r="I350" s="823" t="s">
        <v>1271</v>
      </c>
      <c r="J350" s="823" t="s">
        <v>1272</v>
      </c>
      <c r="K350" s="823" t="s">
        <v>1273</v>
      </c>
      <c r="L350" s="826">
        <v>0</v>
      </c>
      <c r="M350" s="826">
        <v>0</v>
      </c>
      <c r="N350" s="823">
        <v>1</v>
      </c>
      <c r="O350" s="827">
        <v>1</v>
      </c>
      <c r="P350" s="826"/>
      <c r="Q350" s="828"/>
      <c r="R350" s="823"/>
      <c r="S350" s="828">
        <v>0</v>
      </c>
      <c r="T350" s="827"/>
      <c r="U350" s="829">
        <v>0</v>
      </c>
    </row>
    <row r="351" spans="1:21" ht="14.45" customHeight="1" x14ac:dyDescent="0.2">
      <c r="A351" s="822">
        <v>9</v>
      </c>
      <c r="B351" s="823" t="s">
        <v>1102</v>
      </c>
      <c r="C351" s="823" t="s">
        <v>1109</v>
      </c>
      <c r="D351" s="824" t="s">
        <v>1773</v>
      </c>
      <c r="E351" s="825" t="s">
        <v>1124</v>
      </c>
      <c r="F351" s="823" t="s">
        <v>1103</v>
      </c>
      <c r="G351" s="823" t="s">
        <v>1152</v>
      </c>
      <c r="H351" s="823" t="s">
        <v>329</v>
      </c>
      <c r="I351" s="823" t="s">
        <v>1754</v>
      </c>
      <c r="J351" s="823" t="s">
        <v>1514</v>
      </c>
      <c r="K351" s="823" t="s">
        <v>1155</v>
      </c>
      <c r="L351" s="826">
        <v>236.03</v>
      </c>
      <c r="M351" s="826">
        <v>236.03</v>
      </c>
      <c r="N351" s="823">
        <v>1</v>
      </c>
      <c r="O351" s="827">
        <v>1</v>
      </c>
      <c r="P351" s="826"/>
      <c r="Q351" s="828">
        <v>0</v>
      </c>
      <c r="R351" s="823"/>
      <c r="S351" s="828">
        <v>0</v>
      </c>
      <c r="T351" s="827"/>
      <c r="U351" s="829">
        <v>0</v>
      </c>
    </row>
    <row r="352" spans="1:21" ht="14.45" customHeight="1" x14ac:dyDescent="0.2">
      <c r="A352" s="822">
        <v>9</v>
      </c>
      <c r="B352" s="823" t="s">
        <v>1102</v>
      </c>
      <c r="C352" s="823" t="s">
        <v>1109</v>
      </c>
      <c r="D352" s="824" t="s">
        <v>1773</v>
      </c>
      <c r="E352" s="825" t="s">
        <v>1124</v>
      </c>
      <c r="F352" s="823" t="s">
        <v>1103</v>
      </c>
      <c r="G352" s="823" t="s">
        <v>1691</v>
      </c>
      <c r="H352" s="823" t="s">
        <v>329</v>
      </c>
      <c r="I352" s="823" t="s">
        <v>1692</v>
      </c>
      <c r="J352" s="823" t="s">
        <v>1693</v>
      </c>
      <c r="K352" s="823" t="s">
        <v>1694</v>
      </c>
      <c r="L352" s="826">
        <v>52.78</v>
      </c>
      <c r="M352" s="826">
        <v>52.78</v>
      </c>
      <c r="N352" s="823">
        <v>1</v>
      </c>
      <c r="O352" s="827">
        <v>1</v>
      </c>
      <c r="P352" s="826"/>
      <c r="Q352" s="828">
        <v>0</v>
      </c>
      <c r="R352" s="823"/>
      <c r="S352" s="828">
        <v>0</v>
      </c>
      <c r="T352" s="827"/>
      <c r="U352" s="829">
        <v>0</v>
      </c>
    </row>
    <row r="353" spans="1:21" ht="14.45" customHeight="1" x14ac:dyDescent="0.2">
      <c r="A353" s="822">
        <v>9</v>
      </c>
      <c r="B353" s="823" t="s">
        <v>1102</v>
      </c>
      <c r="C353" s="823" t="s">
        <v>1109</v>
      </c>
      <c r="D353" s="824" t="s">
        <v>1773</v>
      </c>
      <c r="E353" s="825" t="s">
        <v>1124</v>
      </c>
      <c r="F353" s="823" t="s">
        <v>1103</v>
      </c>
      <c r="G353" s="823" t="s">
        <v>1481</v>
      </c>
      <c r="H353" s="823" t="s">
        <v>329</v>
      </c>
      <c r="I353" s="823" t="s">
        <v>1755</v>
      </c>
      <c r="J353" s="823" t="s">
        <v>1756</v>
      </c>
      <c r="K353" s="823" t="s">
        <v>1757</v>
      </c>
      <c r="L353" s="826">
        <v>93.61</v>
      </c>
      <c r="M353" s="826">
        <v>93.61</v>
      </c>
      <c r="N353" s="823">
        <v>1</v>
      </c>
      <c r="O353" s="827">
        <v>1</v>
      </c>
      <c r="P353" s="826"/>
      <c r="Q353" s="828">
        <v>0</v>
      </c>
      <c r="R353" s="823"/>
      <c r="S353" s="828">
        <v>0</v>
      </c>
      <c r="T353" s="827"/>
      <c r="U353" s="829">
        <v>0</v>
      </c>
    </row>
    <row r="354" spans="1:21" ht="14.45" customHeight="1" x14ac:dyDescent="0.2">
      <c r="A354" s="822">
        <v>9</v>
      </c>
      <c r="B354" s="823" t="s">
        <v>1102</v>
      </c>
      <c r="C354" s="823" t="s">
        <v>1109</v>
      </c>
      <c r="D354" s="824" t="s">
        <v>1773</v>
      </c>
      <c r="E354" s="825" t="s">
        <v>1124</v>
      </c>
      <c r="F354" s="823" t="s">
        <v>1103</v>
      </c>
      <c r="G354" s="823" t="s">
        <v>1481</v>
      </c>
      <c r="H354" s="823" t="s">
        <v>329</v>
      </c>
      <c r="I354" s="823" t="s">
        <v>1758</v>
      </c>
      <c r="J354" s="823" t="s">
        <v>1756</v>
      </c>
      <c r="K354" s="823" t="s">
        <v>1759</v>
      </c>
      <c r="L354" s="826">
        <v>93.61</v>
      </c>
      <c r="M354" s="826">
        <v>93.61</v>
      </c>
      <c r="N354" s="823">
        <v>1</v>
      </c>
      <c r="O354" s="827">
        <v>1</v>
      </c>
      <c r="P354" s="826"/>
      <c r="Q354" s="828">
        <v>0</v>
      </c>
      <c r="R354" s="823"/>
      <c r="S354" s="828">
        <v>0</v>
      </c>
      <c r="T354" s="827"/>
      <c r="U354" s="829">
        <v>0</v>
      </c>
    </row>
    <row r="355" spans="1:21" ht="14.45" customHeight="1" x14ac:dyDescent="0.2">
      <c r="A355" s="822">
        <v>9</v>
      </c>
      <c r="B355" s="823" t="s">
        <v>1102</v>
      </c>
      <c r="C355" s="823" t="s">
        <v>1109</v>
      </c>
      <c r="D355" s="824" t="s">
        <v>1773</v>
      </c>
      <c r="E355" s="825" t="s">
        <v>1124</v>
      </c>
      <c r="F355" s="823" t="s">
        <v>1103</v>
      </c>
      <c r="G355" s="823" t="s">
        <v>1760</v>
      </c>
      <c r="H355" s="823" t="s">
        <v>329</v>
      </c>
      <c r="I355" s="823" t="s">
        <v>1761</v>
      </c>
      <c r="J355" s="823" t="s">
        <v>1762</v>
      </c>
      <c r="K355" s="823" t="s">
        <v>1763</v>
      </c>
      <c r="L355" s="826">
        <v>91.78</v>
      </c>
      <c r="M355" s="826">
        <v>91.78</v>
      </c>
      <c r="N355" s="823">
        <v>1</v>
      </c>
      <c r="O355" s="827">
        <v>1</v>
      </c>
      <c r="P355" s="826"/>
      <c r="Q355" s="828">
        <v>0</v>
      </c>
      <c r="R355" s="823"/>
      <c r="S355" s="828">
        <v>0</v>
      </c>
      <c r="T355" s="827"/>
      <c r="U355" s="829">
        <v>0</v>
      </c>
    </row>
    <row r="356" spans="1:21" ht="14.45" customHeight="1" x14ac:dyDescent="0.2">
      <c r="A356" s="822">
        <v>9</v>
      </c>
      <c r="B356" s="823" t="s">
        <v>1102</v>
      </c>
      <c r="C356" s="823" t="s">
        <v>1109</v>
      </c>
      <c r="D356" s="824" t="s">
        <v>1773</v>
      </c>
      <c r="E356" s="825" t="s">
        <v>1124</v>
      </c>
      <c r="F356" s="823" t="s">
        <v>1103</v>
      </c>
      <c r="G356" s="823" t="s">
        <v>1319</v>
      </c>
      <c r="H356" s="823" t="s">
        <v>329</v>
      </c>
      <c r="I356" s="823" t="s">
        <v>1320</v>
      </c>
      <c r="J356" s="823" t="s">
        <v>687</v>
      </c>
      <c r="K356" s="823" t="s">
        <v>1321</v>
      </c>
      <c r="L356" s="826">
        <v>61.97</v>
      </c>
      <c r="M356" s="826">
        <v>61.97</v>
      </c>
      <c r="N356" s="823">
        <v>1</v>
      </c>
      <c r="O356" s="827">
        <v>1</v>
      </c>
      <c r="P356" s="826"/>
      <c r="Q356" s="828">
        <v>0</v>
      </c>
      <c r="R356" s="823"/>
      <c r="S356" s="828">
        <v>0</v>
      </c>
      <c r="T356" s="827"/>
      <c r="U356" s="829">
        <v>0</v>
      </c>
    </row>
    <row r="357" spans="1:21" ht="14.45" customHeight="1" x14ac:dyDescent="0.2">
      <c r="A357" s="822">
        <v>9</v>
      </c>
      <c r="B357" s="823" t="s">
        <v>1102</v>
      </c>
      <c r="C357" s="823" t="s">
        <v>1109</v>
      </c>
      <c r="D357" s="824" t="s">
        <v>1773</v>
      </c>
      <c r="E357" s="825" t="s">
        <v>1124</v>
      </c>
      <c r="F357" s="823" t="s">
        <v>1103</v>
      </c>
      <c r="G357" s="823" t="s">
        <v>1322</v>
      </c>
      <c r="H357" s="823" t="s">
        <v>329</v>
      </c>
      <c r="I357" s="823" t="s">
        <v>1323</v>
      </c>
      <c r="J357" s="823" t="s">
        <v>840</v>
      </c>
      <c r="K357" s="823" t="s">
        <v>1324</v>
      </c>
      <c r="L357" s="826">
        <v>36.54</v>
      </c>
      <c r="M357" s="826">
        <v>73.08</v>
      </c>
      <c r="N357" s="823">
        <v>2</v>
      </c>
      <c r="O357" s="827">
        <v>1.5</v>
      </c>
      <c r="P357" s="826">
        <v>36.54</v>
      </c>
      <c r="Q357" s="828">
        <v>0.5</v>
      </c>
      <c r="R357" s="823">
        <v>1</v>
      </c>
      <c r="S357" s="828">
        <v>0.5</v>
      </c>
      <c r="T357" s="827">
        <v>0.5</v>
      </c>
      <c r="U357" s="829">
        <v>0.33333333333333331</v>
      </c>
    </row>
    <row r="358" spans="1:21" ht="14.45" customHeight="1" x14ac:dyDescent="0.2">
      <c r="A358" s="822">
        <v>9</v>
      </c>
      <c r="B358" s="823" t="s">
        <v>1102</v>
      </c>
      <c r="C358" s="823" t="s">
        <v>1109</v>
      </c>
      <c r="D358" s="824" t="s">
        <v>1773</v>
      </c>
      <c r="E358" s="825" t="s">
        <v>1124</v>
      </c>
      <c r="F358" s="823" t="s">
        <v>1103</v>
      </c>
      <c r="G358" s="823" t="s">
        <v>1325</v>
      </c>
      <c r="H358" s="823" t="s">
        <v>329</v>
      </c>
      <c r="I358" s="823" t="s">
        <v>1764</v>
      </c>
      <c r="J358" s="823" t="s">
        <v>1327</v>
      </c>
      <c r="K358" s="823" t="s">
        <v>1765</v>
      </c>
      <c r="L358" s="826">
        <v>10.55</v>
      </c>
      <c r="M358" s="826">
        <v>10.55</v>
      </c>
      <c r="N358" s="823">
        <v>1</v>
      </c>
      <c r="O358" s="827">
        <v>1</v>
      </c>
      <c r="P358" s="826"/>
      <c r="Q358" s="828">
        <v>0</v>
      </c>
      <c r="R358" s="823"/>
      <c r="S358" s="828">
        <v>0</v>
      </c>
      <c r="T358" s="827"/>
      <c r="U358" s="829">
        <v>0</v>
      </c>
    </row>
    <row r="359" spans="1:21" ht="14.45" customHeight="1" x14ac:dyDescent="0.2">
      <c r="A359" s="822">
        <v>9</v>
      </c>
      <c r="B359" s="823" t="s">
        <v>1102</v>
      </c>
      <c r="C359" s="823" t="s">
        <v>1109</v>
      </c>
      <c r="D359" s="824" t="s">
        <v>1773</v>
      </c>
      <c r="E359" s="825" t="s">
        <v>1124</v>
      </c>
      <c r="F359" s="823" t="s">
        <v>1103</v>
      </c>
      <c r="G359" s="823" t="s">
        <v>1766</v>
      </c>
      <c r="H359" s="823" t="s">
        <v>698</v>
      </c>
      <c r="I359" s="823" t="s">
        <v>1767</v>
      </c>
      <c r="J359" s="823" t="s">
        <v>1768</v>
      </c>
      <c r="K359" s="823" t="s">
        <v>1769</v>
      </c>
      <c r="L359" s="826">
        <v>118.65</v>
      </c>
      <c r="M359" s="826">
        <v>118.65</v>
      </c>
      <c r="N359" s="823">
        <v>1</v>
      </c>
      <c r="O359" s="827">
        <v>1</v>
      </c>
      <c r="P359" s="826"/>
      <c r="Q359" s="828">
        <v>0</v>
      </c>
      <c r="R359" s="823"/>
      <c r="S359" s="828">
        <v>0</v>
      </c>
      <c r="T359" s="827"/>
      <c r="U359" s="829">
        <v>0</v>
      </c>
    </row>
    <row r="360" spans="1:21" ht="14.45" customHeight="1" x14ac:dyDescent="0.2">
      <c r="A360" s="822">
        <v>9</v>
      </c>
      <c r="B360" s="823" t="s">
        <v>1102</v>
      </c>
      <c r="C360" s="823" t="s">
        <v>1109</v>
      </c>
      <c r="D360" s="824" t="s">
        <v>1773</v>
      </c>
      <c r="E360" s="825" t="s">
        <v>1124</v>
      </c>
      <c r="F360" s="823" t="s">
        <v>1103</v>
      </c>
      <c r="G360" s="823" t="s">
        <v>1359</v>
      </c>
      <c r="H360" s="823" t="s">
        <v>329</v>
      </c>
      <c r="I360" s="823" t="s">
        <v>1360</v>
      </c>
      <c r="J360" s="823" t="s">
        <v>693</v>
      </c>
      <c r="K360" s="823" t="s">
        <v>1361</v>
      </c>
      <c r="L360" s="826">
        <v>61.97</v>
      </c>
      <c r="M360" s="826">
        <v>123.94</v>
      </c>
      <c r="N360" s="823">
        <v>2</v>
      </c>
      <c r="O360" s="827">
        <v>2</v>
      </c>
      <c r="P360" s="826">
        <v>61.97</v>
      </c>
      <c r="Q360" s="828">
        <v>0.5</v>
      </c>
      <c r="R360" s="823">
        <v>1</v>
      </c>
      <c r="S360" s="828">
        <v>0.5</v>
      </c>
      <c r="T360" s="827">
        <v>1</v>
      </c>
      <c r="U360" s="829">
        <v>0.5</v>
      </c>
    </row>
    <row r="361" spans="1:21" ht="14.45" customHeight="1" x14ac:dyDescent="0.2">
      <c r="A361" s="822">
        <v>9</v>
      </c>
      <c r="B361" s="823" t="s">
        <v>1102</v>
      </c>
      <c r="C361" s="823" t="s">
        <v>1109</v>
      </c>
      <c r="D361" s="824" t="s">
        <v>1773</v>
      </c>
      <c r="E361" s="825" t="s">
        <v>1124</v>
      </c>
      <c r="F361" s="823" t="s">
        <v>1103</v>
      </c>
      <c r="G361" s="823" t="s">
        <v>1649</v>
      </c>
      <c r="H361" s="823" t="s">
        <v>698</v>
      </c>
      <c r="I361" s="823" t="s">
        <v>1650</v>
      </c>
      <c r="J361" s="823" t="s">
        <v>1651</v>
      </c>
      <c r="K361" s="823" t="s">
        <v>1652</v>
      </c>
      <c r="L361" s="826">
        <v>0</v>
      </c>
      <c r="M361" s="826">
        <v>0</v>
      </c>
      <c r="N361" s="823">
        <v>1</v>
      </c>
      <c r="O361" s="827">
        <v>1</v>
      </c>
      <c r="P361" s="826"/>
      <c r="Q361" s="828"/>
      <c r="R361" s="823"/>
      <c r="S361" s="828">
        <v>0</v>
      </c>
      <c r="T361" s="827"/>
      <c r="U361" s="829">
        <v>0</v>
      </c>
    </row>
    <row r="362" spans="1:21" ht="14.45" customHeight="1" x14ac:dyDescent="0.2">
      <c r="A362" s="822">
        <v>9</v>
      </c>
      <c r="B362" s="823" t="s">
        <v>1102</v>
      </c>
      <c r="C362" s="823" t="s">
        <v>1109</v>
      </c>
      <c r="D362" s="824" t="s">
        <v>1773</v>
      </c>
      <c r="E362" s="825" t="s">
        <v>1124</v>
      </c>
      <c r="F362" s="823" t="s">
        <v>1103</v>
      </c>
      <c r="G362" s="823" t="s">
        <v>1591</v>
      </c>
      <c r="H362" s="823" t="s">
        <v>698</v>
      </c>
      <c r="I362" s="823" t="s">
        <v>1770</v>
      </c>
      <c r="J362" s="823" t="s">
        <v>1593</v>
      </c>
      <c r="K362" s="823" t="s">
        <v>1771</v>
      </c>
      <c r="L362" s="826">
        <v>84.18</v>
      </c>
      <c r="M362" s="826">
        <v>84.18</v>
      </c>
      <c r="N362" s="823">
        <v>1</v>
      </c>
      <c r="O362" s="827">
        <v>1</v>
      </c>
      <c r="P362" s="826">
        <v>84.18</v>
      </c>
      <c r="Q362" s="828">
        <v>1</v>
      </c>
      <c r="R362" s="823">
        <v>1</v>
      </c>
      <c r="S362" s="828">
        <v>1</v>
      </c>
      <c r="T362" s="827">
        <v>1</v>
      </c>
      <c r="U362" s="829">
        <v>1</v>
      </c>
    </row>
    <row r="363" spans="1:21" ht="14.45" customHeight="1" x14ac:dyDescent="0.2">
      <c r="A363" s="822">
        <v>9</v>
      </c>
      <c r="B363" s="823" t="s">
        <v>1102</v>
      </c>
      <c r="C363" s="823" t="s">
        <v>1109</v>
      </c>
      <c r="D363" s="824" t="s">
        <v>1773</v>
      </c>
      <c r="E363" s="825" t="s">
        <v>1124</v>
      </c>
      <c r="F363" s="823" t="s">
        <v>1103</v>
      </c>
      <c r="G363" s="823" t="s">
        <v>1251</v>
      </c>
      <c r="H363" s="823" t="s">
        <v>698</v>
      </c>
      <c r="I363" s="823" t="s">
        <v>1772</v>
      </c>
      <c r="J363" s="823" t="s">
        <v>1402</v>
      </c>
      <c r="K363" s="823" t="s">
        <v>1254</v>
      </c>
      <c r="L363" s="826">
        <v>1614.9</v>
      </c>
      <c r="M363" s="826">
        <v>1614.9</v>
      </c>
      <c r="N363" s="823">
        <v>1</v>
      </c>
      <c r="O363" s="827">
        <v>1</v>
      </c>
      <c r="P363" s="826">
        <v>1614.9</v>
      </c>
      <c r="Q363" s="828">
        <v>1</v>
      </c>
      <c r="R363" s="823">
        <v>1</v>
      </c>
      <c r="S363" s="828">
        <v>1</v>
      </c>
      <c r="T363" s="827">
        <v>1</v>
      </c>
      <c r="U363" s="829">
        <v>1</v>
      </c>
    </row>
    <row r="364" spans="1:21" ht="14.45" customHeight="1" x14ac:dyDescent="0.2">
      <c r="A364" s="822">
        <v>9</v>
      </c>
      <c r="B364" s="823" t="s">
        <v>1102</v>
      </c>
      <c r="C364" s="823" t="s">
        <v>1109</v>
      </c>
      <c r="D364" s="824" t="s">
        <v>1773</v>
      </c>
      <c r="E364" s="825" t="s">
        <v>1124</v>
      </c>
      <c r="F364" s="823" t="s">
        <v>1103</v>
      </c>
      <c r="G364" s="823" t="s">
        <v>1251</v>
      </c>
      <c r="H364" s="823" t="s">
        <v>698</v>
      </c>
      <c r="I364" s="823" t="s">
        <v>1373</v>
      </c>
      <c r="J364" s="823" t="s">
        <v>1374</v>
      </c>
      <c r="K364" s="823" t="s">
        <v>1375</v>
      </c>
      <c r="L364" s="826">
        <v>72.27</v>
      </c>
      <c r="M364" s="826">
        <v>433.62</v>
      </c>
      <c r="N364" s="823">
        <v>6</v>
      </c>
      <c r="O364" s="827">
        <v>1</v>
      </c>
      <c r="P364" s="826">
        <v>433.62</v>
      </c>
      <c r="Q364" s="828">
        <v>1</v>
      </c>
      <c r="R364" s="823">
        <v>6</v>
      </c>
      <c r="S364" s="828">
        <v>1</v>
      </c>
      <c r="T364" s="827">
        <v>1</v>
      </c>
      <c r="U364" s="829">
        <v>1</v>
      </c>
    </row>
    <row r="365" spans="1:21" ht="14.45" customHeight="1" x14ac:dyDescent="0.2">
      <c r="A365" s="822">
        <v>9</v>
      </c>
      <c r="B365" s="823" t="s">
        <v>1102</v>
      </c>
      <c r="C365" s="823" t="s">
        <v>1109</v>
      </c>
      <c r="D365" s="824" t="s">
        <v>1773</v>
      </c>
      <c r="E365" s="825" t="s">
        <v>1124</v>
      </c>
      <c r="F365" s="823" t="s">
        <v>1103</v>
      </c>
      <c r="G365" s="823" t="s">
        <v>1251</v>
      </c>
      <c r="H365" s="823" t="s">
        <v>329</v>
      </c>
      <c r="I365" s="823" t="s">
        <v>1252</v>
      </c>
      <c r="J365" s="823" t="s">
        <v>1253</v>
      </c>
      <c r="K365" s="823" t="s">
        <v>1254</v>
      </c>
      <c r="L365" s="826">
        <v>294.81</v>
      </c>
      <c r="M365" s="826">
        <v>2358.48</v>
      </c>
      <c r="N365" s="823">
        <v>8</v>
      </c>
      <c r="O365" s="827">
        <v>3.5</v>
      </c>
      <c r="P365" s="826">
        <v>1179.24</v>
      </c>
      <c r="Q365" s="828">
        <v>0.5</v>
      </c>
      <c r="R365" s="823">
        <v>4</v>
      </c>
      <c r="S365" s="828">
        <v>0.5</v>
      </c>
      <c r="T365" s="827">
        <v>1.5</v>
      </c>
      <c r="U365" s="829">
        <v>0.42857142857142855</v>
      </c>
    </row>
    <row r="366" spans="1:21" ht="14.45" customHeight="1" x14ac:dyDescent="0.2">
      <c r="A366" s="822">
        <v>9</v>
      </c>
      <c r="B366" s="823" t="s">
        <v>1102</v>
      </c>
      <c r="C366" s="823" t="s">
        <v>1109</v>
      </c>
      <c r="D366" s="824" t="s">
        <v>1773</v>
      </c>
      <c r="E366" s="825" t="s">
        <v>1124</v>
      </c>
      <c r="F366" s="823" t="s">
        <v>1103</v>
      </c>
      <c r="G366" s="823" t="s">
        <v>1403</v>
      </c>
      <c r="H366" s="823" t="s">
        <v>329</v>
      </c>
      <c r="I366" s="823" t="s">
        <v>1404</v>
      </c>
      <c r="J366" s="823" t="s">
        <v>1405</v>
      </c>
      <c r="K366" s="823" t="s">
        <v>1406</v>
      </c>
      <c r="L366" s="826">
        <v>121.92</v>
      </c>
      <c r="M366" s="826">
        <v>243.84</v>
      </c>
      <c r="N366" s="823">
        <v>2</v>
      </c>
      <c r="O366" s="827">
        <v>2</v>
      </c>
      <c r="P366" s="826">
        <v>121.92</v>
      </c>
      <c r="Q366" s="828">
        <v>0.5</v>
      </c>
      <c r="R366" s="823">
        <v>1</v>
      </c>
      <c r="S366" s="828">
        <v>0.5</v>
      </c>
      <c r="T366" s="827">
        <v>1</v>
      </c>
      <c r="U366" s="829">
        <v>0.5</v>
      </c>
    </row>
    <row r="367" spans="1:21" ht="14.45" customHeight="1" x14ac:dyDescent="0.2">
      <c r="A367" s="822">
        <v>9</v>
      </c>
      <c r="B367" s="823" t="s">
        <v>1102</v>
      </c>
      <c r="C367" s="823" t="s">
        <v>1107</v>
      </c>
      <c r="D367" s="824" t="s">
        <v>1774</v>
      </c>
      <c r="E367" s="825" t="s">
        <v>1126</v>
      </c>
      <c r="F367" s="823" t="s">
        <v>1103</v>
      </c>
      <c r="G367" s="823" t="s">
        <v>1251</v>
      </c>
      <c r="H367" s="823" t="s">
        <v>329</v>
      </c>
      <c r="I367" s="823" t="s">
        <v>1381</v>
      </c>
      <c r="J367" s="823" t="s">
        <v>1382</v>
      </c>
      <c r="K367" s="823" t="s">
        <v>1372</v>
      </c>
      <c r="L367" s="826">
        <v>294.81</v>
      </c>
      <c r="M367" s="826">
        <v>884.43000000000006</v>
      </c>
      <c r="N367" s="823">
        <v>3</v>
      </c>
      <c r="O367" s="827">
        <v>1</v>
      </c>
      <c r="P367" s="826"/>
      <c r="Q367" s="828">
        <v>0</v>
      </c>
      <c r="R367" s="823"/>
      <c r="S367" s="828">
        <v>0</v>
      </c>
      <c r="T367" s="827"/>
      <c r="U367" s="829">
        <v>0</v>
      </c>
    </row>
    <row r="368" spans="1:21" ht="14.45" customHeight="1" x14ac:dyDescent="0.2">
      <c r="A368" s="822">
        <v>9</v>
      </c>
      <c r="B368" s="823" t="s">
        <v>1102</v>
      </c>
      <c r="C368" s="823" t="s">
        <v>1107</v>
      </c>
      <c r="D368" s="824" t="s">
        <v>1774</v>
      </c>
      <c r="E368" s="825" t="s">
        <v>1128</v>
      </c>
      <c r="F368" s="823" t="s">
        <v>1103</v>
      </c>
      <c r="G368" s="823" t="s">
        <v>1322</v>
      </c>
      <c r="H368" s="823" t="s">
        <v>329</v>
      </c>
      <c r="I368" s="823" t="s">
        <v>1537</v>
      </c>
      <c r="J368" s="823" t="s">
        <v>840</v>
      </c>
      <c r="K368" s="823" t="s">
        <v>1538</v>
      </c>
      <c r="L368" s="826">
        <v>36.54</v>
      </c>
      <c r="M368" s="826">
        <v>36.54</v>
      </c>
      <c r="N368" s="823">
        <v>1</v>
      </c>
      <c r="O368" s="827">
        <v>1</v>
      </c>
      <c r="P368" s="826"/>
      <c r="Q368" s="828">
        <v>0</v>
      </c>
      <c r="R368" s="823"/>
      <c r="S368" s="828">
        <v>0</v>
      </c>
      <c r="T368" s="827"/>
      <c r="U368" s="829">
        <v>0</v>
      </c>
    </row>
    <row r="369" spans="1:21" ht="14.45" customHeight="1" x14ac:dyDescent="0.2">
      <c r="A369" s="822">
        <v>9</v>
      </c>
      <c r="B369" s="823" t="s">
        <v>1102</v>
      </c>
      <c r="C369" s="823" t="s">
        <v>1107</v>
      </c>
      <c r="D369" s="824" t="s">
        <v>1774</v>
      </c>
      <c r="E369" s="825" t="s">
        <v>1128</v>
      </c>
      <c r="F369" s="823" t="s">
        <v>1103</v>
      </c>
      <c r="G369" s="823" t="s">
        <v>1251</v>
      </c>
      <c r="H369" s="823" t="s">
        <v>329</v>
      </c>
      <c r="I369" s="823" t="s">
        <v>1381</v>
      </c>
      <c r="J369" s="823" t="s">
        <v>1382</v>
      </c>
      <c r="K369" s="823" t="s">
        <v>1372</v>
      </c>
      <c r="L369" s="826">
        <v>294.81</v>
      </c>
      <c r="M369" s="826">
        <v>884.43000000000006</v>
      </c>
      <c r="N369" s="823">
        <v>3</v>
      </c>
      <c r="O369" s="827">
        <v>1</v>
      </c>
      <c r="P369" s="826">
        <v>884.43000000000006</v>
      </c>
      <c r="Q369" s="828">
        <v>1</v>
      </c>
      <c r="R369" s="823">
        <v>3</v>
      </c>
      <c r="S369" s="828">
        <v>1</v>
      </c>
      <c r="T369" s="827">
        <v>1</v>
      </c>
      <c r="U369" s="829">
        <v>1</v>
      </c>
    </row>
    <row r="370" spans="1:21" ht="14.45" customHeight="1" thickBot="1" x14ac:dyDescent="0.25">
      <c r="A370" s="814">
        <v>9</v>
      </c>
      <c r="B370" s="815" t="s">
        <v>1102</v>
      </c>
      <c r="C370" s="815" t="s">
        <v>1107</v>
      </c>
      <c r="D370" s="816" t="s">
        <v>1774</v>
      </c>
      <c r="E370" s="817" t="s">
        <v>1124</v>
      </c>
      <c r="F370" s="815" t="s">
        <v>1103</v>
      </c>
      <c r="G370" s="815" t="s">
        <v>1251</v>
      </c>
      <c r="H370" s="815" t="s">
        <v>698</v>
      </c>
      <c r="I370" s="815" t="s">
        <v>1401</v>
      </c>
      <c r="J370" s="815" t="s">
        <v>1402</v>
      </c>
      <c r="K370" s="815" t="s">
        <v>1254</v>
      </c>
      <c r="L370" s="818">
        <v>1614.9</v>
      </c>
      <c r="M370" s="818">
        <v>1614.9</v>
      </c>
      <c r="N370" s="815">
        <v>1</v>
      </c>
      <c r="O370" s="819">
        <v>1</v>
      </c>
      <c r="P370" s="818"/>
      <c r="Q370" s="820">
        <v>0</v>
      </c>
      <c r="R370" s="815"/>
      <c r="S370" s="820">
        <v>0</v>
      </c>
      <c r="T370" s="819"/>
      <c r="U370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10BA5BA-8A35-4E3E-B962-BC3F30B7957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1776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1117</v>
      </c>
      <c r="B5" s="225">
        <v>46443.359999999993</v>
      </c>
      <c r="C5" s="813">
        <v>0.23582711264149553</v>
      </c>
      <c r="D5" s="225">
        <v>150494.81</v>
      </c>
      <c r="E5" s="813">
        <v>0.76417288735850453</v>
      </c>
      <c r="F5" s="831">
        <v>196938.16999999998</v>
      </c>
    </row>
    <row r="6" spans="1:6" ht="14.45" customHeight="1" x14ac:dyDescent="0.2">
      <c r="A6" s="837" t="s">
        <v>1116</v>
      </c>
      <c r="B6" s="832">
        <v>4291.09</v>
      </c>
      <c r="C6" s="828">
        <v>0.54720308702272158</v>
      </c>
      <c r="D6" s="832">
        <v>3550.77</v>
      </c>
      <c r="E6" s="828">
        <v>0.45279691297727831</v>
      </c>
      <c r="F6" s="833">
        <v>7841.8600000000006</v>
      </c>
    </row>
    <row r="7" spans="1:6" ht="14.45" customHeight="1" x14ac:dyDescent="0.2">
      <c r="A7" s="837" t="s">
        <v>1125</v>
      </c>
      <c r="B7" s="832">
        <v>3406.1200000000003</v>
      </c>
      <c r="C7" s="828">
        <v>0.69899382091530904</v>
      </c>
      <c r="D7" s="832">
        <v>1466.77</v>
      </c>
      <c r="E7" s="828">
        <v>0.30100617908469102</v>
      </c>
      <c r="F7" s="833">
        <v>4872.8900000000003</v>
      </c>
    </row>
    <row r="8" spans="1:6" ht="14.45" customHeight="1" x14ac:dyDescent="0.2">
      <c r="A8" s="837" t="s">
        <v>1128</v>
      </c>
      <c r="B8" s="832">
        <v>1768.8600000000001</v>
      </c>
      <c r="C8" s="828">
        <v>0.91973877143540517</v>
      </c>
      <c r="D8" s="832">
        <v>154.36000000000001</v>
      </c>
      <c r="E8" s="828">
        <v>8.0261228564594791E-2</v>
      </c>
      <c r="F8" s="833">
        <v>1923.2200000000003</v>
      </c>
    </row>
    <row r="9" spans="1:6" ht="14.45" customHeight="1" x14ac:dyDescent="0.2">
      <c r="A9" s="837" t="s">
        <v>1114</v>
      </c>
      <c r="B9" s="832">
        <v>1572.0700000000002</v>
      </c>
      <c r="C9" s="828">
        <v>0.8025678987134981</v>
      </c>
      <c r="D9" s="832">
        <v>386.73</v>
      </c>
      <c r="E9" s="828">
        <v>0.19743210128650193</v>
      </c>
      <c r="F9" s="833">
        <v>1958.8000000000002</v>
      </c>
    </row>
    <row r="10" spans="1:6" ht="14.45" customHeight="1" x14ac:dyDescent="0.2">
      <c r="A10" s="837" t="s">
        <v>1121</v>
      </c>
      <c r="B10" s="832">
        <v>1537.75</v>
      </c>
      <c r="C10" s="828">
        <v>9.161842859336234E-3</v>
      </c>
      <c r="D10" s="832">
        <v>166305.12000000002</v>
      </c>
      <c r="E10" s="828">
        <v>0.99083815714066381</v>
      </c>
      <c r="F10" s="833">
        <v>167842.87000000002</v>
      </c>
    </row>
    <row r="11" spans="1:6" ht="14.45" customHeight="1" x14ac:dyDescent="0.2">
      <c r="A11" s="837" t="s">
        <v>1118</v>
      </c>
      <c r="B11" s="832">
        <v>1474.0500000000002</v>
      </c>
      <c r="C11" s="828">
        <v>0.79555390045659147</v>
      </c>
      <c r="D11" s="832">
        <v>378.81</v>
      </c>
      <c r="E11" s="828">
        <v>0.20444609954340856</v>
      </c>
      <c r="F11" s="833">
        <v>1852.8600000000001</v>
      </c>
    </row>
    <row r="12" spans="1:6" ht="14.45" customHeight="1" x14ac:dyDescent="0.2">
      <c r="A12" s="837" t="s">
        <v>1120</v>
      </c>
      <c r="B12" s="832">
        <v>1179.24</v>
      </c>
      <c r="C12" s="828">
        <v>0.95252865485739213</v>
      </c>
      <c r="D12" s="832">
        <v>58.77</v>
      </c>
      <c r="E12" s="828">
        <v>4.7471345142607896E-2</v>
      </c>
      <c r="F12" s="833">
        <v>1238.01</v>
      </c>
    </row>
    <row r="13" spans="1:6" ht="14.45" customHeight="1" x14ac:dyDescent="0.2">
      <c r="A13" s="837" t="s">
        <v>1115</v>
      </c>
      <c r="B13" s="832">
        <v>987.52</v>
      </c>
      <c r="C13" s="828">
        <v>3.720543312651927E-2</v>
      </c>
      <c r="D13" s="832">
        <v>25554.84</v>
      </c>
      <c r="E13" s="828">
        <v>0.96279456687348075</v>
      </c>
      <c r="F13" s="833">
        <v>26542.36</v>
      </c>
    </row>
    <row r="14" spans="1:6" ht="14.45" customHeight="1" x14ac:dyDescent="0.2">
      <c r="A14" s="837" t="s">
        <v>1126</v>
      </c>
      <c r="B14" s="832">
        <v>884.43000000000006</v>
      </c>
      <c r="C14" s="828">
        <v>1</v>
      </c>
      <c r="D14" s="832"/>
      <c r="E14" s="828">
        <v>0</v>
      </c>
      <c r="F14" s="833">
        <v>884.43000000000006</v>
      </c>
    </row>
    <row r="15" spans="1:6" ht="14.45" customHeight="1" x14ac:dyDescent="0.2">
      <c r="A15" s="837" t="s">
        <v>1127</v>
      </c>
      <c r="B15" s="832">
        <v>347.35</v>
      </c>
      <c r="C15" s="828">
        <v>6.3908644216796673E-3</v>
      </c>
      <c r="D15" s="832">
        <v>54003.67</v>
      </c>
      <c r="E15" s="828">
        <v>0.99360913557832031</v>
      </c>
      <c r="F15" s="833">
        <v>54351.02</v>
      </c>
    </row>
    <row r="16" spans="1:6" ht="14.45" customHeight="1" x14ac:dyDescent="0.2">
      <c r="A16" s="837" t="s">
        <v>1124</v>
      </c>
      <c r="B16" s="832"/>
      <c r="C16" s="828">
        <v>0</v>
      </c>
      <c r="D16" s="832">
        <v>3866.2500000000005</v>
      </c>
      <c r="E16" s="828">
        <v>1</v>
      </c>
      <c r="F16" s="833">
        <v>3866.2500000000005</v>
      </c>
    </row>
    <row r="17" spans="1:6" ht="14.45" customHeight="1" thickBot="1" x14ac:dyDescent="0.25">
      <c r="A17" s="760" t="s">
        <v>1119</v>
      </c>
      <c r="B17" s="751"/>
      <c r="C17" s="752">
        <v>0</v>
      </c>
      <c r="D17" s="751">
        <v>1145.8100000000002</v>
      </c>
      <c r="E17" s="752">
        <v>1</v>
      </c>
      <c r="F17" s="753">
        <v>1145.8100000000002</v>
      </c>
    </row>
    <row r="18" spans="1:6" ht="14.45" customHeight="1" thickBot="1" x14ac:dyDescent="0.25">
      <c r="A18" s="754" t="s">
        <v>3</v>
      </c>
      <c r="B18" s="755">
        <v>63891.839999999997</v>
      </c>
      <c r="C18" s="756">
        <v>0.13557704151998939</v>
      </c>
      <c r="D18" s="755">
        <v>407366.71</v>
      </c>
      <c r="E18" s="756">
        <v>0.86442295848001072</v>
      </c>
      <c r="F18" s="757">
        <v>471258.55</v>
      </c>
    </row>
    <row r="19" spans="1:6" ht="14.45" customHeight="1" thickBot="1" x14ac:dyDescent="0.25"/>
    <row r="20" spans="1:6" ht="14.45" customHeight="1" x14ac:dyDescent="0.2">
      <c r="A20" s="836" t="s">
        <v>1012</v>
      </c>
      <c r="B20" s="225">
        <v>59364.52</v>
      </c>
      <c r="C20" s="813">
        <v>0.13104940327612688</v>
      </c>
      <c r="D20" s="225">
        <v>393628.92000000004</v>
      </c>
      <c r="E20" s="813">
        <v>0.86895059672387309</v>
      </c>
      <c r="F20" s="831">
        <v>452993.44000000006</v>
      </c>
    </row>
    <row r="21" spans="1:6" ht="14.45" customHeight="1" x14ac:dyDescent="0.2">
      <c r="A21" s="837" t="s">
        <v>1777</v>
      </c>
      <c r="B21" s="832">
        <v>938.58</v>
      </c>
      <c r="C21" s="828">
        <v>1</v>
      </c>
      <c r="D21" s="832"/>
      <c r="E21" s="828">
        <v>0</v>
      </c>
      <c r="F21" s="833">
        <v>938.58</v>
      </c>
    </row>
    <row r="22" spans="1:6" ht="14.45" customHeight="1" x14ac:dyDescent="0.2">
      <c r="A22" s="837" t="s">
        <v>1778</v>
      </c>
      <c r="B22" s="832">
        <v>792</v>
      </c>
      <c r="C22" s="828">
        <v>1</v>
      </c>
      <c r="D22" s="832"/>
      <c r="E22" s="828">
        <v>0</v>
      </c>
      <c r="F22" s="833">
        <v>792</v>
      </c>
    </row>
    <row r="23" spans="1:6" ht="14.45" customHeight="1" x14ac:dyDescent="0.2">
      <c r="A23" s="837" t="s">
        <v>1779</v>
      </c>
      <c r="B23" s="832">
        <v>633.49</v>
      </c>
      <c r="C23" s="828">
        <v>1</v>
      </c>
      <c r="D23" s="832"/>
      <c r="E23" s="828">
        <v>0</v>
      </c>
      <c r="F23" s="833">
        <v>633.49</v>
      </c>
    </row>
    <row r="24" spans="1:6" ht="14.45" customHeight="1" x14ac:dyDescent="0.2">
      <c r="A24" s="837" t="s">
        <v>1780</v>
      </c>
      <c r="B24" s="832">
        <v>525.29</v>
      </c>
      <c r="C24" s="828">
        <v>1</v>
      </c>
      <c r="D24" s="832"/>
      <c r="E24" s="828">
        <v>0</v>
      </c>
      <c r="F24" s="833">
        <v>525.29</v>
      </c>
    </row>
    <row r="25" spans="1:6" ht="14.45" customHeight="1" x14ac:dyDescent="0.2">
      <c r="A25" s="837" t="s">
        <v>999</v>
      </c>
      <c r="B25" s="832">
        <v>494.34</v>
      </c>
      <c r="C25" s="828">
        <v>0.44555606630073274</v>
      </c>
      <c r="D25" s="832">
        <v>615.15</v>
      </c>
      <c r="E25" s="828">
        <v>0.55444393369926726</v>
      </c>
      <c r="F25" s="833">
        <v>1109.49</v>
      </c>
    </row>
    <row r="26" spans="1:6" ht="14.45" customHeight="1" x14ac:dyDescent="0.2">
      <c r="A26" s="837" t="s">
        <v>991</v>
      </c>
      <c r="B26" s="832">
        <v>404.2</v>
      </c>
      <c r="C26" s="828">
        <v>0.70587824386154863</v>
      </c>
      <c r="D26" s="832">
        <v>168.42</v>
      </c>
      <c r="E26" s="828">
        <v>0.29412175613845132</v>
      </c>
      <c r="F26" s="833">
        <v>572.62</v>
      </c>
    </row>
    <row r="27" spans="1:6" ht="14.45" customHeight="1" x14ac:dyDescent="0.2">
      <c r="A27" s="837" t="s">
        <v>1781</v>
      </c>
      <c r="B27" s="832">
        <v>367.58</v>
      </c>
      <c r="C27" s="828">
        <v>1</v>
      </c>
      <c r="D27" s="832"/>
      <c r="E27" s="828">
        <v>0</v>
      </c>
      <c r="F27" s="833">
        <v>367.58</v>
      </c>
    </row>
    <row r="28" spans="1:6" ht="14.45" customHeight="1" x14ac:dyDescent="0.2">
      <c r="A28" s="837" t="s">
        <v>1782</v>
      </c>
      <c r="B28" s="832">
        <v>195.52</v>
      </c>
      <c r="C28" s="828">
        <v>1</v>
      </c>
      <c r="D28" s="832"/>
      <c r="E28" s="828">
        <v>0</v>
      </c>
      <c r="F28" s="833">
        <v>195.52</v>
      </c>
    </row>
    <row r="29" spans="1:6" ht="14.45" customHeight="1" x14ac:dyDescent="0.2">
      <c r="A29" s="837" t="s">
        <v>1783</v>
      </c>
      <c r="B29" s="832">
        <v>176.32</v>
      </c>
      <c r="C29" s="828">
        <v>0.30000170146155547</v>
      </c>
      <c r="D29" s="832">
        <v>411.40999999999997</v>
      </c>
      <c r="E29" s="828">
        <v>0.69999829853844442</v>
      </c>
      <c r="F29" s="833">
        <v>587.73</v>
      </c>
    </row>
    <row r="30" spans="1:6" ht="14.45" customHeight="1" x14ac:dyDescent="0.2">
      <c r="A30" s="837" t="s">
        <v>1784</v>
      </c>
      <c r="B30" s="832"/>
      <c r="C30" s="828">
        <v>0</v>
      </c>
      <c r="D30" s="832">
        <v>30.5</v>
      </c>
      <c r="E30" s="828">
        <v>1</v>
      </c>
      <c r="F30" s="833">
        <v>30.5</v>
      </c>
    </row>
    <row r="31" spans="1:6" ht="14.45" customHeight="1" x14ac:dyDescent="0.2">
      <c r="A31" s="837" t="s">
        <v>1785</v>
      </c>
      <c r="B31" s="832"/>
      <c r="C31" s="828">
        <v>0</v>
      </c>
      <c r="D31" s="832">
        <v>913.22</v>
      </c>
      <c r="E31" s="828">
        <v>1</v>
      </c>
      <c r="F31" s="833">
        <v>913.22</v>
      </c>
    </row>
    <row r="32" spans="1:6" ht="14.45" customHeight="1" x14ac:dyDescent="0.2">
      <c r="A32" s="837" t="s">
        <v>1786</v>
      </c>
      <c r="B32" s="832">
        <v>0</v>
      </c>
      <c r="C32" s="828"/>
      <c r="D32" s="832">
        <v>0</v>
      </c>
      <c r="E32" s="828"/>
      <c r="F32" s="833">
        <v>0</v>
      </c>
    </row>
    <row r="33" spans="1:6" ht="14.45" customHeight="1" x14ac:dyDescent="0.2">
      <c r="A33" s="837" t="s">
        <v>1787</v>
      </c>
      <c r="B33" s="832"/>
      <c r="C33" s="828">
        <v>0</v>
      </c>
      <c r="D33" s="832">
        <v>635.61</v>
      </c>
      <c r="E33" s="828">
        <v>1</v>
      </c>
      <c r="F33" s="833">
        <v>635.61</v>
      </c>
    </row>
    <row r="34" spans="1:6" ht="14.45" customHeight="1" x14ac:dyDescent="0.2">
      <c r="A34" s="837" t="s">
        <v>1005</v>
      </c>
      <c r="B34" s="832"/>
      <c r="C34" s="828">
        <v>0</v>
      </c>
      <c r="D34" s="832">
        <v>255</v>
      </c>
      <c r="E34" s="828">
        <v>1</v>
      </c>
      <c r="F34" s="833">
        <v>255</v>
      </c>
    </row>
    <row r="35" spans="1:6" ht="14.45" customHeight="1" x14ac:dyDescent="0.2">
      <c r="A35" s="837" t="s">
        <v>1788</v>
      </c>
      <c r="B35" s="832"/>
      <c r="C35" s="828">
        <v>0</v>
      </c>
      <c r="D35" s="832">
        <v>118.65</v>
      </c>
      <c r="E35" s="828">
        <v>1</v>
      </c>
      <c r="F35" s="833">
        <v>118.65</v>
      </c>
    </row>
    <row r="36" spans="1:6" ht="14.45" customHeight="1" x14ac:dyDescent="0.2">
      <c r="A36" s="837" t="s">
        <v>1789</v>
      </c>
      <c r="B36" s="832"/>
      <c r="C36" s="828">
        <v>0</v>
      </c>
      <c r="D36" s="832">
        <v>673.05000000000007</v>
      </c>
      <c r="E36" s="828">
        <v>1</v>
      </c>
      <c r="F36" s="833">
        <v>673.05000000000007</v>
      </c>
    </row>
    <row r="37" spans="1:6" ht="14.45" customHeight="1" x14ac:dyDescent="0.2">
      <c r="A37" s="837" t="s">
        <v>1790</v>
      </c>
      <c r="B37" s="832"/>
      <c r="C37" s="828">
        <v>0</v>
      </c>
      <c r="D37" s="832">
        <v>336.36</v>
      </c>
      <c r="E37" s="828">
        <v>1</v>
      </c>
      <c r="F37" s="833">
        <v>336.36</v>
      </c>
    </row>
    <row r="38" spans="1:6" ht="14.45" customHeight="1" x14ac:dyDescent="0.2">
      <c r="A38" s="837" t="s">
        <v>1791</v>
      </c>
      <c r="B38" s="832"/>
      <c r="C38" s="828">
        <v>0</v>
      </c>
      <c r="D38" s="832">
        <v>131.97999999999999</v>
      </c>
      <c r="E38" s="828">
        <v>1</v>
      </c>
      <c r="F38" s="833">
        <v>131.97999999999999</v>
      </c>
    </row>
    <row r="39" spans="1:6" ht="14.45" customHeight="1" x14ac:dyDescent="0.2">
      <c r="A39" s="837" t="s">
        <v>1792</v>
      </c>
      <c r="B39" s="832"/>
      <c r="C39" s="828">
        <v>0</v>
      </c>
      <c r="D39" s="832">
        <v>234.07</v>
      </c>
      <c r="E39" s="828">
        <v>1</v>
      </c>
      <c r="F39" s="833">
        <v>234.07</v>
      </c>
    </row>
    <row r="40" spans="1:6" ht="14.45" customHeight="1" x14ac:dyDescent="0.2">
      <c r="A40" s="837" t="s">
        <v>1793</v>
      </c>
      <c r="B40" s="832"/>
      <c r="C40" s="828">
        <v>0</v>
      </c>
      <c r="D40" s="832">
        <v>1585.29</v>
      </c>
      <c r="E40" s="828">
        <v>1</v>
      </c>
      <c r="F40" s="833">
        <v>1585.29</v>
      </c>
    </row>
    <row r="41" spans="1:6" ht="14.45" customHeight="1" x14ac:dyDescent="0.2">
      <c r="A41" s="837" t="s">
        <v>1794</v>
      </c>
      <c r="B41" s="832"/>
      <c r="C41" s="828">
        <v>0</v>
      </c>
      <c r="D41" s="832">
        <v>847.5</v>
      </c>
      <c r="E41" s="828">
        <v>1</v>
      </c>
      <c r="F41" s="833">
        <v>847.5</v>
      </c>
    </row>
    <row r="42" spans="1:6" ht="14.45" customHeight="1" x14ac:dyDescent="0.2">
      <c r="A42" s="837" t="s">
        <v>1008</v>
      </c>
      <c r="B42" s="832"/>
      <c r="C42" s="828">
        <v>0</v>
      </c>
      <c r="D42" s="832">
        <v>1151.1200000000001</v>
      </c>
      <c r="E42" s="828">
        <v>1</v>
      </c>
      <c r="F42" s="833">
        <v>1151.1200000000001</v>
      </c>
    </row>
    <row r="43" spans="1:6" ht="14.45" customHeight="1" x14ac:dyDescent="0.2">
      <c r="A43" s="837" t="s">
        <v>1006</v>
      </c>
      <c r="B43" s="832"/>
      <c r="C43" s="828">
        <v>0</v>
      </c>
      <c r="D43" s="832">
        <v>240.3</v>
      </c>
      <c r="E43" s="828">
        <v>1</v>
      </c>
      <c r="F43" s="833">
        <v>240.3</v>
      </c>
    </row>
    <row r="44" spans="1:6" ht="14.45" customHeight="1" x14ac:dyDescent="0.2">
      <c r="A44" s="837" t="s">
        <v>1795</v>
      </c>
      <c r="B44" s="832"/>
      <c r="C44" s="828">
        <v>0</v>
      </c>
      <c r="D44" s="832">
        <v>293.87</v>
      </c>
      <c r="E44" s="828">
        <v>1</v>
      </c>
      <c r="F44" s="833">
        <v>293.87</v>
      </c>
    </row>
    <row r="45" spans="1:6" ht="14.45" customHeight="1" x14ac:dyDescent="0.2">
      <c r="A45" s="837" t="s">
        <v>1796</v>
      </c>
      <c r="B45" s="832"/>
      <c r="C45" s="828">
        <v>0</v>
      </c>
      <c r="D45" s="832">
        <v>248.71999999999997</v>
      </c>
      <c r="E45" s="828">
        <v>1</v>
      </c>
      <c r="F45" s="833">
        <v>248.71999999999997</v>
      </c>
    </row>
    <row r="46" spans="1:6" ht="14.45" customHeight="1" x14ac:dyDescent="0.2">
      <c r="A46" s="837" t="s">
        <v>1797</v>
      </c>
      <c r="B46" s="832"/>
      <c r="C46" s="828">
        <v>0</v>
      </c>
      <c r="D46" s="832">
        <v>57.4</v>
      </c>
      <c r="E46" s="828">
        <v>1</v>
      </c>
      <c r="F46" s="833">
        <v>57.4</v>
      </c>
    </row>
    <row r="47" spans="1:6" ht="14.45" customHeight="1" x14ac:dyDescent="0.2">
      <c r="A47" s="837" t="s">
        <v>1798</v>
      </c>
      <c r="B47" s="832"/>
      <c r="C47" s="828">
        <v>0</v>
      </c>
      <c r="D47" s="832">
        <v>2036.8799999999999</v>
      </c>
      <c r="E47" s="828">
        <v>1</v>
      </c>
      <c r="F47" s="833">
        <v>2036.8799999999999</v>
      </c>
    </row>
    <row r="48" spans="1:6" ht="14.45" customHeight="1" x14ac:dyDescent="0.2">
      <c r="A48" s="837" t="s">
        <v>1799</v>
      </c>
      <c r="B48" s="832"/>
      <c r="C48" s="828">
        <v>0</v>
      </c>
      <c r="D48" s="832">
        <v>190.02</v>
      </c>
      <c r="E48" s="828">
        <v>1</v>
      </c>
      <c r="F48" s="833">
        <v>190.02</v>
      </c>
    </row>
    <row r="49" spans="1:6" ht="14.45" customHeight="1" x14ac:dyDescent="0.2">
      <c r="A49" s="837" t="s">
        <v>1800</v>
      </c>
      <c r="B49" s="832"/>
      <c r="C49" s="828">
        <v>0</v>
      </c>
      <c r="D49" s="832">
        <v>166.64</v>
      </c>
      <c r="E49" s="828">
        <v>1</v>
      </c>
      <c r="F49" s="833">
        <v>166.64</v>
      </c>
    </row>
    <row r="50" spans="1:6" ht="14.45" customHeight="1" x14ac:dyDescent="0.2">
      <c r="A50" s="837" t="s">
        <v>1801</v>
      </c>
      <c r="B50" s="832"/>
      <c r="C50" s="828">
        <v>0</v>
      </c>
      <c r="D50" s="832">
        <v>462.98999999999995</v>
      </c>
      <c r="E50" s="828">
        <v>1</v>
      </c>
      <c r="F50" s="833">
        <v>462.98999999999995</v>
      </c>
    </row>
    <row r="51" spans="1:6" ht="14.45" customHeight="1" x14ac:dyDescent="0.2">
      <c r="A51" s="837" t="s">
        <v>1802</v>
      </c>
      <c r="B51" s="832"/>
      <c r="C51" s="828">
        <v>0</v>
      </c>
      <c r="D51" s="832">
        <v>1933.64</v>
      </c>
      <c r="E51" s="828">
        <v>1</v>
      </c>
      <c r="F51" s="833">
        <v>1933.64</v>
      </c>
    </row>
    <row r="52" spans="1:6" ht="14.45" customHeight="1" thickBot="1" x14ac:dyDescent="0.25">
      <c r="A52" s="760" t="s">
        <v>1001</v>
      </c>
      <c r="B52" s="751"/>
      <c r="C52" s="752"/>
      <c r="D52" s="751">
        <v>0</v>
      </c>
      <c r="E52" s="752"/>
      <c r="F52" s="753">
        <v>0</v>
      </c>
    </row>
    <row r="53" spans="1:6" ht="14.45" customHeight="1" thickBot="1" x14ac:dyDescent="0.25">
      <c r="A53" s="754" t="s">
        <v>3</v>
      </c>
      <c r="B53" s="755">
        <v>63891.839999999997</v>
      </c>
      <c r="C53" s="756">
        <v>0.13557704151998937</v>
      </c>
      <c r="D53" s="755">
        <v>407366.71</v>
      </c>
      <c r="E53" s="756">
        <v>0.86442295848001061</v>
      </c>
      <c r="F53" s="757">
        <v>471258.55000000005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{38907803-65FD-4C30-8298-A89DCDFAD63D}</x14:id>
        </ext>
      </extLst>
    </cfRule>
  </conditionalFormatting>
  <conditionalFormatting sqref="F20:F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{22067165-7DEC-4716-A6AC-0263F5C540AD}</x14:id>
        </ext>
      </extLst>
    </cfRule>
  </conditionalFormatting>
  <hyperlinks>
    <hyperlink ref="A2" location="Obsah!A1" display="Zpět na Obsah  KL 01  1.-4.měsíc" xr:uid="{5A16399D-2D84-42C9-A1BF-E9EF49B3C7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907803-65FD-4C30-8298-A89DCDFAD6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22067165-7DEC-4716-A6AC-0263F5C540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F20:F52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1829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78</v>
      </c>
      <c r="G3" s="47">
        <f>SUBTOTAL(9,G6:G1048576)</f>
        <v>63891.840000000004</v>
      </c>
      <c r="H3" s="48">
        <f>IF(M3=0,0,G3/M3)</f>
        <v>0.13557704151998939</v>
      </c>
      <c r="I3" s="47">
        <f>SUBTOTAL(9,I6:I1048576)</f>
        <v>2118</v>
      </c>
      <c r="J3" s="47">
        <f>SUBTOTAL(9,J6:J1048576)</f>
        <v>407366.71</v>
      </c>
      <c r="K3" s="48">
        <f>IF(M3=0,0,J3/M3)</f>
        <v>0.86442295848001061</v>
      </c>
      <c r="L3" s="47">
        <f>SUBTOTAL(9,L6:L1048576)</f>
        <v>2196</v>
      </c>
      <c r="M3" s="49">
        <f>SUBTOTAL(9,M6:M1048576)</f>
        <v>471258.55000000005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1114</v>
      </c>
      <c r="B6" s="808" t="s">
        <v>1803</v>
      </c>
      <c r="C6" s="808" t="s">
        <v>1725</v>
      </c>
      <c r="D6" s="808" t="s">
        <v>1726</v>
      </c>
      <c r="E6" s="808" t="s">
        <v>1727</v>
      </c>
      <c r="F6" s="225">
        <v>1</v>
      </c>
      <c r="G6" s="225">
        <v>633.49</v>
      </c>
      <c r="H6" s="813">
        <v>1</v>
      </c>
      <c r="I6" s="225"/>
      <c r="J6" s="225"/>
      <c r="K6" s="813">
        <v>0</v>
      </c>
      <c r="L6" s="225">
        <v>1</v>
      </c>
      <c r="M6" s="831">
        <v>633.49</v>
      </c>
    </row>
    <row r="7" spans="1:13" ht="14.45" customHeight="1" x14ac:dyDescent="0.2">
      <c r="A7" s="822" t="s">
        <v>1114</v>
      </c>
      <c r="B7" s="823" t="s">
        <v>1804</v>
      </c>
      <c r="C7" s="823" t="s">
        <v>1294</v>
      </c>
      <c r="D7" s="823" t="s">
        <v>1178</v>
      </c>
      <c r="E7" s="823" t="s">
        <v>1295</v>
      </c>
      <c r="F7" s="832"/>
      <c r="G7" s="832"/>
      <c r="H7" s="828">
        <v>0</v>
      </c>
      <c r="I7" s="832">
        <v>1</v>
      </c>
      <c r="J7" s="832">
        <v>386.73</v>
      </c>
      <c r="K7" s="828">
        <v>1</v>
      </c>
      <c r="L7" s="832">
        <v>1</v>
      </c>
      <c r="M7" s="833">
        <v>386.73</v>
      </c>
    </row>
    <row r="8" spans="1:13" ht="14.45" customHeight="1" x14ac:dyDescent="0.2">
      <c r="A8" s="822" t="s">
        <v>1114</v>
      </c>
      <c r="B8" s="823" t="s">
        <v>1805</v>
      </c>
      <c r="C8" s="823" t="s">
        <v>1673</v>
      </c>
      <c r="D8" s="823" t="s">
        <v>1651</v>
      </c>
      <c r="E8" s="823" t="s">
        <v>1674</v>
      </c>
      <c r="F8" s="832"/>
      <c r="G8" s="832"/>
      <c r="H8" s="828"/>
      <c r="I8" s="832">
        <v>1</v>
      </c>
      <c r="J8" s="832">
        <v>0</v>
      </c>
      <c r="K8" s="828"/>
      <c r="L8" s="832">
        <v>1</v>
      </c>
      <c r="M8" s="833">
        <v>0</v>
      </c>
    </row>
    <row r="9" spans="1:13" ht="14.45" customHeight="1" x14ac:dyDescent="0.2">
      <c r="A9" s="822" t="s">
        <v>1114</v>
      </c>
      <c r="B9" s="823" t="s">
        <v>1805</v>
      </c>
      <c r="C9" s="823" t="s">
        <v>1752</v>
      </c>
      <c r="D9" s="823" t="s">
        <v>1753</v>
      </c>
      <c r="E9" s="823" t="s">
        <v>1674</v>
      </c>
      <c r="F9" s="832">
        <v>1</v>
      </c>
      <c r="G9" s="832">
        <v>0</v>
      </c>
      <c r="H9" s="828"/>
      <c r="I9" s="832"/>
      <c r="J9" s="832"/>
      <c r="K9" s="828"/>
      <c r="L9" s="832">
        <v>1</v>
      </c>
      <c r="M9" s="833">
        <v>0</v>
      </c>
    </row>
    <row r="10" spans="1:13" ht="14.45" customHeight="1" x14ac:dyDescent="0.2">
      <c r="A10" s="822" t="s">
        <v>1114</v>
      </c>
      <c r="B10" s="823" t="s">
        <v>1806</v>
      </c>
      <c r="C10" s="823" t="s">
        <v>1745</v>
      </c>
      <c r="D10" s="823" t="s">
        <v>1746</v>
      </c>
      <c r="E10" s="823" t="s">
        <v>1744</v>
      </c>
      <c r="F10" s="832">
        <v>3</v>
      </c>
      <c r="G10" s="832">
        <v>938.58</v>
      </c>
      <c r="H10" s="828">
        <v>1</v>
      </c>
      <c r="I10" s="832"/>
      <c r="J10" s="832"/>
      <c r="K10" s="828">
        <v>0</v>
      </c>
      <c r="L10" s="832">
        <v>3</v>
      </c>
      <c r="M10" s="833">
        <v>938.58</v>
      </c>
    </row>
    <row r="11" spans="1:13" ht="14.45" customHeight="1" x14ac:dyDescent="0.2">
      <c r="A11" s="822" t="s">
        <v>1115</v>
      </c>
      <c r="B11" s="823" t="s">
        <v>1807</v>
      </c>
      <c r="C11" s="823" t="s">
        <v>1625</v>
      </c>
      <c r="D11" s="823" t="s">
        <v>1626</v>
      </c>
      <c r="E11" s="823" t="s">
        <v>1627</v>
      </c>
      <c r="F11" s="832">
        <v>2</v>
      </c>
      <c r="G11" s="832">
        <v>195.52</v>
      </c>
      <c r="H11" s="828">
        <v>1</v>
      </c>
      <c r="I11" s="832"/>
      <c r="J11" s="832"/>
      <c r="K11" s="828">
        <v>0</v>
      </c>
      <c r="L11" s="832">
        <v>2</v>
      </c>
      <c r="M11" s="833">
        <v>195.52</v>
      </c>
    </row>
    <row r="12" spans="1:13" ht="14.45" customHeight="1" x14ac:dyDescent="0.2">
      <c r="A12" s="822" t="s">
        <v>1115</v>
      </c>
      <c r="B12" s="823" t="s">
        <v>1808</v>
      </c>
      <c r="C12" s="823" t="s">
        <v>1223</v>
      </c>
      <c r="D12" s="823" t="s">
        <v>1221</v>
      </c>
      <c r="E12" s="823" t="s">
        <v>1224</v>
      </c>
      <c r="F12" s="832"/>
      <c r="G12" s="832"/>
      <c r="H12" s="828">
        <v>0</v>
      </c>
      <c r="I12" s="832">
        <v>6</v>
      </c>
      <c r="J12" s="832">
        <v>526.02</v>
      </c>
      <c r="K12" s="828">
        <v>1</v>
      </c>
      <c r="L12" s="832">
        <v>6</v>
      </c>
      <c r="M12" s="833">
        <v>526.02</v>
      </c>
    </row>
    <row r="13" spans="1:13" ht="14.45" customHeight="1" x14ac:dyDescent="0.2">
      <c r="A13" s="822" t="s">
        <v>1115</v>
      </c>
      <c r="B13" s="823" t="s">
        <v>1013</v>
      </c>
      <c r="C13" s="823" t="s">
        <v>1248</v>
      </c>
      <c r="D13" s="823" t="s">
        <v>1249</v>
      </c>
      <c r="E13" s="823" t="s">
        <v>1250</v>
      </c>
      <c r="F13" s="832"/>
      <c r="G13" s="832"/>
      <c r="H13" s="828">
        <v>0</v>
      </c>
      <c r="I13" s="832">
        <v>1</v>
      </c>
      <c r="J13" s="832">
        <v>149.52000000000001</v>
      </c>
      <c r="K13" s="828">
        <v>1</v>
      </c>
      <c r="L13" s="832">
        <v>1</v>
      </c>
      <c r="M13" s="833">
        <v>149.52000000000001</v>
      </c>
    </row>
    <row r="14" spans="1:13" ht="14.45" customHeight="1" x14ac:dyDescent="0.2">
      <c r="A14" s="822" t="s">
        <v>1115</v>
      </c>
      <c r="B14" s="823" t="s">
        <v>1040</v>
      </c>
      <c r="C14" s="823" t="s">
        <v>1600</v>
      </c>
      <c r="D14" s="823" t="s">
        <v>1601</v>
      </c>
      <c r="E14" s="823" t="s">
        <v>1144</v>
      </c>
      <c r="F14" s="832"/>
      <c r="G14" s="832"/>
      <c r="H14" s="828">
        <v>0</v>
      </c>
      <c r="I14" s="832">
        <v>2</v>
      </c>
      <c r="J14" s="832">
        <v>168.42</v>
      </c>
      <c r="K14" s="828">
        <v>1</v>
      </c>
      <c r="L14" s="832">
        <v>2</v>
      </c>
      <c r="M14" s="833">
        <v>168.42</v>
      </c>
    </row>
    <row r="15" spans="1:13" ht="14.45" customHeight="1" x14ac:dyDescent="0.2">
      <c r="A15" s="822" t="s">
        <v>1115</v>
      </c>
      <c r="B15" s="823" t="s">
        <v>1805</v>
      </c>
      <c r="C15" s="823" t="s">
        <v>1650</v>
      </c>
      <c r="D15" s="823" t="s">
        <v>1651</v>
      </c>
      <c r="E15" s="823" t="s">
        <v>1652</v>
      </c>
      <c r="F15" s="832"/>
      <c r="G15" s="832"/>
      <c r="H15" s="828"/>
      <c r="I15" s="832">
        <v>1</v>
      </c>
      <c r="J15" s="832">
        <v>0</v>
      </c>
      <c r="K15" s="828"/>
      <c r="L15" s="832">
        <v>1</v>
      </c>
      <c r="M15" s="833">
        <v>0</v>
      </c>
    </row>
    <row r="16" spans="1:13" ht="14.45" customHeight="1" x14ac:dyDescent="0.2">
      <c r="A16" s="822" t="s">
        <v>1115</v>
      </c>
      <c r="B16" s="823" t="s">
        <v>1809</v>
      </c>
      <c r="C16" s="823" t="s">
        <v>1607</v>
      </c>
      <c r="D16" s="823" t="s">
        <v>1608</v>
      </c>
      <c r="E16" s="823" t="s">
        <v>1609</v>
      </c>
      <c r="F16" s="832">
        <v>6</v>
      </c>
      <c r="G16" s="832">
        <v>792</v>
      </c>
      <c r="H16" s="828">
        <v>1</v>
      </c>
      <c r="I16" s="832"/>
      <c r="J16" s="832"/>
      <c r="K16" s="828">
        <v>0</v>
      </c>
      <c r="L16" s="832">
        <v>6</v>
      </c>
      <c r="M16" s="833">
        <v>792</v>
      </c>
    </row>
    <row r="17" spans="1:13" ht="14.45" customHeight="1" x14ac:dyDescent="0.2">
      <c r="A17" s="822" t="s">
        <v>1115</v>
      </c>
      <c r="B17" s="823" t="s">
        <v>1810</v>
      </c>
      <c r="C17" s="823" t="s">
        <v>1205</v>
      </c>
      <c r="D17" s="823" t="s">
        <v>1206</v>
      </c>
      <c r="E17" s="823" t="s">
        <v>1207</v>
      </c>
      <c r="F17" s="832"/>
      <c r="G17" s="832"/>
      <c r="H17" s="828">
        <v>0</v>
      </c>
      <c r="I17" s="832">
        <v>5</v>
      </c>
      <c r="J17" s="832">
        <v>706.25</v>
      </c>
      <c r="K17" s="828">
        <v>1</v>
      </c>
      <c r="L17" s="832">
        <v>5</v>
      </c>
      <c r="M17" s="833">
        <v>706.25</v>
      </c>
    </row>
    <row r="18" spans="1:13" ht="14.45" customHeight="1" x14ac:dyDescent="0.2">
      <c r="A18" s="822" t="s">
        <v>1115</v>
      </c>
      <c r="B18" s="823" t="s">
        <v>1090</v>
      </c>
      <c r="C18" s="823" t="s">
        <v>1610</v>
      </c>
      <c r="D18" s="823" t="s">
        <v>767</v>
      </c>
      <c r="E18" s="823" t="s">
        <v>1093</v>
      </c>
      <c r="F18" s="832"/>
      <c r="G18" s="832"/>
      <c r="H18" s="828">
        <v>0</v>
      </c>
      <c r="I18" s="832">
        <v>1</v>
      </c>
      <c r="J18" s="832">
        <v>120.15</v>
      </c>
      <c r="K18" s="828">
        <v>1</v>
      </c>
      <c r="L18" s="832">
        <v>1</v>
      </c>
      <c r="M18" s="833">
        <v>120.15</v>
      </c>
    </row>
    <row r="19" spans="1:13" ht="14.45" customHeight="1" x14ac:dyDescent="0.2">
      <c r="A19" s="822" t="s">
        <v>1115</v>
      </c>
      <c r="B19" s="823" t="s">
        <v>1811</v>
      </c>
      <c r="C19" s="823" t="s">
        <v>1479</v>
      </c>
      <c r="D19" s="823" t="s">
        <v>1480</v>
      </c>
      <c r="E19" s="823" t="s">
        <v>1428</v>
      </c>
      <c r="F19" s="832"/>
      <c r="G19" s="832"/>
      <c r="H19" s="828">
        <v>0</v>
      </c>
      <c r="I19" s="832">
        <v>1</v>
      </c>
      <c r="J19" s="832">
        <v>176.32</v>
      </c>
      <c r="K19" s="828">
        <v>1</v>
      </c>
      <c r="L19" s="832">
        <v>1</v>
      </c>
      <c r="M19" s="833">
        <v>176.32</v>
      </c>
    </row>
    <row r="20" spans="1:13" ht="14.45" customHeight="1" x14ac:dyDescent="0.2">
      <c r="A20" s="822" t="s">
        <v>1115</v>
      </c>
      <c r="B20" s="823" t="s">
        <v>1094</v>
      </c>
      <c r="C20" s="823" t="s">
        <v>1400</v>
      </c>
      <c r="D20" s="823" t="s">
        <v>1384</v>
      </c>
      <c r="E20" s="823" t="s">
        <v>1385</v>
      </c>
      <c r="F20" s="832"/>
      <c r="G20" s="832"/>
      <c r="H20" s="828">
        <v>0</v>
      </c>
      <c r="I20" s="832">
        <v>8</v>
      </c>
      <c r="J20" s="832">
        <v>23708.16</v>
      </c>
      <c r="K20" s="828">
        <v>1</v>
      </c>
      <c r="L20" s="832">
        <v>8</v>
      </c>
      <c r="M20" s="833">
        <v>23708.16</v>
      </c>
    </row>
    <row r="21" spans="1:13" ht="14.45" customHeight="1" x14ac:dyDescent="0.2">
      <c r="A21" s="822" t="s">
        <v>1116</v>
      </c>
      <c r="B21" s="823" t="s">
        <v>1812</v>
      </c>
      <c r="C21" s="823" t="s">
        <v>1209</v>
      </c>
      <c r="D21" s="823" t="s">
        <v>1210</v>
      </c>
      <c r="E21" s="823" t="s">
        <v>1211</v>
      </c>
      <c r="F21" s="832"/>
      <c r="G21" s="832"/>
      <c r="H21" s="828">
        <v>0</v>
      </c>
      <c r="I21" s="832">
        <v>1</v>
      </c>
      <c r="J21" s="832">
        <v>422.33</v>
      </c>
      <c r="K21" s="828">
        <v>1</v>
      </c>
      <c r="L21" s="832">
        <v>1</v>
      </c>
      <c r="M21" s="833">
        <v>422.33</v>
      </c>
    </row>
    <row r="22" spans="1:13" ht="14.45" customHeight="1" x14ac:dyDescent="0.2">
      <c r="A22" s="822" t="s">
        <v>1116</v>
      </c>
      <c r="B22" s="823" t="s">
        <v>1813</v>
      </c>
      <c r="C22" s="823" t="s">
        <v>1130</v>
      </c>
      <c r="D22" s="823" t="s">
        <v>1131</v>
      </c>
      <c r="E22" s="823" t="s">
        <v>1132</v>
      </c>
      <c r="F22" s="832">
        <v>2</v>
      </c>
      <c r="G22" s="832">
        <v>367.58</v>
      </c>
      <c r="H22" s="828">
        <v>1</v>
      </c>
      <c r="I22" s="832"/>
      <c r="J22" s="832"/>
      <c r="K22" s="828">
        <v>0</v>
      </c>
      <c r="L22" s="832">
        <v>2</v>
      </c>
      <c r="M22" s="833">
        <v>367.58</v>
      </c>
    </row>
    <row r="23" spans="1:13" ht="14.45" customHeight="1" x14ac:dyDescent="0.2">
      <c r="A23" s="822" t="s">
        <v>1116</v>
      </c>
      <c r="B23" s="823" t="s">
        <v>1814</v>
      </c>
      <c r="C23" s="823" t="s">
        <v>1165</v>
      </c>
      <c r="D23" s="823" t="s">
        <v>1166</v>
      </c>
      <c r="E23" s="823" t="s">
        <v>1167</v>
      </c>
      <c r="F23" s="832">
        <v>1</v>
      </c>
      <c r="G23" s="832">
        <v>525.29</v>
      </c>
      <c r="H23" s="828">
        <v>1</v>
      </c>
      <c r="I23" s="832"/>
      <c r="J23" s="832"/>
      <c r="K23" s="828">
        <v>0</v>
      </c>
      <c r="L23" s="832">
        <v>1</v>
      </c>
      <c r="M23" s="833">
        <v>525.29</v>
      </c>
    </row>
    <row r="24" spans="1:13" ht="14.45" customHeight="1" x14ac:dyDescent="0.2">
      <c r="A24" s="822" t="s">
        <v>1116</v>
      </c>
      <c r="B24" s="823" t="s">
        <v>1808</v>
      </c>
      <c r="C24" s="823" t="s">
        <v>1220</v>
      </c>
      <c r="D24" s="823" t="s">
        <v>1221</v>
      </c>
      <c r="E24" s="823" t="s">
        <v>1222</v>
      </c>
      <c r="F24" s="832"/>
      <c r="G24" s="832"/>
      <c r="H24" s="828">
        <v>0</v>
      </c>
      <c r="I24" s="832">
        <v>1</v>
      </c>
      <c r="J24" s="832">
        <v>21.92</v>
      </c>
      <c r="K24" s="828">
        <v>1</v>
      </c>
      <c r="L24" s="832">
        <v>1</v>
      </c>
      <c r="M24" s="833">
        <v>21.92</v>
      </c>
    </row>
    <row r="25" spans="1:13" ht="14.45" customHeight="1" x14ac:dyDescent="0.2">
      <c r="A25" s="822" t="s">
        <v>1116</v>
      </c>
      <c r="B25" s="823" t="s">
        <v>1808</v>
      </c>
      <c r="C25" s="823" t="s">
        <v>1223</v>
      </c>
      <c r="D25" s="823" t="s">
        <v>1221</v>
      </c>
      <c r="E25" s="823" t="s">
        <v>1224</v>
      </c>
      <c r="F25" s="832"/>
      <c r="G25" s="832"/>
      <c r="H25" s="828">
        <v>0</v>
      </c>
      <c r="I25" s="832">
        <v>1</v>
      </c>
      <c r="J25" s="832">
        <v>87.67</v>
      </c>
      <c r="K25" s="828">
        <v>1</v>
      </c>
      <c r="L25" s="832">
        <v>1</v>
      </c>
      <c r="M25" s="833">
        <v>87.67</v>
      </c>
    </row>
    <row r="26" spans="1:13" ht="14.45" customHeight="1" x14ac:dyDescent="0.2">
      <c r="A26" s="822" t="s">
        <v>1116</v>
      </c>
      <c r="B26" s="823" t="s">
        <v>1013</v>
      </c>
      <c r="C26" s="823" t="s">
        <v>1248</v>
      </c>
      <c r="D26" s="823" t="s">
        <v>1249</v>
      </c>
      <c r="E26" s="823" t="s">
        <v>1250</v>
      </c>
      <c r="F26" s="832"/>
      <c r="G26" s="832"/>
      <c r="H26" s="828">
        <v>0</v>
      </c>
      <c r="I26" s="832">
        <v>1</v>
      </c>
      <c r="J26" s="832">
        <v>149.52000000000001</v>
      </c>
      <c r="K26" s="828">
        <v>1</v>
      </c>
      <c r="L26" s="832">
        <v>1</v>
      </c>
      <c r="M26" s="833">
        <v>149.52000000000001</v>
      </c>
    </row>
    <row r="27" spans="1:13" ht="14.45" customHeight="1" x14ac:dyDescent="0.2">
      <c r="A27" s="822" t="s">
        <v>1116</v>
      </c>
      <c r="B27" s="823" t="s">
        <v>1040</v>
      </c>
      <c r="C27" s="823" t="s">
        <v>1142</v>
      </c>
      <c r="D27" s="823" t="s">
        <v>1143</v>
      </c>
      <c r="E27" s="823" t="s">
        <v>1144</v>
      </c>
      <c r="F27" s="832">
        <v>2</v>
      </c>
      <c r="G27" s="832">
        <v>168.42</v>
      </c>
      <c r="H27" s="828">
        <v>1</v>
      </c>
      <c r="I27" s="832"/>
      <c r="J27" s="832"/>
      <c r="K27" s="828">
        <v>0</v>
      </c>
      <c r="L27" s="832">
        <v>2</v>
      </c>
      <c r="M27" s="833">
        <v>168.42</v>
      </c>
    </row>
    <row r="28" spans="1:13" ht="14.45" customHeight="1" x14ac:dyDescent="0.2">
      <c r="A28" s="822" t="s">
        <v>1116</v>
      </c>
      <c r="B28" s="823" t="s">
        <v>1815</v>
      </c>
      <c r="C28" s="823" t="s">
        <v>1134</v>
      </c>
      <c r="D28" s="823" t="s">
        <v>1135</v>
      </c>
      <c r="E28" s="823" t="s">
        <v>1136</v>
      </c>
      <c r="F28" s="832"/>
      <c r="G28" s="832"/>
      <c r="H28" s="828">
        <v>0</v>
      </c>
      <c r="I28" s="832">
        <v>1</v>
      </c>
      <c r="J28" s="832">
        <v>56.06</v>
      </c>
      <c r="K28" s="828">
        <v>1</v>
      </c>
      <c r="L28" s="832">
        <v>1</v>
      </c>
      <c r="M28" s="833">
        <v>56.06</v>
      </c>
    </row>
    <row r="29" spans="1:13" ht="14.45" customHeight="1" x14ac:dyDescent="0.2">
      <c r="A29" s="822" t="s">
        <v>1116</v>
      </c>
      <c r="B29" s="823" t="s">
        <v>1804</v>
      </c>
      <c r="C29" s="823" t="s">
        <v>1177</v>
      </c>
      <c r="D29" s="823" t="s">
        <v>1178</v>
      </c>
      <c r="E29" s="823" t="s">
        <v>1179</v>
      </c>
      <c r="F29" s="832"/>
      <c r="G29" s="832"/>
      <c r="H29" s="828">
        <v>0</v>
      </c>
      <c r="I29" s="832">
        <v>1</v>
      </c>
      <c r="J29" s="832">
        <v>773.45</v>
      </c>
      <c r="K29" s="828">
        <v>1</v>
      </c>
      <c r="L29" s="832">
        <v>1</v>
      </c>
      <c r="M29" s="833">
        <v>773.45</v>
      </c>
    </row>
    <row r="30" spans="1:13" ht="14.45" customHeight="1" x14ac:dyDescent="0.2">
      <c r="A30" s="822" t="s">
        <v>1116</v>
      </c>
      <c r="B30" s="823" t="s">
        <v>1072</v>
      </c>
      <c r="C30" s="823" t="s">
        <v>1228</v>
      </c>
      <c r="D30" s="823" t="s">
        <v>864</v>
      </c>
      <c r="E30" s="823" t="s">
        <v>1229</v>
      </c>
      <c r="F30" s="832"/>
      <c r="G30" s="832"/>
      <c r="H30" s="828"/>
      <c r="I30" s="832">
        <v>1</v>
      </c>
      <c r="J30" s="832">
        <v>0</v>
      </c>
      <c r="K30" s="828"/>
      <c r="L30" s="832">
        <v>1</v>
      </c>
      <c r="M30" s="833">
        <v>0</v>
      </c>
    </row>
    <row r="31" spans="1:13" ht="14.45" customHeight="1" x14ac:dyDescent="0.2">
      <c r="A31" s="822" t="s">
        <v>1116</v>
      </c>
      <c r="B31" s="823" t="s">
        <v>1816</v>
      </c>
      <c r="C31" s="823" t="s">
        <v>1150</v>
      </c>
      <c r="D31" s="823" t="s">
        <v>1151</v>
      </c>
      <c r="E31" s="823" t="s">
        <v>1148</v>
      </c>
      <c r="F31" s="832"/>
      <c r="G31" s="832"/>
      <c r="H31" s="828">
        <v>0</v>
      </c>
      <c r="I31" s="832">
        <v>1</v>
      </c>
      <c r="J31" s="832">
        <v>131.97999999999999</v>
      </c>
      <c r="K31" s="828">
        <v>1</v>
      </c>
      <c r="L31" s="832">
        <v>1</v>
      </c>
      <c r="M31" s="833">
        <v>131.97999999999999</v>
      </c>
    </row>
    <row r="32" spans="1:13" ht="14.45" customHeight="1" x14ac:dyDescent="0.2">
      <c r="A32" s="822" t="s">
        <v>1116</v>
      </c>
      <c r="B32" s="823" t="s">
        <v>1817</v>
      </c>
      <c r="C32" s="823" t="s">
        <v>1157</v>
      </c>
      <c r="D32" s="823" t="s">
        <v>1158</v>
      </c>
      <c r="E32" s="823" t="s">
        <v>1159</v>
      </c>
      <c r="F32" s="832"/>
      <c r="G32" s="832"/>
      <c r="H32" s="828">
        <v>0</v>
      </c>
      <c r="I32" s="832">
        <v>1</v>
      </c>
      <c r="J32" s="832">
        <v>1585.29</v>
      </c>
      <c r="K32" s="828">
        <v>1</v>
      </c>
      <c r="L32" s="832">
        <v>1</v>
      </c>
      <c r="M32" s="833">
        <v>1585.29</v>
      </c>
    </row>
    <row r="33" spans="1:13" ht="14.45" customHeight="1" x14ac:dyDescent="0.2">
      <c r="A33" s="822" t="s">
        <v>1116</v>
      </c>
      <c r="B33" s="823" t="s">
        <v>1810</v>
      </c>
      <c r="C33" s="823" t="s">
        <v>1205</v>
      </c>
      <c r="D33" s="823" t="s">
        <v>1206</v>
      </c>
      <c r="E33" s="823" t="s">
        <v>1207</v>
      </c>
      <c r="F33" s="832"/>
      <c r="G33" s="832"/>
      <c r="H33" s="828">
        <v>0</v>
      </c>
      <c r="I33" s="832">
        <v>1</v>
      </c>
      <c r="J33" s="832">
        <v>141.25</v>
      </c>
      <c r="K33" s="828">
        <v>1</v>
      </c>
      <c r="L33" s="832">
        <v>1</v>
      </c>
      <c r="M33" s="833">
        <v>141.25</v>
      </c>
    </row>
    <row r="34" spans="1:13" ht="14.45" customHeight="1" x14ac:dyDescent="0.2">
      <c r="A34" s="822" t="s">
        <v>1116</v>
      </c>
      <c r="B34" s="823" t="s">
        <v>1085</v>
      </c>
      <c r="C34" s="823" t="s">
        <v>1226</v>
      </c>
      <c r="D34" s="823" t="s">
        <v>902</v>
      </c>
      <c r="E34" s="823" t="s">
        <v>903</v>
      </c>
      <c r="F34" s="832"/>
      <c r="G34" s="832"/>
      <c r="H34" s="828">
        <v>0</v>
      </c>
      <c r="I34" s="832">
        <v>1</v>
      </c>
      <c r="J34" s="832">
        <v>63.75</v>
      </c>
      <c r="K34" s="828">
        <v>1</v>
      </c>
      <c r="L34" s="832">
        <v>1</v>
      </c>
      <c r="M34" s="833">
        <v>63.75</v>
      </c>
    </row>
    <row r="35" spans="1:13" ht="14.45" customHeight="1" x14ac:dyDescent="0.2">
      <c r="A35" s="822" t="s">
        <v>1116</v>
      </c>
      <c r="B35" s="823" t="s">
        <v>1818</v>
      </c>
      <c r="C35" s="823" t="s">
        <v>1146</v>
      </c>
      <c r="D35" s="823" t="s">
        <v>1147</v>
      </c>
      <c r="E35" s="823" t="s">
        <v>1148</v>
      </c>
      <c r="F35" s="832"/>
      <c r="G35" s="832"/>
      <c r="H35" s="828">
        <v>0</v>
      </c>
      <c r="I35" s="832">
        <v>1</v>
      </c>
      <c r="J35" s="832">
        <v>117.55</v>
      </c>
      <c r="K35" s="828">
        <v>1</v>
      </c>
      <c r="L35" s="832">
        <v>1</v>
      </c>
      <c r="M35" s="833">
        <v>117.55</v>
      </c>
    </row>
    <row r="36" spans="1:13" ht="14.45" customHeight="1" x14ac:dyDescent="0.2">
      <c r="A36" s="822" t="s">
        <v>1116</v>
      </c>
      <c r="B36" s="823" t="s">
        <v>1094</v>
      </c>
      <c r="C36" s="823" t="s">
        <v>1255</v>
      </c>
      <c r="D36" s="823" t="s">
        <v>1256</v>
      </c>
      <c r="E36" s="823" t="s">
        <v>1257</v>
      </c>
      <c r="F36" s="832">
        <v>2</v>
      </c>
      <c r="G36" s="832">
        <v>3229.8</v>
      </c>
      <c r="H36" s="828">
        <v>1</v>
      </c>
      <c r="I36" s="832"/>
      <c r="J36" s="832"/>
      <c r="K36" s="828">
        <v>0</v>
      </c>
      <c r="L36" s="832">
        <v>2</v>
      </c>
      <c r="M36" s="833">
        <v>3229.8</v>
      </c>
    </row>
    <row r="37" spans="1:13" ht="14.45" customHeight="1" x14ac:dyDescent="0.2">
      <c r="A37" s="822" t="s">
        <v>1117</v>
      </c>
      <c r="B37" s="823" t="s">
        <v>1819</v>
      </c>
      <c r="C37" s="823" t="s">
        <v>1267</v>
      </c>
      <c r="D37" s="823" t="s">
        <v>1268</v>
      </c>
      <c r="E37" s="823" t="s">
        <v>1269</v>
      </c>
      <c r="F37" s="832"/>
      <c r="G37" s="832"/>
      <c r="H37" s="828">
        <v>0</v>
      </c>
      <c r="I37" s="832">
        <v>1</v>
      </c>
      <c r="J37" s="832">
        <v>234.07</v>
      </c>
      <c r="K37" s="828">
        <v>1</v>
      </c>
      <c r="L37" s="832">
        <v>1</v>
      </c>
      <c r="M37" s="833">
        <v>234.07</v>
      </c>
    </row>
    <row r="38" spans="1:13" ht="14.45" customHeight="1" x14ac:dyDescent="0.2">
      <c r="A38" s="822" t="s">
        <v>1117</v>
      </c>
      <c r="B38" s="823" t="s">
        <v>1013</v>
      </c>
      <c r="C38" s="823" t="s">
        <v>1033</v>
      </c>
      <c r="D38" s="823" t="s">
        <v>1034</v>
      </c>
      <c r="E38" s="823" t="s">
        <v>1035</v>
      </c>
      <c r="F38" s="832"/>
      <c r="G38" s="832"/>
      <c r="H38" s="828">
        <v>0</v>
      </c>
      <c r="I38" s="832">
        <v>1</v>
      </c>
      <c r="J38" s="832">
        <v>80.28</v>
      </c>
      <c r="K38" s="828">
        <v>1</v>
      </c>
      <c r="L38" s="832">
        <v>1</v>
      </c>
      <c r="M38" s="833">
        <v>80.28</v>
      </c>
    </row>
    <row r="39" spans="1:13" ht="14.45" customHeight="1" x14ac:dyDescent="0.2">
      <c r="A39" s="822" t="s">
        <v>1117</v>
      </c>
      <c r="B39" s="823" t="s">
        <v>1040</v>
      </c>
      <c r="C39" s="823" t="s">
        <v>1274</v>
      </c>
      <c r="D39" s="823" t="s">
        <v>1143</v>
      </c>
      <c r="E39" s="823" t="s">
        <v>1275</v>
      </c>
      <c r="F39" s="832">
        <v>1</v>
      </c>
      <c r="G39" s="832">
        <v>235.78</v>
      </c>
      <c r="H39" s="828">
        <v>1</v>
      </c>
      <c r="I39" s="832"/>
      <c r="J39" s="832"/>
      <c r="K39" s="828">
        <v>0</v>
      </c>
      <c r="L39" s="832">
        <v>1</v>
      </c>
      <c r="M39" s="833">
        <v>235.78</v>
      </c>
    </row>
    <row r="40" spans="1:13" ht="14.45" customHeight="1" x14ac:dyDescent="0.2">
      <c r="A40" s="822" t="s">
        <v>1117</v>
      </c>
      <c r="B40" s="823" t="s">
        <v>1815</v>
      </c>
      <c r="C40" s="823" t="s">
        <v>1134</v>
      </c>
      <c r="D40" s="823" t="s">
        <v>1135</v>
      </c>
      <c r="E40" s="823" t="s">
        <v>1136</v>
      </c>
      <c r="F40" s="832"/>
      <c r="G40" s="832"/>
      <c r="H40" s="828">
        <v>0</v>
      </c>
      <c r="I40" s="832">
        <v>3</v>
      </c>
      <c r="J40" s="832">
        <v>168.18</v>
      </c>
      <c r="K40" s="828">
        <v>1</v>
      </c>
      <c r="L40" s="832">
        <v>3</v>
      </c>
      <c r="M40" s="833">
        <v>168.18</v>
      </c>
    </row>
    <row r="41" spans="1:13" ht="14.45" customHeight="1" x14ac:dyDescent="0.2">
      <c r="A41" s="822" t="s">
        <v>1117</v>
      </c>
      <c r="B41" s="823" t="s">
        <v>1066</v>
      </c>
      <c r="C41" s="823" t="s">
        <v>1263</v>
      </c>
      <c r="D41" s="823" t="s">
        <v>1264</v>
      </c>
      <c r="E41" s="823" t="s">
        <v>1265</v>
      </c>
      <c r="F41" s="832">
        <v>2</v>
      </c>
      <c r="G41" s="832">
        <v>494.34</v>
      </c>
      <c r="H41" s="828">
        <v>1</v>
      </c>
      <c r="I41" s="832"/>
      <c r="J41" s="832"/>
      <c r="K41" s="828">
        <v>0</v>
      </c>
      <c r="L41" s="832">
        <v>2</v>
      </c>
      <c r="M41" s="833">
        <v>494.34</v>
      </c>
    </row>
    <row r="42" spans="1:13" ht="14.45" customHeight="1" x14ac:dyDescent="0.2">
      <c r="A42" s="822" t="s">
        <v>1117</v>
      </c>
      <c r="B42" s="823" t="s">
        <v>1804</v>
      </c>
      <c r="C42" s="823" t="s">
        <v>1294</v>
      </c>
      <c r="D42" s="823" t="s">
        <v>1178</v>
      </c>
      <c r="E42" s="823" t="s">
        <v>1295</v>
      </c>
      <c r="F42" s="832"/>
      <c r="G42" s="832"/>
      <c r="H42" s="828">
        <v>0</v>
      </c>
      <c r="I42" s="832">
        <v>2</v>
      </c>
      <c r="J42" s="832">
        <v>773.46</v>
      </c>
      <c r="K42" s="828">
        <v>1</v>
      </c>
      <c r="L42" s="832">
        <v>2</v>
      </c>
      <c r="M42" s="833">
        <v>773.46</v>
      </c>
    </row>
    <row r="43" spans="1:13" ht="14.45" customHeight="1" x14ac:dyDescent="0.2">
      <c r="A43" s="822" t="s">
        <v>1117</v>
      </c>
      <c r="B43" s="823" t="s">
        <v>1820</v>
      </c>
      <c r="C43" s="823" t="s">
        <v>1330</v>
      </c>
      <c r="D43" s="823" t="s">
        <v>1331</v>
      </c>
      <c r="E43" s="823" t="s">
        <v>1332</v>
      </c>
      <c r="F43" s="832"/>
      <c r="G43" s="832"/>
      <c r="H43" s="828">
        <v>0</v>
      </c>
      <c r="I43" s="832">
        <v>3</v>
      </c>
      <c r="J43" s="832">
        <v>190.02</v>
      </c>
      <c r="K43" s="828">
        <v>1</v>
      </c>
      <c r="L43" s="832">
        <v>3</v>
      </c>
      <c r="M43" s="833">
        <v>190.02</v>
      </c>
    </row>
    <row r="44" spans="1:13" ht="14.45" customHeight="1" x14ac:dyDescent="0.2">
      <c r="A44" s="822" t="s">
        <v>1117</v>
      </c>
      <c r="B44" s="823" t="s">
        <v>1821</v>
      </c>
      <c r="C44" s="823" t="s">
        <v>1289</v>
      </c>
      <c r="D44" s="823" t="s">
        <v>1290</v>
      </c>
      <c r="E44" s="823" t="s">
        <v>1291</v>
      </c>
      <c r="F44" s="832"/>
      <c r="G44" s="832"/>
      <c r="H44" s="828">
        <v>0</v>
      </c>
      <c r="I44" s="832">
        <v>18</v>
      </c>
      <c r="J44" s="832">
        <v>2036.8799999999999</v>
      </c>
      <c r="K44" s="828">
        <v>1</v>
      </c>
      <c r="L44" s="832">
        <v>18</v>
      </c>
      <c r="M44" s="833">
        <v>2036.8799999999999</v>
      </c>
    </row>
    <row r="45" spans="1:13" ht="14.45" customHeight="1" x14ac:dyDescent="0.2">
      <c r="A45" s="822" t="s">
        <v>1117</v>
      </c>
      <c r="B45" s="823" t="s">
        <v>1818</v>
      </c>
      <c r="C45" s="823" t="s">
        <v>1276</v>
      </c>
      <c r="D45" s="823" t="s">
        <v>1147</v>
      </c>
      <c r="E45" s="823" t="s">
        <v>1277</v>
      </c>
      <c r="F45" s="832"/>
      <c r="G45" s="832"/>
      <c r="H45" s="828">
        <v>0</v>
      </c>
      <c r="I45" s="832">
        <v>1</v>
      </c>
      <c r="J45" s="832">
        <v>176.32</v>
      </c>
      <c r="K45" s="828">
        <v>1</v>
      </c>
      <c r="L45" s="832">
        <v>1</v>
      </c>
      <c r="M45" s="833">
        <v>176.32</v>
      </c>
    </row>
    <row r="46" spans="1:13" ht="14.45" customHeight="1" x14ac:dyDescent="0.2">
      <c r="A46" s="822" t="s">
        <v>1117</v>
      </c>
      <c r="B46" s="823" t="s">
        <v>1094</v>
      </c>
      <c r="C46" s="823" t="s">
        <v>1370</v>
      </c>
      <c r="D46" s="823" t="s">
        <v>1371</v>
      </c>
      <c r="E46" s="823" t="s">
        <v>1372</v>
      </c>
      <c r="F46" s="832"/>
      <c r="G46" s="832"/>
      <c r="H46" s="828">
        <v>0</v>
      </c>
      <c r="I46" s="832">
        <v>1</v>
      </c>
      <c r="J46" s="832">
        <v>1614.9</v>
      </c>
      <c r="K46" s="828">
        <v>1</v>
      </c>
      <c r="L46" s="832">
        <v>1</v>
      </c>
      <c r="M46" s="833">
        <v>1614.9</v>
      </c>
    </row>
    <row r="47" spans="1:13" ht="14.45" customHeight="1" x14ac:dyDescent="0.2">
      <c r="A47" s="822" t="s">
        <v>1117</v>
      </c>
      <c r="B47" s="823" t="s">
        <v>1094</v>
      </c>
      <c r="C47" s="823" t="s">
        <v>1373</v>
      </c>
      <c r="D47" s="823" t="s">
        <v>1374</v>
      </c>
      <c r="E47" s="823" t="s">
        <v>1375</v>
      </c>
      <c r="F47" s="832"/>
      <c r="G47" s="832"/>
      <c r="H47" s="828">
        <v>0</v>
      </c>
      <c r="I47" s="832">
        <v>552</v>
      </c>
      <c r="J47" s="832">
        <v>39893.040000000001</v>
      </c>
      <c r="K47" s="828">
        <v>1</v>
      </c>
      <c r="L47" s="832">
        <v>552</v>
      </c>
      <c r="M47" s="833">
        <v>39893.040000000001</v>
      </c>
    </row>
    <row r="48" spans="1:13" ht="14.45" customHeight="1" x14ac:dyDescent="0.2">
      <c r="A48" s="822" t="s">
        <v>1117</v>
      </c>
      <c r="B48" s="823" t="s">
        <v>1094</v>
      </c>
      <c r="C48" s="823" t="s">
        <v>1379</v>
      </c>
      <c r="D48" s="823" t="s">
        <v>1380</v>
      </c>
      <c r="E48" s="823" t="s">
        <v>1378</v>
      </c>
      <c r="F48" s="832"/>
      <c r="G48" s="832"/>
      <c r="H48" s="828">
        <v>0</v>
      </c>
      <c r="I48" s="832">
        <v>5</v>
      </c>
      <c r="J48" s="832">
        <v>677.69999999999993</v>
      </c>
      <c r="K48" s="828">
        <v>1</v>
      </c>
      <c r="L48" s="832">
        <v>5</v>
      </c>
      <c r="M48" s="833">
        <v>677.69999999999993</v>
      </c>
    </row>
    <row r="49" spans="1:13" ht="14.45" customHeight="1" x14ac:dyDescent="0.2">
      <c r="A49" s="822" t="s">
        <v>1117</v>
      </c>
      <c r="B49" s="823" t="s">
        <v>1094</v>
      </c>
      <c r="C49" s="823" t="s">
        <v>1376</v>
      </c>
      <c r="D49" s="823" t="s">
        <v>1377</v>
      </c>
      <c r="E49" s="823" t="s">
        <v>1378</v>
      </c>
      <c r="F49" s="832"/>
      <c r="G49" s="832"/>
      <c r="H49" s="828">
        <v>0</v>
      </c>
      <c r="I49" s="832">
        <v>5</v>
      </c>
      <c r="J49" s="832">
        <v>677.69999999999993</v>
      </c>
      <c r="K49" s="828">
        <v>1</v>
      </c>
      <c r="L49" s="832">
        <v>5</v>
      </c>
      <c r="M49" s="833">
        <v>677.69999999999993</v>
      </c>
    </row>
    <row r="50" spans="1:13" ht="14.45" customHeight="1" x14ac:dyDescent="0.2">
      <c r="A50" s="822" t="s">
        <v>1117</v>
      </c>
      <c r="B50" s="823" t="s">
        <v>1094</v>
      </c>
      <c r="C50" s="823" t="s">
        <v>1383</v>
      </c>
      <c r="D50" s="823" t="s">
        <v>1384</v>
      </c>
      <c r="E50" s="823" t="s">
        <v>1385</v>
      </c>
      <c r="F50" s="832">
        <v>16</v>
      </c>
      <c r="G50" s="832">
        <v>42175.519999999997</v>
      </c>
      <c r="H50" s="828">
        <v>1</v>
      </c>
      <c r="I50" s="832"/>
      <c r="J50" s="832"/>
      <c r="K50" s="828">
        <v>0</v>
      </c>
      <c r="L50" s="832">
        <v>16</v>
      </c>
      <c r="M50" s="833">
        <v>42175.519999999997</v>
      </c>
    </row>
    <row r="51" spans="1:13" ht="14.45" customHeight="1" x14ac:dyDescent="0.2">
      <c r="A51" s="822" t="s">
        <v>1117</v>
      </c>
      <c r="B51" s="823" t="s">
        <v>1094</v>
      </c>
      <c r="C51" s="823" t="s">
        <v>1381</v>
      </c>
      <c r="D51" s="823" t="s">
        <v>1382</v>
      </c>
      <c r="E51" s="823" t="s">
        <v>1372</v>
      </c>
      <c r="F51" s="832">
        <v>12</v>
      </c>
      <c r="G51" s="832">
        <v>3537.7200000000003</v>
      </c>
      <c r="H51" s="828">
        <v>1</v>
      </c>
      <c r="I51" s="832"/>
      <c r="J51" s="832"/>
      <c r="K51" s="828">
        <v>0</v>
      </c>
      <c r="L51" s="832">
        <v>12</v>
      </c>
      <c r="M51" s="833">
        <v>3537.7200000000003</v>
      </c>
    </row>
    <row r="52" spans="1:13" ht="14.45" customHeight="1" x14ac:dyDescent="0.2">
      <c r="A52" s="822" t="s">
        <v>1117</v>
      </c>
      <c r="B52" s="823" t="s">
        <v>1094</v>
      </c>
      <c r="C52" s="823" t="s">
        <v>1400</v>
      </c>
      <c r="D52" s="823" t="s">
        <v>1384</v>
      </c>
      <c r="E52" s="823" t="s">
        <v>1385</v>
      </c>
      <c r="F52" s="832"/>
      <c r="G52" s="832"/>
      <c r="H52" s="828">
        <v>0</v>
      </c>
      <c r="I52" s="832">
        <v>28</v>
      </c>
      <c r="J52" s="832">
        <v>82978.559999999998</v>
      </c>
      <c r="K52" s="828">
        <v>1</v>
      </c>
      <c r="L52" s="832">
        <v>28</v>
      </c>
      <c r="M52" s="833">
        <v>82978.559999999998</v>
      </c>
    </row>
    <row r="53" spans="1:13" ht="14.45" customHeight="1" x14ac:dyDescent="0.2">
      <c r="A53" s="822" t="s">
        <v>1117</v>
      </c>
      <c r="B53" s="823" t="s">
        <v>1094</v>
      </c>
      <c r="C53" s="823" t="s">
        <v>1401</v>
      </c>
      <c r="D53" s="823" t="s">
        <v>1402</v>
      </c>
      <c r="E53" s="823" t="s">
        <v>1254</v>
      </c>
      <c r="F53" s="832"/>
      <c r="G53" s="832"/>
      <c r="H53" s="828">
        <v>0</v>
      </c>
      <c r="I53" s="832">
        <v>13</v>
      </c>
      <c r="J53" s="832">
        <v>20993.7</v>
      </c>
      <c r="K53" s="828">
        <v>1</v>
      </c>
      <c r="L53" s="832">
        <v>13</v>
      </c>
      <c r="M53" s="833">
        <v>20993.7</v>
      </c>
    </row>
    <row r="54" spans="1:13" ht="14.45" customHeight="1" x14ac:dyDescent="0.2">
      <c r="A54" s="822" t="s">
        <v>1118</v>
      </c>
      <c r="B54" s="823" t="s">
        <v>1822</v>
      </c>
      <c r="C54" s="823" t="s">
        <v>1592</v>
      </c>
      <c r="D54" s="823" t="s">
        <v>1593</v>
      </c>
      <c r="E54" s="823" t="s">
        <v>1594</v>
      </c>
      <c r="F54" s="832"/>
      <c r="G54" s="832"/>
      <c r="H54" s="828">
        <v>0</v>
      </c>
      <c r="I54" s="832">
        <v>3</v>
      </c>
      <c r="J54" s="832">
        <v>378.81</v>
      </c>
      <c r="K54" s="828">
        <v>1</v>
      </c>
      <c r="L54" s="832">
        <v>3</v>
      </c>
      <c r="M54" s="833">
        <v>378.81</v>
      </c>
    </row>
    <row r="55" spans="1:13" ht="14.45" customHeight="1" x14ac:dyDescent="0.2">
      <c r="A55" s="822" t="s">
        <v>1118</v>
      </c>
      <c r="B55" s="823" t="s">
        <v>1094</v>
      </c>
      <c r="C55" s="823" t="s">
        <v>1381</v>
      </c>
      <c r="D55" s="823" t="s">
        <v>1382</v>
      </c>
      <c r="E55" s="823" t="s">
        <v>1372</v>
      </c>
      <c r="F55" s="832">
        <v>5</v>
      </c>
      <c r="G55" s="832">
        <v>1474.0500000000002</v>
      </c>
      <c r="H55" s="828">
        <v>1</v>
      </c>
      <c r="I55" s="832"/>
      <c r="J55" s="832"/>
      <c r="K55" s="828">
        <v>0</v>
      </c>
      <c r="L55" s="832">
        <v>5</v>
      </c>
      <c r="M55" s="833">
        <v>1474.0500000000002</v>
      </c>
    </row>
    <row r="56" spans="1:13" ht="14.45" customHeight="1" x14ac:dyDescent="0.2">
      <c r="A56" s="822" t="s">
        <v>1119</v>
      </c>
      <c r="B56" s="823" t="s">
        <v>1823</v>
      </c>
      <c r="C56" s="823" t="s">
        <v>1696</v>
      </c>
      <c r="D56" s="823" t="s">
        <v>1697</v>
      </c>
      <c r="E56" s="823" t="s">
        <v>1698</v>
      </c>
      <c r="F56" s="832"/>
      <c r="G56" s="832"/>
      <c r="H56" s="828">
        <v>0</v>
      </c>
      <c r="I56" s="832">
        <v>8</v>
      </c>
      <c r="J56" s="832">
        <v>166.64</v>
      </c>
      <c r="K56" s="828">
        <v>1</v>
      </c>
      <c r="L56" s="832">
        <v>8</v>
      </c>
      <c r="M56" s="833">
        <v>166.64</v>
      </c>
    </row>
    <row r="57" spans="1:13" ht="14.45" customHeight="1" x14ac:dyDescent="0.2">
      <c r="A57" s="822" t="s">
        <v>1119</v>
      </c>
      <c r="B57" s="823" t="s">
        <v>1824</v>
      </c>
      <c r="C57" s="823" t="s">
        <v>1683</v>
      </c>
      <c r="D57" s="823" t="s">
        <v>1684</v>
      </c>
      <c r="E57" s="823" t="s">
        <v>1685</v>
      </c>
      <c r="F57" s="832"/>
      <c r="G57" s="832"/>
      <c r="H57" s="828">
        <v>0</v>
      </c>
      <c r="I57" s="832">
        <v>2</v>
      </c>
      <c r="J57" s="832">
        <v>186.54</v>
      </c>
      <c r="K57" s="828">
        <v>1</v>
      </c>
      <c r="L57" s="832">
        <v>2</v>
      </c>
      <c r="M57" s="833">
        <v>186.54</v>
      </c>
    </row>
    <row r="58" spans="1:13" ht="14.45" customHeight="1" x14ac:dyDescent="0.2">
      <c r="A58" s="822" t="s">
        <v>1119</v>
      </c>
      <c r="B58" s="823" t="s">
        <v>1824</v>
      </c>
      <c r="C58" s="823" t="s">
        <v>1686</v>
      </c>
      <c r="D58" s="823" t="s">
        <v>1684</v>
      </c>
      <c r="E58" s="823" t="s">
        <v>1687</v>
      </c>
      <c r="F58" s="832"/>
      <c r="G58" s="832"/>
      <c r="H58" s="828">
        <v>0</v>
      </c>
      <c r="I58" s="832">
        <v>2</v>
      </c>
      <c r="J58" s="832">
        <v>62.18</v>
      </c>
      <c r="K58" s="828">
        <v>1</v>
      </c>
      <c r="L58" s="832">
        <v>2</v>
      </c>
      <c r="M58" s="833">
        <v>62.18</v>
      </c>
    </row>
    <row r="59" spans="1:13" ht="14.45" customHeight="1" x14ac:dyDescent="0.2">
      <c r="A59" s="822" t="s">
        <v>1119</v>
      </c>
      <c r="B59" s="823" t="s">
        <v>1825</v>
      </c>
      <c r="C59" s="823" t="s">
        <v>1704</v>
      </c>
      <c r="D59" s="823" t="s">
        <v>1705</v>
      </c>
      <c r="E59" s="823" t="s">
        <v>1706</v>
      </c>
      <c r="F59" s="832"/>
      <c r="G59" s="832"/>
      <c r="H59" s="828">
        <v>0</v>
      </c>
      <c r="I59" s="832">
        <v>5</v>
      </c>
      <c r="J59" s="832">
        <v>57.4</v>
      </c>
      <c r="K59" s="828">
        <v>1</v>
      </c>
      <c r="L59" s="832">
        <v>5</v>
      </c>
      <c r="M59" s="833">
        <v>57.4</v>
      </c>
    </row>
    <row r="60" spans="1:13" ht="14.45" customHeight="1" x14ac:dyDescent="0.2">
      <c r="A60" s="822" t="s">
        <v>1119</v>
      </c>
      <c r="B60" s="823" t="s">
        <v>1826</v>
      </c>
      <c r="C60" s="823" t="s">
        <v>1714</v>
      </c>
      <c r="D60" s="823" t="s">
        <v>1715</v>
      </c>
      <c r="E60" s="823" t="s">
        <v>1716</v>
      </c>
      <c r="F60" s="832"/>
      <c r="G60" s="832"/>
      <c r="H60" s="828">
        <v>0</v>
      </c>
      <c r="I60" s="832">
        <v>5</v>
      </c>
      <c r="J60" s="832">
        <v>673.05000000000007</v>
      </c>
      <c r="K60" s="828">
        <v>1</v>
      </c>
      <c r="L60" s="832">
        <v>5</v>
      </c>
      <c r="M60" s="833">
        <v>673.05000000000007</v>
      </c>
    </row>
    <row r="61" spans="1:13" ht="14.45" customHeight="1" x14ac:dyDescent="0.2">
      <c r="A61" s="822" t="s">
        <v>1120</v>
      </c>
      <c r="B61" s="823" t="s">
        <v>1805</v>
      </c>
      <c r="C61" s="823" t="s">
        <v>1673</v>
      </c>
      <c r="D61" s="823" t="s">
        <v>1651</v>
      </c>
      <c r="E61" s="823" t="s">
        <v>1674</v>
      </c>
      <c r="F61" s="832"/>
      <c r="G61" s="832"/>
      <c r="H61" s="828"/>
      <c r="I61" s="832">
        <v>1</v>
      </c>
      <c r="J61" s="832">
        <v>0</v>
      </c>
      <c r="K61" s="828"/>
      <c r="L61" s="832">
        <v>1</v>
      </c>
      <c r="M61" s="833">
        <v>0</v>
      </c>
    </row>
    <row r="62" spans="1:13" ht="14.45" customHeight="1" x14ac:dyDescent="0.2">
      <c r="A62" s="822" t="s">
        <v>1120</v>
      </c>
      <c r="B62" s="823" t="s">
        <v>1811</v>
      </c>
      <c r="C62" s="823" t="s">
        <v>1665</v>
      </c>
      <c r="D62" s="823" t="s">
        <v>1480</v>
      </c>
      <c r="E62" s="823" t="s">
        <v>1666</v>
      </c>
      <c r="F62" s="832"/>
      <c r="G62" s="832"/>
      <c r="H62" s="828">
        <v>0</v>
      </c>
      <c r="I62" s="832">
        <v>1</v>
      </c>
      <c r="J62" s="832">
        <v>58.77</v>
      </c>
      <c r="K62" s="828">
        <v>1</v>
      </c>
      <c r="L62" s="832">
        <v>1</v>
      </c>
      <c r="M62" s="833">
        <v>58.77</v>
      </c>
    </row>
    <row r="63" spans="1:13" ht="14.45" customHeight="1" x14ac:dyDescent="0.2">
      <c r="A63" s="822" t="s">
        <v>1120</v>
      </c>
      <c r="B63" s="823" t="s">
        <v>1094</v>
      </c>
      <c r="C63" s="823" t="s">
        <v>1381</v>
      </c>
      <c r="D63" s="823" t="s">
        <v>1382</v>
      </c>
      <c r="E63" s="823" t="s">
        <v>1372</v>
      </c>
      <c r="F63" s="832">
        <v>4</v>
      </c>
      <c r="G63" s="832">
        <v>1179.24</v>
      </c>
      <c r="H63" s="828">
        <v>1</v>
      </c>
      <c r="I63" s="832"/>
      <c r="J63" s="832"/>
      <c r="K63" s="828">
        <v>0</v>
      </c>
      <c r="L63" s="832">
        <v>4</v>
      </c>
      <c r="M63" s="833">
        <v>1179.24</v>
      </c>
    </row>
    <row r="64" spans="1:13" ht="14.45" customHeight="1" x14ac:dyDescent="0.2">
      <c r="A64" s="822" t="s">
        <v>1121</v>
      </c>
      <c r="B64" s="823" t="s">
        <v>1013</v>
      </c>
      <c r="C64" s="823" t="s">
        <v>1454</v>
      </c>
      <c r="D64" s="823" t="s">
        <v>1455</v>
      </c>
      <c r="E64" s="823" t="s">
        <v>1456</v>
      </c>
      <c r="F64" s="832"/>
      <c r="G64" s="832"/>
      <c r="H64" s="828">
        <v>0</v>
      </c>
      <c r="I64" s="832">
        <v>3</v>
      </c>
      <c r="J64" s="832">
        <v>463.08000000000004</v>
      </c>
      <c r="K64" s="828">
        <v>1</v>
      </c>
      <c r="L64" s="832">
        <v>3</v>
      </c>
      <c r="M64" s="833">
        <v>463.08000000000004</v>
      </c>
    </row>
    <row r="65" spans="1:13" ht="14.45" customHeight="1" x14ac:dyDescent="0.2">
      <c r="A65" s="822" t="s">
        <v>1121</v>
      </c>
      <c r="B65" s="823" t="s">
        <v>1094</v>
      </c>
      <c r="C65" s="823" t="s">
        <v>1370</v>
      </c>
      <c r="D65" s="823" t="s">
        <v>1371</v>
      </c>
      <c r="E65" s="823" t="s">
        <v>1372</v>
      </c>
      <c r="F65" s="832"/>
      <c r="G65" s="832"/>
      <c r="H65" s="828">
        <v>0</v>
      </c>
      <c r="I65" s="832">
        <v>1</v>
      </c>
      <c r="J65" s="832">
        <v>1614.9</v>
      </c>
      <c r="K65" s="828">
        <v>1</v>
      </c>
      <c r="L65" s="832">
        <v>1</v>
      </c>
      <c r="M65" s="833">
        <v>1614.9</v>
      </c>
    </row>
    <row r="66" spans="1:13" ht="14.45" customHeight="1" x14ac:dyDescent="0.2">
      <c r="A66" s="822" t="s">
        <v>1121</v>
      </c>
      <c r="B66" s="823" t="s">
        <v>1094</v>
      </c>
      <c r="C66" s="823" t="s">
        <v>1373</v>
      </c>
      <c r="D66" s="823" t="s">
        <v>1374</v>
      </c>
      <c r="E66" s="823" t="s">
        <v>1375</v>
      </c>
      <c r="F66" s="832"/>
      <c r="G66" s="832"/>
      <c r="H66" s="828">
        <v>0</v>
      </c>
      <c r="I66" s="832">
        <v>1042</v>
      </c>
      <c r="J66" s="832">
        <v>75305.34</v>
      </c>
      <c r="K66" s="828">
        <v>1</v>
      </c>
      <c r="L66" s="832">
        <v>1042</v>
      </c>
      <c r="M66" s="833">
        <v>75305.34</v>
      </c>
    </row>
    <row r="67" spans="1:13" ht="14.45" customHeight="1" x14ac:dyDescent="0.2">
      <c r="A67" s="822" t="s">
        <v>1121</v>
      </c>
      <c r="B67" s="823" t="s">
        <v>1094</v>
      </c>
      <c r="C67" s="823" t="s">
        <v>1458</v>
      </c>
      <c r="D67" s="823" t="s">
        <v>1394</v>
      </c>
      <c r="E67" s="823" t="s">
        <v>1375</v>
      </c>
      <c r="F67" s="832"/>
      <c r="G67" s="832"/>
      <c r="H67" s="828">
        <v>0</v>
      </c>
      <c r="I67" s="832">
        <v>72</v>
      </c>
      <c r="J67" s="832">
        <v>5203.4399999999996</v>
      </c>
      <c r="K67" s="828">
        <v>1</v>
      </c>
      <c r="L67" s="832">
        <v>72</v>
      </c>
      <c r="M67" s="833">
        <v>5203.4399999999996</v>
      </c>
    </row>
    <row r="68" spans="1:13" ht="14.45" customHeight="1" x14ac:dyDescent="0.2">
      <c r="A68" s="822" t="s">
        <v>1121</v>
      </c>
      <c r="B68" s="823" t="s">
        <v>1094</v>
      </c>
      <c r="C68" s="823" t="s">
        <v>1457</v>
      </c>
      <c r="D68" s="823" t="s">
        <v>1396</v>
      </c>
      <c r="E68" s="823" t="s">
        <v>1375</v>
      </c>
      <c r="F68" s="832"/>
      <c r="G68" s="832"/>
      <c r="H68" s="828">
        <v>0</v>
      </c>
      <c r="I68" s="832">
        <v>72</v>
      </c>
      <c r="J68" s="832">
        <v>5203.4399999999996</v>
      </c>
      <c r="K68" s="828">
        <v>1</v>
      </c>
      <c r="L68" s="832">
        <v>72</v>
      </c>
      <c r="M68" s="833">
        <v>5203.4399999999996</v>
      </c>
    </row>
    <row r="69" spans="1:13" ht="14.45" customHeight="1" x14ac:dyDescent="0.2">
      <c r="A69" s="822" t="s">
        <v>1121</v>
      </c>
      <c r="B69" s="823" t="s">
        <v>1094</v>
      </c>
      <c r="C69" s="823" t="s">
        <v>1459</v>
      </c>
      <c r="D69" s="823" t="s">
        <v>1390</v>
      </c>
      <c r="E69" s="823" t="s">
        <v>1375</v>
      </c>
      <c r="F69" s="832"/>
      <c r="G69" s="832"/>
      <c r="H69" s="828">
        <v>0</v>
      </c>
      <c r="I69" s="832">
        <v>72</v>
      </c>
      <c r="J69" s="832">
        <v>5203.4399999999996</v>
      </c>
      <c r="K69" s="828">
        <v>1</v>
      </c>
      <c r="L69" s="832">
        <v>72</v>
      </c>
      <c r="M69" s="833">
        <v>5203.4399999999996</v>
      </c>
    </row>
    <row r="70" spans="1:13" ht="14.45" customHeight="1" x14ac:dyDescent="0.2">
      <c r="A70" s="822" t="s">
        <v>1121</v>
      </c>
      <c r="B70" s="823" t="s">
        <v>1094</v>
      </c>
      <c r="C70" s="823" t="s">
        <v>1379</v>
      </c>
      <c r="D70" s="823" t="s">
        <v>1380</v>
      </c>
      <c r="E70" s="823" t="s">
        <v>1378</v>
      </c>
      <c r="F70" s="832"/>
      <c r="G70" s="832"/>
      <c r="H70" s="828">
        <v>0</v>
      </c>
      <c r="I70" s="832">
        <v>19</v>
      </c>
      <c r="J70" s="832">
        <v>2575.2599999999998</v>
      </c>
      <c r="K70" s="828">
        <v>1</v>
      </c>
      <c r="L70" s="832">
        <v>19</v>
      </c>
      <c r="M70" s="833">
        <v>2575.2599999999998</v>
      </c>
    </row>
    <row r="71" spans="1:13" ht="14.45" customHeight="1" x14ac:dyDescent="0.2">
      <c r="A71" s="822" t="s">
        <v>1121</v>
      </c>
      <c r="B71" s="823" t="s">
        <v>1094</v>
      </c>
      <c r="C71" s="823" t="s">
        <v>1376</v>
      </c>
      <c r="D71" s="823" t="s">
        <v>1377</v>
      </c>
      <c r="E71" s="823" t="s">
        <v>1378</v>
      </c>
      <c r="F71" s="832"/>
      <c r="G71" s="832"/>
      <c r="H71" s="828">
        <v>0</v>
      </c>
      <c r="I71" s="832">
        <v>19</v>
      </c>
      <c r="J71" s="832">
        <v>2575.2599999999998</v>
      </c>
      <c r="K71" s="828">
        <v>1</v>
      </c>
      <c r="L71" s="832">
        <v>19</v>
      </c>
      <c r="M71" s="833">
        <v>2575.2599999999998</v>
      </c>
    </row>
    <row r="72" spans="1:13" ht="14.45" customHeight="1" x14ac:dyDescent="0.2">
      <c r="A72" s="822" t="s">
        <v>1121</v>
      </c>
      <c r="B72" s="823" t="s">
        <v>1094</v>
      </c>
      <c r="C72" s="823" t="s">
        <v>1400</v>
      </c>
      <c r="D72" s="823" t="s">
        <v>1384</v>
      </c>
      <c r="E72" s="823" t="s">
        <v>1385</v>
      </c>
      <c r="F72" s="832"/>
      <c r="G72" s="832"/>
      <c r="H72" s="828">
        <v>0</v>
      </c>
      <c r="I72" s="832">
        <v>23</v>
      </c>
      <c r="J72" s="832">
        <v>68160.959999999992</v>
      </c>
      <c r="K72" s="828">
        <v>1</v>
      </c>
      <c r="L72" s="832">
        <v>23</v>
      </c>
      <c r="M72" s="833">
        <v>68160.959999999992</v>
      </c>
    </row>
    <row r="73" spans="1:13" ht="14.45" customHeight="1" x14ac:dyDescent="0.2">
      <c r="A73" s="822" t="s">
        <v>1121</v>
      </c>
      <c r="B73" s="823" t="s">
        <v>1094</v>
      </c>
      <c r="C73" s="823" t="s">
        <v>1461</v>
      </c>
      <c r="D73" s="823" t="s">
        <v>1462</v>
      </c>
      <c r="E73" s="823" t="s">
        <v>1254</v>
      </c>
      <c r="F73" s="832">
        <v>5</v>
      </c>
      <c r="G73" s="832">
        <v>1537.75</v>
      </c>
      <c r="H73" s="828">
        <v>1</v>
      </c>
      <c r="I73" s="832"/>
      <c r="J73" s="832"/>
      <c r="K73" s="828">
        <v>0</v>
      </c>
      <c r="L73" s="832">
        <v>5</v>
      </c>
      <c r="M73" s="833">
        <v>1537.75</v>
      </c>
    </row>
    <row r="74" spans="1:13" ht="14.45" customHeight="1" x14ac:dyDescent="0.2">
      <c r="A74" s="822" t="s">
        <v>1124</v>
      </c>
      <c r="B74" s="823" t="s">
        <v>1827</v>
      </c>
      <c r="C74" s="823" t="s">
        <v>1767</v>
      </c>
      <c r="D74" s="823" t="s">
        <v>1768</v>
      </c>
      <c r="E74" s="823" t="s">
        <v>1769</v>
      </c>
      <c r="F74" s="832"/>
      <c r="G74" s="832"/>
      <c r="H74" s="828">
        <v>0</v>
      </c>
      <c r="I74" s="832">
        <v>1</v>
      </c>
      <c r="J74" s="832">
        <v>118.65</v>
      </c>
      <c r="K74" s="828">
        <v>1</v>
      </c>
      <c r="L74" s="832">
        <v>1</v>
      </c>
      <c r="M74" s="833">
        <v>118.65</v>
      </c>
    </row>
    <row r="75" spans="1:13" ht="14.45" customHeight="1" x14ac:dyDescent="0.2">
      <c r="A75" s="822" t="s">
        <v>1124</v>
      </c>
      <c r="B75" s="823" t="s">
        <v>1822</v>
      </c>
      <c r="C75" s="823" t="s">
        <v>1770</v>
      </c>
      <c r="D75" s="823" t="s">
        <v>1593</v>
      </c>
      <c r="E75" s="823" t="s">
        <v>1771</v>
      </c>
      <c r="F75" s="832"/>
      <c r="G75" s="832"/>
      <c r="H75" s="828">
        <v>0</v>
      </c>
      <c r="I75" s="832">
        <v>1</v>
      </c>
      <c r="J75" s="832">
        <v>84.18</v>
      </c>
      <c r="K75" s="828">
        <v>1</v>
      </c>
      <c r="L75" s="832">
        <v>1</v>
      </c>
      <c r="M75" s="833">
        <v>84.18</v>
      </c>
    </row>
    <row r="76" spans="1:13" ht="14.45" customHeight="1" x14ac:dyDescent="0.2">
      <c r="A76" s="822" t="s">
        <v>1124</v>
      </c>
      <c r="B76" s="823" t="s">
        <v>1805</v>
      </c>
      <c r="C76" s="823" t="s">
        <v>1650</v>
      </c>
      <c r="D76" s="823" t="s">
        <v>1651</v>
      </c>
      <c r="E76" s="823" t="s">
        <v>1652</v>
      </c>
      <c r="F76" s="832"/>
      <c r="G76" s="832"/>
      <c r="H76" s="828"/>
      <c r="I76" s="832">
        <v>1</v>
      </c>
      <c r="J76" s="832">
        <v>0</v>
      </c>
      <c r="K76" s="828"/>
      <c r="L76" s="832">
        <v>1</v>
      </c>
      <c r="M76" s="833">
        <v>0</v>
      </c>
    </row>
    <row r="77" spans="1:13" ht="14.45" customHeight="1" x14ac:dyDescent="0.2">
      <c r="A77" s="822" t="s">
        <v>1124</v>
      </c>
      <c r="B77" s="823" t="s">
        <v>1094</v>
      </c>
      <c r="C77" s="823" t="s">
        <v>1772</v>
      </c>
      <c r="D77" s="823" t="s">
        <v>1402</v>
      </c>
      <c r="E77" s="823" t="s">
        <v>1254</v>
      </c>
      <c r="F77" s="832"/>
      <c r="G77" s="832"/>
      <c r="H77" s="828">
        <v>0</v>
      </c>
      <c r="I77" s="832">
        <v>1</v>
      </c>
      <c r="J77" s="832">
        <v>1614.9</v>
      </c>
      <c r="K77" s="828">
        <v>1</v>
      </c>
      <c r="L77" s="832">
        <v>1</v>
      </c>
      <c r="M77" s="833">
        <v>1614.9</v>
      </c>
    </row>
    <row r="78" spans="1:13" ht="14.45" customHeight="1" x14ac:dyDescent="0.2">
      <c r="A78" s="822" t="s">
        <v>1124</v>
      </c>
      <c r="B78" s="823" t="s">
        <v>1094</v>
      </c>
      <c r="C78" s="823" t="s">
        <v>1373</v>
      </c>
      <c r="D78" s="823" t="s">
        <v>1374</v>
      </c>
      <c r="E78" s="823" t="s">
        <v>1375</v>
      </c>
      <c r="F78" s="832"/>
      <c r="G78" s="832"/>
      <c r="H78" s="828">
        <v>0</v>
      </c>
      <c r="I78" s="832">
        <v>6</v>
      </c>
      <c r="J78" s="832">
        <v>433.62</v>
      </c>
      <c r="K78" s="828">
        <v>1</v>
      </c>
      <c r="L78" s="832">
        <v>6</v>
      </c>
      <c r="M78" s="833">
        <v>433.62</v>
      </c>
    </row>
    <row r="79" spans="1:13" ht="14.45" customHeight="1" x14ac:dyDescent="0.2">
      <c r="A79" s="822" t="s">
        <v>1124</v>
      </c>
      <c r="B79" s="823" t="s">
        <v>1094</v>
      </c>
      <c r="C79" s="823" t="s">
        <v>1401</v>
      </c>
      <c r="D79" s="823" t="s">
        <v>1402</v>
      </c>
      <c r="E79" s="823" t="s">
        <v>1254</v>
      </c>
      <c r="F79" s="832"/>
      <c r="G79" s="832"/>
      <c r="H79" s="828">
        <v>0</v>
      </c>
      <c r="I79" s="832">
        <v>1</v>
      </c>
      <c r="J79" s="832">
        <v>1614.9</v>
      </c>
      <c r="K79" s="828">
        <v>1</v>
      </c>
      <c r="L79" s="832">
        <v>1</v>
      </c>
      <c r="M79" s="833">
        <v>1614.9</v>
      </c>
    </row>
    <row r="80" spans="1:13" ht="14.45" customHeight="1" x14ac:dyDescent="0.2">
      <c r="A80" s="822" t="s">
        <v>1125</v>
      </c>
      <c r="B80" s="823" t="s">
        <v>1812</v>
      </c>
      <c r="C80" s="823" t="s">
        <v>1209</v>
      </c>
      <c r="D80" s="823" t="s">
        <v>1210</v>
      </c>
      <c r="E80" s="823" t="s">
        <v>1211</v>
      </c>
      <c r="F80" s="832"/>
      <c r="G80" s="832"/>
      <c r="H80" s="828">
        <v>0</v>
      </c>
      <c r="I80" s="832">
        <v>1</v>
      </c>
      <c r="J80" s="832">
        <v>490.89</v>
      </c>
      <c r="K80" s="828">
        <v>1</v>
      </c>
      <c r="L80" s="832">
        <v>1</v>
      </c>
      <c r="M80" s="833">
        <v>490.89</v>
      </c>
    </row>
    <row r="81" spans="1:13" ht="14.45" customHeight="1" x14ac:dyDescent="0.2">
      <c r="A81" s="822" t="s">
        <v>1125</v>
      </c>
      <c r="B81" s="823" t="s">
        <v>1013</v>
      </c>
      <c r="C81" s="823" t="s">
        <v>1454</v>
      </c>
      <c r="D81" s="823" t="s">
        <v>1455</v>
      </c>
      <c r="E81" s="823" t="s">
        <v>1456</v>
      </c>
      <c r="F81" s="832"/>
      <c r="G81" s="832"/>
      <c r="H81" s="828">
        <v>0</v>
      </c>
      <c r="I81" s="832">
        <v>1</v>
      </c>
      <c r="J81" s="832">
        <v>154.36000000000001</v>
      </c>
      <c r="K81" s="828">
        <v>1</v>
      </c>
      <c r="L81" s="832">
        <v>1</v>
      </c>
      <c r="M81" s="833">
        <v>154.36000000000001</v>
      </c>
    </row>
    <row r="82" spans="1:13" ht="14.45" customHeight="1" x14ac:dyDescent="0.2">
      <c r="A82" s="822" t="s">
        <v>1125</v>
      </c>
      <c r="B82" s="823" t="s">
        <v>1815</v>
      </c>
      <c r="C82" s="823" t="s">
        <v>1134</v>
      </c>
      <c r="D82" s="823" t="s">
        <v>1135</v>
      </c>
      <c r="E82" s="823" t="s">
        <v>1136</v>
      </c>
      <c r="F82" s="832"/>
      <c r="G82" s="832"/>
      <c r="H82" s="828">
        <v>0</v>
      </c>
      <c r="I82" s="832">
        <v>2</v>
      </c>
      <c r="J82" s="832">
        <v>112.12</v>
      </c>
      <c r="K82" s="828">
        <v>1</v>
      </c>
      <c r="L82" s="832">
        <v>2</v>
      </c>
      <c r="M82" s="833">
        <v>112.12</v>
      </c>
    </row>
    <row r="83" spans="1:13" ht="14.45" customHeight="1" x14ac:dyDescent="0.2">
      <c r="A83" s="822" t="s">
        <v>1125</v>
      </c>
      <c r="B83" s="823" t="s">
        <v>1066</v>
      </c>
      <c r="C83" s="823" t="s">
        <v>1500</v>
      </c>
      <c r="D83" s="823" t="s">
        <v>1501</v>
      </c>
      <c r="E83" s="823" t="s">
        <v>1502</v>
      </c>
      <c r="F83" s="832"/>
      <c r="G83" s="832"/>
      <c r="H83" s="828">
        <v>0</v>
      </c>
      <c r="I83" s="832">
        <v>1</v>
      </c>
      <c r="J83" s="832">
        <v>615.15</v>
      </c>
      <c r="K83" s="828">
        <v>1</v>
      </c>
      <c r="L83" s="832">
        <v>1</v>
      </c>
      <c r="M83" s="833">
        <v>615.15</v>
      </c>
    </row>
    <row r="84" spans="1:13" ht="14.45" customHeight="1" x14ac:dyDescent="0.2">
      <c r="A84" s="822" t="s">
        <v>1125</v>
      </c>
      <c r="B84" s="823" t="s">
        <v>1072</v>
      </c>
      <c r="C84" s="823" t="s">
        <v>1228</v>
      </c>
      <c r="D84" s="823" t="s">
        <v>864</v>
      </c>
      <c r="E84" s="823" t="s">
        <v>1229</v>
      </c>
      <c r="F84" s="832"/>
      <c r="G84" s="832"/>
      <c r="H84" s="828"/>
      <c r="I84" s="832">
        <v>1</v>
      </c>
      <c r="J84" s="832">
        <v>0</v>
      </c>
      <c r="K84" s="828"/>
      <c r="L84" s="832">
        <v>1</v>
      </c>
      <c r="M84" s="833">
        <v>0</v>
      </c>
    </row>
    <row r="85" spans="1:13" ht="14.45" customHeight="1" x14ac:dyDescent="0.2">
      <c r="A85" s="822" t="s">
        <v>1125</v>
      </c>
      <c r="B85" s="823" t="s">
        <v>1085</v>
      </c>
      <c r="C85" s="823" t="s">
        <v>1226</v>
      </c>
      <c r="D85" s="823" t="s">
        <v>902</v>
      </c>
      <c r="E85" s="823" t="s">
        <v>903</v>
      </c>
      <c r="F85" s="832"/>
      <c r="G85" s="832"/>
      <c r="H85" s="828">
        <v>0</v>
      </c>
      <c r="I85" s="832">
        <v>1</v>
      </c>
      <c r="J85" s="832">
        <v>63.75</v>
      </c>
      <c r="K85" s="828">
        <v>1</v>
      </c>
      <c r="L85" s="832">
        <v>1</v>
      </c>
      <c r="M85" s="833">
        <v>63.75</v>
      </c>
    </row>
    <row r="86" spans="1:13" ht="14.45" customHeight="1" x14ac:dyDescent="0.2">
      <c r="A86" s="822" t="s">
        <v>1125</v>
      </c>
      <c r="B86" s="823" t="s">
        <v>1828</v>
      </c>
      <c r="C86" s="823" t="s">
        <v>1562</v>
      </c>
      <c r="D86" s="823" t="s">
        <v>1563</v>
      </c>
      <c r="E86" s="823" t="s">
        <v>1564</v>
      </c>
      <c r="F86" s="832"/>
      <c r="G86" s="832"/>
      <c r="H86" s="828">
        <v>0</v>
      </c>
      <c r="I86" s="832">
        <v>1</v>
      </c>
      <c r="J86" s="832">
        <v>30.5</v>
      </c>
      <c r="K86" s="828">
        <v>1</v>
      </c>
      <c r="L86" s="832">
        <v>1</v>
      </c>
      <c r="M86" s="833">
        <v>30.5</v>
      </c>
    </row>
    <row r="87" spans="1:13" ht="14.45" customHeight="1" x14ac:dyDescent="0.2">
      <c r="A87" s="822" t="s">
        <v>1125</v>
      </c>
      <c r="B87" s="823" t="s">
        <v>1811</v>
      </c>
      <c r="C87" s="823" t="s">
        <v>1511</v>
      </c>
      <c r="D87" s="823" t="s">
        <v>1512</v>
      </c>
      <c r="E87" s="823" t="s">
        <v>1428</v>
      </c>
      <c r="F87" s="832">
        <v>1</v>
      </c>
      <c r="G87" s="832">
        <v>176.32</v>
      </c>
      <c r="H87" s="828">
        <v>1</v>
      </c>
      <c r="I87" s="832"/>
      <c r="J87" s="832"/>
      <c r="K87" s="828">
        <v>0</v>
      </c>
      <c r="L87" s="832">
        <v>1</v>
      </c>
      <c r="M87" s="833">
        <v>176.32</v>
      </c>
    </row>
    <row r="88" spans="1:13" ht="14.45" customHeight="1" x14ac:dyDescent="0.2">
      <c r="A88" s="822" t="s">
        <v>1125</v>
      </c>
      <c r="B88" s="823" t="s">
        <v>1094</v>
      </c>
      <c r="C88" s="823" t="s">
        <v>1585</v>
      </c>
      <c r="D88" s="823" t="s">
        <v>1586</v>
      </c>
      <c r="E88" s="823" t="s">
        <v>1254</v>
      </c>
      <c r="F88" s="832">
        <v>2</v>
      </c>
      <c r="G88" s="832">
        <v>3229.8</v>
      </c>
      <c r="H88" s="828">
        <v>1</v>
      </c>
      <c r="I88" s="832"/>
      <c r="J88" s="832"/>
      <c r="K88" s="828">
        <v>0</v>
      </c>
      <c r="L88" s="832">
        <v>2</v>
      </c>
      <c r="M88" s="833">
        <v>3229.8</v>
      </c>
    </row>
    <row r="89" spans="1:13" ht="14.45" customHeight="1" x14ac:dyDescent="0.2">
      <c r="A89" s="822" t="s">
        <v>1126</v>
      </c>
      <c r="B89" s="823" t="s">
        <v>1094</v>
      </c>
      <c r="C89" s="823" t="s">
        <v>1381</v>
      </c>
      <c r="D89" s="823" t="s">
        <v>1382</v>
      </c>
      <c r="E89" s="823" t="s">
        <v>1372</v>
      </c>
      <c r="F89" s="832">
        <v>3</v>
      </c>
      <c r="G89" s="832">
        <v>884.43000000000006</v>
      </c>
      <c r="H89" s="828">
        <v>1</v>
      </c>
      <c r="I89" s="832"/>
      <c r="J89" s="832"/>
      <c r="K89" s="828">
        <v>0</v>
      </c>
      <c r="L89" s="832">
        <v>3</v>
      </c>
      <c r="M89" s="833">
        <v>884.43000000000006</v>
      </c>
    </row>
    <row r="90" spans="1:13" ht="14.45" customHeight="1" x14ac:dyDescent="0.2">
      <c r="A90" s="822" t="s">
        <v>1127</v>
      </c>
      <c r="B90" s="823" t="s">
        <v>1085</v>
      </c>
      <c r="C90" s="823" t="s">
        <v>1226</v>
      </c>
      <c r="D90" s="823" t="s">
        <v>902</v>
      </c>
      <c r="E90" s="823" t="s">
        <v>903</v>
      </c>
      <c r="F90" s="832"/>
      <c r="G90" s="832"/>
      <c r="H90" s="828">
        <v>0</v>
      </c>
      <c r="I90" s="832">
        <v>1</v>
      </c>
      <c r="J90" s="832">
        <v>63.75</v>
      </c>
      <c r="K90" s="828">
        <v>1</v>
      </c>
      <c r="L90" s="832">
        <v>1</v>
      </c>
      <c r="M90" s="833">
        <v>63.75</v>
      </c>
    </row>
    <row r="91" spans="1:13" ht="14.45" customHeight="1" x14ac:dyDescent="0.2">
      <c r="A91" s="822" t="s">
        <v>1127</v>
      </c>
      <c r="B91" s="823" t="s">
        <v>1085</v>
      </c>
      <c r="C91" s="823" t="s">
        <v>1086</v>
      </c>
      <c r="D91" s="823" t="s">
        <v>902</v>
      </c>
      <c r="E91" s="823" t="s">
        <v>903</v>
      </c>
      <c r="F91" s="832"/>
      <c r="G91" s="832"/>
      <c r="H91" s="828">
        <v>0</v>
      </c>
      <c r="I91" s="832">
        <v>1</v>
      </c>
      <c r="J91" s="832">
        <v>63.75</v>
      </c>
      <c r="K91" s="828">
        <v>1</v>
      </c>
      <c r="L91" s="832">
        <v>1</v>
      </c>
      <c r="M91" s="833">
        <v>63.75</v>
      </c>
    </row>
    <row r="92" spans="1:13" ht="14.45" customHeight="1" x14ac:dyDescent="0.2">
      <c r="A92" s="822" t="s">
        <v>1127</v>
      </c>
      <c r="B92" s="823" t="s">
        <v>1090</v>
      </c>
      <c r="C92" s="823" t="s">
        <v>1091</v>
      </c>
      <c r="D92" s="823" t="s">
        <v>1092</v>
      </c>
      <c r="E92" s="823" t="s">
        <v>1093</v>
      </c>
      <c r="F92" s="832"/>
      <c r="G92" s="832"/>
      <c r="H92" s="828">
        <v>0</v>
      </c>
      <c r="I92" s="832">
        <v>1</v>
      </c>
      <c r="J92" s="832">
        <v>120.15</v>
      </c>
      <c r="K92" s="828">
        <v>1</v>
      </c>
      <c r="L92" s="832">
        <v>1</v>
      </c>
      <c r="M92" s="833">
        <v>120.15</v>
      </c>
    </row>
    <row r="93" spans="1:13" ht="14.45" customHeight="1" x14ac:dyDescent="0.2">
      <c r="A93" s="822" t="s">
        <v>1127</v>
      </c>
      <c r="B93" s="823" t="s">
        <v>1811</v>
      </c>
      <c r="C93" s="823" t="s">
        <v>1479</v>
      </c>
      <c r="D93" s="823" t="s">
        <v>1480</v>
      </c>
      <c r="E93" s="823" t="s">
        <v>1428</v>
      </c>
      <c r="F93" s="832"/>
      <c r="G93" s="832"/>
      <c r="H93" s="828">
        <v>0</v>
      </c>
      <c r="I93" s="832">
        <v>1</v>
      </c>
      <c r="J93" s="832">
        <v>176.32</v>
      </c>
      <c r="K93" s="828">
        <v>1</v>
      </c>
      <c r="L93" s="832">
        <v>1</v>
      </c>
      <c r="M93" s="833">
        <v>176.32</v>
      </c>
    </row>
    <row r="94" spans="1:13" ht="14.45" customHeight="1" x14ac:dyDescent="0.2">
      <c r="A94" s="822" t="s">
        <v>1127</v>
      </c>
      <c r="B94" s="823" t="s">
        <v>1094</v>
      </c>
      <c r="C94" s="823" t="s">
        <v>1373</v>
      </c>
      <c r="D94" s="823" t="s">
        <v>1374</v>
      </c>
      <c r="E94" s="823" t="s">
        <v>1375</v>
      </c>
      <c r="F94" s="832"/>
      <c r="G94" s="832"/>
      <c r="H94" s="828">
        <v>0</v>
      </c>
      <c r="I94" s="832">
        <v>48</v>
      </c>
      <c r="J94" s="832">
        <v>3468.96</v>
      </c>
      <c r="K94" s="828">
        <v>1</v>
      </c>
      <c r="L94" s="832">
        <v>48</v>
      </c>
      <c r="M94" s="833">
        <v>3468.96</v>
      </c>
    </row>
    <row r="95" spans="1:13" ht="14.45" customHeight="1" x14ac:dyDescent="0.2">
      <c r="A95" s="822" t="s">
        <v>1127</v>
      </c>
      <c r="B95" s="823" t="s">
        <v>1094</v>
      </c>
      <c r="C95" s="823" t="s">
        <v>1379</v>
      </c>
      <c r="D95" s="823" t="s">
        <v>1380</v>
      </c>
      <c r="E95" s="823" t="s">
        <v>1378</v>
      </c>
      <c r="F95" s="832"/>
      <c r="G95" s="832"/>
      <c r="H95" s="828">
        <v>0</v>
      </c>
      <c r="I95" s="832">
        <v>3</v>
      </c>
      <c r="J95" s="832">
        <v>406.62</v>
      </c>
      <c r="K95" s="828">
        <v>1</v>
      </c>
      <c r="L95" s="832">
        <v>3</v>
      </c>
      <c r="M95" s="833">
        <v>406.62</v>
      </c>
    </row>
    <row r="96" spans="1:13" ht="14.45" customHeight="1" x14ac:dyDescent="0.2">
      <c r="A96" s="822" t="s">
        <v>1127</v>
      </c>
      <c r="B96" s="823" t="s">
        <v>1094</v>
      </c>
      <c r="C96" s="823" t="s">
        <v>1376</v>
      </c>
      <c r="D96" s="823" t="s">
        <v>1377</v>
      </c>
      <c r="E96" s="823" t="s">
        <v>1378</v>
      </c>
      <c r="F96" s="832"/>
      <c r="G96" s="832"/>
      <c r="H96" s="828">
        <v>0</v>
      </c>
      <c r="I96" s="832">
        <v>3</v>
      </c>
      <c r="J96" s="832">
        <v>406.62</v>
      </c>
      <c r="K96" s="828">
        <v>1</v>
      </c>
      <c r="L96" s="832">
        <v>3</v>
      </c>
      <c r="M96" s="833">
        <v>406.62</v>
      </c>
    </row>
    <row r="97" spans="1:13" ht="14.45" customHeight="1" x14ac:dyDescent="0.2">
      <c r="A97" s="822" t="s">
        <v>1127</v>
      </c>
      <c r="B97" s="823" t="s">
        <v>1094</v>
      </c>
      <c r="C97" s="823" t="s">
        <v>1490</v>
      </c>
      <c r="D97" s="823" t="s">
        <v>1491</v>
      </c>
      <c r="E97" s="823" t="s">
        <v>1492</v>
      </c>
      <c r="F97" s="832">
        <v>1</v>
      </c>
      <c r="G97" s="832">
        <v>347.35</v>
      </c>
      <c r="H97" s="828">
        <v>1</v>
      </c>
      <c r="I97" s="832"/>
      <c r="J97" s="832"/>
      <c r="K97" s="828">
        <v>0</v>
      </c>
      <c r="L97" s="832">
        <v>1</v>
      </c>
      <c r="M97" s="833">
        <v>347.35</v>
      </c>
    </row>
    <row r="98" spans="1:13" ht="14.45" customHeight="1" x14ac:dyDescent="0.2">
      <c r="A98" s="822" t="s">
        <v>1127</v>
      </c>
      <c r="B98" s="823" t="s">
        <v>1094</v>
      </c>
      <c r="C98" s="823" t="s">
        <v>1400</v>
      </c>
      <c r="D98" s="823" t="s">
        <v>1384</v>
      </c>
      <c r="E98" s="823" t="s">
        <v>1385</v>
      </c>
      <c r="F98" s="832"/>
      <c r="G98" s="832"/>
      <c r="H98" s="828">
        <v>0</v>
      </c>
      <c r="I98" s="832">
        <v>15</v>
      </c>
      <c r="J98" s="832">
        <v>44452.799999999996</v>
      </c>
      <c r="K98" s="828">
        <v>1</v>
      </c>
      <c r="L98" s="832">
        <v>15</v>
      </c>
      <c r="M98" s="833">
        <v>44452.799999999996</v>
      </c>
    </row>
    <row r="99" spans="1:13" ht="14.45" customHeight="1" x14ac:dyDescent="0.2">
      <c r="A99" s="822" t="s">
        <v>1127</v>
      </c>
      <c r="B99" s="823" t="s">
        <v>1094</v>
      </c>
      <c r="C99" s="823" t="s">
        <v>1401</v>
      </c>
      <c r="D99" s="823" t="s">
        <v>1402</v>
      </c>
      <c r="E99" s="823" t="s">
        <v>1254</v>
      </c>
      <c r="F99" s="832"/>
      <c r="G99" s="832"/>
      <c r="H99" s="828">
        <v>0</v>
      </c>
      <c r="I99" s="832">
        <v>3</v>
      </c>
      <c r="J99" s="832">
        <v>4844.7000000000007</v>
      </c>
      <c r="K99" s="828">
        <v>1</v>
      </c>
      <c r="L99" s="832">
        <v>3</v>
      </c>
      <c r="M99" s="833">
        <v>4844.7000000000007</v>
      </c>
    </row>
    <row r="100" spans="1:13" ht="14.45" customHeight="1" x14ac:dyDescent="0.2">
      <c r="A100" s="822" t="s">
        <v>1128</v>
      </c>
      <c r="B100" s="823" t="s">
        <v>1013</v>
      </c>
      <c r="C100" s="823" t="s">
        <v>1454</v>
      </c>
      <c r="D100" s="823" t="s">
        <v>1455</v>
      </c>
      <c r="E100" s="823" t="s">
        <v>1456</v>
      </c>
      <c r="F100" s="832"/>
      <c r="G100" s="832"/>
      <c r="H100" s="828">
        <v>0</v>
      </c>
      <c r="I100" s="832">
        <v>1</v>
      </c>
      <c r="J100" s="832">
        <v>154.36000000000001</v>
      </c>
      <c r="K100" s="828">
        <v>1</v>
      </c>
      <c r="L100" s="832">
        <v>1</v>
      </c>
      <c r="M100" s="833">
        <v>154.36000000000001</v>
      </c>
    </row>
    <row r="101" spans="1:13" ht="14.45" customHeight="1" thickBot="1" x14ac:dyDescent="0.25">
      <c r="A101" s="814" t="s">
        <v>1128</v>
      </c>
      <c r="B101" s="815" t="s">
        <v>1094</v>
      </c>
      <c r="C101" s="815" t="s">
        <v>1381</v>
      </c>
      <c r="D101" s="815" t="s">
        <v>1382</v>
      </c>
      <c r="E101" s="815" t="s">
        <v>1372</v>
      </c>
      <c r="F101" s="834">
        <v>6</v>
      </c>
      <c r="G101" s="834">
        <v>1768.8600000000001</v>
      </c>
      <c r="H101" s="820">
        <v>1</v>
      </c>
      <c r="I101" s="834"/>
      <c r="J101" s="834"/>
      <c r="K101" s="820">
        <v>0</v>
      </c>
      <c r="L101" s="834">
        <v>6</v>
      </c>
      <c r="M101" s="835">
        <v>1768.8600000000001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75E59EE-BB1B-4487-A246-173DD0C365A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587</v>
      </c>
      <c r="B5" s="713" t="s">
        <v>588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587</v>
      </c>
      <c r="B6" s="713" t="s">
        <v>1830</v>
      </c>
      <c r="C6" s="714">
        <v>531.31178</v>
      </c>
      <c r="D6" s="714">
        <v>533.82470000000001</v>
      </c>
      <c r="E6" s="714"/>
      <c r="F6" s="714">
        <v>518.80388000000005</v>
      </c>
      <c r="G6" s="714">
        <v>0</v>
      </c>
      <c r="H6" s="714">
        <v>518.80388000000005</v>
      </c>
      <c r="I6" s="715" t="s">
        <v>329</v>
      </c>
      <c r="J6" s="716" t="s">
        <v>1</v>
      </c>
    </row>
    <row r="7" spans="1:10" ht="14.45" customHeight="1" x14ac:dyDescent="0.2">
      <c r="A7" s="712" t="s">
        <v>587</v>
      </c>
      <c r="B7" s="713" t="s">
        <v>1831</v>
      </c>
      <c r="C7" s="714">
        <v>0</v>
      </c>
      <c r="D7" s="714">
        <v>0</v>
      </c>
      <c r="E7" s="714"/>
      <c r="F7" s="714">
        <v>37.225000000000001</v>
      </c>
      <c r="G7" s="714">
        <v>0</v>
      </c>
      <c r="H7" s="714">
        <v>37.225000000000001</v>
      </c>
      <c r="I7" s="715" t="s">
        <v>329</v>
      </c>
      <c r="J7" s="716" t="s">
        <v>1</v>
      </c>
    </row>
    <row r="8" spans="1:10" ht="14.45" customHeight="1" x14ac:dyDescent="0.2">
      <c r="A8" s="712" t="s">
        <v>587</v>
      </c>
      <c r="B8" s="713" t="s">
        <v>1832</v>
      </c>
      <c r="C8" s="714">
        <v>0</v>
      </c>
      <c r="D8" s="714">
        <v>0</v>
      </c>
      <c r="E8" s="714"/>
      <c r="F8" s="714">
        <v>0</v>
      </c>
      <c r="G8" s="714">
        <v>0</v>
      </c>
      <c r="H8" s="714">
        <v>0</v>
      </c>
      <c r="I8" s="715" t="s">
        <v>329</v>
      </c>
      <c r="J8" s="716" t="s">
        <v>1</v>
      </c>
    </row>
    <row r="9" spans="1:10" ht="14.45" customHeight="1" x14ac:dyDescent="0.2">
      <c r="A9" s="712" t="s">
        <v>587</v>
      </c>
      <c r="B9" s="713" t="s">
        <v>1833</v>
      </c>
      <c r="C9" s="714">
        <v>150.67083</v>
      </c>
      <c r="D9" s="714">
        <v>174.24652000000003</v>
      </c>
      <c r="E9" s="714"/>
      <c r="F9" s="714">
        <v>158.42477000000005</v>
      </c>
      <c r="G9" s="714">
        <v>0</v>
      </c>
      <c r="H9" s="714">
        <v>158.42477000000005</v>
      </c>
      <c r="I9" s="715" t="s">
        <v>329</v>
      </c>
      <c r="J9" s="716" t="s">
        <v>1</v>
      </c>
    </row>
    <row r="10" spans="1:10" ht="14.45" customHeight="1" x14ac:dyDescent="0.2">
      <c r="A10" s="712" t="s">
        <v>587</v>
      </c>
      <c r="B10" s="713" t="s">
        <v>1834</v>
      </c>
      <c r="C10" s="714">
        <v>2176.0079700000001</v>
      </c>
      <c r="D10" s="714">
        <v>2369.9848100000004</v>
      </c>
      <c r="E10" s="714"/>
      <c r="F10" s="714">
        <v>2506.8971699999984</v>
      </c>
      <c r="G10" s="714">
        <v>0</v>
      </c>
      <c r="H10" s="714">
        <v>2506.8971699999984</v>
      </c>
      <c r="I10" s="715" t="s">
        <v>329</v>
      </c>
      <c r="J10" s="716" t="s">
        <v>1</v>
      </c>
    </row>
    <row r="11" spans="1:10" ht="14.45" customHeight="1" x14ac:dyDescent="0.2">
      <c r="A11" s="712" t="s">
        <v>587</v>
      </c>
      <c r="B11" s="713" t="s">
        <v>1835</v>
      </c>
      <c r="C11" s="714">
        <v>19.936139999999998</v>
      </c>
      <c r="D11" s="714">
        <v>20.000400000000003</v>
      </c>
      <c r="E11" s="714"/>
      <c r="F11" s="714">
        <v>19.141999999999999</v>
      </c>
      <c r="G11" s="714">
        <v>0</v>
      </c>
      <c r="H11" s="714">
        <v>19.141999999999999</v>
      </c>
      <c r="I11" s="715" t="s">
        <v>329</v>
      </c>
      <c r="J11" s="716" t="s">
        <v>1</v>
      </c>
    </row>
    <row r="12" spans="1:10" ht="14.45" customHeight="1" x14ac:dyDescent="0.2">
      <c r="A12" s="712" t="s">
        <v>587</v>
      </c>
      <c r="B12" s="713" t="s">
        <v>1836</v>
      </c>
      <c r="C12" s="714">
        <v>2.9911500000000002</v>
      </c>
      <c r="D12" s="714">
        <v>2.3929200000000002</v>
      </c>
      <c r="E12" s="714"/>
      <c r="F12" s="714">
        <v>3.5893800000000002</v>
      </c>
      <c r="G12" s="714">
        <v>0</v>
      </c>
      <c r="H12" s="714">
        <v>3.5893800000000002</v>
      </c>
      <c r="I12" s="715" t="s">
        <v>329</v>
      </c>
      <c r="J12" s="716" t="s">
        <v>1</v>
      </c>
    </row>
    <row r="13" spans="1:10" ht="14.45" customHeight="1" x14ac:dyDescent="0.2">
      <c r="A13" s="712" t="s">
        <v>587</v>
      </c>
      <c r="B13" s="713" t="s">
        <v>1837</v>
      </c>
      <c r="C13" s="714">
        <v>3.9468700000000001</v>
      </c>
      <c r="D13" s="714">
        <v>6.6381699999999997</v>
      </c>
      <c r="E13" s="714"/>
      <c r="F13" s="714">
        <v>4.5068799999999998</v>
      </c>
      <c r="G13" s="714">
        <v>0</v>
      </c>
      <c r="H13" s="714">
        <v>4.5068799999999998</v>
      </c>
      <c r="I13" s="715" t="s">
        <v>329</v>
      </c>
      <c r="J13" s="716" t="s">
        <v>1</v>
      </c>
    </row>
    <row r="14" spans="1:10" ht="14.45" customHeight="1" x14ac:dyDescent="0.2">
      <c r="A14" s="712" t="s">
        <v>587</v>
      </c>
      <c r="B14" s="713" t="s">
        <v>1838</v>
      </c>
      <c r="C14" s="714">
        <v>130.20213999999999</v>
      </c>
      <c r="D14" s="714">
        <v>157.49072000000001</v>
      </c>
      <c r="E14" s="714"/>
      <c r="F14" s="714">
        <v>420.10716000000002</v>
      </c>
      <c r="G14" s="714">
        <v>0</v>
      </c>
      <c r="H14" s="714">
        <v>420.10716000000002</v>
      </c>
      <c r="I14" s="715" t="s">
        <v>329</v>
      </c>
      <c r="J14" s="716" t="s">
        <v>1</v>
      </c>
    </row>
    <row r="15" spans="1:10" ht="14.45" customHeight="1" x14ac:dyDescent="0.2">
      <c r="A15" s="712" t="s">
        <v>587</v>
      </c>
      <c r="B15" s="713" t="s">
        <v>1839</v>
      </c>
      <c r="C15" s="714">
        <v>190.35720000000001</v>
      </c>
      <c r="D15" s="714">
        <v>113.08659999999999</v>
      </c>
      <c r="E15" s="714"/>
      <c r="F15" s="714">
        <v>144.37719999999999</v>
      </c>
      <c r="G15" s="714">
        <v>0</v>
      </c>
      <c r="H15" s="714">
        <v>144.37719999999999</v>
      </c>
      <c r="I15" s="715" t="s">
        <v>329</v>
      </c>
      <c r="J15" s="716" t="s">
        <v>1</v>
      </c>
    </row>
    <row r="16" spans="1:10" ht="14.45" customHeight="1" x14ac:dyDescent="0.2">
      <c r="A16" s="712" t="s">
        <v>587</v>
      </c>
      <c r="B16" s="713" t="s">
        <v>1840</v>
      </c>
      <c r="C16" s="714">
        <v>182.47343999999998</v>
      </c>
      <c r="D16" s="714">
        <v>274.03424000000001</v>
      </c>
      <c r="E16" s="714"/>
      <c r="F16" s="714">
        <v>273.65521999999999</v>
      </c>
      <c r="G16" s="714">
        <v>0</v>
      </c>
      <c r="H16" s="714">
        <v>273.65521999999999</v>
      </c>
      <c r="I16" s="715" t="s">
        <v>329</v>
      </c>
      <c r="J16" s="716" t="s">
        <v>1</v>
      </c>
    </row>
    <row r="17" spans="1:10" ht="14.45" customHeight="1" x14ac:dyDescent="0.2">
      <c r="A17" s="712" t="s">
        <v>587</v>
      </c>
      <c r="B17" s="713" t="s">
        <v>1841</v>
      </c>
      <c r="C17" s="714">
        <v>0</v>
      </c>
      <c r="D17" s="714">
        <v>0</v>
      </c>
      <c r="E17" s="714"/>
      <c r="F17" s="714">
        <v>0.17400000000000002</v>
      </c>
      <c r="G17" s="714">
        <v>0</v>
      </c>
      <c r="H17" s="714">
        <v>0.17400000000000002</v>
      </c>
      <c r="I17" s="715" t="s">
        <v>329</v>
      </c>
      <c r="J17" s="716" t="s">
        <v>1</v>
      </c>
    </row>
    <row r="18" spans="1:10" ht="14.45" customHeight="1" x14ac:dyDescent="0.2">
      <c r="A18" s="712" t="s">
        <v>587</v>
      </c>
      <c r="B18" s="713" t="s">
        <v>1842</v>
      </c>
      <c r="C18" s="714">
        <v>0</v>
      </c>
      <c r="D18" s="714">
        <v>0</v>
      </c>
      <c r="E18" s="714"/>
      <c r="F18" s="714">
        <v>2.5759999999999996</v>
      </c>
      <c r="G18" s="714">
        <v>0</v>
      </c>
      <c r="H18" s="714">
        <v>2.5759999999999996</v>
      </c>
      <c r="I18" s="715" t="s">
        <v>329</v>
      </c>
      <c r="J18" s="716" t="s">
        <v>1</v>
      </c>
    </row>
    <row r="19" spans="1:10" ht="14.45" customHeight="1" x14ac:dyDescent="0.2">
      <c r="A19" s="712" t="s">
        <v>587</v>
      </c>
      <c r="B19" s="713" t="s">
        <v>599</v>
      </c>
      <c r="C19" s="714">
        <v>3387.8975199999995</v>
      </c>
      <c r="D19" s="714">
        <v>3651.6990800000008</v>
      </c>
      <c r="E19" s="714"/>
      <c r="F19" s="714">
        <v>4089.4786599999984</v>
      </c>
      <c r="G19" s="714">
        <v>0</v>
      </c>
      <c r="H19" s="714">
        <v>4089.4786599999984</v>
      </c>
      <c r="I19" s="715" t="s">
        <v>329</v>
      </c>
      <c r="J19" s="716" t="s">
        <v>600</v>
      </c>
    </row>
    <row r="21" spans="1:10" ht="14.45" customHeight="1" x14ac:dyDescent="0.2">
      <c r="A21" s="712" t="s">
        <v>587</v>
      </c>
      <c r="B21" s="713" t="s">
        <v>588</v>
      </c>
      <c r="C21" s="714" t="s">
        <v>329</v>
      </c>
      <c r="D21" s="714" t="s">
        <v>329</v>
      </c>
      <c r="E21" s="714"/>
      <c r="F21" s="714" t="s">
        <v>329</v>
      </c>
      <c r="G21" s="714" t="s">
        <v>329</v>
      </c>
      <c r="H21" s="714" t="s">
        <v>329</v>
      </c>
      <c r="I21" s="715" t="s">
        <v>329</v>
      </c>
      <c r="J21" s="716" t="s">
        <v>73</v>
      </c>
    </row>
    <row r="22" spans="1:10" ht="14.45" customHeight="1" x14ac:dyDescent="0.2">
      <c r="A22" s="712" t="s">
        <v>601</v>
      </c>
      <c r="B22" s="713" t="s">
        <v>602</v>
      </c>
      <c r="C22" s="714" t="s">
        <v>329</v>
      </c>
      <c r="D22" s="714" t="s">
        <v>329</v>
      </c>
      <c r="E22" s="714"/>
      <c r="F22" s="714" t="s">
        <v>329</v>
      </c>
      <c r="G22" s="714" t="s">
        <v>329</v>
      </c>
      <c r="H22" s="714" t="s">
        <v>329</v>
      </c>
      <c r="I22" s="715" t="s">
        <v>329</v>
      </c>
      <c r="J22" s="716" t="s">
        <v>0</v>
      </c>
    </row>
    <row r="23" spans="1:10" ht="14.45" customHeight="1" x14ac:dyDescent="0.2">
      <c r="A23" s="712" t="s">
        <v>601</v>
      </c>
      <c r="B23" s="713" t="s">
        <v>1830</v>
      </c>
      <c r="C23" s="714">
        <v>396.27436999999998</v>
      </c>
      <c r="D23" s="714">
        <v>386.85843000000006</v>
      </c>
      <c r="E23" s="714"/>
      <c r="F23" s="714">
        <v>374.57157999999998</v>
      </c>
      <c r="G23" s="714">
        <v>0</v>
      </c>
      <c r="H23" s="714">
        <v>374.57157999999998</v>
      </c>
      <c r="I23" s="715" t="s">
        <v>329</v>
      </c>
      <c r="J23" s="716" t="s">
        <v>1</v>
      </c>
    </row>
    <row r="24" spans="1:10" ht="14.45" customHeight="1" x14ac:dyDescent="0.2">
      <c r="A24" s="712" t="s">
        <v>601</v>
      </c>
      <c r="B24" s="713" t="s">
        <v>1831</v>
      </c>
      <c r="C24" s="714">
        <v>0</v>
      </c>
      <c r="D24" s="714">
        <v>0</v>
      </c>
      <c r="E24" s="714"/>
      <c r="F24" s="714">
        <v>28.225000000000001</v>
      </c>
      <c r="G24" s="714">
        <v>0</v>
      </c>
      <c r="H24" s="714">
        <v>28.225000000000001</v>
      </c>
      <c r="I24" s="715" t="s">
        <v>329</v>
      </c>
      <c r="J24" s="716" t="s">
        <v>1</v>
      </c>
    </row>
    <row r="25" spans="1:10" ht="14.45" customHeight="1" x14ac:dyDescent="0.2">
      <c r="A25" s="712" t="s">
        <v>601</v>
      </c>
      <c r="B25" s="713" t="s">
        <v>1833</v>
      </c>
      <c r="C25" s="714">
        <v>27.666270000000001</v>
      </c>
      <c r="D25" s="714">
        <v>20.874400000000001</v>
      </c>
      <c r="E25" s="714"/>
      <c r="F25" s="714">
        <v>10.64359</v>
      </c>
      <c r="G25" s="714">
        <v>0</v>
      </c>
      <c r="H25" s="714">
        <v>10.64359</v>
      </c>
      <c r="I25" s="715" t="s">
        <v>329</v>
      </c>
      <c r="J25" s="716" t="s">
        <v>1</v>
      </c>
    </row>
    <row r="26" spans="1:10" ht="14.45" customHeight="1" x14ac:dyDescent="0.2">
      <c r="A26" s="712" t="s">
        <v>601</v>
      </c>
      <c r="B26" s="713" t="s">
        <v>1834</v>
      </c>
      <c r="C26" s="714">
        <v>284.27854999999994</v>
      </c>
      <c r="D26" s="714">
        <v>290.44074999999992</v>
      </c>
      <c r="E26" s="714"/>
      <c r="F26" s="714">
        <v>397.32114000000007</v>
      </c>
      <c r="G26" s="714">
        <v>0</v>
      </c>
      <c r="H26" s="714">
        <v>397.32114000000007</v>
      </c>
      <c r="I26" s="715" t="s">
        <v>329</v>
      </c>
      <c r="J26" s="716" t="s">
        <v>1</v>
      </c>
    </row>
    <row r="27" spans="1:10" ht="14.45" customHeight="1" x14ac:dyDescent="0.2">
      <c r="A27" s="712" t="s">
        <v>601</v>
      </c>
      <c r="B27" s="713" t="s">
        <v>1835</v>
      </c>
      <c r="C27" s="714">
        <v>0</v>
      </c>
      <c r="D27" s="714">
        <v>0</v>
      </c>
      <c r="E27" s="714"/>
      <c r="F27" s="714">
        <v>0</v>
      </c>
      <c r="G27" s="714">
        <v>0</v>
      </c>
      <c r="H27" s="714">
        <v>0</v>
      </c>
      <c r="I27" s="715" t="s">
        <v>329</v>
      </c>
      <c r="J27" s="716" t="s">
        <v>1</v>
      </c>
    </row>
    <row r="28" spans="1:10" ht="14.45" customHeight="1" x14ac:dyDescent="0.2">
      <c r="A28" s="712" t="s">
        <v>601</v>
      </c>
      <c r="B28" s="713" t="s">
        <v>1837</v>
      </c>
      <c r="C28" s="714">
        <v>0.53316000000000008</v>
      </c>
      <c r="D28" s="714">
        <v>0.74815000000000009</v>
      </c>
      <c r="E28" s="714"/>
      <c r="F28" s="714">
        <v>0.90688000000000002</v>
      </c>
      <c r="G28" s="714">
        <v>0</v>
      </c>
      <c r="H28" s="714">
        <v>0.90688000000000002</v>
      </c>
      <c r="I28" s="715" t="s">
        <v>329</v>
      </c>
      <c r="J28" s="716" t="s">
        <v>1</v>
      </c>
    </row>
    <row r="29" spans="1:10" ht="14.45" customHeight="1" x14ac:dyDescent="0.2">
      <c r="A29" s="712" t="s">
        <v>601</v>
      </c>
      <c r="B29" s="713" t="s">
        <v>1838</v>
      </c>
      <c r="C29" s="714">
        <v>55.731319999999997</v>
      </c>
      <c r="D29" s="714">
        <v>62.458800000000004</v>
      </c>
      <c r="E29" s="714"/>
      <c r="F29" s="714">
        <v>154.80676</v>
      </c>
      <c r="G29" s="714">
        <v>0</v>
      </c>
      <c r="H29" s="714">
        <v>154.80676</v>
      </c>
      <c r="I29" s="715" t="s">
        <v>329</v>
      </c>
      <c r="J29" s="716" t="s">
        <v>1</v>
      </c>
    </row>
    <row r="30" spans="1:10" ht="14.45" customHeight="1" x14ac:dyDescent="0.2">
      <c r="A30" s="712" t="s">
        <v>601</v>
      </c>
      <c r="B30" s="713" t="s">
        <v>1840</v>
      </c>
      <c r="C30" s="714">
        <v>0</v>
      </c>
      <c r="D30" s="714">
        <v>0</v>
      </c>
      <c r="E30" s="714"/>
      <c r="F30" s="714">
        <v>0</v>
      </c>
      <c r="G30" s="714">
        <v>0</v>
      </c>
      <c r="H30" s="714">
        <v>0</v>
      </c>
      <c r="I30" s="715" t="s">
        <v>329</v>
      </c>
      <c r="J30" s="716" t="s">
        <v>1</v>
      </c>
    </row>
    <row r="31" spans="1:10" ht="14.45" customHeight="1" x14ac:dyDescent="0.2">
      <c r="A31" s="712" t="s">
        <v>601</v>
      </c>
      <c r="B31" s="713" t="s">
        <v>1841</v>
      </c>
      <c r="C31" s="714">
        <v>0</v>
      </c>
      <c r="D31" s="714">
        <v>0</v>
      </c>
      <c r="E31" s="714"/>
      <c r="F31" s="714">
        <v>0.11600000000000001</v>
      </c>
      <c r="G31" s="714">
        <v>0</v>
      </c>
      <c r="H31" s="714">
        <v>0.11600000000000001</v>
      </c>
      <c r="I31" s="715" t="s">
        <v>329</v>
      </c>
      <c r="J31" s="716" t="s">
        <v>1</v>
      </c>
    </row>
    <row r="32" spans="1:10" ht="14.45" customHeight="1" x14ac:dyDescent="0.2">
      <c r="A32" s="712" t="s">
        <v>601</v>
      </c>
      <c r="B32" s="713" t="s">
        <v>1842</v>
      </c>
      <c r="C32" s="714">
        <v>0</v>
      </c>
      <c r="D32" s="714">
        <v>0</v>
      </c>
      <c r="E32" s="714"/>
      <c r="F32" s="714">
        <v>0.94399999999999995</v>
      </c>
      <c r="G32" s="714">
        <v>0</v>
      </c>
      <c r="H32" s="714">
        <v>0.94399999999999995</v>
      </c>
      <c r="I32" s="715" t="s">
        <v>329</v>
      </c>
      <c r="J32" s="716" t="s">
        <v>1</v>
      </c>
    </row>
    <row r="33" spans="1:10" ht="14.45" customHeight="1" x14ac:dyDescent="0.2">
      <c r="A33" s="712" t="s">
        <v>601</v>
      </c>
      <c r="B33" s="713" t="s">
        <v>603</v>
      </c>
      <c r="C33" s="714">
        <v>764.48366999999985</v>
      </c>
      <c r="D33" s="714">
        <v>761.38052999999991</v>
      </c>
      <c r="E33" s="714"/>
      <c r="F33" s="714">
        <v>967.53494999999998</v>
      </c>
      <c r="G33" s="714">
        <v>0</v>
      </c>
      <c r="H33" s="714">
        <v>967.53494999999998</v>
      </c>
      <c r="I33" s="715" t="s">
        <v>329</v>
      </c>
      <c r="J33" s="716" t="s">
        <v>604</v>
      </c>
    </row>
    <row r="34" spans="1:10" ht="14.45" customHeight="1" x14ac:dyDescent="0.2">
      <c r="A34" s="712" t="s">
        <v>329</v>
      </c>
      <c r="B34" s="713" t="s">
        <v>329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605</v>
      </c>
    </row>
    <row r="35" spans="1:10" ht="14.45" customHeight="1" x14ac:dyDescent="0.2">
      <c r="A35" s="712" t="s">
        <v>1843</v>
      </c>
      <c r="B35" s="713" t="s">
        <v>1844</v>
      </c>
      <c r="C35" s="714" t="s">
        <v>329</v>
      </c>
      <c r="D35" s="714" t="s">
        <v>329</v>
      </c>
      <c r="E35" s="714"/>
      <c r="F35" s="714" t="s">
        <v>329</v>
      </c>
      <c r="G35" s="714" t="s">
        <v>329</v>
      </c>
      <c r="H35" s="714" t="s">
        <v>329</v>
      </c>
      <c r="I35" s="715" t="s">
        <v>329</v>
      </c>
      <c r="J35" s="716" t="s">
        <v>0</v>
      </c>
    </row>
    <row r="36" spans="1:10" ht="14.45" customHeight="1" x14ac:dyDescent="0.2">
      <c r="A36" s="712" t="s">
        <v>1843</v>
      </c>
      <c r="B36" s="713" t="s">
        <v>1834</v>
      </c>
      <c r="C36" s="714">
        <v>0</v>
      </c>
      <c r="D36" s="714">
        <v>0</v>
      </c>
      <c r="E36" s="714"/>
      <c r="F36" s="714">
        <v>0</v>
      </c>
      <c r="G36" s="714">
        <v>0</v>
      </c>
      <c r="H36" s="714">
        <v>0</v>
      </c>
      <c r="I36" s="715" t="s">
        <v>329</v>
      </c>
      <c r="J36" s="716" t="s">
        <v>1</v>
      </c>
    </row>
    <row r="37" spans="1:10" ht="14.45" customHeight="1" x14ac:dyDescent="0.2">
      <c r="A37" s="712" t="s">
        <v>1843</v>
      </c>
      <c r="B37" s="713" t="s">
        <v>1838</v>
      </c>
      <c r="C37" s="714">
        <v>0</v>
      </c>
      <c r="D37" s="714">
        <v>0</v>
      </c>
      <c r="E37" s="714"/>
      <c r="F37" s="714">
        <v>0</v>
      </c>
      <c r="G37" s="714">
        <v>0</v>
      </c>
      <c r="H37" s="714">
        <v>0</v>
      </c>
      <c r="I37" s="715" t="s">
        <v>329</v>
      </c>
      <c r="J37" s="716" t="s">
        <v>1</v>
      </c>
    </row>
    <row r="38" spans="1:10" ht="14.45" customHeight="1" x14ac:dyDescent="0.2">
      <c r="A38" s="712" t="s">
        <v>1843</v>
      </c>
      <c r="B38" s="713" t="s">
        <v>1845</v>
      </c>
      <c r="C38" s="714">
        <v>0</v>
      </c>
      <c r="D38" s="714">
        <v>0</v>
      </c>
      <c r="E38" s="714"/>
      <c r="F38" s="714">
        <v>0</v>
      </c>
      <c r="G38" s="714">
        <v>0</v>
      </c>
      <c r="H38" s="714">
        <v>0</v>
      </c>
      <c r="I38" s="715" t="s">
        <v>329</v>
      </c>
      <c r="J38" s="716" t="s">
        <v>604</v>
      </c>
    </row>
    <row r="39" spans="1:10" ht="14.45" customHeight="1" x14ac:dyDescent="0.2">
      <c r="A39" s="712" t="s">
        <v>329</v>
      </c>
      <c r="B39" s="713" t="s">
        <v>329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605</v>
      </c>
    </row>
    <row r="40" spans="1:10" ht="14.45" customHeight="1" x14ac:dyDescent="0.2">
      <c r="A40" s="712" t="s">
        <v>609</v>
      </c>
      <c r="B40" s="713" t="s">
        <v>610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0</v>
      </c>
    </row>
    <row r="41" spans="1:10" ht="14.45" customHeight="1" x14ac:dyDescent="0.2">
      <c r="A41" s="712" t="s">
        <v>609</v>
      </c>
      <c r="B41" s="713" t="s">
        <v>1830</v>
      </c>
      <c r="C41" s="714">
        <v>135.03740999999999</v>
      </c>
      <c r="D41" s="714">
        <v>146.96626999999998</v>
      </c>
      <c r="E41" s="714"/>
      <c r="F41" s="714">
        <v>144.23230000000007</v>
      </c>
      <c r="G41" s="714">
        <v>0</v>
      </c>
      <c r="H41" s="714">
        <v>144.23230000000007</v>
      </c>
      <c r="I41" s="715" t="s">
        <v>329</v>
      </c>
      <c r="J41" s="716" t="s">
        <v>1</v>
      </c>
    </row>
    <row r="42" spans="1:10" ht="14.45" customHeight="1" x14ac:dyDescent="0.2">
      <c r="A42" s="712" t="s">
        <v>609</v>
      </c>
      <c r="B42" s="713" t="s">
        <v>1831</v>
      </c>
      <c r="C42" s="714">
        <v>0</v>
      </c>
      <c r="D42" s="714">
        <v>0</v>
      </c>
      <c r="E42" s="714"/>
      <c r="F42" s="714">
        <v>9</v>
      </c>
      <c r="G42" s="714">
        <v>0</v>
      </c>
      <c r="H42" s="714">
        <v>9</v>
      </c>
      <c r="I42" s="715" t="s">
        <v>329</v>
      </c>
      <c r="J42" s="716" t="s">
        <v>1</v>
      </c>
    </row>
    <row r="43" spans="1:10" ht="14.45" customHeight="1" x14ac:dyDescent="0.2">
      <c r="A43" s="712" t="s">
        <v>609</v>
      </c>
      <c r="B43" s="713" t="s">
        <v>1832</v>
      </c>
      <c r="C43" s="714">
        <v>0</v>
      </c>
      <c r="D43" s="714">
        <v>0</v>
      </c>
      <c r="E43" s="714"/>
      <c r="F43" s="714">
        <v>0</v>
      </c>
      <c r="G43" s="714">
        <v>0</v>
      </c>
      <c r="H43" s="714">
        <v>0</v>
      </c>
      <c r="I43" s="715" t="s">
        <v>329</v>
      </c>
      <c r="J43" s="716" t="s">
        <v>1</v>
      </c>
    </row>
    <row r="44" spans="1:10" ht="14.45" customHeight="1" x14ac:dyDescent="0.2">
      <c r="A44" s="712" t="s">
        <v>609</v>
      </c>
      <c r="B44" s="713" t="s">
        <v>1833</v>
      </c>
      <c r="C44" s="714">
        <v>123.00455999999998</v>
      </c>
      <c r="D44" s="714">
        <v>153.37212000000002</v>
      </c>
      <c r="E44" s="714"/>
      <c r="F44" s="714">
        <v>147.78118000000006</v>
      </c>
      <c r="G44" s="714">
        <v>0</v>
      </c>
      <c r="H44" s="714">
        <v>147.78118000000006</v>
      </c>
      <c r="I44" s="715" t="s">
        <v>329</v>
      </c>
      <c r="J44" s="716" t="s">
        <v>1</v>
      </c>
    </row>
    <row r="45" spans="1:10" ht="14.45" customHeight="1" x14ac:dyDescent="0.2">
      <c r="A45" s="712" t="s">
        <v>609</v>
      </c>
      <c r="B45" s="713" t="s">
        <v>1834</v>
      </c>
      <c r="C45" s="714">
        <v>1891.7294200000001</v>
      </c>
      <c r="D45" s="714">
        <v>2079.5440600000006</v>
      </c>
      <c r="E45" s="714"/>
      <c r="F45" s="714">
        <v>2109.5760299999984</v>
      </c>
      <c r="G45" s="714">
        <v>0</v>
      </c>
      <c r="H45" s="714">
        <v>2109.5760299999984</v>
      </c>
      <c r="I45" s="715" t="s">
        <v>329</v>
      </c>
      <c r="J45" s="716" t="s">
        <v>1</v>
      </c>
    </row>
    <row r="46" spans="1:10" ht="14.45" customHeight="1" x14ac:dyDescent="0.2">
      <c r="A46" s="712" t="s">
        <v>609</v>
      </c>
      <c r="B46" s="713" t="s">
        <v>1835</v>
      </c>
      <c r="C46" s="714">
        <v>19.936139999999998</v>
      </c>
      <c r="D46" s="714">
        <v>20.000400000000003</v>
      </c>
      <c r="E46" s="714"/>
      <c r="F46" s="714">
        <v>19.141999999999999</v>
      </c>
      <c r="G46" s="714">
        <v>0</v>
      </c>
      <c r="H46" s="714">
        <v>19.141999999999999</v>
      </c>
      <c r="I46" s="715" t="s">
        <v>329</v>
      </c>
      <c r="J46" s="716" t="s">
        <v>1</v>
      </c>
    </row>
    <row r="47" spans="1:10" ht="14.45" customHeight="1" x14ac:dyDescent="0.2">
      <c r="A47" s="712" t="s">
        <v>609</v>
      </c>
      <c r="B47" s="713" t="s">
        <v>1836</v>
      </c>
      <c r="C47" s="714">
        <v>2.9911500000000002</v>
      </c>
      <c r="D47" s="714">
        <v>2.3929200000000002</v>
      </c>
      <c r="E47" s="714"/>
      <c r="F47" s="714">
        <v>3.5893800000000002</v>
      </c>
      <c r="G47" s="714">
        <v>0</v>
      </c>
      <c r="H47" s="714">
        <v>3.5893800000000002</v>
      </c>
      <c r="I47" s="715" t="s">
        <v>329</v>
      </c>
      <c r="J47" s="716" t="s">
        <v>1</v>
      </c>
    </row>
    <row r="48" spans="1:10" ht="14.45" customHeight="1" x14ac:dyDescent="0.2">
      <c r="A48" s="712" t="s">
        <v>609</v>
      </c>
      <c r="B48" s="713" t="s">
        <v>1837</v>
      </c>
      <c r="C48" s="714">
        <v>3.41371</v>
      </c>
      <c r="D48" s="714">
        <v>5.8900199999999998</v>
      </c>
      <c r="E48" s="714"/>
      <c r="F48" s="714">
        <v>3.6</v>
      </c>
      <c r="G48" s="714">
        <v>0</v>
      </c>
      <c r="H48" s="714">
        <v>3.6</v>
      </c>
      <c r="I48" s="715" t="s">
        <v>329</v>
      </c>
      <c r="J48" s="716" t="s">
        <v>1</v>
      </c>
    </row>
    <row r="49" spans="1:10" ht="14.45" customHeight="1" x14ac:dyDescent="0.2">
      <c r="A49" s="712" t="s">
        <v>609</v>
      </c>
      <c r="B49" s="713" t="s">
        <v>1838</v>
      </c>
      <c r="C49" s="714">
        <v>74.470820000000003</v>
      </c>
      <c r="D49" s="714">
        <v>95.03192</v>
      </c>
      <c r="E49" s="714"/>
      <c r="F49" s="714">
        <v>265.30040000000002</v>
      </c>
      <c r="G49" s="714">
        <v>0</v>
      </c>
      <c r="H49" s="714">
        <v>265.30040000000002</v>
      </c>
      <c r="I49" s="715" t="s">
        <v>329</v>
      </c>
      <c r="J49" s="716" t="s">
        <v>1</v>
      </c>
    </row>
    <row r="50" spans="1:10" ht="14.45" customHeight="1" x14ac:dyDescent="0.2">
      <c r="A50" s="712" t="s">
        <v>609</v>
      </c>
      <c r="B50" s="713" t="s">
        <v>1839</v>
      </c>
      <c r="C50" s="714">
        <v>190.35720000000001</v>
      </c>
      <c r="D50" s="714">
        <v>113.08659999999999</v>
      </c>
      <c r="E50" s="714"/>
      <c r="F50" s="714">
        <v>144.37719999999999</v>
      </c>
      <c r="G50" s="714">
        <v>0</v>
      </c>
      <c r="H50" s="714">
        <v>144.37719999999999</v>
      </c>
      <c r="I50" s="715" t="s">
        <v>329</v>
      </c>
      <c r="J50" s="716" t="s">
        <v>1</v>
      </c>
    </row>
    <row r="51" spans="1:10" ht="14.45" customHeight="1" x14ac:dyDescent="0.2">
      <c r="A51" s="712" t="s">
        <v>609</v>
      </c>
      <c r="B51" s="713" t="s">
        <v>1840</v>
      </c>
      <c r="C51" s="714">
        <v>182.47343999999998</v>
      </c>
      <c r="D51" s="714">
        <v>274.03424000000001</v>
      </c>
      <c r="E51" s="714"/>
      <c r="F51" s="714">
        <v>273.65521999999999</v>
      </c>
      <c r="G51" s="714">
        <v>0</v>
      </c>
      <c r="H51" s="714">
        <v>273.65521999999999</v>
      </c>
      <c r="I51" s="715" t="s">
        <v>329</v>
      </c>
      <c r="J51" s="716" t="s">
        <v>1</v>
      </c>
    </row>
    <row r="52" spans="1:10" ht="14.45" customHeight="1" x14ac:dyDescent="0.2">
      <c r="A52" s="712" t="s">
        <v>609</v>
      </c>
      <c r="B52" s="713" t="s">
        <v>1841</v>
      </c>
      <c r="C52" s="714">
        <v>0</v>
      </c>
      <c r="D52" s="714">
        <v>0</v>
      </c>
      <c r="E52" s="714"/>
      <c r="F52" s="714">
        <v>5.8000000000000003E-2</v>
      </c>
      <c r="G52" s="714">
        <v>0</v>
      </c>
      <c r="H52" s="714">
        <v>5.8000000000000003E-2</v>
      </c>
      <c r="I52" s="715" t="s">
        <v>329</v>
      </c>
      <c r="J52" s="716" t="s">
        <v>1</v>
      </c>
    </row>
    <row r="53" spans="1:10" ht="14.45" customHeight="1" x14ac:dyDescent="0.2">
      <c r="A53" s="712" t="s">
        <v>609</v>
      </c>
      <c r="B53" s="713" t="s">
        <v>1842</v>
      </c>
      <c r="C53" s="714">
        <v>0</v>
      </c>
      <c r="D53" s="714">
        <v>0</v>
      </c>
      <c r="E53" s="714"/>
      <c r="F53" s="714">
        <v>1.6319999999999999</v>
      </c>
      <c r="G53" s="714">
        <v>0</v>
      </c>
      <c r="H53" s="714">
        <v>1.6319999999999999</v>
      </c>
      <c r="I53" s="715" t="s">
        <v>329</v>
      </c>
      <c r="J53" s="716" t="s">
        <v>1</v>
      </c>
    </row>
    <row r="54" spans="1:10" ht="14.45" customHeight="1" x14ac:dyDescent="0.2">
      <c r="A54" s="712" t="s">
        <v>609</v>
      </c>
      <c r="B54" s="713" t="s">
        <v>611</v>
      </c>
      <c r="C54" s="714">
        <v>2623.413849999999</v>
      </c>
      <c r="D54" s="714">
        <v>2890.31855</v>
      </c>
      <c r="E54" s="714"/>
      <c r="F54" s="714">
        <v>3121.9437099999982</v>
      </c>
      <c r="G54" s="714">
        <v>0</v>
      </c>
      <c r="H54" s="714">
        <v>3121.9437099999982</v>
      </c>
      <c r="I54" s="715" t="s">
        <v>329</v>
      </c>
      <c r="J54" s="716" t="s">
        <v>604</v>
      </c>
    </row>
    <row r="55" spans="1:10" ht="14.45" customHeight="1" x14ac:dyDescent="0.2">
      <c r="A55" s="712" t="s">
        <v>329</v>
      </c>
      <c r="B55" s="713" t="s">
        <v>329</v>
      </c>
      <c r="C55" s="714" t="s">
        <v>329</v>
      </c>
      <c r="D55" s="714" t="s">
        <v>329</v>
      </c>
      <c r="E55" s="714"/>
      <c r="F55" s="714" t="s">
        <v>329</v>
      </c>
      <c r="G55" s="714" t="s">
        <v>329</v>
      </c>
      <c r="H55" s="714" t="s">
        <v>329</v>
      </c>
      <c r="I55" s="715" t="s">
        <v>329</v>
      </c>
      <c r="J55" s="716" t="s">
        <v>605</v>
      </c>
    </row>
    <row r="56" spans="1:10" ht="14.45" customHeight="1" x14ac:dyDescent="0.2">
      <c r="A56" s="712" t="s">
        <v>587</v>
      </c>
      <c r="B56" s="713" t="s">
        <v>599</v>
      </c>
      <c r="C56" s="714">
        <v>3387.8975199999995</v>
      </c>
      <c r="D56" s="714">
        <v>3651.6990799999999</v>
      </c>
      <c r="E56" s="714"/>
      <c r="F56" s="714">
        <v>4089.4786599999984</v>
      </c>
      <c r="G56" s="714">
        <v>0</v>
      </c>
      <c r="H56" s="714">
        <v>4089.4786599999984</v>
      </c>
      <c r="I56" s="715" t="s">
        <v>329</v>
      </c>
      <c r="J56" s="716" t="s">
        <v>600</v>
      </c>
    </row>
  </sheetData>
  <mergeCells count="3">
    <mergeCell ref="A1:I1"/>
    <mergeCell ref="F3:I3"/>
    <mergeCell ref="C4:D4"/>
  </mergeCells>
  <conditionalFormatting sqref="F20 F57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56">
    <cfRule type="expression" dxfId="32" priority="6">
      <formula>$H21&gt;0</formula>
    </cfRule>
  </conditionalFormatting>
  <conditionalFormatting sqref="A21:A56">
    <cfRule type="expression" dxfId="31" priority="5">
      <formula>AND($J21&lt;&gt;"mezeraKL",$J21&lt;&gt;"")</formula>
    </cfRule>
  </conditionalFormatting>
  <conditionalFormatting sqref="I21:I56">
    <cfRule type="expression" dxfId="30" priority="7">
      <formula>$I21&gt;1</formula>
    </cfRule>
  </conditionalFormatting>
  <conditionalFormatting sqref="B21:B56">
    <cfRule type="expression" dxfId="29" priority="4">
      <formula>OR($J21="NS",$J21="SumaNS",$J21="Účet")</formula>
    </cfRule>
  </conditionalFormatting>
  <conditionalFormatting sqref="A21:D56 F21:I56">
    <cfRule type="expression" dxfId="28" priority="8">
      <formula>AND($J21&lt;&gt;"",$J21&lt;&gt;"mezeraKL")</formula>
    </cfRule>
  </conditionalFormatting>
  <conditionalFormatting sqref="B21:D56 F21:I56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56 F21:I56">
    <cfRule type="expression" dxfId="26" priority="2">
      <formula>OR($J21="SumaNS",$J21="NS")</formula>
    </cfRule>
  </conditionalFormatting>
  <hyperlinks>
    <hyperlink ref="A2" location="Obsah!A1" display="Zpět na Obsah  KL 01  1.-4.měsíc" xr:uid="{1A854BA4-FD0A-4A32-84C9-028ED3B85D9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2452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10.620167389914004</v>
      </c>
      <c r="J3" s="203">
        <f>SUBTOTAL(9,J5:J1048576)</f>
        <v>385067.25</v>
      </c>
      <c r="K3" s="204">
        <f>SUBTOTAL(9,K5:K1048576)</f>
        <v>4089478.6513738632</v>
      </c>
    </row>
    <row r="4" spans="1:11" s="329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587</v>
      </c>
      <c r="B5" s="808" t="s">
        <v>588</v>
      </c>
      <c r="C5" s="811" t="s">
        <v>601</v>
      </c>
      <c r="D5" s="839" t="s">
        <v>602</v>
      </c>
      <c r="E5" s="811" t="s">
        <v>1846</v>
      </c>
      <c r="F5" s="839" t="s">
        <v>1847</v>
      </c>
      <c r="G5" s="811" t="s">
        <v>1848</v>
      </c>
      <c r="H5" s="811" t="s">
        <v>1849</v>
      </c>
      <c r="I5" s="225">
        <v>2187.5</v>
      </c>
      <c r="J5" s="225">
        <v>2</v>
      </c>
      <c r="K5" s="831">
        <v>4375</v>
      </c>
    </row>
    <row r="6" spans="1:11" ht="14.45" customHeight="1" x14ac:dyDescent="0.2">
      <c r="A6" s="822" t="s">
        <v>587</v>
      </c>
      <c r="B6" s="823" t="s">
        <v>588</v>
      </c>
      <c r="C6" s="826" t="s">
        <v>601</v>
      </c>
      <c r="D6" s="840" t="s">
        <v>602</v>
      </c>
      <c r="E6" s="826" t="s">
        <v>1846</v>
      </c>
      <c r="F6" s="840" t="s">
        <v>1847</v>
      </c>
      <c r="G6" s="826" t="s">
        <v>1850</v>
      </c>
      <c r="H6" s="826" t="s">
        <v>1851</v>
      </c>
      <c r="I6" s="832">
        <v>164.56000137329102</v>
      </c>
      <c r="J6" s="832">
        <v>8</v>
      </c>
      <c r="K6" s="833">
        <v>1316.4800109863281</v>
      </c>
    </row>
    <row r="7" spans="1:11" ht="14.45" customHeight="1" x14ac:dyDescent="0.2">
      <c r="A7" s="822" t="s">
        <v>587</v>
      </c>
      <c r="B7" s="823" t="s">
        <v>588</v>
      </c>
      <c r="C7" s="826" t="s">
        <v>601</v>
      </c>
      <c r="D7" s="840" t="s">
        <v>602</v>
      </c>
      <c r="E7" s="826" t="s">
        <v>1846</v>
      </c>
      <c r="F7" s="840" t="s">
        <v>1847</v>
      </c>
      <c r="G7" s="826" t="s">
        <v>1852</v>
      </c>
      <c r="H7" s="826" t="s">
        <v>1853</v>
      </c>
      <c r="I7" s="832">
        <v>9228.1868489583339</v>
      </c>
      <c r="J7" s="832">
        <v>0.75</v>
      </c>
      <c r="K7" s="833">
        <v>6921.14013671875</v>
      </c>
    </row>
    <row r="8" spans="1:11" ht="14.45" customHeight="1" x14ac:dyDescent="0.2">
      <c r="A8" s="822" t="s">
        <v>587</v>
      </c>
      <c r="B8" s="823" t="s">
        <v>588</v>
      </c>
      <c r="C8" s="826" t="s">
        <v>601</v>
      </c>
      <c r="D8" s="840" t="s">
        <v>602</v>
      </c>
      <c r="E8" s="826" t="s">
        <v>1846</v>
      </c>
      <c r="F8" s="840" t="s">
        <v>1847</v>
      </c>
      <c r="G8" s="826" t="s">
        <v>1854</v>
      </c>
      <c r="H8" s="826" t="s">
        <v>1855</v>
      </c>
      <c r="I8" s="832">
        <v>3035.31005859375</v>
      </c>
      <c r="J8" s="832">
        <v>5</v>
      </c>
      <c r="K8" s="833">
        <v>15176.55029296875</v>
      </c>
    </row>
    <row r="9" spans="1:11" ht="14.45" customHeight="1" x14ac:dyDescent="0.2">
      <c r="A9" s="822" t="s">
        <v>587</v>
      </c>
      <c r="B9" s="823" t="s">
        <v>588</v>
      </c>
      <c r="C9" s="826" t="s">
        <v>601</v>
      </c>
      <c r="D9" s="840" t="s">
        <v>602</v>
      </c>
      <c r="E9" s="826" t="s">
        <v>1846</v>
      </c>
      <c r="F9" s="840" t="s">
        <v>1847</v>
      </c>
      <c r="G9" s="826" t="s">
        <v>1856</v>
      </c>
      <c r="H9" s="826" t="s">
        <v>1857</v>
      </c>
      <c r="I9" s="832">
        <v>3035.31005859375</v>
      </c>
      <c r="J9" s="832">
        <v>5</v>
      </c>
      <c r="K9" s="833">
        <v>15176.55029296875</v>
      </c>
    </row>
    <row r="10" spans="1:11" ht="14.45" customHeight="1" x14ac:dyDescent="0.2">
      <c r="A10" s="822" t="s">
        <v>587</v>
      </c>
      <c r="B10" s="823" t="s">
        <v>588</v>
      </c>
      <c r="C10" s="826" t="s">
        <v>601</v>
      </c>
      <c r="D10" s="840" t="s">
        <v>602</v>
      </c>
      <c r="E10" s="826" t="s">
        <v>1846</v>
      </c>
      <c r="F10" s="840" t="s">
        <v>1847</v>
      </c>
      <c r="G10" s="826" t="s">
        <v>1858</v>
      </c>
      <c r="H10" s="826" t="s">
        <v>1859</v>
      </c>
      <c r="I10" s="832">
        <v>2277.85009765625</v>
      </c>
      <c r="J10" s="832">
        <v>3</v>
      </c>
      <c r="K10" s="833">
        <v>6833.55029296875</v>
      </c>
    </row>
    <row r="11" spans="1:11" ht="14.45" customHeight="1" x14ac:dyDescent="0.2">
      <c r="A11" s="822" t="s">
        <v>587</v>
      </c>
      <c r="B11" s="823" t="s">
        <v>588</v>
      </c>
      <c r="C11" s="826" t="s">
        <v>601</v>
      </c>
      <c r="D11" s="840" t="s">
        <v>602</v>
      </c>
      <c r="E11" s="826" t="s">
        <v>1846</v>
      </c>
      <c r="F11" s="840" t="s">
        <v>1847</v>
      </c>
      <c r="G11" s="826" t="s">
        <v>1860</v>
      </c>
      <c r="H11" s="826" t="s">
        <v>1861</v>
      </c>
      <c r="I11" s="832">
        <v>2277.8475952148438</v>
      </c>
      <c r="J11" s="832">
        <v>5</v>
      </c>
      <c r="K11" s="833">
        <v>11389.240478515625</v>
      </c>
    </row>
    <row r="12" spans="1:11" ht="14.45" customHeight="1" x14ac:dyDescent="0.2">
      <c r="A12" s="822" t="s">
        <v>587</v>
      </c>
      <c r="B12" s="823" t="s">
        <v>588</v>
      </c>
      <c r="C12" s="826" t="s">
        <v>601</v>
      </c>
      <c r="D12" s="840" t="s">
        <v>602</v>
      </c>
      <c r="E12" s="826" t="s">
        <v>1846</v>
      </c>
      <c r="F12" s="840" t="s">
        <v>1847</v>
      </c>
      <c r="G12" s="826" t="s">
        <v>1862</v>
      </c>
      <c r="H12" s="826" t="s">
        <v>1863</v>
      </c>
      <c r="I12" s="832">
        <v>4967.139973958333</v>
      </c>
      <c r="J12" s="832">
        <v>25</v>
      </c>
      <c r="K12" s="833">
        <v>124190.76953125</v>
      </c>
    </row>
    <row r="13" spans="1:11" ht="14.45" customHeight="1" x14ac:dyDescent="0.2">
      <c r="A13" s="822" t="s">
        <v>587</v>
      </c>
      <c r="B13" s="823" t="s">
        <v>588</v>
      </c>
      <c r="C13" s="826" t="s">
        <v>601</v>
      </c>
      <c r="D13" s="840" t="s">
        <v>602</v>
      </c>
      <c r="E13" s="826" t="s">
        <v>1846</v>
      </c>
      <c r="F13" s="840" t="s">
        <v>1847</v>
      </c>
      <c r="G13" s="826" t="s">
        <v>1864</v>
      </c>
      <c r="H13" s="826" t="s">
        <v>1865</v>
      </c>
      <c r="I13" s="832">
        <v>9228.1761718750004</v>
      </c>
      <c r="J13" s="832">
        <v>1.25</v>
      </c>
      <c r="K13" s="833">
        <v>11535.22021484375</v>
      </c>
    </row>
    <row r="14" spans="1:11" ht="14.45" customHeight="1" x14ac:dyDescent="0.2">
      <c r="A14" s="822" t="s">
        <v>587</v>
      </c>
      <c r="B14" s="823" t="s">
        <v>588</v>
      </c>
      <c r="C14" s="826" t="s">
        <v>601</v>
      </c>
      <c r="D14" s="840" t="s">
        <v>602</v>
      </c>
      <c r="E14" s="826" t="s">
        <v>1846</v>
      </c>
      <c r="F14" s="840" t="s">
        <v>1847</v>
      </c>
      <c r="G14" s="826" t="s">
        <v>1866</v>
      </c>
      <c r="H14" s="826" t="s">
        <v>1867</v>
      </c>
      <c r="I14" s="832">
        <v>22994.599609375</v>
      </c>
      <c r="J14" s="832">
        <v>0.5</v>
      </c>
      <c r="K14" s="833">
        <v>11497.2998046875</v>
      </c>
    </row>
    <row r="15" spans="1:11" ht="14.45" customHeight="1" x14ac:dyDescent="0.2">
      <c r="A15" s="822" t="s">
        <v>587</v>
      </c>
      <c r="B15" s="823" t="s">
        <v>588</v>
      </c>
      <c r="C15" s="826" t="s">
        <v>601</v>
      </c>
      <c r="D15" s="840" t="s">
        <v>602</v>
      </c>
      <c r="E15" s="826" t="s">
        <v>1846</v>
      </c>
      <c r="F15" s="840" t="s">
        <v>1847</v>
      </c>
      <c r="G15" s="826" t="s">
        <v>1868</v>
      </c>
      <c r="H15" s="826" t="s">
        <v>1869</v>
      </c>
      <c r="I15" s="832">
        <v>22994.580078125</v>
      </c>
      <c r="J15" s="832">
        <v>0.5</v>
      </c>
      <c r="K15" s="833">
        <v>11497.2900390625</v>
      </c>
    </row>
    <row r="16" spans="1:11" ht="14.45" customHeight="1" x14ac:dyDescent="0.2">
      <c r="A16" s="822" t="s">
        <v>587</v>
      </c>
      <c r="B16" s="823" t="s">
        <v>588</v>
      </c>
      <c r="C16" s="826" t="s">
        <v>601</v>
      </c>
      <c r="D16" s="840" t="s">
        <v>602</v>
      </c>
      <c r="E16" s="826" t="s">
        <v>1846</v>
      </c>
      <c r="F16" s="840" t="s">
        <v>1847</v>
      </c>
      <c r="G16" s="826" t="s">
        <v>1870</v>
      </c>
      <c r="H16" s="826" t="s">
        <v>1871</v>
      </c>
      <c r="I16" s="832">
        <v>16187.7197265625</v>
      </c>
      <c r="J16" s="832">
        <v>0.5</v>
      </c>
      <c r="K16" s="833">
        <v>8093.85986328125</v>
      </c>
    </row>
    <row r="17" spans="1:11" ht="14.45" customHeight="1" x14ac:dyDescent="0.2">
      <c r="A17" s="822" t="s">
        <v>587</v>
      </c>
      <c r="B17" s="823" t="s">
        <v>588</v>
      </c>
      <c r="C17" s="826" t="s">
        <v>601</v>
      </c>
      <c r="D17" s="840" t="s">
        <v>602</v>
      </c>
      <c r="E17" s="826" t="s">
        <v>1846</v>
      </c>
      <c r="F17" s="840" t="s">
        <v>1847</v>
      </c>
      <c r="G17" s="826" t="s">
        <v>1872</v>
      </c>
      <c r="H17" s="826" t="s">
        <v>1873</v>
      </c>
      <c r="I17" s="832">
        <v>16187.7197265625</v>
      </c>
      <c r="J17" s="832">
        <v>0.75</v>
      </c>
      <c r="K17" s="833">
        <v>12140.789794921875</v>
      </c>
    </row>
    <row r="18" spans="1:11" ht="14.45" customHeight="1" x14ac:dyDescent="0.2">
      <c r="A18" s="822" t="s">
        <v>587</v>
      </c>
      <c r="B18" s="823" t="s">
        <v>588</v>
      </c>
      <c r="C18" s="826" t="s">
        <v>601</v>
      </c>
      <c r="D18" s="840" t="s">
        <v>602</v>
      </c>
      <c r="E18" s="826" t="s">
        <v>1846</v>
      </c>
      <c r="F18" s="840" t="s">
        <v>1847</v>
      </c>
      <c r="G18" s="826" t="s">
        <v>1874</v>
      </c>
      <c r="H18" s="826" t="s">
        <v>1875</v>
      </c>
      <c r="I18" s="832">
        <v>3130.75</v>
      </c>
      <c r="J18" s="832">
        <v>6</v>
      </c>
      <c r="K18" s="833">
        <v>18784.5</v>
      </c>
    </row>
    <row r="19" spans="1:11" ht="14.45" customHeight="1" x14ac:dyDescent="0.2">
      <c r="A19" s="822" t="s">
        <v>587</v>
      </c>
      <c r="B19" s="823" t="s">
        <v>588</v>
      </c>
      <c r="C19" s="826" t="s">
        <v>601</v>
      </c>
      <c r="D19" s="840" t="s">
        <v>602</v>
      </c>
      <c r="E19" s="826" t="s">
        <v>1846</v>
      </c>
      <c r="F19" s="840" t="s">
        <v>1847</v>
      </c>
      <c r="G19" s="826" t="s">
        <v>1876</v>
      </c>
      <c r="H19" s="826" t="s">
        <v>1877</v>
      </c>
      <c r="I19" s="832">
        <v>213.35000610351563</v>
      </c>
      <c r="J19" s="832">
        <v>22</v>
      </c>
      <c r="K19" s="833">
        <v>4693.6400146484375</v>
      </c>
    </row>
    <row r="20" spans="1:11" ht="14.45" customHeight="1" x14ac:dyDescent="0.2">
      <c r="A20" s="822" t="s">
        <v>587</v>
      </c>
      <c r="B20" s="823" t="s">
        <v>588</v>
      </c>
      <c r="C20" s="826" t="s">
        <v>601</v>
      </c>
      <c r="D20" s="840" t="s">
        <v>602</v>
      </c>
      <c r="E20" s="826" t="s">
        <v>1846</v>
      </c>
      <c r="F20" s="840" t="s">
        <v>1847</v>
      </c>
      <c r="G20" s="826" t="s">
        <v>1878</v>
      </c>
      <c r="H20" s="826" t="s">
        <v>1879</v>
      </c>
      <c r="I20" s="832">
        <v>2722.5</v>
      </c>
      <c r="J20" s="832">
        <v>36</v>
      </c>
      <c r="K20" s="833">
        <v>98010</v>
      </c>
    </row>
    <row r="21" spans="1:11" ht="14.45" customHeight="1" x14ac:dyDescent="0.2">
      <c r="A21" s="822" t="s">
        <v>587</v>
      </c>
      <c r="B21" s="823" t="s">
        <v>588</v>
      </c>
      <c r="C21" s="826" t="s">
        <v>601</v>
      </c>
      <c r="D21" s="840" t="s">
        <v>602</v>
      </c>
      <c r="E21" s="826" t="s">
        <v>1846</v>
      </c>
      <c r="F21" s="840" t="s">
        <v>1847</v>
      </c>
      <c r="G21" s="826" t="s">
        <v>1880</v>
      </c>
      <c r="H21" s="826" t="s">
        <v>1881</v>
      </c>
      <c r="I21" s="832">
        <v>2397.39990234375</v>
      </c>
      <c r="J21" s="832">
        <v>3</v>
      </c>
      <c r="K21" s="833">
        <v>7192.19970703125</v>
      </c>
    </row>
    <row r="22" spans="1:11" ht="14.45" customHeight="1" x14ac:dyDescent="0.2">
      <c r="A22" s="822" t="s">
        <v>587</v>
      </c>
      <c r="B22" s="823" t="s">
        <v>588</v>
      </c>
      <c r="C22" s="826" t="s">
        <v>601</v>
      </c>
      <c r="D22" s="840" t="s">
        <v>602</v>
      </c>
      <c r="E22" s="826" t="s">
        <v>1846</v>
      </c>
      <c r="F22" s="840" t="s">
        <v>1847</v>
      </c>
      <c r="G22" s="826" t="s">
        <v>1882</v>
      </c>
      <c r="H22" s="826" t="s">
        <v>1883</v>
      </c>
      <c r="I22" s="832">
        <v>1149.5</v>
      </c>
      <c r="J22" s="832">
        <v>5</v>
      </c>
      <c r="K22" s="833">
        <v>5747.5</v>
      </c>
    </row>
    <row r="23" spans="1:11" ht="14.45" customHeight="1" x14ac:dyDescent="0.2">
      <c r="A23" s="822" t="s">
        <v>587</v>
      </c>
      <c r="B23" s="823" t="s">
        <v>588</v>
      </c>
      <c r="C23" s="826" t="s">
        <v>601</v>
      </c>
      <c r="D23" s="840" t="s">
        <v>602</v>
      </c>
      <c r="E23" s="826" t="s">
        <v>1884</v>
      </c>
      <c r="F23" s="840" t="s">
        <v>1885</v>
      </c>
      <c r="G23" s="826" t="s">
        <v>1886</v>
      </c>
      <c r="H23" s="826" t="s">
        <v>1887</v>
      </c>
      <c r="I23" s="832">
        <v>1478.5714285714287</v>
      </c>
      <c r="J23" s="832">
        <v>19</v>
      </c>
      <c r="K23" s="833">
        <v>28225</v>
      </c>
    </row>
    <row r="24" spans="1:11" ht="14.45" customHeight="1" x14ac:dyDescent="0.2">
      <c r="A24" s="822" t="s">
        <v>587</v>
      </c>
      <c r="B24" s="823" t="s">
        <v>588</v>
      </c>
      <c r="C24" s="826" t="s">
        <v>601</v>
      </c>
      <c r="D24" s="840" t="s">
        <v>602</v>
      </c>
      <c r="E24" s="826" t="s">
        <v>1888</v>
      </c>
      <c r="F24" s="840" t="s">
        <v>1889</v>
      </c>
      <c r="G24" s="826" t="s">
        <v>1890</v>
      </c>
      <c r="H24" s="826" t="s">
        <v>1891</v>
      </c>
      <c r="I24" s="832">
        <v>0.30000001192092896</v>
      </c>
      <c r="J24" s="832">
        <v>5750</v>
      </c>
      <c r="K24" s="833">
        <v>1743.9799652099609</v>
      </c>
    </row>
    <row r="25" spans="1:11" ht="14.45" customHeight="1" x14ac:dyDescent="0.2">
      <c r="A25" s="822" t="s">
        <v>587</v>
      </c>
      <c r="B25" s="823" t="s">
        <v>588</v>
      </c>
      <c r="C25" s="826" t="s">
        <v>601</v>
      </c>
      <c r="D25" s="840" t="s">
        <v>602</v>
      </c>
      <c r="E25" s="826" t="s">
        <v>1888</v>
      </c>
      <c r="F25" s="840" t="s">
        <v>1889</v>
      </c>
      <c r="G25" s="826" t="s">
        <v>1892</v>
      </c>
      <c r="H25" s="826" t="s">
        <v>1893</v>
      </c>
      <c r="I25" s="832">
        <v>7.820000171661377</v>
      </c>
      <c r="J25" s="832">
        <v>3</v>
      </c>
      <c r="K25" s="833">
        <v>23.459999084472656</v>
      </c>
    </row>
    <row r="26" spans="1:11" ht="14.45" customHeight="1" x14ac:dyDescent="0.2">
      <c r="A26" s="822" t="s">
        <v>587</v>
      </c>
      <c r="B26" s="823" t="s">
        <v>588</v>
      </c>
      <c r="C26" s="826" t="s">
        <v>601</v>
      </c>
      <c r="D26" s="840" t="s">
        <v>602</v>
      </c>
      <c r="E26" s="826" t="s">
        <v>1888</v>
      </c>
      <c r="F26" s="840" t="s">
        <v>1889</v>
      </c>
      <c r="G26" s="826" t="s">
        <v>1894</v>
      </c>
      <c r="H26" s="826" t="s">
        <v>1895</v>
      </c>
      <c r="I26" s="832">
        <v>0.34000000357627869</v>
      </c>
      <c r="J26" s="832">
        <v>24000</v>
      </c>
      <c r="K26" s="833">
        <v>8131.19970703125</v>
      </c>
    </row>
    <row r="27" spans="1:11" ht="14.45" customHeight="1" x14ac:dyDescent="0.2">
      <c r="A27" s="822" t="s">
        <v>587</v>
      </c>
      <c r="B27" s="823" t="s">
        <v>588</v>
      </c>
      <c r="C27" s="826" t="s">
        <v>601</v>
      </c>
      <c r="D27" s="840" t="s">
        <v>602</v>
      </c>
      <c r="E27" s="826" t="s">
        <v>1888</v>
      </c>
      <c r="F27" s="840" t="s">
        <v>1889</v>
      </c>
      <c r="G27" s="826" t="s">
        <v>1896</v>
      </c>
      <c r="H27" s="826" t="s">
        <v>1897</v>
      </c>
      <c r="I27" s="832">
        <v>0.14999999850988388</v>
      </c>
      <c r="J27" s="832">
        <v>700</v>
      </c>
      <c r="K27" s="833">
        <v>103.9900016784668</v>
      </c>
    </row>
    <row r="28" spans="1:11" ht="14.45" customHeight="1" x14ac:dyDescent="0.2">
      <c r="A28" s="822" t="s">
        <v>587</v>
      </c>
      <c r="B28" s="823" t="s">
        <v>588</v>
      </c>
      <c r="C28" s="826" t="s">
        <v>601</v>
      </c>
      <c r="D28" s="840" t="s">
        <v>602</v>
      </c>
      <c r="E28" s="826" t="s">
        <v>1888</v>
      </c>
      <c r="F28" s="840" t="s">
        <v>1889</v>
      </c>
      <c r="G28" s="826" t="s">
        <v>1898</v>
      </c>
      <c r="H28" s="826" t="s">
        <v>1899</v>
      </c>
      <c r="I28" s="832">
        <v>0.16399999856948852</v>
      </c>
      <c r="J28" s="832">
        <v>1600</v>
      </c>
      <c r="K28" s="833">
        <v>262</v>
      </c>
    </row>
    <row r="29" spans="1:11" ht="14.45" customHeight="1" x14ac:dyDescent="0.2">
      <c r="A29" s="822" t="s">
        <v>587</v>
      </c>
      <c r="B29" s="823" t="s">
        <v>588</v>
      </c>
      <c r="C29" s="826" t="s">
        <v>601</v>
      </c>
      <c r="D29" s="840" t="s">
        <v>602</v>
      </c>
      <c r="E29" s="826" t="s">
        <v>1888</v>
      </c>
      <c r="F29" s="840" t="s">
        <v>1889</v>
      </c>
      <c r="G29" s="826" t="s">
        <v>1900</v>
      </c>
      <c r="H29" s="826" t="s">
        <v>1901</v>
      </c>
      <c r="I29" s="832">
        <v>37.510001182556152</v>
      </c>
      <c r="J29" s="832">
        <v>5</v>
      </c>
      <c r="K29" s="833">
        <v>194.28000259399414</v>
      </c>
    </row>
    <row r="30" spans="1:11" ht="14.45" customHeight="1" x14ac:dyDescent="0.2">
      <c r="A30" s="822" t="s">
        <v>587</v>
      </c>
      <c r="B30" s="823" t="s">
        <v>588</v>
      </c>
      <c r="C30" s="826" t="s">
        <v>601</v>
      </c>
      <c r="D30" s="840" t="s">
        <v>602</v>
      </c>
      <c r="E30" s="826" t="s">
        <v>1888</v>
      </c>
      <c r="F30" s="840" t="s">
        <v>1889</v>
      </c>
      <c r="G30" s="826" t="s">
        <v>1900</v>
      </c>
      <c r="H30" s="826" t="s">
        <v>1902</v>
      </c>
      <c r="I30" s="832">
        <v>30.780000686645508</v>
      </c>
      <c r="J30" s="832">
        <v>6</v>
      </c>
      <c r="K30" s="833">
        <v>184.68000411987305</v>
      </c>
    </row>
    <row r="31" spans="1:11" ht="14.45" customHeight="1" x14ac:dyDescent="0.2">
      <c r="A31" s="822" t="s">
        <v>587</v>
      </c>
      <c r="B31" s="823" t="s">
        <v>588</v>
      </c>
      <c r="C31" s="826" t="s">
        <v>601</v>
      </c>
      <c r="D31" s="840" t="s">
        <v>602</v>
      </c>
      <c r="E31" s="826" t="s">
        <v>1903</v>
      </c>
      <c r="F31" s="840" t="s">
        <v>1904</v>
      </c>
      <c r="G31" s="826" t="s">
        <v>1905</v>
      </c>
      <c r="H31" s="826" t="s">
        <v>1906</v>
      </c>
      <c r="I31" s="832">
        <v>484</v>
      </c>
      <c r="J31" s="832">
        <v>320</v>
      </c>
      <c r="K31" s="833">
        <v>154880</v>
      </c>
    </row>
    <row r="32" spans="1:11" ht="14.45" customHeight="1" x14ac:dyDescent="0.2">
      <c r="A32" s="822" t="s">
        <v>587</v>
      </c>
      <c r="B32" s="823" t="s">
        <v>588</v>
      </c>
      <c r="C32" s="826" t="s">
        <v>601</v>
      </c>
      <c r="D32" s="840" t="s">
        <v>602</v>
      </c>
      <c r="E32" s="826" t="s">
        <v>1903</v>
      </c>
      <c r="F32" s="840" t="s">
        <v>1904</v>
      </c>
      <c r="G32" s="826" t="s">
        <v>1907</v>
      </c>
      <c r="H32" s="826" t="s">
        <v>1908</v>
      </c>
      <c r="I32" s="832">
        <v>20.722222434149849</v>
      </c>
      <c r="J32" s="832">
        <v>3600</v>
      </c>
      <c r="K32" s="833">
        <v>74598.7607421875</v>
      </c>
    </row>
    <row r="33" spans="1:11" ht="14.45" customHeight="1" x14ac:dyDescent="0.2">
      <c r="A33" s="822" t="s">
        <v>587</v>
      </c>
      <c r="B33" s="823" t="s">
        <v>588</v>
      </c>
      <c r="C33" s="826" t="s">
        <v>601</v>
      </c>
      <c r="D33" s="840" t="s">
        <v>602</v>
      </c>
      <c r="E33" s="826" t="s">
        <v>1903</v>
      </c>
      <c r="F33" s="840" t="s">
        <v>1904</v>
      </c>
      <c r="G33" s="826" t="s">
        <v>1909</v>
      </c>
      <c r="H33" s="826" t="s">
        <v>1910</v>
      </c>
      <c r="I33" s="832">
        <v>2.0399999618530273</v>
      </c>
      <c r="J33" s="832">
        <v>100</v>
      </c>
      <c r="K33" s="833">
        <v>204.49000549316406</v>
      </c>
    </row>
    <row r="34" spans="1:11" ht="14.45" customHeight="1" x14ac:dyDescent="0.2">
      <c r="A34" s="822" t="s">
        <v>587</v>
      </c>
      <c r="B34" s="823" t="s">
        <v>588</v>
      </c>
      <c r="C34" s="826" t="s">
        <v>601</v>
      </c>
      <c r="D34" s="840" t="s">
        <v>602</v>
      </c>
      <c r="E34" s="826" t="s">
        <v>1903</v>
      </c>
      <c r="F34" s="840" t="s">
        <v>1904</v>
      </c>
      <c r="G34" s="826" t="s">
        <v>1911</v>
      </c>
      <c r="H34" s="826" t="s">
        <v>1912</v>
      </c>
      <c r="I34" s="832">
        <v>4.3600001335144043</v>
      </c>
      <c r="J34" s="832">
        <v>50</v>
      </c>
      <c r="K34" s="833">
        <v>217.80000305175781</v>
      </c>
    </row>
    <row r="35" spans="1:11" ht="14.45" customHeight="1" x14ac:dyDescent="0.2">
      <c r="A35" s="822" t="s">
        <v>587</v>
      </c>
      <c r="B35" s="823" t="s">
        <v>588</v>
      </c>
      <c r="C35" s="826" t="s">
        <v>601</v>
      </c>
      <c r="D35" s="840" t="s">
        <v>602</v>
      </c>
      <c r="E35" s="826" t="s">
        <v>1903</v>
      </c>
      <c r="F35" s="840" t="s">
        <v>1904</v>
      </c>
      <c r="G35" s="826" t="s">
        <v>1913</v>
      </c>
      <c r="H35" s="826" t="s">
        <v>1914</v>
      </c>
      <c r="I35" s="832">
        <v>25.409999847412109</v>
      </c>
      <c r="J35" s="832">
        <v>300</v>
      </c>
      <c r="K35" s="833">
        <v>7623</v>
      </c>
    </row>
    <row r="36" spans="1:11" ht="14.45" customHeight="1" x14ac:dyDescent="0.2">
      <c r="A36" s="822" t="s">
        <v>587</v>
      </c>
      <c r="B36" s="823" t="s">
        <v>588</v>
      </c>
      <c r="C36" s="826" t="s">
        <v>601</v>
      </c>
      <c r="D36" s="840" t="s">
        <v>602</v>
      </c>
      <c r="E36" s="826" t="s">
        <v>1903</v>
      </c>
      <c r="F36" s="840" t="s">
        <v>1904</v>
      </c>
      <c r="G36" s="826" t="s">
        <v>1915</v>
      </c>
      <c r="H36" s="826" t="s">
        <v>1916</v>
      </c>
      <c r="I36" s="832">
        <v>275.8800048828125</v>
      </c>
      <c r="J36" s="832">
        <v>45</v>
      </c>
      <c r="K36" s="833">
        <v>12414.600219726563</v>
      </c>
    </row>
    <row r="37" spans="1:11" ht="14.45" customHeight="1" x14ac:dyDescent="0.2">
      <c r="A37" s="822" t="s">
        <v>587</v>
      </c>
      <c r="B37" s="823" t="s">
        <v>588</v>
      </c>
      <c r="C37" s="826" t="s">
        <v>601</v>
      </c>
      <c r="D37" s="840" t="s">
        <v>602</v>
      </c>
      <c r="E37" s="826" t="s">
        <v>1903</v>
      </c>
      <c r="F37" s="840" t="s">
        <v>1904</v>
      </c>
      <c r="G37" s="826" t="s">
        <v>1917</v>
      </c>
      <c r="H37" s="826" t="s">
        <v>1918</v>
      </c>
      <c r="I37" s="832">
        <v>15.920000076293945</v>
      </c>
      <c r="J37" s="832">
        <v>100</v>
      </c>
      <c r="K37" s="833">
        <v>1592</v>
      </c>
    </row>
    <row r="38" spans="1:11" ht="14.45" customHeight="1" x14ac:dyDescent="0.2">
      <c r="A38" s="822" t="s">
        <v>587</v>
      </c>
      <c r="B38" s="823" t="s">
        <v>588</v>
      </c>
      <c r="C38" s="826" t="s">
        <v>601</v>
      </c>
      <c r="D38" s="840" t="s">
        <v>602</v>
      </c>
      <c r="E38" s="826" t="s">
        <v>1903</v>
      </c>
      <c r="F38" s="840" t="s">
        <v>1904</v>
      </c>
      <c r="G38" s="826" t="s">
        <v>1919</v>
      </c>
      <c r="H38" s="826" t="s">
        <v>1920</v>
      </c>
      <c r="I38" s="832">
        <v>99.220001220703125</v>
      </c>
      <c r="J38" s="832">
        <v>10</v>
      </c>
      <c r="K38" s="833">
        <v>992.20001220703125</v>
      </c>
    </row>
    <row r="39" spans="1:11" ht="14.45" customHeight="1" x14ac:dyDescent="0.2">
      <c r="A39" s="822" t="s">
        <v>587</v>
      </c>
      <c r="B39" s="823" t="s">
        <v>588</v>
      </c>
      <c r="C39" s="826" t="s">
        <v>601</v>
      </c>
      <c r="D39" s="840" t="s">
        <v>602</v>
      </c>
      <c r="E39" s="826" t="s">
        <v>1903</v>
      </c>
      <c r="F39" s="840" t="s">
        <v>1904</v>
      </c>
      <c r="G39" s="826" t="s">
        <v>1921</v>
      </c>
      <c r="H39" s="826" t="s">
        <v>1922</v>
      </c>
      <c r="I39" s="832">
        <v>1.8200000524520874</v>
      </c>
      <c r="J39" s="832">
        <v>1200</v>
      </c>
      <c r="K39" s="833">
        <v>2184</v>
      </c>
    </row>
    <row r="40" spans="1:11" ht="14.45" customHeight="1" x14ac:dyDescent="0.2">
      <c r="A40" s="822" t="s">
        <v>587</v>
      </c>
      <c r="B40" s="823" t="s">
        <v>588</v>
      </c>
      <c r="C40" s="826" t="s">
        <v>601</v>
      </c>
      <c r="D40" s="840" t="s">
        <v>602</v>
      </c>
      <c r="E40" s="826" t="s">
        <v>1903</v>
      </c>
      <c r="F40" s="840" t="s">
        <v>1904</v>
      </c>
      <c r="G40" s="826" t="s">
        <v>1923</v>
      </c>
      <c r="H40" s="826" t="s">
        <v>1924</v>
      </c>
      <c r="I40" s="832">
        <v>1.8200000524520874</v>
      </c>
      <c r="J40" s="832">
        <v>3800</v>
      </c>
      <c r="K40" s="833">
        <v>6898</v>
      </c>
    </row>
    <row r="41" spans="1:11" ht="14.45" customHeight="1" x14ac:dyDescent="0.2">
      <c r="A41" s="822" t="s">
        <v>587</v>
      </c>
      <c r="B41" s="823" t="s">
        <v>588</v>
      </c>
      <c r="C41" s="826" t="s">
        <v>601</v>
      </c>
      <c r="D41" s="840" t="s">
        <v>602</v>
      </c>
      <c r="E41" s="826" t="s">
        <v>1903</v>
      </c>
      <c r="F41" s="840" t="s">
        <v>1904</v>
      </c>
      <c r="G41" s="826" t="s">
        <v>1925</v>
      </c>
      <c r="H41" s="826" t="s">
        <v>1926</v>
      </c>
      <c r="I41" s="832">
        <v>1.8862500041723251</v>
      </c>
      <c r="J41" s="832">
        <v>3700</v>
      </c>
      <c r="K41" s="833">
        <v>6990.5499877929688</v>
      </c>
    </row>
    <row r="42" spans="1:11" ht="14.45" customHeight="1" x14ac:dyDescent="0.2">
      <c r="A42" s="822" t="s">
        <v>587</v>
      </c>
      <c r="B42" s="823" t="s">
        <v>588</v>
      </c>
      <c r="C42" s="826" t="s">
        <v>601</v>
      </c>
      <c r="D42" s="840" t="s">
        <v>602</v>
      </c>
      <c r="E42" s="826" t="s">
        <v>1903</v>
      </c>
      <c r="F42" s="840" t="s">
        <v>1904</v>
      </c>
      <c r="G42" s="826" t="s">
        <v>1927</v>
      </c>
      <c r="H42" s="826" t="s">
        <v>1928</v>
      </c>
      <c r="I42" s="832">
        <v>33.880001068115234</v>
      </c>
      <c r="J42" s="832">
        <v>650</v>
      </c>
      <c r="K42" s="833">
        <v>22022</v>
      </c>
    </row>
    <row r="43" spans="1:11" ht="14.45" customHeight="1" x14ac:dyDescent="0.2">
      <c r="A43" s="822" t="s">
        <v>587</v>
      </c>
      <c r="B43" s="823" t="s">
        <v>588</v>
      </c>
      <c r="C43" s="826" t="s">
        <v>601</v>
      </c>
      <c r="D43" s="840" t="s">
        <v>602</v>
      </c>
      <c r="E43" s="826" t="s">
        <v>1903</v>
      </c>
      <c r="F43" s="840" t="s">
        <v>1904</v>
      </c>
      <c r="G43" s="826" t="s">
        <v>1929</v>
      </c>
      <c r="H43" s="826" t="s">
        <v>1930</v>
      </c>
      <c r="I43" s="832">
        <v>1.0549999475479126</v>
      </c>
      <c r="J43" s="832">
        <v>2000</v>
      </c>
      <c r="K43" s="833">
        <v>2110</v>
      </c>
    </row>
    <row r="44" spans="1:11" ht="14.45" customHeight="1" x14ac:dyDescent="0.2">
      <c r="A44" s="822" t="s">
        <v>587</v>
      </c>
      <c r="B44" s="823" t="s">
        <v>588</v>
      </c>
      <c r="C44" s="826" t="s">
        <v>601</v>
      </c>
      <c r="D44" s="840" t="s">
        <v>602</v>
      </c>
      <c r="E44" s="826" t="s">
        <v>1903</v>
      </c>
      <c r="F44" s="840" t="s">
        <v>1904</v>
      </c>
      <c r="G44" s="826" t="s">
        <v>1931</v>
      </c>
      <c r="H44" s="826" t="s">
        <v>1932</v>
      </c>
      <c r="I44" s="832">
        <v>11.739999771118164</v>
      </c>
      <c r="J44" s="832">
        <v>520</v>
      </c>
      <c r="K44" s="833">
        <v>6104.8001708984375</v>
      </c>
    </row>
    <row r="45" spans="1:11" ht="14.45" customHeight="1" x14ac:dyDescent="0.2">
      <c r="A45" s="822" t="s">
        <v>587</v>
      </c>
      <c r="B45" s="823" t="s">
        <v>588</v>
      </c>
      <c r="C45" s="826" t="s">
        <v>601</v>
      </c>
      <c r="D45" s="840" t="s">
        <v>602</v>
      </c>
      <c r="E45" s="826" t="s">
        <v>1903</v>
      </c>
      <c r="F45" s="840" t="s">
        <v>1904</v>
      </c>
      <c r="G45" s="826" t="s">
        <v>1931</v>
      </c>
      <c r="H45" s="826" t="s">
        <v>1933</v>
      </c>
      <c r="I45" s="832">
        <v>11.739999771118164</v>
      </c>
      <c r="J45" s="832">
        <v>60</v>
      </c>
      <c r="K45" s="833">
        <v>704.4000244140625</v>
      </c>
    </row>
    <row r="46" spans="1:11" ht="14.45" customHeight="1" x14ac:dyDescent="0.2">
      <c r="A46" s="822" t="s">
        <v>587</v>
      </c>
      <c r="B46" s="823" t="s">
        <v>588</v>
      </c>
      <c r="C46" s="826" t="s">
        <v>601</v>
      </c>
      <c r="D46" s="840" t="s">
        <v>602</v>
      </c>
      <c r="E46" s="826" t="s">
        <v>1903</v>
      </c>
      <c r="F46" s="840" t="s">
        <v>1904</v>
      </c>
      <c r="G46" s="826" t="s">
        <v>1934</v>
      </c>
      <c r="H46" s="826" t="s">
        <v>1935</v>
      </c>
      <c r="I46" s="832">
        <v>160.92999267578125</v>
      </c>
      <c r="J46" s="832">
        <v>10</v>
      </c>
      <c r="K46" s="833">
        <v>1609.300048828125</v>
      </c>
    </row>
    <row r="47" spans="1:11" ht="14.45" customHeight="1" x14ac:dyDescent="0.2">
      <c r="A47" s="822" t="s">
        <v>587</v>
      </c>
      <c r="B47" s="823" t="s">
        <v>588</v>
      </c>
      <c r="C47" s="826" t="s">
        <v>601</v>
      </c>
      <c r="D47" s="840" t="s">
        <v>602</v>
      </c>
      <c r="E47" s="826" t="s">
        <v>1903</v>
      </c>
      <c r="F47" s="840" t="s">
        <v>1904</v>
      </c>
      <c r="G47" s="826" t="s">
        <v>1936</v>
      </c>
      <c r="H47" s="826" t="s">
        <v>1937</v>
      </c>
      <c r="I47" s="832">
        <v>311.67001342773438</v>
      </c>
      <c r="J47" s="832">
        <v>5</v>
      </c>
      <c r="K47" s="833">
        <v>1558.3499755859375</v>
      </c>
    </row>
    <row r="48" spans="1:11" ht="14.45" customHeight="1" x14ac:dyDescent="0.2">
      <c r="A48" s="822" t="s">
        <v>587</v>
      </c>
      <c r="B48" s="823" t="s">
        <v>588</v>
      </c>
      <c r="C48" s="826" t="s">
        <v>601</v>
      </c>
      <c r="D48" s="840" t="s">
        <v>602</v>
      </c>
      <c r="E48" s="826" t="s">
        <v>1903</v>
      </c>
      <c r="F48" s="840" t="s">
        <v>1904</v>
      </c>
      <c r="G48" s="826" t="s">
        <v>1938</v>
      </c>
      <c r="H48" s="826" t="s">
        <v>1939</v>
      </c>
      <c r="I48" s="832">
        <v>321.75</v>
      </c>
      <c r="J48" s="832">
        <v>5</v>
      </c>
      <c r="K48" s="833">
        <v>1608.75</v>
      </c>
    </row>
    <row r="49" spans="1:11" ht="14.45" customHeight="1" x14ac:dyDescent="0.2">
      <c r="A49" s="822" t="s">
        <v>587</v>
      </c>
      <c r="B49" s="823" t="s">
        <v>588</v>
      </c>
      <c r="C49" s="826" t="s">
        <v>601</v>
      </c>
      <c r="D49" s="840" t="s">
        <v>602</v>
      </c>
      <c r="E49" s="826" t="s">
        <v>1903</v>
      </c>
      <c r="F49" s="840" t="s">
        <v>1904</v>
      </c>
      <c r="G49" s="826" t="s">
        <v>1940</v>
      </c>
      <c r="H49" s="826" t="s">
        <v>1941</v>
      </c>
      <c r="I49" s="832">
        <v>4.8000001907348633</v>
      </c>
      <c r="J49" s="832">
        <v>800</v>
      </c>
      <c r="K49" s="833">
        <v>3840</v>
      </c>
    </row>
    <row r="50" spans="1:11" ht="14.45" customHeight="1" x14ac:dyDescent="0.2">
      <c r="A50" s="822" t="s">
        <v>587</v>
      </c>
      <c r="B50" s="823" t="s">
        <v>588</v>
      </c>
      <c r="C50" s="826" t="s">
        <v>601</v>
      </c>
      <c r="D50" s="840" t="s">
        <v>602</v>
      </c>
      <c r="E50" s="826" t="s">
        <v>1903</v>
      </c>
      <c r="F50" s="840" t="s">
        <v>1904</v>
      </c>
      <c r="G50" s="826" t="s">
        <v>1942</v>
      </c>
      <c r="H50" s="826" t="s">
        <v>1943</v>
      </c>
      <c r="I50" s="832">
        <v>80.960000991821289</v>
      </c>
      <c r="J50" s="832">
        <v>108</v>
      </c>
      <c r="K50" s="833">
        <v>8545.449951171875</v>
      </c>
    </row>
    <row r="51" spans="1:11" ht="14.45" customHeight="1" x14ac:dyDescent="0.2">
      <c r="A51" s="822" t="s">
        <v>587</v>
      </c>
      <c r="B51" s="823" t="s">
        <v>588</v>
      </c>
      <c r="C51" s="826" t="s">
        <v>601</v>
      </c>
      <c r="D51" s="840" t="s">
        <v>602</v>
      </c>
      <c r="E51" s="826" t="s">
        <v>1903</v>
      </c>
      <c r="F51" s="840" t="s">
        <v>1904</v>
      </c>
      <c r="G51" s="826" t="s">
        <v>1944</v>
      </c>
      <c r="H51" s="826" t="s">
        <v>1945</v>
      </c>
      <c r="I51" s="832">
        <v>1.5</v>
      </c>
      <c r="J51" s="832">
        <v>2500</v>
      </c>
      <c r="K51" s="833">
        <v>3750</v>
      </c>
    </row>
    <row r="52" spans="1:11" ht="14.45" customHeight="1" x14ac:dyDescent="0.2">
      <c r="A52" s="822" t="s">
        <v>587</v>
      </c>
      <c r="B52" s="823" t="s">
        <v>588</v>
      </c>
      <c r="C52" s="826" t="s">
        <v>601</v>
      </c>
      <c r="D52" s="840" t="s">
        <v>602</v>
      </c>
      <c r="E52" s="826" t="s">
        <v>1903</v>
      </c>
      <c r="F52" s="840" t="s">
        <v>1904</v>
      </c>
      <c r="G52" s="826" t="s">
        <v>1946</v>
      </c>
      <c r="H52" s="826" t="s">
        <v>1947</v>
      </c>
      <c r="I52" s="832">
        <v>30.630001068115234</v>
      </c>
      <c r="J52" s="832">
        <v>15</v>
      </c>
      <c r="K52" s="833">
        <v>467.38999938964844</v>
      </c>
    </row>
    <row r="53" spans="1:11" ht="14.45" customHeight="1" x14ac:dyDescent="0.2">
      <c r="A53" s="822" t="s">
        <v>587</v>
      </c>
      <c r="B53" s="823" t="s">
        <v>588</v>
      </c>
      <c r="C53" s="826" t="s">
        <v>601</v>
      </c>
      <c r="D53" s="840" t="s">
        <v>602</v>
      </c>
      <c r="E53" s="826" t="s">
        <v>1903</v>
      </c>
      <c r="F53" s="840" t="s">
        <v>1904</v>
      </c>
      <c r="G53" s="826" t="s">
        <v>1948</v>
      </c>
      <c r="H53" s="826" t="s">
        <v>1949</v>
      </c>
      <c r="I53" s="832">
        <v>22.870000839233398</v>
      </c>
      <c r="J53" s="832">
        <v>50</v>
      </c>
      <c r="K53" s="833">
        <v>1143.489990234375</v>
      </c>
    </row>
    <row r="54" spans="1:11" ht="14.45" customHeight="1" x14ac:dyDescent="0.2">
      <c r="A54" s="822" t="s">
        <v>587</v>
      </c>
      <c r="B54" s="823" t="s">
        <v>588</v>
      </c>
      <c r="C54" s="826" t="s">
        <v>601</v>
      </c>
      <c r="D54" s="840" t="s">
        <v>602</v>
      </c>
      <c r="E54" s="826" t="s">
        <v>1903</v>
      </c>
      <c r="F54" s="840" t="s">
        <v>1904</v>
      </c>
      <c r="G54" s="826" t="s">
        <v>1950</v>
      </c>
      <c r="H54" s="826" t="s">
        <v>1951</v>
      </c>
      <c r="I54" s="832">
        <v>44.770000457763672</v>
      </c>
      <c r="J54" s="832">
        <v>5</v>
      </c>
      <c r="K54" s="833">
        <v>223.85000610351563</v>
      </c>
    </row>
    <row r="55" spans="1:11" ht="14.45" customHeight="1" x14ac:dyDescent="0.2">
      <c r="A55" s="822" t="s">
        <v>587</v>
      </c>
      <c r="B55" s="823" t="s">
        <v>588</v>
      </c>
      <c r="C55" s="826" t="s">
        <v>601</v>
      </c>
      <c r="D55" s="840" t="s">
        <v>602</v>
      </c>
      <c r="E55" s="826" t="s">
        <v>1903</v>
      </c>
      <c r="F55" s="840" t="s">
        <v>1904</v>
      </c>
      <c r="G55" s="826" t="s">
        <v>1952</v>
      </c>
      <c r="H55" s="826" t="s">
        <v>1953</v>
      </c>
      <c r="I55" s="832">
        <v>9.1999998092651367</v>
      </c>
      <c r="J55" s="832">
        <v>850</v>
      </c>
      <c r="K55" s="833">
        <v>7820</v>
      </c>
    </row>
    <row r="56" spans="1:11" ht="14.45" customHeight="1" x14ac:dyDescent="0.2">
      <c r="A56" s="822" t="s">
        <v>587</v>
      </c>
      <c r="B56" s="823" t="s">
        <v>588</v>
      </c>
      <c r="C56" s="826" t="s">
        <v>601</v>
      </c>
      <c r="D56" s="840" t="s">
        <v>602</v>
      </c>
      <c r="E56" s="826" t="s">
        <v>1903</v>
      </c>
      <c r="F56" s="840" t="s">
        <v>1904</v>
      </c>
      <c r="G56" s="826" t="s">
        <v>1954</v>
      </c>
      <c r="H56" s="826" t="s">
        <v>1955</v>
      </c>
      <c r="I56" s="832">
        <v>4.559999942779541</v>
      </c>
      <c r="J56" s="832">
        <v>100</v>
      </c>
      <c r="K56" s="833">
        <v>456</v>
      </c>
    </row>
    <row r="57" spans="1:11" ht="14.45" customHeight="1" x14ac:dyDescent="0.2">
      <c r="A57" s="822" t="s">
        <v>587</v>
      </c>
      <c r="B57" s="823" t="s">
        <v>588</v>
      </c>
      <c r="C57" s="826" t="s">
        <v>601</v>
      </c>
      <c r="D57" s="840" t="s">
        <v>602</v>
      </c>
      <c r="E57" s="826" t="s">
        <v>1903</v>
      </c>
      <c r="F57" s="840" t="s">
        <v>1904</v>
      </c>
      <c r="G57" s="826" t="s">
        <v>1956</v>
      </c>
      <c r="H57" s="826" t="s">
        <v>1957</v>
      </c>
      <c r="I57" s="832">
        <v>141.89999389648438</v>
      </c>
      <c r="J57" s="832">
        <v>27</v>
      </c>
      <c r="K57" s="833">
        <v>3831.159912109375</v>
      </c>
    </row>
    <row r="58" spans="1:11" ht="14.45" customHeight="1" x14ac:dyDescent="0.2">
      <c r="A58" s="822" t="s">
        <v>587</v>
      </c>
      <c r="B58" s="823" t="s">
        <v>588</v>
      </c>
      <c r="C58" s="826" t="s">
        <v>601</v>
      </c>
      <c r="D58" s="840" t="s">
        <v>602</v>
      </c>
      <c r="E58" s="826" t="s">
        <v>1903</v>
      </c>
      <c r="F58" s="840" t="s">
        <v>1904</v>
      </c>
      <c r="G58" s="826" t="s">
        <v>1956</v>
      </c>
      <c r="H58" s="826" t="s">
        <v>1958</v>
      </c>
      <c r="I58" s="832">
        <v>141.89999389648438</v>
      </c>
      <c r="J58" s="832">
        <v>85</v>
      </c>
      <c r="K58" s="833">
        <v>12061.22021484375</v>
      </c>
    </row>
    <row r="59" spans="1:11" ht="14.45" customHeight="1" x14ac:dyDescent="0.2">
      <c r="A59" s="822" t="s">
        <v>587</v>
      </c>
      <c r="B59" s="823" t="s">
        <v>588</v>
      </c>
      <c r="C59" s="826" t="s">
        <v>601</v>
      </c>
      <c r="D59" s="840" t="s">
        <v>602</v>
      </c>
      <c r="E59" s="826" t="s">
        <v>1903</v>
      </c>
      <c r="F59" s="840" t="s">
        <v>1904</v>
      </c>
      <c r="G59" s="826" t="s">
        <v>1959</v>
      </c>
      <c r="H59" s="826" t="s">
        <v>1960</v>
      </c>
      <c r="I59" s="832">
        <v>384.125</v>
      </c>
      <c r="J59" s="832">
        <v>16</v>
      </c>
      <c r="K59" s="833">
        <v>5926.530029296875</v>
      </c>
    </row>
    <row r="60" spans="1:11" ht="14.45" customHeight="1" x14ac:dyDescent="0.2">
      <c r="A60" s="822" t="s">
        <v>587</v>
      </c>
      <c r="B60" s="823" t="s">
        <v>588</v>
      </c>
      <c r="C60" s="826" t="s">
        <v>601</v>
      </c>
      <c r="D60" s="840" t="s">
        <v>602</v>
      </c>
      <c r="E60" s="826" t="s">
        <v>1903</v>
      </c>
      <c r="F60" s="840" t="s">
        <v>1904</v>
      </c>
      <c r="G60" s="826" t="s">
        <v>1961</v>
      </c>
      <c r="H60" s="826" t="s">
        <v>1962</v>
      </c>
      <c r="I60" s="832">
        <v>0.80000001192092896</v>
      </c>
      <c r="J60" s="832">
        <v>600</v>
      </c>
      <c r="K60" s="833">
        <v>480</v>
      </c>
    </row>
    <row r="61" spans="1:11" ht="14.45" customHeight="1" x14ac:dyDescent="0.2">
      <c r="A61" s="822" t="s">
        <v>587</v>
      </c>
      <c r="B61" s="823" t="s">
        <v>588</v>
      </c>
      <c r="C61" s="826" t="s">
        <v>601</v>
      </c>
      <c r="D61" s="840" t="s">
        <v>602</v>
      </c>
      <c r="E61" s="826" t="s">
        <v>1903</v>
      </c>
      <c r="F61" s="840" t="s">
        <v>1904</v>
      </c>
      <c r="G61" s="826" t="s">
        <v>1963</v>
      </c>
      <c r="H61" s="826" t="s">
        <v>1964</v>
      </c>
      <c r="I61" s="832">
        <v>0.81999999284744263</v>
      </c>
      <c r="J61" s="832">
        <v>1000</v>
      </c>
      <c r="K61" s="833">
        <v>820</v>
      </c>
    </row>
    <row r="62" spans="1:11" ht="14.45" customHeight="1" x14ac:dyDescent="0.2">
      <c r="A62" s="822" t="s">
        <v>587</v>
      </c>
      <c r="B62" s="823" t="s">
        <v>588</v>
      </c>
      <c r="C62" s="826" t="s">
        <v>601</v>
      </c>
      <c r="D62" s="840" t="s">
        <v>602</v>
      </c>
      <c r="E62" s="826" t="s">
        <v>1903</v>
      </c>
      <c r="F62" s="840" t="s">
        <v>1904</v>
      </c>
      <c r="G62" s="826" t="s">
        <v>1963</v>
      </c>
      <c r="H62" s="826" t="s">
        <v>1965</v>
      </c>
      <c r="I62" s="832">
        <v>0.82999998331069946</v>
      </c>
      <c r="J62" s="832">
        <v>500</v>
      </c>
      <c r="K62" s="833">
        <v>415</v>
      </c>
    </row>
    <row r="63" spans="1:11" ht="14.45" customHeight="1" x14ac:dyDescent="0.2">
      <c r="A63" s="822" t="s">
        <v>587</v>
      </c>
      <c r="B63" s="823" t="s">
        <v>588</v>
      </c>
      <c r="C63" s="826" t="s">
        <v>601</v>
      </c>
      <c r="D63" s="840" t="s">
        <v>602</v>
      </c>
      <c r="E63" s="826" t="s">
        <v>1903</v>
      </c>
      <c r="F63" s="840" t="s">
        <v>1904</v>
      </c>
      <c r="G63" s="826" t="s">
        <v>1966</v>
      </c>
      <c r="H63" s="826" t="s">
        <v>1967</v>
      </c>
      <c r="I63" s="832">
        <v>0.43000000715255737</v>
      </c>
      <c r="J63" s="832">
        <v>500</v>
      </c>
      <c r="K63" s="833">
        <v>215</v>
      </c>
    </row>
    <row r="64" spans="1:11" ht="14.45" customHeight="1" x14ac:dyDescent="0.2">
      <c r="A64" s="822" t="s">
        <v>587</v>
      </c>
      <c r="B64" s="823" t="s">
        <v>588</v>
      </c>
      <c r="C64" s="826" t="s">
        <v>601</v>
      </c>
      <c r="D64" s="840" t="s">
        <v>602</v>
      </c>
      <c r="E64" s="826" t="s">
        <v>1903</v>
      </c>
      <c r="F64" s="840" t="s">
        <v>1904</v>
      </c>
      <c r="G64" s="826" t="s">
        <v>1968</v>
      </c>
      <c r="H64" s="826" t="s">
        <v>1969</v>
      </c>
      <c r="I64" s="832">
        <v>1.1499999761581421</v>
      </c>
      <c r="J64" s="832">
        <v>2000</v>
      </c>
      <c r="K64" s="833">
        <v>2300</v>
      </c>
    </row>
    <row r="65" spans="1:11" ht="14.45" customHeight="1" x14ac:dyDescent="0.2">
      <c r="A65" s="822" t="s">
        <v>587</v>
      </c>
      <c r="B65" s="823" t="s">
        <v>588</v>
      </c>
      <c r="C65" s="826" t="s">
        <v>601</v>
      </c>
      <c r="D65" s="840" t="s">
        <v>602</v>
      </c>
      <c r="E65" s="826" t="s">
        <v>1903</v>
      </c>
      <c r="F65" s="840" t="s">
        <v>1904</v>
      </c>
      <c r="G65" s="826" t="s">
        <v>1970</v>
      </c>
      <c r="H65" s="826" t="s">
        <v>1971</v>
      </c>
      <c r="I65" s="832">
        <v>1.9549999535083771</v>
      </c>
      <c r="J65" s="832">
        <v>8000</v>
      </c>
      <c r="K65" s="833">
        <v>15662.450439453125</v>
      </c>
    </row>
    <row r="66" spans="1:11" ht="14.45" customHeight="1" x14ac:dyDescent="0.2">
      <c r="A66" s="822" t="s">
        <v>587</v>
      </c>
      <c r="B66" s="823" t="s">
        <v>588</v>
      </c>
      <c r="C66" s="826" t="s">
        <v>601</v>
      </c>
      <c r="D66" s="840" t="s">
        <v>602</v>
      </c>
      <c r="E66" s="826" t="s">
        <v>1903</v>
      </c>
      <c r="F66" s="840" t="s">
        <v>1904</v>
      </c>
      <c r="G66" s="826" t="s">
        <v>1972</v>
      </c>
      <c r="H66" s="826" t="s">
        <v>1973</v>
      </c>
      <c r="I66" s="832">
        <v>0.56999999284744263</v>
      </c>
      <c r="J66" s="832">
        <v>600</v>
      </c>
      <c r="K66" s="833">
        <v>342</v>
      </c>
    </row>
    <row r="67" spans="1:11" ht="14.45" customHeight="1" x14ac:dyDescent="0.2">
      <c r="A67" s="822" t="s">
        <v>587</v>
      </c>
      <c r="B67" s="823" t="s">
        <v>588</v>
      </c>
      <c r="C67" s="826" t="s">
        <v>601</v>
      </c>
      <c r="D67" s="840" t="s">
        <v>602</v>
      </c>
      <c r="E67" s="826" t="s">
        <v>1903</v>
      </c>
      <c r="F67" s="840" t="s">
        <v>1904</v>
      </c>
      <c r="G67" s="826" t="s">
        <v>1974</v>
      </c>
      <c r="H67" s="826" t="s">
        <v>1975</v>
      </c>
      <c r="I67" s="832">
        <v>0.57999998331069946</v>
      </c>
      <c r="J67" s="832">
        <v>1200</v>
      </c>
      <c r="K67" s="833">
        <v>696</v>
      </c>
    </row>
    <row r="68" spans="1:11" ht="14.45" customHeight="1" x14ac:dyDescent="0.2">
      <c r="A68" s="822" t="s">
        <v>587</v>
      </c>
      <c r="B68" s="823" t="s">
        <v>588</v>
      </c>
      <c r="C68" s="826" t="s">
        <v>601</v>
      </c>
      <c r="D68" s="840" t="s">
        <v>602</v>
      </c>
      <c r="E68" s="826" t="s">
        <v>1903</v>
      </c>
      <c r="F68" s="840" t="s">
        <v>1904</v>
      </c>
      <c r="G68" s="826" t="s">
        <v>1974</v>
      </c>
      <c r="H68" s="826" t="s">
        <v>1976</v>
      </c>
      <c r="I68" s="832">
        <v>0.5899999737739563</v>
      </c>
      <c r="J68" s="832">
        <v>500</v>
      </c>
      <c r="K68" s="833">
        <v>295</v>
      </c>
    </row>
    <row r="69" spans="1:11" ht="14.45" customHeight="1" x14ac:dyDescent="0.2">
      <c r="A69" s="822" t="s">
        <v>587</v>
      </c>
      <c r="B69" s="823" t="s">
        <v>588</v>
      </c>
      <c r="C69" s="826" t="s">
        <v>601</v>
      </c>
      <c r="D69" s="840" t="s">
        <v>602</v>
      </c>
      <c r="E69" s="826" t="s">
        <v>1903</v>
      </c>
      <c r="F69" s="840" t="s">
        <v>1904</v>
      </c>
      <c r="G69" s="826" t="s">
        <v>1977</v>
      </c>
      <c r="H69" s="826" t="s">
        <v>1978</v>
      </c>
      <c r="I69" s="832">
        <v>2.119999885559082</v>
      </c>
      <c r="J69" s="832">
        <v>500</v>
      </c>
      <c r="K69" s="833">
        <v>1060</v>
      </c>
    </row>
    <row r="70" spans="1:11" ht="14.45" customHeight="1" x14ac:dyDescent="0.2">
      <c r="A70" s="822" t="s">
        <v>587</v>
      </c>
      <c r="B70" s="823" t="s">
        <v>588</v>
      </c>
      <c r="C70" s="826" t="s">
        <v>601</v>
      </c>
      <c r="D70" s="840" t="s">
        <v>602</v>
      </c>
      <c r="E70" s="826" t="s">
        <v>1903</v>
      </c>
      <c r="F70" s="840" t="s">
        <v>1904</v>
      </c>
      <c r="G70" s="826" t="s">
        <v>1979</v>
      </c>
      <c r="H70" s="826" t="s">
        <v>1980</v>
      </c>
      <c r="I70" s="832">
        <v>1.8400000333786011</v>
      </c>
      <c r="J70" s="832">
        <v>400</v>
      </c>
      <c r="K70" s="833">
        <v>736</v>
      </c>
    </row>
    <row r="71" spans="1:11" ht="14.45" customHeight="1" x14ac:dyDescent="0.2">
      <c r="A71" s="822" t="s">
        <v>587</v>
      </c>
      <c r="B71" s="823" t="s">
        <v>588</v>
      </c>
      <c r="C71" s="826" t="s">
        <v>601</v>
      </c>
      <c r="D71" s="840" t="s">
        <v>602</v>
      </c>
      <c r="E71" s="826" t="s">
        <v>1903</v>
      </c>
      <c r="F71" s="840" t="s">
        <v>1904</v>
      </c>
      <c r="G71" s="826" t="s">
        <v>1981</v>
      </c>
      <c r="H71" s="826" t="s">
        <v>1982</v>
      </c>
      <c r="I71" s="832">
        <v>11.25</v>
      </c>
      <c r="J71" s="832">
        <v>100</v>
      </c>
      <c r="K71" s="833">
        <v>1125.300048828125</v>
      </c>
    </row>
    <row r="72" spans="1:11" ht="14.45" customHeight="1" x14ac:dyDescent="0.2">
      <c r="A72" s="822" t="s">
        <v>587</v>
      </c>
      <c r="B72" s="823" t="s">
        <v>588</v>
      </c>
      <c r="C72" s="826" t="s">
        <v>601</v>
      </c>
      <c r="D72" s="840" t="s">
        <v>602</v>
      </c>
      <c r="E72" s="826" t="s">
        <v>1903</v>
      </c>
      <c r="F72" s="840" t="s">
        <v>1904</v>
      </c>
      <c r="G72" s="826" t="s">
        <v>1983</v>
      </c>
      <c r="H72" s="826" t="s">
        <v>1984</v>
      </c>
      <c r="I72" s="832">
        <v>5.4442856311798096</v>
      </c>
      <c r="J72" s="832">
        <v>2200</v>
      </c>
      <c r="K72" s="833">
        <v>11261.000061035156</v>
      </c>
    </row>
    <row r="73" spans="1:11" ht="14.45" customHeight="1" x14ac:dyDescent="0.2">
      <c r="A73" s="822" t="s">
        <v>587</v>
      </c>
      <c r="B73" s="823" t="s">
        <v>588</v>
      </c>
      <c r="C73" s="826" t="s">
        <v>601</v>
      </c>
      <c r="D73" s="840" t="s">
        <v>602</v>
      </c>
      <c r="E73" s="826" t="s">
        <v>1903</v>
      </c>
      <c r="F73" s="840" t="s">
        <v>1904</v>
      </c>
      <c r="G73" s="826" t="s">
        <v>1985</v>
      </c>
      <c r="H73" s="826" t="s">
        <v>1986</v>
      </c>
      <c r="I73" s="832">
        <v>0.4699999988079071</v>
      </c>
      <c r="J73" s="832">
        <v>600</v>
      </c>
      <c r="K73" s="833">
        <v>282</v>
      </c>
    </row>
    <row r="74" spans="1:11" ht="14.45" customHeight="1" x14ac:dyDescent="0.2">
      <c r="A74" s="822" t="s">
        <v>587</v>
      </c>
      <c r="B74" s="823" t="s">
        <v>588</v>
      </c>
      <c r="C74" s="826" t="s">
        <v>601</v>
      </c>
      <c r="D74" s="840" t="s">
        <v>602</v>
      </c>
      <c r="E74" s="826" t="s">
        <v>1903</v>
      </c>
      <c r="F74" s="840" t="s">
        <v>1904</v>
      </c>
      <c r="G74" s="826" t="s">
        <v>1987</v>
      </c>
      <c r="H74" s="826" t="s">
        <v>1988</v>
      </c>
      <c r="I74" s="832">
        <v>23.719999313354492</v>
      </c>
      <c r="J74" s="832">
        <v>30</v>
      </c>
      <c r="K74" s="833">
        <v>711.5999755859375</v>
      </c>
    </row>
    <row r="75" spans="1:11" ht="14.45" customHeight="1" x14ac:dyDescent="0.2">
      <c r="A75" s="822" t="s">
        <v>587</v>
      </c>
      <c r="B75" s="823" t="s">
        <v>588</v>
      </c>
      <c r="C75" s="826" t="s">
        <v>601</v>
      </c>
      <c r="D75" s="840" t="s">
        <v>602</v>
      </c>
      <c r="E75" s="826" t="s">
        <v>1903</v>
      </c>
      <c r="F75" s="840" t="s">
        <v>1904</v>
      </c>
      <c r="G75" s="826" t="s">
        <v>1987</v>
      </c>
      <c r="H75" s="826" t="s">
        <v>1989</v>
      </c>
      <c r="I75" s="832">
        <v>23.719999313354492</v>
      </c>
      <c r="J75" s="832">
        <v>30</v>
      </c>
      <c r="K75" s="833">
        <v>711.5999755859375</v>
      </c>
    </row>
    <row r="76" spans="1:11" ht="14.45" customHeight="1" x14ac:dyDescent="0.2">
      <c r="A76" s="822" t="s">
        <v>587</v>
      </c>
      <c r="B76" s="823" t="s">
        <v>588</v>
      </c>
      <c r="C76" s="826" t="s">
        <v>601</v>
      </c>
      <c r="D76" s="840" t="s">
        <v>602</v>
      </c>
      <c r="E76" s="826" t="s">
        <v>1903</v>
      </c>
      <c r="F76" s="840" t="s">
        <v>1904</v>
      </c>
      <c r="G76" s="826" t="s">
        <v>1990</v>
      </c>
      <c r="H76" s="826" t="s">
        <v>1991</v>
      </c>
      <c r="I76" s="832">
        <v>5.3600001335144043</v>
      </c>
      <c r="J76" s="832">
        <v>100</v>
      </c>
      <c r="K76" s="833">
        <v>536</v>
      </c>
    </row>
    <row r="77" spans="1:11" ht="14.45" customHeight="1" x14ac:dyDescent="0.2">
      <c r="A77" s="822" t="s">
        <v>587</v>
      </c>
      <c r="B77" s="823" t="s">
        <v>588</v>
      </c>
      <c r="C77" s="826" t="s">
        <v>601</v>
      </c>
      <c r="D77" s="840" t="s">
        <v>602</v>
      </c>
      <c r="E77" s="826" t="s">
        <v>1903</v>
      </c>
      <c r="F77" s="840" t="s">
        <v>1904</v>
      </c>
      <c r="G77" s="826" t="s">
        <v>1992</v>
      </c>
      <c r="H77" s="826" t="s">
        <v>1993</v>
      </c>
      <c r="I77" s="832">
        <v>2.7899999618530273</v>
      </c>
      <c r="J77" s="832">
        <v>650</v>
      </c>
      <c r="K77" s="833">
        <v>1826.5</v>
      </c>
    </row>
    <row r="78" spans="1:11" ht="14.45" customHeight="1" x14ac:dyDescent="0.2">
      <c r="A78" s="822" t="s">
        <v>587</v>
      </c>
      <c r="B78" s="823" t="s">
        <v>588</v>
      </c>
      <c r="C78" s="826" t="s">
        <v>601</v>
      </c>
      <c r="D78" s="840" t="s">
        <v>602</v>
      </c>
      <c r="E78" s="826" t="s">
        <v>1903</v>
      </c>
      <c r="F78" s="840" t="s">
        <v>1904</v>
      </c>
      <c r="G78" s="826" t="s">
        <v>1994</v>
      </c>
      <c r="H78" s="826" t="s">
        <v>1995</v>
      </c>
      <c r="I78" s="832">
        <v>4.2722222010294599</v>
      </c>
      <c r="J78" s="832">
        <v>1000</v>
      </c>
      <c r="K78" s="833">
        <v>4281</v>
      </c>
    </row>
    <row r="79" spans="1:11" ht="14.45" customHeight="1" x14ac:dyDescent="0.2">
      <c r="A79" s="822" t="s">
        <v>587</v>
      </c>
      <c r="B79" s="823" t="s">
        <v>588</v>
      </c>
      <c r="C79" s="826" t="s">
        <v>601</v>
      </c>
      <c r="D79" s="840" t="s">
        <v>602</v>
      </c>
      <c r="E79" s="826" t="s">
        <v>1903</v>
      </c>
      <c r="F79" s="840" t="s">
        <v>1904</v>
      </c>
      <c r="G79" s="826" t="s">
        <v>1996</v>
      </c>
      <c r="H79" s="826" t="s">
        <v>1997</v>
      </c>
      <c r="I79" s="832">
        <v>2.375</v>
      </c>
      <c r="J79" s="832">
        <v>200</v>
      </c>
      <c r="K79" s="833">
        <v>475</v>
      </c>
    </row>
    <row r="80" spans="1:11" ht="14.45" customHeight="1" x14ac:dyDescent="0.2">
      <c r="A80" s="822" t="s">
        <v>587</v>
      </c>
      <c r="B80" s="823" t="s">
        <v>588</v>
      </c>
      <c r="C80" s="826" t="s">
        <v>601</v>
      </c>
      <c r="D80" s="840" t="s">
        <v>602</v>
      </c>
      <c r="E80" s="826" t="s">
        <v>1903</v>
      </c>
      <c r="F80" s="840" t="s">
        <v>1904</v>
      </c>
      <c r="G80" s="826" t="s">
        <v>1998</v>
      </c>
      <c r="H80" s="826" t="s">
        <v>1999</v>
      </c>
      <c r="I80" s="832">
        <v>23.719999313354492</v>
      </c>
      <c r="J80" s="832">
        <v>30</v>
      </c>
      <c r="K80" s="833">
        <v>711.5999755859375</v>
      </c>
    </row>
    <row r="81" spans="1:11" ht="14.45" customHeight="1" x14ac:dyDescent="0.2">
      <c r="A81" s="822" t="s">
        <v>587</v>
      </c>
      <c r="B81" s="823" t="s">
        <v>588</v>
      </c>
      <c r="C81" s="826" t="s">
        <v>601</v>
      </c>
      <c r="D81" s="840" t="s">
        <v>602</v>
      </c>
      <c r="E81" s="826" t="s">
        <v>2000</v>
      </c>
      <c r="F81" s="840" t="s">
        <v>2001</v>
      </c>
      <c r="G81" s="826" t="s">
        <v>2002</v>
      </c>
      <c r="H81" s="826" t="s">
        <v>2003</v>
      </c>
      <c r="I81" s="832">
        <v>0.30000001192092896</v>
      </c>
      <c r="J81" s="832">
        <v>100</v>
      </c>
      <c r="K81" s="833">
        <v>30</v>
      </c>
    </row>
    <row r="82" spans="1:11" ht="14.45" customHeight="1" x14ac:dyDescent="0.2">
      <c r="A82" s="822" t="s">
        <v>587</v>
      </c>
      <c r="B82" s="823" t="s">
        <v>588</v>
      </c>
      <c r="C82" s="826" t="s">
        <v>601</v>
      </c>
      <c r="D82" s="840" t="s">
        <v>602</v>
      </c>
      <c r="E82" s="826" t="s">
        <v>2000</v>
      </c>
      <c r="F82" s="840" t="s">
        <v>2001</v>
      </c>
      <c r="G82" s="826" t="s">
        <v>2004</v>
      </c>
      <c r="H82" s="826" t="s">
        <v>2005</v>
      </c>
      <c r="I82" s="832">
        <v>0.30000001192092896</v>
      </c>
      <c r="J82" s="832">
        <v>800</v>
      </c>
      <c r="K82" s="833">
        <v>242.8800048828125</v>
      </c>
    </row>
    <row r="83" spans="1:11" ht="14.45" customHeight="1" x14ac:dyDescent="0.2">
      <c r="A83" s="822" t="s">
        <v>587</v>
      </c>
      <c r="B83" s="823" t="s">
        <v>588</v>
      </c>
      <c r="C83" s="826" t="s">
        <v>601</v>
      </c>
      <c r="D83" s="840" t="s">
        <v>602</v>
      </c>
      <c r="E83" s="826" t="s">
        <v>2000</v>
      </c>
      <c r="F83" s="840" t="s">
        <v>2001</v>
      </c>
      <c r="G83" s="826" t="s">
        <v>2006</v>
      </c>
      <c r="H83" s="826" t="s">
        <v>2007</v>
      </c>
      <c r="I83" s="832">
        <v>0.36666667461395264</v>
      </c>
      <c r="J83" s="832">
        <v>700</v>
      </c>
      <c r="K83" s="833">
        <v>256</v>
      </c>
    </row>
    <row r="84" spans="1:11" ht="14.45" customHeight="1" x14ac:dyDescent="0.2">
      <c r="A84" s="822" t="s">
        <v>587</v>
      </c>
      <c r="B84" s="823" t="s">
        <v>588</v>
      </c>
      <c r="C84" s="826" t="s">
        <v>601</v>
      </c>
      <c r="D84" s="840" t="s">
        <v>602</v>
      </c>
      <c r="E84" s="826" t="s">
        <v>2000</v>
      </c>
      <c r="F84" s="840" t="s">
        <v>2001</v>
      </c>
      <c r="G84" s="826" t="s">
        <v>2008</v>
      </c>
      <c r="H84" s="826" t="s">
        <v>2009</v>
      </c>
      <c r="I84" s="832">
        <v>0.54000002145767212</v>
      </c>
      <c r="J84" s="832">
        <v>700</v>
      </c>
      <c r="K84" s="833">
        <v>378</v>
      </c>
    </row>
    <row r="85" spans="1:11" ht="14.45" customHeight="1" x14ac:dyDescent="0.2">
      <c r="A85" s="822" t="s">
        <v>587</v>
      </c>
      <c r="B85" s="823" t="s">
        <v>588</v>
      </c>
      <c r="C85" s="826" t="s">
        <v>601</v>
      </c>
      <c r="D85" s="840" t="s">
        <v>602</v>
      </c>
      <c r="E85" s="826" t="s">
        <v>2010</v>
      </c>
      <c r="F85" s="840" t="s">
        <v>2011</v>
      </c>
      <c r="G85" s="826" t="s">
        <v>2012</v>
      </c>
      <c r="H85" s="826" t="s">
        <v>2013</v>
      </c>
      <c r="I85" s="832">
        <v>42.720001220703125</v>
      </c>
      <c r="J85" s="832">
        <v>50</v>
      </c>
      <c r="K85" s="833">
        <v>2135.760009765625</v>
      </c>
    </row>
    <row r="86" spans="1:11" ht="14.45" customHeight="1" x14ac:dyDescent="0.2">
      <c r="A86" s="822" t="s">
        <v>587</v>
      </c>
      <c r="B86" s="823" t="s">
        <v>588</v>
      </c>
      <c r="C86" s="826" t="s">
        <v>601</v>
      </c>
      <c r="D86" s="840" t="s">
        <v>602</v>
      </c>
      <c r="E86" s="826" t="s">
        <v>2010</v>
      </c>
      <c r="F86" s="840" t="s">
        <v>2011</v>
      </c>
      <c r="G86" s="826" t="s">
        <v>2014</v>
      </c>
      <c r="H86" s="826" t="s">
        <v>2015</v>
      </c>
      <c r="I86" s="832">
        <v>17.547999382019043</v>
      </c>
      <c r="J86" s="832">
        <v>1200</v>
      </c>
      <c r="K86" s="833">
        <v>21100</v>
      </c>
    </row>
    <row r="87" spans="1:11" ht="14.45" customHeight="1" x14ac:dyDescent="0.2">
      <c r="A87" s="822" t="s">
        <v>587</v>
      </c>
      <c r="B87" s="823" t="s">
        <v>588</v>
      </c>
      <c r="C87" s="826" t="s">
        <v>601</v>
      </c>
      <c r="D87" s="840" t="s">
        <v>602</v>
      </c>
      <c r="E87" s="826" t="s">
        <v>2010</v>
      </c>
      <c r="F87" s="840" t="s">
        <v>2011</v>
      </c>
      <c r="G87" s="826" t="s">
        <v>2016</v>
      </c>
      <c r="H87" s="826" t="s">
        <v>2017</v>
      </c>
      <c r="I87" s="832">
        <v>17.527999687194825</v>
      </c>
      <c r="J87" s="832">
        <v>1200</v>
      </c>
      <c r="K87" s="833">
        <v>21084</v>
      </c>
    </row>
    <row r="88" spans="1:11" ht="14.45" customHeight="1" x14ac:dyDescent="0.2">
      <c r="A88" s="822" t="s">
        <v>587</v>
      </c>
      <c r="B88" s="823" t="s">
        <v>588</v>
      </c>
      <c r="C88" s="826" t="s">
        <v>601</v>
      </c>
      <c r="D88" s="840" t="s">
        <v>602</v>
      </c>
      <c r="E88" s="826" t="s">
        <v>2010</v>
      </c>
      <c r="F88" s="840" t="s">
        <v>2011</v>
      </c>
      <c r="G88" s="826" t="s">
        <v>2018</v>
      </c>
      <c r="H88" s="826" t="s">
        <v>2019</v>
      </c>
      <c r="I88" s="832">
        <v>2.880000114440918</v>
      </c>
      <c r="J88" s="832">
        <v>4000</v>
      </c>
      <c r="K88" s="833">
        <v>11520</v>
      </c>
    </row>
    <row r="89" spans="1:11" ht="14.45" customHeight="1" x14ac:dyDescent="0.2">
      <c r="A89" s="822" t="s">
        <v>587</v>
      </c>
      <c r="B89" s="823" t="s">
        <v>588</v>
      </c>
      <c r="C89" s="826" t="s">
        <v>601</v>
      </c>
      <c r="D89" s="840" t="s">
        <v>602</v>
      </c>
      <c r="E89" s="826" t="s">
        <v>2010</v>
      </c>
      <c r="F89" s="840" t="s">
        <v>2011</v>
      </c>
      <c r="G89" s="826" t="s">
        <v>2020</v>
      </c>
      <c r="H89" s="826" t="s">
        <v>2021</v>
      </c>
      <c r="I89" s="832">
        <v>2.9200000762939453</v>
      </c>
      <c r="J89" s="832">
        <v>7000</v>
      </c>
      <c r="K89" s="833">
        <v>20330</v>
      </c>
    </row>
    <row r="90" spans="1:11" ht="14.45" customHeight="1" x14ac:dyDescent="0.2">
      <c r="A90" s="822" t="s">
        <v>587</v>
      </c>
      <c r="B90" s="823" t="s">
        <v>588</v>
      </c>
      <c r="C90" s="826" t="s">
        <v>601</v>
      </c>
      <c r="D90" s="840" t="s">
        <v>602</v>
      </c>
      <c r="E90" s="826" t="s">
        <v>2010</v>
      </c>
      <c r="F90" s="840" t="s">
        <v>2011</v>
      </c>
      <c r="G90" s="826" t="s">
        <v>2022</v>
      </c>
      <c r="H90" s="826" t="s">
        <v>2023</v>
      </c>
      <c r="I90" s="832">
        <v>2.2999999523162842</v>
      </c>
      <c r="J90" s="832">
        <v>4000</v>
      </c>
      <c r="K90" s="833">
        <v>9200</v>
      </c>
    </row>
    <row r="91" spans="1:11" ht="14.45" customHeight="1" x14ac:dyDescent="0.2">
      <c r="A91" s="822" t="s">
        <v>587</v>
      </c>
      <c r="B91" s="823" t="s">
        <v>588</v>
      </c>
      <c r="C91" s="826" t="s">
        <v>601</v>
      </c>
      <c r="D91" s="840" t="s">
        <v>602</v>
      </c>
      <c r="E91" s="826" t="s">
        <v>2010</v>
      </c>
      <c r="F91" s="840" t="s">
        <v>2011</v>
      </c>
      <c r="G91" s="826" t="s">
        <v>2022</v>
      </c>
      <c r="H91" s="826" t="s">
        <v>2024</v>
      </c>
      <c r="I91" s="832">
        <v>2.2999999523162842</v>
      </c>
      <c r="J91" s="832">
        <v>3600</v>
      </c>
      <c r="K91" s="833">
        <v>8280</v>
      </c>
    </row>
    <row r="92" spans="1:11" ht="14.45" customHeight="1" x14ac:dyDescent="0.2">
      <c r="A92" s="822" t="s">
        <v>587</v>
      </c>
      <c r="B92" s="823" t="s">
        <v>588</v>
      </c>
      <c r="C92" s="826" t="s">
        <v>601</v>
      </c>
      <c r="D92" s="840" t="s">
        <v>602</v>
      </c>
      <c r="E92" s="826" t="s">
        <v>2010</v>
      </c>
      <c r="F92" s="840" t="s">
        <v>2011</v>
      </c>
      <c r="G92" s="826" t="s">
        <v>2025</v>
      </c>
      <c r="H92" s="826" t="s">
        <v>2026</v>
      </c>
      <c r="I92" s="832">
        <v>3.3900001049041748</v>
      </c>
      <c r="J92" s="832">
        <v>2000</v>
      </c>
      <c r="K92" s="833">
        <v>6780</v>
      </c>
    </row>
    <row r="93" spans="1:11" ht="14.45" customHeight="1" x14ac:dyDescent="0.2">
      <c r="A93" s="822" t="s">
        <v>587</v>
      </c>
      <c r="B93" s="823" t="s">
        <v>588</v>
      </c>
      <c r="C93" s="826" t="s">
        <v>601</v>
      </c>
      <c r="D93" s="840" t="s">
        <v>602</v>
      </c>
      <c r="E93" s="826" t="s">
        <v>2010</v>
      </c>
      <c r="F93" s="840" t="s">
        <v>2011</v>
      </c>
      <c r="G93" s="826" t="s">
        <v>2027</v>
      </c>
      <c r="H93" s="826" t="s">
        <v>2028</v>
      </c>
      <c r="I93" s="832">
        <v>3.0299999713897705</v>
      </c>
      <c r="J93" s="832">
        <v>2000</v>
      </c>
      <c r="K93" s="833">
        <v>6060</v>
      </c>
    </row>
    <row r="94" spans="1:11" ht="14.45" customHeight="1" x14ac:dyDescent="0.2">
      <c r="A94" s="822" t="s">
        <v>587</v>
      </c>
      <c r="B94" s="823" t="s">
        <v>588</v>
      </c>
      <c r="C94" s="826" t="s">
        <v>601</v>
      </c>
      <c r="D94" s="840" t="s">
        <v>602</v>
      </c>
      <c r="E94" s="826" t="s">
        <v>2010</v>
      </c>
      <c r="F94" s="840" t="s">
        <v>2011</v>
      </c>
      <c r="G94" s="826" t="s">
        <v>2029</v>
      </c>
      <c r="H94" s="826" t="s">
        <v>2030</v>
      </c>
      <c r="I94" s="832">
        <v>4.8299999237060547</v>
      </c>
      <c r="J94" s="832">
        <v>2000</v>
      </c>
      <c r="K94" s="833">
        <v>9660</v>
      </c>
    </row>
    <row r="95" spans="1:11" ht="14.45" customHeight="1" x14ac:dyDescent="0.2">
      <c r="A95" s="822" t="s">
        <v>587</v>
      </c>
      <c r="B95" s="823" t="s">
        <v>588</v>
      </c>
      <c r="C95" s="826" t="s">
        <v>601</v>
      </c>
      <c r="D95" s="840" t="s">
        <v>602</v>
      </c>
      <c r="E95" s="826" t="s">
        <v>2010</v>
      </c>
      <c r="F95" s="840" t="s">
        <v>2011</v>
      </c>
      <c r="G95" s="826" t="s">
        <v>2031</v>
      </c>
      <c r="H95" s="826" t="s">
        <v>2032</v>
      </c>
      <c r="I95" s="832">
        <v>3.869999885559082</v>
      </c>
      <c r="J95" s="832">
        <v>800</v>
      </c>
      <c r="K95" s="833">
        <v>3096</v>
      </c>
    </row>
    <row r="96" spans="1:11" ht="14.45" customHeight="1" x14ac:dyDescent="0.2">
      <c r="A96" s="822" t="s">
        <v>587</v>
      </c>
      <c r="B96" s="823" t="s">
        <v>588</v>
      </c>
      <c r="C96" s="826" t="s">
        <v>601</v>
      </c>
      <c r="D96" s="840" t="s">
        <v>602</v>
      </c>
      <c r="E96" s="826" t="s">
        <v>2010</v>
      </c>
      <c r="F96" s="840" t="s">
        <v>2011</v>
      </c>
      <c r="G96" s="826" t="s">
        <v>2031</v>
      </c>
      <c r="H96" s="826" t="s">
        <v>2033</v>
      </c>
      <c r="I96" s="832">
        <v>3.869999885559082</v>
      </c>
      <c r="J96" s="832">
        <v>2300</v>
      </c>
      <c r="K96" s="833">
        <v>8901</v>
      </c>
    </row>
    <row r="97" spans="1:11" ht="14.45" customHeight="1" x14ac:dyDescent="0.2">
      <c r="A97" s="822" t="s">
        <v>587</v>
      </c>
      <c r="B97" s="823" t="s">
        <v>588</v>
      </c>
      <c r="C97" s="826" t="s">
        <v>601</v>
      </c>
      <c r="D97" s="840" t="s">
        <v>602</v>
      </c>
      <c r="E97" s="826" t="s">
        <v>2010</v>
      </c>
      <c r="F97" s="840" t="s">
        <v>2011</v>
      </c>
      <c r="G97" s="826" t="s">
        <v>2034</v>
      </c>
      <c r="H97" s="826" t="s">
        <v>2035</v>
      </c>
      <c r="I97" s="832">
        <v>3.130000114440918</v>
      </c>
      <c r="J97" s="832">
        <v>2000</v>
      </c>
      <c r="K97" s="833">
        <v>6260</v>
      </c>
    </row>
    <row r="98" spans="1:11" ht="14.45" customHeight="1" x14ac:dyDescent="0.2">
      <c r="A98" s="822" t="s">
        <v>587</v>
      </c>
      <c r="B98" s="823" t="s">
        <v>588</v>
      </c>
      <c r="C98" s="826" t="s">
        <v>601</v>
      </c>
      <c r="D98" s="840" t="s">
        <v>602</v>
      </c>
      <c r="E98" s="826" t="s">
        <v>2010</v>
      </c>
      <c r="F98" s="840" t="s">
        <v>2011</v>
      </c>
      <c r="G98" s="826" t="s">
        <v>2036</v>
      </c>
      <c r="H98" s="826" t="s">
        <v>2037</v>
      </c>
      <c r="I98" s="832">
        <v>2.8199999332427979</v>
      </c>
      <c r="J98" s="832">
        <v>3000</v>
      </c>
      <c r="K98" s="833">
        <v>8460</v>
      </c>
    </row>
    <row r="99" spans="1:11" ht="14.45" customHeight="1" x14ac:dyDescent="0.2">
      <c r="A99" s="822" t="s">
        <v>587</v>
      </c>
      <c r="B99" s="823" t="s">
        <v>588</v>
      </c>
      <c r="C99" s="826" t="s">
        <v>601</v>
      </c>
      <c r="D99" s="840" t="s">
        <v>602</v>
      </c>
      <c r="E99" s="826" t="s">
        <v>2010</v>
      </c>
      <c r="F99" s="840" t="s">
        <v>2011</v>
      </c>
      <c r="G99" s="826" t="s">
        <v>2038</v>
      </c>
      <c r="H99" s="826" t="s">
        <v>2039</v>
      </c>
      <c r="I99" s="832">
        <v>4.679999828338623</v>
      </c>
      <c r="J99" s="832">
        <v>1000</v>
      </c>
      <c r="K99" s="833">
        <v>4680</v>
      </c>
    </row>
    <row r="100" spans="1:11" ht="14.45" customHeight="1" x14ac:dyDescent="0.2">
      <c r="A100" s="822" t="s">
        <v>587</v>
      </c>
      <c r="B100" s="823" t="s">
        <v>588</v>
      </c>
      <c r="C100" s="826" t="s">
        <v>601</v>
      </c>
      <c r="D100" s="840" t="s">
        <v>602</v>
      </c>
      <c r="E100" s="826" t="s">
        <v>2010</v>
      </c>
      <c r="F100" s="840" t="s">
        <v>2011</v>
      </c>
      <c r="G100" s="826" t="s">
        <v>2040</v>
      </c>
      <c r="H100" s="826" t="s">
        <v>2041</v>
      </c>
      <c r="I100" s="832">
        <v>3.630000114440918</v>
      </c>
      <c r="J100" s="832">
        <v>2000</v>
      </c>
      <c r="K100" s="833">
        <v>7260</v>
      </c>
    </row>
    <row r="101" spans="1:11" ht="14.45" customHeight="1" x14ac:dyDescent="0.2">
      <c r="A101" s="822" t="s">
        <v>587</v>
      </c>
      <c r="B101" s="823" t="s">
        <v>588</v>
      </c>
      <c r="C101" s="826" t="s">
        <v>601</v>
      </c>
      <c r="D101" s="840" t="s">
        <v>602</v>
      </c>
      <c r="E101" s="826" t="s">
        <v>2042</v>
      </c>
      <c r="F101" s="840" t="s">
        <v>2043</v>
      </c>
      <c r="G101" s="826" t="s">
        <v>2044</v>
      </c>
      <c r="H101" s="826" t="s">
        <v>2045</v>
      </c>
      <c r="I101" s="832">
        <v>0.57999998331069946</v>
      </c>
      <c r="J101" s="832">
        <v>200</v>
      </c>
      <c r="K101" s="833">
        <v>116</v>
      </c>
    </row>
    <row r="102" spans="1:11" ht="14.45" customHeight="1" x14ac:dyDescent="0.2">
      <c r="A102" s="822" t="s">
        <v>587</v>
      </c>
      <c r="B102" s="823" t="s">
        <v>588</v>
      </c>
      <c r="C102" s="826" t="s">
        <v>601</v>
      </c>
      <c r="D102" s="840" t="s">
        <v>602</v>
      </c>
      <c r="E102" s="826" t="s">
        <v>2046</v>
      </c>
      <c r="F102" s="840" t="s">
        <v>2047</v>
      </c>
      <c r="G102" s="826" t="s">
        <v>2048</v>
      </c>
      <c r="H102" s="826" t="s">
        <v>2049</v>
      </c>
      <c r="I102" s="832">
        <v>0.47999998927116394</v>
      </c>
      <c r="J102" s="832">
        <v>300</v>
      </c>
      <c r="K102" s="833">
        <v>144</v>
      </c>
    </row>
    <row r="103" spans="1:11" ht="14.45" customHeight="1" x14ac:dyDescent="0.2">
      <c r="A103" s="822" t="s">
        <v>587</v>
      </c>
      <c r="B103" s="823" t="s">
        <v>588</v>
      </c>
      <c r="C103" s="826" t="s">
        <v>601</v>
      </c>
      <c r="D103" s="840" t="s">
        <v>602</v>
      </c>
      <c r="E103" s="826" t="s">
        <v>2046</v>
      </c>
      <c r="F103" s="840" t="s">
        <v>2047</v>
      </c>
      <c r="G103" s="826" t="s">
        <v>2050</v>
      </c>
      <c r="H103" s="826" t="s">
        <v>2051</v>
      </c>
      <c r="I103" s="832">
        <v>1.6000000238418579</v>
      </c>
      <c r="J103" s="832">
        <v>500</v>
      </c>
      <c r="K103" s="833">
        <v>800</v>
      </c>
    </row>
    <row r="104" spans="1:11" ht="14.45" customHeight="1" x14ac:dyDescent="0.2">
      <c r="A104" s="822" t="s">
        <v>587</v>
      </c>
      <c r="B104" s="823" t="s">
        <v>588</v>
      </c>
      <c r="C104" s="826" t="s">
        <v>609</v>
      </c>
      <c r="D104" s="840" t="s">
        <v>610</v>
      </c>
      <c r="E104" s="826" t="s">
        <v>1846</v>
      </c>
      <c r="F104" s="840" t="s">
        <v>1847</v>
      </c>
      <c r="G104" s="826" t="s">
        <v>2052</v>
      </c>
      <c r="H104" s="826" t="s">
        <v>2053</v>
      </c>
      <c r="I104" s="832">
        <v>5445</v>
      </c>
      <c r="J104" s="832">
        <v>2</v>
      </c>
      <c r="K104" s="833">
        <v>10890</v>
      </c>
    </row>
    <row r="105" spans="1:11" ht="14.45" customHeight="1" x14ac:dyDescent="0.2">
      <c r="A105" s="822" t="s">
        <v>587</v>
      </c>
      <c r="B105" s="823" t="s">
        <v>588</v>
      </c>
      <c r="C105" s="826" t="s">
        <v>609</v>
      </c>
      <c r="D105" s="840" t="s">
        <v>610</v>
      </c>
      <c r="E105" s="826" t="s">
        <v>1846</v>
      </c>
      <c r="F105" s="840" t="s">
        <v>1847</v>
      </c>
      <c r="G105" s="826" t="s">
        <v>2054</v>
      </c>
      <c r="H105" s="826" t="s">
        <v>2055</v>
      </c>
      <c r="I105" s="832">
        <v>5445</v>
      </c>
      <c r="J105" s="832">
        <v>3</v>
      </c>
      <c r="K105" s="833">
        <v>16335</v>
      </c>
    </row>
    <row r="106" spans="1:11" ht="14.45" customHeight="1" x14ac:dyDescent="0.2">
      <c r="A106" s="822" t="s">
        <v>587</v>
      </c>
      <c r="B106" s="823" t="s">
        <v>588</v>
      </c>
      <c r="C106" s="826" t="s">
        <v>609</v>
      </c>
      <c r="D106" s="840" t="s">
        <v>610</v>
      </c>
      <c r="E106" s="826" t="s">
        <v>1846</v>
      </c>
      <c r="F106" s="840" t="s">
        <v>1847</v>
      </c>
      <c r="G106" s="826" t="s">
        <v>2056</v>
      </c>
      <c r="H106" s="826" t="s">
        <v>2057</v>
      </c>
      <c r="I106" s="832">
        <v>5445</v>
      </c>
      <c r="J106" s="832">
        <v>3</v>
      </c>
      <c r="K106" s="833">
        <v>16335</v>
      </c>
    </row>
    <row r="107" spans="1:11" ht="14.45" customHeight="1" x14ac:dyDescent="0.2">
      <c r="A107" s="822" t="s">
        <v>587</v>
      </c>
      <c r="B107" s="823" t="s">
        <v>588</v>
      </c>
      <c r="C107" s="826" t="s">
        <v>609</v>
      </c>
      <c r="D107" s="840" t="s">
        <v>610</v>
      </c>
      <c r="E107" s="826" t="s">
        <v>1846</v>
      </c>
      <c r="F107" s="840" t="s">
        <v>1847</v>
      </c>
      <c r="G107" s="826" t="s">
        <v>2058</v>
      </c>
      <c r="H107" s="826" t="s">
        <v>2059</v>
      </c>
      <c r="I107" s="832">
        <v>5445</v>
      </c>
      <c r="J107" s="832">
        <v>1</v>
      </c>
      <c r="K107" s="833">
        <v>5445</v>
      </c>
    </row>
    <row r="108" spans="1:11" ht="14.45" customHeight="1" x14ac:dyDescent="0.2">
      <c r="A108" s="822" t="s">
        <v>587</v>
      </c>
      <c r="B108" s="823" t="s">
        <v>588</v>
      </c>
      <c r="C108" s="826" t="s">
        <v>609</v>
      </c>
      <c r="D108" s="840" t="s">
        <v>610</v>
      </c>
      <c r="E108" s="826" t="s">
        <v>1846</v>
      </c>
      <c r="F108" s="840" t="s">
        <v>1847</v>
      </c>
      <c r="G108" s="826" t="s">
        <v>2060</v>
      </c>
      <c r="H108" s="826" t="s">
        <v>2061</v>
      </c>
      <c r="I108" s="832">
        <v>147.17999267578125</v>
      </c>
      <c r="J108" s="832">
        <v>149</v>
      </c>
      <c r="K108" s="833">
        <v>21930.079467773438</v>
      </c>
    </row>
    <row r="109" spans="1:11" ht="14.45" customHeight="1" x14ac:dyDescent="0.2">
      <c r="A109" s="822" t="s">
        <v>587</v>
      </c>
      <c r="B109" s="823" t="s">
        <v>588</v>
      </c>
      <c r="C109" s="826" t="s">
        <v>609</v>
      </c>
      <c r="D109" s="840" t="s">
        <v>610</v>
      </c>
      <c r="E109" s="826" t="s">
        <v>1846</v>
      </c>
      <c r="F109" s="840" t="s">
        <v>1847</v>
      </c>
      <c r="G109" s="826" t="s">
        <v>2062</v>
      </c>
      <c r="H109" s="826" t="s">
        <v>2063</v>
      </c>
      <c r="I109" s="832">
        <v>182.71000671386719</v>
      </c>
      <c r="J109" s="832">
        <v>3</v>
      </c>
      <c r="K109" s="833">
        <v>548.13002014160156</v>
      </c>
    </row>
    <row r="110" spans="1:11" ht="14.45" customHeight="1" x14ac:dyDescent="0.2">
      <c r="A110" s="822" t="s">
        <v>587</v>
      </c>
      <c r="B110" s="823" t="s">
        <v>588</v>
      </c>
      <c r="C110" s="826" t="s">
        <v>609</v>
      </c>
      <c r="D110" s="840" t="s">
        <v>610</v>
      </c>
      <c r="E110" s="826" t="s">
        <v>1846</v>
      </c>
      <c r="F110" s="840" t="s">
        <v>1847</v>
      </c>
      <c r="G110" s="826" t="s">
        <v>2064</v>
      </c>
      <c r="H110" s="826" t="s">
        <v>2065</v>
      </c>
      <c r="I110" s="832">
        <v>12.592222213745117</v>
      </c>
      <c r="J110" s="832">
        <v>90</v>
      </c>
      <c r="K110" s="833">
        <v>1132.9300231933594</v>
      </c>
    </row>
    <row r="111" spans="1:11" ht="14.45" customHeight="1" x14ac:dyDescent="0.2">
      <c r="A111" s="822" t="s">
        <v>587</v>
      </c>
      <c r="B111" s="823" t="s">
        <v>588</v>
      </c>
      <c r="C111" s="826" t="s">
        <v>609</v>
      </c>
      <c r="D111" s="840" t="s">
        <v>610</v>
      </c>
      <c r="E111" s="826" t="s">
        <v>1846</v>
      </c>
      <c r="F111" s="840" t="s">
        <v>1847</v>
      </c>
      <c r="G111" s="826" t="s">
        <v>1854</v>
      </c>
      <c r="H111" s="826" t="s">
        <v>1855</v>
      </c>
      <c r="I111" s="832">
        <v>3035.31005859375</v>
      </c>
      <c r="J111" s="832">
        <v>6</v>
      </c>
      <c r="K111" s="833">
        <v>18211.8603515625</v>
      </c>
    </row>
    <row r="112" spans="1:11" ht="14.45" customHeight="1" x14ac:dyDescent="0.2">
      <c r="A112" s="822" t="s">
        <v>587</v>
      </c>
      <c r="B112" s="823" t="s">
        <v>588</v>
      </c>
      <c r="C112" s="826" t="s">
        <v>609</v>
      </c>
      <c r="D112" s="840" t="s">
        <v>610</v>
      </c>
      <c r="E112" s="826" t="s">
        <v>1846</v>
      </c>
      <c r="F112" s="840" t="s">
        <v>1847</v>
      </c>
      <c r="G112" s="826" t="s">
        <v>1856</v>
      </c>
      <c r="H112" s="826" t="s">
        <v>1857</v>
      </c>
      <c r="I112" s="832">
        <v>3035.31005859375</v>
      </c>
      <c r="J112" s="832">
        <v>1</v>
      </c>
      <c r="K112" s="833">
        <v>3035.31005859375</v>
      </c>
    </row>
    <row r="113" spans="1:11" ht="14.45" customHeight="1" x14ac:dyDescent="0.2">
      <c r="A113" s="822" t="s">
        <v>587</v>
      </c>
      <c r="B113" s="823" t="s">
        <v>588</v>
      </c>
      <c r="C113" s="826" t="s">
        <v>609</v>
      </c>
      <c r="D113" s="840" t="s">
        <v>610</v>
      </c>
      <c r="E113" s="826" t="s">
        <v>1846</v>
      </c>
      <c r="F113" s="840" t="s">
        <v>1847</v>
      </c>
      <c r="G113" s="826" t="s">
        <v>1858</v>
      </c>
      <c r="H113" s="826" t="s">
        <v>1859</v>
      </c>
      <c r="I113" s="832">
        <v>2277.85009765625</v>
      </c>
      <c r="J113" s="832">
        <v>1</v>
      </c>
      <c r="K113" s="833">
        <v>2277.85009765625</v>
      </c>
    </row>
    <row r="114" spans="1:11" ht="14.45" customHeight="1" x14ac:dyDescent="0.2">
      <c r="A114" s="822" t="s">
        <v>587</v>
      </c>
      <c r="B114" s="823" t="s">
        <v>588</v>
      </c>
      <c r="C114" s="826" t="s">
        <v>609</v>
      </c>
      <c r="D114" s="840" t="s">
        <v>610</v>
      </c>
      <c r="E114" s="826" t="s">
        <v>1846</v>
      </c>
      <c r="F114" s="840" t="s">
        <v>1847</v>
      </c>
      <c r="G114" s="826" t="s">
        <v>1864</v>
      </c>
      <c r="H114" s="826" t="s">
        <v>1865</v>
      </c>
      <c r="I114" s="832">
        <v>9228.2001953125</v>
      </c>
      <c r="J114" s="832">
        <v>0.25</v>
      </c>
      <c r="K114" s="833">
        <v>2307.050048828125</v>
      </c>
    </row>
    <row r="115" spans="1:11" ht="14.45" customHeight="1" x14ac:dyDescent="0.2">
      <c r="A115" s="822" t="s">
        <v>587</v>
      </c>
      <c r="B115" s="823" t="s">
        <v>588</v>
      </c>
      <c r="C115" s="826" t="s">
        <v>609</v>
      </c>
      <c r="D115" s="840" t="s">
        <v>610</v>
      </c>
      <c r="E115" s="826" t="s">
        <v>1846</v>
      </c>
      <c r="F115" s="840" t="s">
        <v>1847</v>
      </c>
      <c r="G115" s="826" t="s">
        <v>2066</v>
      </c>
      <c r="H115" s="826" t="s">
        <v>2067</v>
      </c>
      <c r="I115" s="832">
        <v>22994.599609375</v>
      </c>
      <c r="J115" s="832">
        <v>0.25</v>
      </c>
      <c r="K115" s="833">
        <v>5748.64990234375</v>
      </c>
    </row>
    <row r="116" spans="1:11" ht="14.45" customHeight="1" x14ac:dyDescent="0.2">
      <c r="A116" s="822" t="s">
        <v>587</v>
      </c>
      <c r="B116" s="823" t="s">
        <v>588</v>
      </c>
      <c r="C116" s="826" t="s">
        <v>609</v>
      </c>
      <c r="D116" s="840" t="s">
        <v>610</v>
      </c>
      <c r="E116" s="826" t="s">
        <v>1846</v>
      </c>
      <c r="F116" s="840" t="s">
        <v>1847</v>
      </c>
      <c r="G116" s="826" t="s">
        <v>2068</v>
      </c>
      <c r="H116" s="826" t="s">
        <v>2069</v>
      </c>
      <c r="I116" s="832">
        <v>22994.599609375</v>
      </c>
      <c r="J116" s="832">
        <v>0.25</v>
      </c>
      <c r="K116" s="833">
        <v>5748.64990234375</v>
      </c>
    </row>
    <row r="117" spans="1:11" ht="14.45" customHeight="1" x14ac:dyDescent="0.2">
      <c r="A117" s="822" t="s">
        <v>587</v>
      </c>
      <c r="B117" s="823" t="s">
        <v>588</v>
      </c>
      <c r="C117" s="826" t="s">
        <v>609</v>
      </c>
      <c r="D117" s="840" t="s">
        <v>610</v>
      </c>
      <c r="E117" s="826" t="s">
        <v>1846</v>
      </c>
      <c r="F117" s="840" t="s">
        <v>1847</v>
      </c>
      <c r="G117" s="826" t="s">
        <v>1872</v>
      </c>
      <c r="H117" s="826" t="s">
        <v>1873</v>
      </c>
      <c r="I117" s="832">
        <v>16187.7197265625</v>
      </c>
      <c r="J117" s="832">
        <v>0.25</v>
      </c>
      <c r="K117" s="833">
        <v>4046.929931640625</v>
      </c>
    </row>
    <row r="118" spans="1:11" ht="14.45" customHeight="1" x14ac:dyDescent="0.2">
      <c r="A118" s="822" t="s">
        <v>587</v>
      </c>
      <c r="B118" s="823" t="s">
        <v>588</v>
      </c>
      <c r="C118" s="826" t="s">
        <v>609</v>
      </c>
      <c r="D118" s="840" t="s">
        <v>610</v>
      </c>
      <c r="E118" s="826" t="s">
        <v>1846</v>
      </c>
      <c r="F118" s="840" t="s">
        <v>1847</v>
      </c>
      <c r="G118" s="826" t="s">
        <v>2070</v>
      </c>
      <c r="H118" s="826" t="s">
        <v>2071</v>
      </c>
      <c r="I118" s="832">
        <v>3709.659912109375</v>
      </c>
      <c r="J118" s="832">
        <v>1</v>
      </c>
      <c r="K118" s="833">
        <v>3709.659912109375</v>
      </c>
    </row>
    <row r="119" spans="1:11" ht="14.45" customHeight="1" x14ac:dyDescent="0.2">
      <c r="A119" s="822" t="s">
        <v>587</v>
      </c>
      <c r="B119" s="823" t="s">
        <v>588</v>
      </c>
      <c r="C119" s="826" t="s">
        <v>609</v>
      </c>
      <c r="D119" s="840" t="s">
        <v>610</v>
      </c>
      <c r="E119" s="826" t="s">
        <v>1846</v>
      </c>
      <c r="F119" s="840" t="s">
        <v>1847</v>
      </c>
      <c r="G119" s="826" t="s">
        <v>1874</v>
      </c>
      <c r="H119" s="826" t="s">
        <v>1875</v>
      </c>
      <c r="I119" s="832">
        <v>3130.75</v>
      </c>
      <c r="J119" s="832">
        <v>3</v>
      </c>
      <c r="K119" s="833">
        <v>9392.25</v>
      </c>
    </row>
    <row r="120" spans="1:11" ht="14.45" customHeight="1" x14ac:dyDescent="0.2">
      <c r="A120" s="822" t="s">
        <v>587</v>
      </c>
      <c r="B120" s="823" t="s">
        <v>588</v>
      </c>
      <c r="C120" s="826" t="s">
        <v>609</v>
      </c>
      <c r="D120" s="840" t="s">
        <v>610</v>
      </c>
      <c r="E120" s="826" t="s">
        <v>1846</v>
      </c>
      <c r="F120" s="840" t="s">
        <v>1847</v>
      </c>
      <c r="G120" s="826" t="s">
        <v>1876</v>
      </c>
      <c r="H120" s="826" t="s">
        <v>1877</v>
      </c>
      <c r="I120" s="832">
        <v>213.35000610351563</v>
      </c>
      <c r="J120" s="832">
        <v>3</v>
      </c>
      <c r="K120" s="833">
        <v>640.03997802734375</v>
      </c>
    </row>
    <row r="121" spans="1:11" ht="14.45" customHeight="1" x14ac:dyDescent="0.2">
      <c r="A121" s="822" t="s">
        <v>587</v>
      </c>
      <c r="B121" s="823" t="s">
        <v>588</v>
      </c>
      <c r="C121" s="826" t="s">
        <v>609</v>
      </c>
      <c r="D121" s="840" t="s">
        <v>610</v>
      </c>
      <c r="E121" s="826" t="s">
        <v>1846</v>
      </c>
      <c r="F121" s="840" t="s">
        <v>1847</v>
      </c>
      <c r="G121" s="826" t="s">
        <v>1878</v>
      </c>
      <c r="H121" s="826" t="s">
        <v>1879</v>
      </c>
      <c r="I121" s="832">
        <v>2722.5</v>
      </c>
      <c r="J121" s="832">
        <v>6</v>
      </c>
      <c r="K121" s="833">
        <v>16335</v>
      </c>
    </row>
    <row r="122" spans="1:11" ht="14.45" customHeight="1" x14ac:dyDescent="0.2">
      <c r="A122" s="822" t="s">
        <v>587</v>
      </c>
      <c r="B122" s="823" t="s">
        <v>588</v>
      </c>
      <c r="C122" s="826" t="s">
        <v>609</v>
      </c>
      <c r="D122" s="840" t="s">
        <v>610</v>
      </c>
      <c r="E122" s="826" t="s">
        <v>1846</v>
      </c>
      <c r="F122" s="840" t="s">
        <v>1847</v>
      </c>
      <c r="G122" s="826" t="s">
        <v>2072</v>
      </c>
      <c r="H122" s="826" t="s">
        <v>2073</v>
      </c>
      <c r="I122" s="832">
        <v>81.459999084472656</v>
      </c>
      <c r="J122" s="832">
        <v>2</v>
      </c>
      <c r="K122" s="833">
        <v>162.91000366210938</v>
      </c>
    </row>
    <row r="123" spans="1:11" ht="14.45" customHeight="1" x14ac:dyDescent="0.2">
      <c r="A123" s="822" t="s">
        <v>587</v>
      </c>
      <c r="B123" s="823" t="s">
        <v>588</v>
      </c>
      <c r="C123" s="826" t="s">
        <v>609</v>
      </c>
      <c r="D123" s="840" t="s">
        <v>610</v>
      </c>
      <c r="E123" s="826" t="s">
        <v>1884</v>
      </c>
      <c r="F123" s="840" t="s">
        <v>1885</v>
      </c>
      <c r="G123" s="826" t="s">
        <v>1886</v>
      </c>
      <c r="H123" s="826" t="s">
        <v>1887</v>
      </c>
      <c r="I123" s="832">
        <v>1550</v>
      </c>
      <c r="J123" s="832">
        <v>6</v>
      </c>
      <c r="K123" s="833">
        <v>9000</v>
      </c>
    </row>
    <row r="124" spans="1:11" ht="14.45" customHeight="1" x14ac:dyDescent="0.2">
      <c r="A124" s="822" t="s">
        <v>587</v>
      </c>
      <c r="B124" s="823" t="s">
        <v>588</v>
      </c>
      <c r="C124" s="826" t="s">
        <v>609</v>
      </c>
      <c r="D124" s="840" t="s">
        <v>610</v>
      </c>
      <c r="E124" s="826" t="s">
        <v>1888</v>
      </c>
      <c r="F124" s="840" t="s">
        <v>1889</v>
      </c>
      <c r="G124" s="826" t="s">
        <v>2074</v>
      </c>
      <c r="H124" s="826" t="s">
        <v>2075</v>
      </c>
      <c r="I124" s="832">
        <v>9.7799997329711914</v>
      </c>
      <c r="J124" s="832">
        <v>700</v>
      </c>
      <c r="K124" s="833">
        <v>6842.5</v>
      </c>
    </row>
    <row r="125" spans="1:11" ht="14.45" customHeight="1" x14ac:dyDescent="0.2">
      <c r="A125" s="822" t="s">
        <v>587</v>
      </c>
      <c r="B125" s="823" t="s">
        <v>588</v>
      </c>
      <c r="C125" s="826" t="s">
        <v>609</v>
      </c>
      <c r="D125" s="840" t="s">
        <v>610</v>
      </c>
      <c r="E125" s="826" t="s">
        <v>1888</v>
      </c>
      <c r="F125" s="840" t="s">
        <v>1889</v>
      </c>
      <c r="G125" s="826" t="s">
        <v>2076</v>
      </c>
      <c r="H125" s="826" t="s">
        <v>2077</v>
      </c>
      <c r="I125" s="832">
        <v>1.4825000166893005</v>
      </c>
      <c r="J125" s="832">
        <v>6200</v>
      </c>
      <c r="K125" s="833">
        <v>9181</v>
      </c>
    </row>
    <row r="126" spans="1:11" ht="14.45" customHeight="1" x14ac:dyDescent="0.2">
      <c r="A126" s="822" t="s">
        <v>587</v>
      </c>
      <c r="B126" s="823" t="s">
        <v>588</v>
      </c>
      <c r="C126" s="826" t="s">
        <v>609</v>
      </c>
      <c r="D126" s="840" t="s">
        <v>610</v>
      </c>
      <c r="E126" s="826" t="s">
        <v>1888</v>
      </c>
      <c r="F126" s="840" t="s">
        <v>1889</v>
      </c>
      <c r="G126" s="826" t="s">
        <v>2078</v>
      </c>
      <c r="H126" s="826" t="s">
        <v>2079</v>
      </c>
      <c r="I126" s="832">
        <v>0.33333334657880997</v>
      </c>
      <c r="J126" s="832">
        <v>20000</v>
      </c>
      <c r="K126" s="833">
        <v>6603.6499938964844</v>
      </c>
    </row>
    <row r="127" spans="1:11" ht="14.45" customHeight="1" x14ac:dyDescent="0.2">
      <c r="A127" s="822" t="s">
        <v>587</v>
      </c>
      <c r="B127" s="823" t="s">
        <v>588</v>
      </c>
      <c r="C127" s="826" t="s">
        <v>609</v>
      </c>
      <c r="D127" s="840" t="s">
        <v>610</v>
      </c>
      <c r="E127" s="826" t="s">
        <v>1888</v>
      </c>
      <c r="F127" s="840" t="s">
        <v>1889</v>
      </c>
      <c r="G127" s="826" t="s">
        <v>2080</v>
      </c>
      <c r="H127" s="826" t="s">
        <v>2081</v>
      </c>
      <c r="I127" s="832">
        <v>43.639999389648438</v>
      </c>
      <c r="J127" s="832">
        <v>20</v>
      </c>
      <c r="K127" s="833">
        <v>872.79998779296875</v>
      </c>
    </row>
    <row r="128" spans="1:11" ht="14.45" customHeight="1" x14ac:dyDescent="0.2">
      <c r="A128" s="822" t="s">
        <v>587</v>
      </c>
      <c r="B128" s="823" t="s">
        <v>588</v>
      </c>
      <c r="C128" s="826" t="s">
        <v>609</v>
      </c>
      <c r="D128" s="840" t="s">
        <v>610</v>
      </c>
      <c r="E128" s="826" t="s">
        <v>1888</v>
      </c>
      <c r="F128" s="840" t="s">
        <v>1889</v>
      </c>
      <c r="G128" s="826" t="s">
        <v>2082</v>
      </c>
      <c r="H128" s="826" t="s">
        <v>2083</v>
      </c>
      <c r="I128" s="832">
        <v>790.87750244140625</v>
      </c>
      <c r="J128" s="832">
        <v>4</v>
      </c>
      <c r="K128" s="833">
        <v>3163.510009765625</v>
      </c>
    </row>
    <row r="129" spans="1:11" ht="14.45" customHeight="1" x14ac:dyDescent="0.2">
      <c r="A129" s="822" t="s">
        <v>587</v>
      </c>
      <c r="B129" s="823" t="s">
        <v>588</v>
      </c>
      <c r="C129" s="826" t="s">
        <v>609</v>
      </c>
      <c r="D129" s="840" t="s">
        <v>610</v>
      </c>
      <c r="E129" s="826" t="s">
        <v>1888</v>
      </c>
      <c r="F129" s="840" t="s">
        <v>1889</v>
      </c>
      <c r="G129" s="826" t="s">
        <v>2084</v>
      </c>
      <c r="H129" s="826" t="s">
        <v>2085</v>
      </c>
      <c r="I129" s="832">
        <v>770.43499755859375</v>
      </c>
      <c r="J129" s="832">
        <v>2</v>
      </c>
      <c r="K129" s="833">
        <v>1540.8699951171875</v>
      </c>
    </row>
    <row r="130" spans="1:11" ht="14.45" customHeight="1" x14ac:dyDescent="0.2">
      <c r="A130" s="822" t="s">
        <v>587</v>
      </c>
      <c r="B130" s="823" t="s">
        <v>588</v>
      </c>
      <c r="C130" s="826" t="s">
        <v>609</v>
      </c>
      <c r="D130" s="840" t="s">
        <v>610</v>
      </c>
      <c r="E130" s="826" t="s">
        <v>1888</v>
      </c>
      <c r="F130" s="840" t="s">
        <v>1889</v>
      </c>
      <c r="G130" s="826" t="s">
        <v>2086</v>
      </c>
      <c r="H130" s="826" t="s">
        <v>2087</v>
      </c>
      <c r="I130" s="832">
        <v>355.35000610351563</v>
      </c>
      <c r="J130" s="832">
        <v>13</v>
      </c>
      <c r="K130" s="833">
        <v>4619.550048828125</v>
      </c>
    </row>
    <row r="131" spans="1:11" ht="14.45" customHeight="1" x14ac:dyDescent="0.2">
      <c r="A131" s="822" t="s">
        <v>587</v>
      </c>
      <c r="B131" s="823" t="s">
        <v>588</v>
      </c>
      <c r="C131" s="826" t="s">
        <v>609</v>
      </c>
      <c r="D131" s="840" t="s">
        <v>610</v>
      </c>
      <c r="E131" s="826" t="s">
        <v>1888</v>
      </c>
      <c r="F131" s="840" t="s">
        <v>1889</v>
      </c>
      <c r="G131" s="826" t="s">
        <v>2088</v>
      </c>
      <c r="H131" s="826" t="s">
        <v>2089</v>
      </c>
      <c r="I131" s="832">
        <v>252.50999450683594</v>
      </c>
      <c r="J131" s="832">
        <v>12</v>
      </c>
      <c r="K131" s="833">
        <v>3030.070068359375</v>
      </c>
    </row>
    <row r="132" spans="1:11" ht="14.45" customHeight="1" x14ac:dyDescent="0.2">
      <c r="A132" s="822" t="s">
        <v>587</v>
      </c>
      <c r="B132" s="823" t="s">
        <v>588</v>
      </c>
      <c r="C132" s="826" t="s">
        <v>609</v>
      </c>
      <c r="D132" s="840" t="s">
        <v>610</v>
      </c>
      <c r="E132" s="826" t="s">
        <v>1888</v>
      </c>
      <c r="F132" s="840" t="s">
        <v>1889</v>
      </c>
      <c r="G132" s="826" t="s">
        <v>2090</v>
      </c>
      <c r="H132" s="826" t="s">
        <v>2091</v>
      </c>
      <c r="I132" s="832">
        <v>51.430000305175781</v>
      </c>
      <c r="J132" s="832">
        <v>80</v>
      </c>
      <c r="K132" s="833">
        <v>4114.5099487304688</v>
      </c>
    </row>
    <row r="133" spans="1:11" ht="14.45" customHeight="1" x14ac:dyDescent="0.2">
      <c r="A133" s="822" t="s">
        <v>587</v>
      </c>
      <c r="B133" s="823" t="s">
        <v>588</v>
      </c>
      <c r="C133" s="826" t="s">
        <v>609</v>
      </c>
      <c r="D133" s="840" t="s">
        <v>610</v>
      </c>
      <c r="E133" s="826" t="s">
        <v>1888</v>
      </c>
      <c r="F133" s="840" t="s">
        <v>1889</v>
      </c>
      <c r="G133" s="826" t="s">
        <v>2092</v>
      </c>
      <c r="H133" s="826" t="s">
        <v>2093</v>
      </c>
      <c r="I133" s="832">
        <v>272.44000244140625</v>
      </c>
      <c r="J133" s="832">
        <v>12</v>
      </c>
      <c r="K133" s="833">
        <v>3269.219970703125</v>
      </c>
    </row>
    <row r="134" spans="1:11" ht="14.45" customHeight="1" x14ac:dyDescent="0.2">
      <c r="A134" s="822" t="s">
        <v>587</v>
      </c>
      <c r="B134" s="823" t="s">
        <v>588</v>
      </c>
      <c r="C134" s="826" t="s">
        <v>609</v>
      </c>
      <c r="D134" s="840" t="s">
        <v>610</v>
      </c>
      <c r="E134" s="826" t="s">
        <v>1888</v>
      </c>
      <c r="F134" s="840" t="s">
        <v>1889</v>
      </c>
      <c r="G134" s="826" t="s">
        <v>2094</v>
      </c>
      <c r="H134" s="826" t="s">
        <v>2095</v>
      </c>
      <c r="I134" s="832">
        <v>22.149999618530273</v>
      </c>
      <c r="J134" s="832">
        <v>50</v>
      </c>
      <c r="K134" s="833">
        <v>1107.5</v>
      </c>
    </row>
    <row r="135" spans="1:11" ht="14.45" customHeight="1" x14ac:dyDescent="0.2">
      <c r="A135" s="822" t="s">
        <v>587</v>
      </c>
      <c r="B135" s="823" t="s">
        <v>588</v>
      </c>
      <c r="C135" s="826" t="s">
        <v>609</v>
      </c>
      <c r="D135" s="840" t="s">
        <v>610</v>
      </c>
      <c r="E135" s="826" t="s">
        <v>1888</v>
      </c>
      <c r="F135" s="840" t="s">
        <v>1889</v>
      </c>
      <c r="G135" s="826" t="s">
        <v>2096</v>
      </c>
      <c r="H135" s="826" t="s">
        <v>2097</v>
      </c>
      <c r="I135" s="832">
        <v>13.039999961853027</v>
      </c>
      <c r="J135" s="832">
        <v>60</v>
      </c>
      <c r="K135" s="833">
        <v>782.47001647949219</v>
      </c>
    </row>
    <row r="136" spans="1:11" ht="14.45" customHeight="1" x14ac:dyDescent="0.2">
      <c r="A136" s="822" t="s">
        <v>587</v>
      </c>
      <c r="B136" s="823" t="s">
        <v>588</v>
      </c>
      <c r="C136" s="826" t="s">
        <v>609</v>
      </c>
      <c r="D136" s="840" t="s">
        <v>610</v>
      </c>
      <c r="E136" s="826" t="s">
        <v>1888</v>
      </c>
      <c r="F136" s="840" t="s">
        <v>1889</v>
      </c>
      <c r="G136" s="826" t="s">
        <v>2098</v>
      </c>
      <c r="H136" s="826" t="s">
        <v>2099</v>
      </c>
      <c r="I136" s="832">
        <v>120.69000244140625</v>
      </c>
      <c r="J136" s="832">
        <v>55</v>
      </c>
      <c r="K136" s="833">
        <v>6638.0701904296875</v>
      </c>
    </row>
    <row r="137" spans="1:11" ht="14.45" customHeight="1" x14ac:dyDescent="0.2">
      <c r="A137" s="822" t="s">
        <v>587</v>
      </c>
      <c r="B137" s="823" t="s">
        <v>588</v>
      </c>
      <c r="C137" s="826" t="s">
        <v>609</v>
      </c>
      <c r="D137" s="840" t="s">
        <v>610</v>
      </c>
      <c r="E137" s="826" t="s">
        <v>1888</v>
      </c>
      <c r="F137" s="840" t="s">
        <v>1889</v>
      </c>
      <c r="G137" s="826" t="s">
        <v>2100</v>
      </c>
      <c r="H137" s="826" t="s">
        <v>2101</v>
      </c>
      <c r="I137" s="832">
        <v>79.930000305175781</v>
      </c>
      <c r="J137" s="832">
        <v>110</v>
      </c>
      <c r="K137" s="833">
        <v>8791.760009765625</v>
      </c>
    </row>
    <row r="138" spans="1:11" ht="14.45" customHeight="1" x14ac:dyDescent="0.2">
      <c r="A138" s="822" t="s">
        <v>587</v>
      </c>
      <c r="B138" s="823" t="s">
        <v>588</v>
      </c>
      <c r="C138" s="826" t="s">
        <v>609</v>
      </c>
      <c r="D138" s="840" t="s">
        <v>610</v>
      </c>
      <c r="E138" s="826" t="s">
        <v>1888</v>
      </c>
      <c r="F138" s="840" t="s">
        <v>1889</v>
      </c>
      <c r="G138" s="826" t="s">
        <v>2102</v>
      </c>
      <c r="H138" s="826" t="s">
        <v>2103</v>
      </c>
      <c r="I138" s="832">
        <v>124.41000366210938</v>
      </c>
      <c r="J138" s="832">
        <v>10</v>
      </c>
      <c r="K138" s="833">
        <v>1244.0800170898438</v>
      </c>
    </row>
    <row r="139" spans="1:11" ht="14.45" customHeight="1" x14ac:dyDescent="0.2">
      <c r="A139" s="822" t="s">
        <v>587</v>
      </c>
      <c r="B139" s="823" t="s">
        <v>588</v>
      </c>
      <c r="C139" s="826" t="s">
        <v>609</v>
      </c>
      <c r="D139" s="840" t="s">
        <v>610</v>
      </c>
      <c r="E139" s="826" t="s">
        <v>1888</v>
      </c>
      <c r="F139" s="840" t="s">
        <v>1889</v>
      </c>
      <c r="G139" s="826" t="s">
        <v>2104</v>
      </c>
      <c r="H139" s="826" t="s">
        <v>2105</v>
      </c>
      <c r="I139" s="832">
        <v>190.89999389648438</v>
      </c>
      <c r="J139" s="832">
        <v>2</v>
      </c>
      <c r="K139" s="833">
        <v>381.79998779296875</v>
      </c>
    </row>
    <row r="140" spans="1:11" ht="14.45" customHeight="1" x14ac:dyDescent="0.2">
      <c r="A140" s="822" t="s">
        <v>587</v>
      </c>
      <c r="B140" s="823" t="s">
        <v>588</v>
      </c>
      <c r="C140" s="826" t="s">
        <v>609</v>
      </c>
      <c r="D140" s="840" t="s">
        <v>610</v>
      </c>
      <c r="E140" s="826" t="s">
        <v>1888</v>
      </c>
      <c r="F140" s="840" t="s">
        <v>1889</v>
      </c>
      <c r="G140" s="826" t="s">
        <v>2106</v>
      </c>
      <c r="H140" s="826" t="s">
        <v>2107</v>
      </c>
      <c r="I140" s="832">
        <v>214.58000183105469</v>
      </c>
      <c r="J140" s="832">
        <v>6</v>
      </c>
      <c r="K140" s="833">
        <v>1287.4799957275391</v>
      </c>
    </row>
    <row r="141" spans="1:11" ht="14.45" customHeight="1" x14ac:dyDescent="0.2">
      <c r="A141" s="822" t="s">
        <v>587</v>
      </c>
      <c r="B141" s="823" t="s">
        <v>588</v>
      </c>
      <c r="C141" s="826" t="s">
        <v>609</v>
      </c>
      <c r="D141" s="840" t="s">
        <v>610</v>
      </c>
      <c r="E141" s="826" t="s">
        <v>1888</v>
      </c>
      <c r="F141" s="840" t="s">
        <v>1889</v>
      </c>
      <c r="G141" s="826" t="s">
        <v>2108</v>
      </c>
      <c r="H141" s="826" t="s">
        <v>2109</v>
      </c>
      <c r="I141" s="832">
        <v>309.35000610351563</v>
      </c>
      <c r="J141" s="832">
        <v>8</v>
      </c>
      <c r="K141" s="833">
        <v>2474.8000183105469</v>
      </c>
    </row>
    <row r="142" spans="1:11" ht="14.45" customHeight="1" x14ac:dyDescent="0.2">
      <c r="A142" s="822" t="s">
        <v>587</v>
      </c>
      <c r="B142" s="823" t="s">
        <v>588</v>
      </c>
      <c r="C142" s="826" t="s">
        <v>609</v>
      </c>
      <c r="D142" s="840" t="s">
        <v>610</v>
      </c>
      <c r="E142" s="826" t="s">
        <v>1888</v>
      </c>
      <c r="F142" s="840" t="s">
        <v>1889</v>
      </c>
      <c r="G142" s="826" t="s">
        <v>2110</v>
      </c>
      <c r="H142" s="826" t="s">
        <v>2111</v>
      </c>
      <c r="I142" s="832">
        <v>69</v>
      </c>
      <c r="J142" s="832">
        <v>20</v>
      </c>
      <c r="K142" s="833">
        <v>1380</v>
      </c>
    </row>
    <row r="143" spans="1:11" ht="14.45" customHeight="1" x14ac:dyDescent="0.2">
      <c r="A143" s="822" t="s">
        <v>587</v>
      </c>
      <c r="B143" s="823" t="s">
        <v>588</v>
      </c>
      <c r="C143" s="826" t="s">
        <v>609</v>
      </c>
      <c r="D143" s="840" t="s">
        <v>610</v>
      </c>
      <c r="E143" s="826" t="s">
        <v>1888</v>
      </c>
      <c r="F143" s="840" t="s">
        <v>1889</v>
      </c>
      <c r="G143" s="826" t="s">
        <v>2112</v>
      </c>
      <c r="H143" s="826" t="s">
        <v>2113</v>
      </c>
      <c r="I143" s="832">
        <v>29.229999542236328</v>
      </c>
      <c r="J143" s="832">
        <v>400</v>
      </c>
      <c r="K143" s="833">
        <v>11691.3603515625</v>
      </c>
    </row>
    <row r="144" spans="1:11" ht="14.45" customHeight="1" x14ac:dyDescent="0.2">
      <c r="A144" s="822" t="s">
        <v>587</v>
      </c>
      <c r="B144" s="823" t="s">
        <v>588</v>
      </c>
      <c r="C144" s="826" t="s">
        <v>609</v>
      </c>
      <c r="D144" s="840" t="s">
        <v>610</v>
      </c>
      <c r="E144" s="826" t="s">
        <v>1888</v>
      </c>
      <c r="F144" s="840" t="s">
        <v>1889</v>
      </c>
      <c r="G144" s="826" t="s">
        <v>2114</v>
      </c>
      <c r="H144" s="826" t="s">
        <v>2115</v>
      </c>
      <c r="I144" s="832">
        <v>29.229999542236328</v>
      </c>
      <c r="J144" s="832">
        <v>200</v>
      </c>
      <c r="K144" s="833">
        <v>5845.68017578125</v>
      </c>
    </row>
    <row r="145" spans="1:11" ht="14.45" customHeight="1" x14ac:dyDescent="0.2">
      <c r="A145" s="822" t="s">
        <v>587</v>
      </c>
      <c r="B145" s="823" t="s">
        <v>588</v>
      </c>
      <c r="C145" s="826" t="s">
        <v>609</v>
      </c>
      <c r="D145" s="840" t="s">
        <v>610</v>
      </c>
      <c r="E145" s="826" t="s">
        <v>1888</v>
      </c>
      <c r="F145" s="840" t="s">
        <v>1889</v>
      </c>
      <c r="G145" s="826" t="s">
        <v>2116</v>
      </c>
      <c r="H145" s="826" t="s">
        <v>2117</v>
      </c>
      <c r="I145" s="832">
        <v>6.0999999046325684</v>
      </c>
      <c r="J145" s="832">
        <v>1200</v>
      </c>
      <c r="K145" s="833">
        <v>7323.1201171875</v>
      </c>
    </row>
    <row r="146" spans="1:11" ht="14.45" customHeight="1" x14ac:dyDescent="0.2">
      <c r="A146" s="822" t="s">
        <v>587</v>
      </c>
      <c r="B146" s="823" t="s">
        <v>588</v>
      </c>
      <c r="C146" s="826" t="s">
        <v>609</v>
      </c>
      <c r="D146" s="840" t="s">
        <v>610</v>
      </c>
      <c r="E146" s="826" t="s">
        <v>1888</v>
      </c>
      <c r="F146" s="840" t="s">
        <v>1889</v>
      </c>
      <c r="G146" s="826" t="s">
        <v>2118</v>
      </c>
      <c r="H146" s="826" t="s">
        <v>2119</v>
      </c>
      <c r="I146" s="832">
        <v>0.85400002002716069</v>
      </c>
      <c r="J146" s="832">
        <v>500</v>
      </c>
      <c r="K146" s="833">
        <v>427</v>
      </c>
    </row>
    <row r="147" spans="1:11" ht="14.45" customHeight="1" x14ac:dyDescent="0.2">
      <c r="A147" s="822" t="s">
        <v>587</v>
      </c>
      <c r="B147" s="823" t="s">
        <v>588</v>
      </c>
      <c r="C147" s="826" t="s">
        <v>609</v>
      </c>
      <c r="D147" s="840" t="s">
        <v>610</v>
      </c>
      <c r="E147" s="826" t="s">
        <v>1888</v>
      </c>
      <c r="F147" s="840" t="s">
        <v>1889</v>
      </c>
      <c r="G147" s="826" t="s">
        <v>2120</v>
      </c>
      <c r="H147" s="826" t="s">
        <v>2121</v>
      </c>
      <c r="I147" s="832">
        <v>1.5199999809265137</v>
      </c>
      <c r="J147" s="832">
        <v>150</v>
      </c>
      <c r="K147" s="833">
        <v>228</v>
      </c>
    </row>
    <row r="148" spans="1:11" ht="14.45" customHeight="1" x14ac:dyDescent="0.2">
      <c r="A148" s="822" t="s">
        <v>587</v>
      </c>
      <c r="B148" s="823" t="s">
        <v>588</v>
      </c>
      <c r="C148" s="826" t="s">
        <v>609</v>
      </c>
      <c r="D148" s="840" t="s">
        <v>610</v>
      </c>
      <c r="E148" s="826" t="s">
        <v>1888</v>
      </c>
      <c r="F148" s="840" t="s">
        <v>1889</v>
      </c>
      <c r="G148" s="826" t="s">
        <v>2122</v>
      </c>
      <c r="H148" s="826" t="s">
        <v>2123</v>
      </c>
      <c r="I148" s="832">
        <v>14.869999885559082</v>
      </c>
      <c r="J148" s="832">
        <v>24</v>
      </c>
      <c r="K148" s="833">
        <v>356.80999755859375</v>
      </c>
    </row>
    <row r="149" spans="1:11" ht="14.45" customHeight="1" x14ac:dyDescent="0.2">
      <c r="A149" s="822" t="s">
        <v>587</v>
      </c>
      <c r="B149" s="823" t="s">
        <v>588</v>
      </c>
      <c r="C149" s="826" t="s">
        <v>609</v>
      </c>
      <c r="D149" s="840" t="s">
        <v>610</v>
      </c>
      <c r="E149" s="826" t="s">
        <v>1888</v>
      </c>
      <c r="F149" s="840" t="s">
        <v>1889</v>
      </c>
      <c r="G149" s="826" t="s">
        <v>2124</v>
      </c>
      <c r="H149" s="826" t="s">
        <v>2125</v>
      </c>
      <c r="I149" s="832">
        <v>36.700000762939453</v>
      </c>
      <c r="J149" s="832">
        <v>450</v>
      </c>
      <c r="K149" s="833">
        <v>16514.69970703125</v>
      </c>
    </row>
    <row r="150" spans="1:11" ht="14.45" customHeight="1" x14ac:dyDescent="0.2">
      <c r="A150" s="822" t="s">
        <v>587</v>
      </c>
      <c r="B150" s="823" t="s">
        <v>588</v>
      </c>
      <c r="C150" s="826" t="s">
        <v>609</v>
      </c>
      <c r="D150" s="840" t="s">
        <v>610</v>
      </c>
      <c r="E150" s="826" t="s">
        <v>1888</v>
      </c>
      <c r="F150" s="840" t="s">
        <v>1889</v>
      </c>
      <c r="G150" s="826" t="s">
        <v>2126</v>
      </c>
      <c r="H150" s="826" t="s">
        <v>2127</v>
      </c>
      <c r="I150" s="832">
        <v>27.23272739757191</v>
      </c>
      <c r="J150" s="832">
        <v>1000</v>
      </c>
      <c r="K150" s="833">
        <v>27007.19921875</v>
      </c>
    </row>
    <row r="151" spans="1:11" ht="14.45" customHeight="1" x14ac:dyDescent="0.2">
      <c r="A151" s="822" t="s">
        <v>587</v>
      </c>
      <c r="B151" s="823" t="s">
        <v>588</v>
      </c>
      <c r="C151" s="826" t="s">
        <v>609</v>
      </c>
      <c r="D151" s="840" t="s">
        <v>610</v>
      </c>
      <c r="E151" s="826" t="s">
        <v>1888</v>
      </c>
      <c r="F151" s="840" t="s">
        <v>1889</v>
      </c>
      <c r="G151" s="826" t="s">
        <v>2128</v>
      </c>
      <c r="H151" s="826" t="s">
        <v>2129</v>
      </c>
      <c r="I151" s="832">
        <v>8.007500171661377</v>
      </c>
      <c r="J151" s="832">
        <v>192</v>
      </c>
      <c r="K151" s="833">
        <v>1537.4400329589844</v>
      </c>
    </row>
    <row r="152" spans="1:11" ht="14.45" customHeight="1" x14ac:dyDescent="0.2">
      <c r="A152" s="822" t="s">
        <v>587</v>
      </c>
      <c r="B152" s="823" t="s">
        <v>588</v>
      </c>
      <c r="C152" s="826" t="s">
        <v>609</v>
      </c>
      <c r="D152" s="840" t="s">
        <v>610</v>
      </c>
      <c r="E152" s="826" t="s">
        <v>1888</v>
      </c>
      <c r="F152" s="840" t="s">
        <v>1889</v>
      </c>
      <c r="G152" s="826" t="s">
        <v>2130</v>
      </c>
      <c r="H152" s="826" t="s">
        <v>2131</v>
      </c>
      <c r="I152" s="832">
        <v>11.609999656677246</v>
      </c>
      <c r="J152" s="832">
        <v>216</v>
      </c>
      <c r="K152" s="833">
        <v>2507.9600219726563</v>
      </c>
    </row>
    <row r="153" spans="1:11" ht="14.45" customHeight="1" x14ac:dyDescent="0.2">
      <c r="A153" s="822" t="s">
        <v>587</v>
      </c>
      <c r="B153" s="823" t="s">
        <v>588</v>
      </c>
      <c r="C153" s="826" t="s">
        <v>609</v>
      </c>
      <c r="D153" s="840" t="s">
        <v>610</v>
      </c>
      <c r="E153" s="826" t="s">
        <v>1888</v>
      </c>
      <c r="F153" s="840" t="s">
        <v>1889</v>
      </c>
      <c r="G153" s="826" t="s">
        <v>2132</v>
      </c>
      <c r="H153" s="826" t="s">
        <v>2133</v>
      </c>
      <c r="I153" s="832">
        <v>114.76999664306641</v>
      </c>
      <c r="J153" s="832">
        <v>4</v>
      </c>
      <c r="K153" s="833">
        <v>459.07998657226563</v>
      </c>
    </row>
    <row r="154" spans="1:11" ht="14.45" customHeight="1" x14ac:dyDescent="0.2">
      <c r="A154" s="822" t="s">
        <v>587</v>
      </c>
      <c r="B154" s="823" t="s">
        <v>588</v>
      </c>
      <c r="C154" s="826" t="s">
        <v>609</v>
      </c>
      <c r="D154" s="840" t="s">
        <v>610</v>
      </c>
      <c r="E154" s="826" t="s">
        <v>1888</v>
      </c>
      <c r="F154" s="840" t="s">
        <v>1889</v>
      </c>
      <c r="G154" s="826" t="s">
        <v>2134</v>
      </c>
      <c r="H154" s="826" t="s">
        <v>2135</v>
      </c>
      <c r="I154" s="832">
        <v>0.57749998569488525</v>
      </c>
      <c r="J154" s="832">
        <v>800</v>
      </c>
      <c r="K154" s="833">
        <v>462</v>
      </c>
    </row>
    <row r="155" spans="1:11" ht="14.45" customHeight="1" x14ac:dyDescent="0.2">
      <c r="A155" s="822" t="s">
        <v>587</v>
      </c>
      <c r="B155" s="823" t="s">
        <v>588</v>
      </c>
      <c r="C155" s="826" t="s">
        <v>609</v>
      </c>
      <c r="D155" s="840" t="s">
        <v>610</v>
      </c>
      <c r="E155" s="826" t="s">
        <v>1888</v>
      </c>
      <c r="F155" s="840" t="s">
        <v>1889</v>
      </c>
      <c r="G155" s="826" t="s">
        <v>2136</v>
      </c>
      <c r="H155" s="826" t="s">
        <v>2137</v>
      </c>
      <c r="I155" s="832">
        <v>0.8000000052981906</v>
      </c>
      <c r="J155" s="832">
        <v>3900</v>
      </c>
      <c r="K155" s="833">
        <v>3137</v>
      </c>
    </row>
    <row r="156" spans="1:11" ht="14.45" customHeight="1" x14ac:dyDescent="0.2">
      <c r="A156" s="822" t="s">
        <v>587</v>
      </c>
      <c r="B156" s="823" t="s">
        <v>588</v>
      </c>
      <c r="C156" s="826" t="s">
        <v>609</v>
      </c>
      <c r="D156" s="840" t="s">
        <v>610</v>
      </c>
      <c r="E156" s="826" t="s">
        <v>1888</v>
      </c>
      <c r="F156" s="840" t="s">
        <v>1889</v>
      </c>
      <c r="G156" s="826" t="s">
        <v>1894</v>
      </c>
      <c r="H156" s="826" t="s">
        <v>1895</v>
      </c>
      <c r="I156" s="832">
        <v>0.34000000357627869</v>
      </c>
      <c r="J156" s="832">
        <v>8000</v>
      </c>
      <c r="K156" s="833">
        <v>2710.39990234375</v>
      </c>
    </row>
    <row r="157" spans="1:11" ht="14.45" customHeight="1" x14ac:dyDescent="0.2">
      <c r="A157" s="822" t="s">
        <v>587</v>
      </c>
      <c r="B157" s="823" t="s">
        <v>588</v>
      </c>
      <c r="C157" s="826" t="s">
        <v>609</v>
      </c>
      <c r="D157" s="840" t="s">
        <v>610</v>
      </c>
      <c r="E157" s="826" t="s">
        <v>1888</v>
      </c>
      <c r="F157" s="840" t="s">
        <v>1889</v>
      </c>
      <c r="G157" s="826" t="s">
        <v>2138</v>
      </c>
      <c r="H157" s="826" t="s">
        <v>2139</v>
      </c>
      <c r="I157" s="832">
        <v>123.90000152587891</v>
      </c>
      <c r="J157" s="832">
        <v>2</v>
      </c>
      <c r="K157" s="833">
        <v>247.78999328613281</v>
      </c>
    </row>
    <row r="158" spans="1:11" ht="14.45" customHeight="1" x14ac:dyDescent="0.2">
      <c r="A158" s="822" t="s">
        <v>587</v>
      </c>
      <c r="B158" s="823" t="s">
        <v>588</v>
      </c>
      <c r="C158" s="826" t="s">
        <v>609</v>
      </c>
      <c r="D158" s="840" t="s">
        <v>610</v>
      </c>
      <c r="E158" s="826" t="s">
        <v>1903</v>
      </c>
      <c r="F158" s="840" t="s">
        <v>1904</v>
      </c>
      <c r="G158" s="826" t="s">
        <v>2140</v>
      </c>
      <c r="H158" s="826" t="s">
        <v>2141</v>
      </c>
      <c r="I158" s="832">
        <v>579.94667561848962</v>
      </c>
      <c r="J158" s="832">
        <v>3</v>
      </c>
      <c r="K158" s="833">
        <v>1739.8400268554688</v>
      </c>
    </row>
    <row r="159" spans="1:11" ht="14.45" customHeight="1" x14ac:dyDescent="0.2">
      <c r="A159" s="822" t="s">
        <v>587</v>
      </c>
      <c r="B159" s="823" t="s">
        <v>588</v>
      </c>
      <c r="C159" s="826" t="s">
        <v>609</v>
      </c>
      <c r="D159" s="840" t="s">
        <v>610</v>
      </c>
      <c r="E159" s="826" t="s">
        <v>1903</v>
      </c>
      <c r="F159" s="840" t="s">
        <v>1904</v>
      </c>
      <c r="G159" s="826" t="s">
        <v>2142</v>
      </c>
      <c r="H159" s="826" t="s">
        <v>2143</v>
      </c>
      <c r="I159" s="832">
        <v>1113.199951171875</v>
      </c>
      <c r="J159" s="832">
        <v>160</v>
      </c>
      <c r="K159" s="833">
        <v>178112</v>
      </c>
    </row>
    <row r="160" spans="1:11" ht="14.45" customHeight="1" x14ac:dyDescent="0.2">
      <c r="A160" s="822" t="s">
        <v>587</v>
      </c>
      <c r="B160" s="823" t="s">
        <v>588</v>
      </c>
      <c r="C160" s="826" t="s">
        <v>609</v>
      </c>
      <c r="D160" s="840" t="s">
        <v>610</v>
      </c>
      <c r="E160" s="826" t="s">
        <v>1903</v>
      </c>
      <c r="F160" s="840" t="s">
        <v>1904</v>
      </c>
      <c r="G160" s="826" t="s">
        <v>2144</v>
      </c>
      <c r="H160" s="826" t="s">
        <v>2145</v>
      </c>
      <c r="I160" s="832">
        <v>195.28999328613281</v>
      </c>
      <c r="J160" s="832">
        <v>25</v>
      </c>
      <c r="K160" s="833">
        <v>4882.35009765625</v>
      </c>
    </row>
    <row r="161" spans="1:11" ht="14.45" customHeight="1" x14ac:dyDescent="0.2">
      <c r="A161" s="822" t="s">
        <v>587</v>
      </c>
      <c r="B161" s="823" t="s">
        <v>588</v>
      </c>
      <c r="C161" s="826" t="s">
        <v>609</v>
      </c>
      <c r="D161" s="840" t="s">
        <v>610</v>
      </c>
      <c r="E161" s="826" t="s">
        <v>1903</v>
      </c>
      <c r="F161" s="840" t="s">
        <v>1904</v>
      </c>
      <c r="G161" s="826" t="s">
        <v>2146</v>
      </c>
      <c r="H161" s="826" t="s">
        <v>2147</v>
      </c>
      <c r="I161" s="832">
        <v>766.65997314453125</v>
      </c>
      <c r="J161" s="832">
        <v>14</v>
      </c>
      <c r="K161" s="833">
        <v>10733.18017578125</v>
      </c>
    </row>
    <row r="162" spans="1:11" ht="14.45" customHeight="1" x14ac:dyDescent="0.2">
      <c r="A162" s="822" t="s">
        <v>587</v>
      </c>
      <c r="B162" s="823" t="s">
        <v>588</v>
      </c>
      <c r="C162" s="826" t="s">
        <v>609</v>
      </c>
      <c r="D162" s="840" t="s">
        <v>610</v>
      </c>
      <c r="E162" s="826" t="s">
        <v>1903</v>
      </c>
      <c r="F162" s="840" t="s">
        <v>1904</v>
      </c>
      <c r="G162" s="826" t="s">
        <v>2148</v>
      </c>
      <c r="H162" s="826" t="s">
        <v>2149</v>
      </c>
      <c r="I162" s="832">
        <v>696.96002197265625</v>
      </c>
      <c r="J162" s="832">
        <v>24</v>
      </c>
      <c r="K162" s="833">
        <v>16727.040283203125</v>
      </c>
    </row>
    <row r="163" spans="1:11" ht="14.45" customHeight="1" x14ac:dyDescent="0.2">
      <c r="A163" s="822" t="s">
        <v>587</v>
      </c>
      <c r="B163" s="823" t="s">
        <v>588</v>
      </c>
      <c r="C163" s="826" t="s">
        <v>609</v>
      </c>
      <c r="D163" s="840" t="s">
        <v>610</v>
      </c>
      <c r="E163" s="826" t="s">
        <v>1903</v>
      </c>
      <c r="F163" s="840" t="s">
        <v>1904</v>
      </c>
      <c r="G163" s="826" t="s">
        <v>2150</v>
      </c>
      <c r="H163" s="826" t="s">
        <v>2151</v>
      </c>
      <c r="I163" s="832">
        <v>696.96002197265625</v>
      </c>
      <c r="J163" s="832">
        <v>20</v>
      </c>
      <c r="K163" s="833">
        <v>13939.200317382813</v>
      </c>
    </row>
    <row r="164" spans="1:11" ht="14.45" customHeight="1" x14ac:dyDescent="0.2">
      <c r="A164" s="822" t="s">
        <v>587</v>
      </c>
      <c r="B164" s="823" t="s">
        <v>588</v>
      </c>
      <c r="C164" s="826" t="s">
        <v>609</v>
      </c>
      <c r="D164" s="840" t="s">
        <v>610</v>
      </c>
      <c r="E164" s="826" t="s">
        <v>1903</v>
      </c>
      <c r="F164" s="840" t="s">
        <v>1904</v>
      </c>
      <c r="G164" s="826" t="s">
        <v>2152</v>
      </c>
      <c r="H164" s="826" t="s">
        <v>2153</v>
      </c>
      <c r="I164" s="832">
        <v>696.96002197265625</v>
      </c>
      <c r="J164" s="832">
        <v>9</v>
      </c>
      <c r="K164" s="833">
        <v>6272.64013671875</v>
      </c>
    </row>
    <row r="165" spans="1:11" ht="14.45" customHeight="1" x14ac:dyDescent="0.2">
      <c r="A165" s="822" t="s">
        <v>587</v>
      </c>
      <c r="B165" s="823" t="s">
        <v>588</v>
      </c>
      <c r="C165" s="826" t="s">
        <v>609</v>
      </c>
      <c r="D165" s="840" t="s">
        <v>610</v>
      </c>
      <c r="E165" s="826" t="s">
        <v>1903</v>
      </c>
      <c r="F165" s="840" t="s">
        <v>1904</v>
      </c>
      <c r="G165" s="826" t="s">
        <v>1905</v>
      </c>
      <c r="H165" s="826" t="s">
        <v>1906</v>
      </c>
      <c r="I165" s="832">
        <v>484</v>
      </c>
      <c r="J165" s="832">
        <v>180</v>
      </c>
      <c r="K165" s="833">
        <v>87120</v>
      </c>
    </row>
    <row r="166" spans="1:11" ht="14.45" customHeight="1" x14ac:dyDescent="0.2">
      <c r="A166" s="822" t="s">
        <v>587</v>
      </c>
      <c r="B166" s="823" t="s">
        <v>588</v>
      </c>
      <c r="C166" s="826" t="s">
        <v>609</v>
      </c>
      <c r="D166" s="840" t="s">
        <v>610</v>
      </c>
      <c r="E166" s="826" t="s">
        <v>1903</v>
      </c>
      <c r="F166" s="840" t="s">
        <v>1904</v>
      </c>
      <c r="G166" s="826" t="s">
        <v>2154</v>
      </c>
      <c r="H166" s="826" t="s">
        <v>2155</v>
      </c>
      <c r="I166" s="832">
        <v>506.80750274658203</v>
      </c>
      <c r="J166" s="832">
        <v>260</v>
      </c>
      <c r="K166" s="833">
        <v>131798.0390625</v>
      </c>
    </row>
    <row r="167" spans="1:11" ht="14.45" customHeight="1" x14ac:dyDescent="0.2">
      <c r="A167" s="822" t="s">
        <v>587</v>
      </c>
      <c r="B167" s="823" t="s">
        <v>588</v>
      </c>
      <c r="C167" s="826" t="s">
        <v>609</v>
      </c>
      <c r="D167" s="840" t="s">
        <v>610</v>
      </c>
      <c r="E167" s="826" t="s">
        <v>1903</v>
      </c>
      <c r="F167" s="840" t="s">
        <v>1904</v>
      </c>
      <c r="G167" s="826" t="s">
        <v>2156</v>
      </c>
      <c r="H167" s="826" t="s">
        <v>2157</v>
      </c>
      <c r="I167" s="832">
        <v>309.56999206542969</v>
      </c>
      <c r="J167" s="832">
        <v>130</v>
      </c>
      <c r="K167" s="833">
        <v>40772.160400390625</v>
      </c>
    </row>
    <row r="168" spans="1:11" ht="14.45" customHeight="1" x14ac:dyDescent="0.2">
      <c r="A168" s="822" t="s">
        <v>587</v>
      </c>
      <c r="B168" s="823" t="s">
        <v>588</v>
      </c>
      <c r="C168" s="826" t="s">
        <v>609</v>
      </c>
      <c r="D168" s="840" t="s">
        <v>610</v>
      </c>
      <c r="E168" s="826" t="s">
        <v>1903</v>
      </c>
      <c r="F168" s="840" t="s">
        <v>1904</v>
      </c>
      <c r="G168" s="826" t="s">
        <v>2156</v>
      </c>
      <c r="H168" s="826" t="s">
        <v>2158</v>
      </c>
      <c r="I168" s="832">
        <v>530.46002197265625</v>
      </c>
      <c r="J168" s="832">
        <v>50</v>
      </c>
      <c r="K168" s="833">
        <v>26523.19921875</v>
      </c>
    </row>
    <row r="169" spans="1:11" ht="14.45" customHeight="1" x14ac:dyDescent="0.2">
      <c r="A169" s="822" t="s">
        <v>587</v>
      </c>
      <c r="B169" s="823" t="s">
        <v>588</v>
      </c>
      <c r="C169" s="826" t="s">
        <v>609</v>
      </c>
      <c r="D169" s="840" t="s">
        <v>610</v>
      </c>
      <c r="E169" s="826" t="s">
        <v>1903</v>
      </c>
      <c r="F169" s="840" t="s">
        <v>1904</v>
      </c>
      <c r="G169" s="826" t="s">
        <v>1907</v>
      </c>
      <c r="H169" s="826" t="s">
        <v>1908</v>
      </c>
      <c r="I169" s="832">
        <v>20.840000152587891</v>
      </c>
      <c r="J169" s="832">
        <v>1200</v>
      </c>
      <c r="K169" s="833">
        <v>25008.400390625</v>
      </c>
    </row>
    <row r="170" spans="1:11" ht="14.45" customHeight="1" x14ac:dyDescent="0.2">
      <c r="A170" s="822" t="s">
        <v>587</v>
      </c>
      <c r="B170" s="823" t="s">
        <v>588</v>
      </c>
      <c r="C170" s="826" t="s">
        <v>609</v>
      </c>
      <c r="D170" s="840" t="s">
        <v>610</v>
      </c>
      <c r="E170" s="826" t="s">
        <v>1903</v>
      </c>
      <c r="F170" s="840" t="s">
        <v>1904</v>
      </c>
      <c r="G170" s="826" t="s">
        <v>2159</v>
      </c>
      <c r="H170" s="826" t="s">
        <v>2160</v>
      </c>
      <c r="I170" s="832">
        <v>2.3599998950958252</v>
      </c>
      <c r="J170" s="832">
        <v>100</v>
      </c>
      <c r="K170" s="833">
        <v>236</v>
      </c>
    </row>
    <row r="171" spans="1:11" ht="14.45" customHeight="1" x14ac:dyDescent="0.2">
      <c r="A171" s="822" t="s">
        <v>587</v>
      </c>
      <c r="B171" s="823" t="s">
        <v>588</v>
      </c>
      <c r="C171" s="826" t="s">
        <v>609</v>
      </c>
      <c r="D171" s="840" t="s">
        <v>610</v>
      </c>
      <c r="E171" s="826" t="s">
        <v>1903</v>
      </c>
      <c r="F171" s="840" t="s">
        <v>1904</v>
      </c>
      <c r="G171" s="826" t="s">
        <v>1911</v>
      </c>
      <c r="H171" s="826" t="s">
        <v>1912</v>
      </c>
      <c r="I171" s="832">
        <v>4.3600001335144043</v>
      </c>
      <c r="J171" s="832">
        <v>250</v>
      </c>
      <c r="K171" s="833">
        <v>1089.0000305175781</v>
      </c>
    </row>
    <row r="172" spans="1:11" ht="14.45" customHeight="1" x14ac:dyDescent="0.2">
      <c r="A172" s="822" t="s">
        <v>587</v>
      </c>
      <c r="B172" s="823" t="s">
        <v>588</v>
      </c>
      <c r="C172" s="826" t="s">
        <v>609</v>
      </c>
      <c r="D172" s="840" t="s">
        <v>610</v>
      </c>
      <c r="E172" s="826" t="s">
        <v>1903</v>
      </c>
      <c r="F172" s="840" t="s">
        <v>1904</v>
      </c>
      <c r="G172" s="826" t="s">
        <v>2161</v>
      </c>
      <c r="H172" s="826" t="s">
        <v>2162</v>
      </c>
      <c r="I172" s="832">
        <v>14.729999542236328</v>
      </c>
      <c r="J172" s="832">
        <v>40</v>
      </c>
      <c r="K172" s="833">
        <v>589.20001220703125</v>
      </c>
    </row>
    <row r="173" spans="1:11" ht="14.45" customHeight="1" x14ac:dyDescent="0.2">
      <c r="A173" s="822" t="s">
        <v>587</v>
      </c>
      <c r="B173" s="823" t="s">
        <v>588</v>
      </c>
      <c r="C173" s="826" t="s">
        <v>609</v>
      </c>
      <c r="D173" s="840" t="s">
        <v>610</v>
      </c>
      <c r="E173" s="826" t="s">
        <v>1903</v>
      </c>
      <c r="F173" s="840" t="s">
        <v>1904</v>
      </c>
      <c r="G173" s="826" t="s">
        <v>2161</v>
      </c>
      <c r="H173" s="826" t="s">
        <v>2163</v>
      </c>
      <c r="I173" s="832">
        <v>12.819999694824219</v>
      </c>
      <c r="J173" s="832">
        <v>80</v>
      </c>
      <c r="K173" s="833">
        <v>1025.5999755859375</v>
      </c>
    </row>
    <row r="174" spans="1:11" ht="14.45" customHeight="1" x14ac:dyDescent="0.2">
      <c r="A174" s="822" t="s">
        <v>587</v>
      </c>
      <c r="B174" s="823" t="s">
        <v>588</v>
      </c>
      <c r="C174" s="826" t="s">
        <v>609</v>
      </c>
      <c r="D174" s="840" t="s">
        <v>610</v>
      </c>
      <c r="E174" s="826" t="s">
        <v>1903</v>
      </c>
      <c r="F174" s="840" t="s">
        <v>1904</v>
      </c>
      <c r="G174" s="826" t="s">
        <v>2164</v>
      </c>
      <c r="H174" s="826" t="s">
        <v>2165</v>
      </c>
      <c r="I174" s="832">
        <v>0.26666667064030963</v>
      </c>
      <c r="J174" s="832">
        <v>1500</v>
      </c>
      <c r="K174" s="833">
        <v>399.30000305175781</v>
      </c>
    </row>
    <row r="175" spans="1:11" ht="14.45" customHeight="1" x14ac:dyDescent="0.2">
      <c r="A175" s="822" t="s">
        <v>587</v>
      </c>
      <c r="B175" s="823" t="s">
        <v>588</v>
      </c>
      <c r="C175" s="826" t="s">
        <v>609</v>
      </c>
      <c r="D175" s="840" t="s">
        <v>610</v>
      </c>
      <c r="E175" s="826" t="s">
        <v>1903</v>
      </c>
      <c r="F175" s="840" t="s">
        <v>1904</v>
      </c>
      <c r="G175" s="826" t="s">
        <v>2166</v>
      </c>
      <c r="H175" s="826" t="s">
        <v>2167</v>
      </c>
      <c r="I175" s="832">
        <v>10.159999847412109</v>
      </c>
      <c r="J175" s="832">
        <v>3600</v>
      </c>
      <c r="K175" s="833">
        <v>36590.400390625</v>
      </c>
    </row>
    <row r="176" spans="1:11" ht="14.45" customHeight="1" x14ac:dyDescent="0.2">
      <c r="A176" s="822" t="s">
        <v>587</v>
      </c>
      <c r="B176" s="823" t="s">
        <v>588</v>
      </c>
      <c r="C176" s="826" t="s">
        <v>609</v>
      </c>
      <c r="D176" s="840" t="s">
        <v>610</v>
      </c>
      <c r="E176" s="826" t="s">
        <v>1903</v>
      </c>
      <c r="F176" s="840" t="s">
        <v>1904</v>
      </c>
      <c r="G176" s="826" t="s">
        <v>2168</v>
      </c>
      <c r="H176" s="826" t="s">
        <v>2169</v>
      </c>
      <c r="I176" s="832">
        <v>9.1999998092651367</v>
      </c>
      <c r="J176" s="832">
        <v>1800</v>
      </c>
      <c r="K176" s="833">
        <v>16552.7998046875</v>
      </c>
    </row>
    <row r="177" spans="1:11" ht="14.45" customHeight="1" x14ac:dyDescent="0.2">
      <c r="A177" s="822" t="s">
        <v>587</v>
      </c>
      <c r="B177" s="823" t="s">
        <v>588</v>
      </c>
      <c r="C177" s="826" t="s">
        <v>609</v>
      </c>
      <c r="D177" s="840" t="s">
        <v>610</v>
      </c>
      <c r="E177" s="826" t="s">
        <v>1903</v>
      </c>
      <c r="F177" s="840" t="s">
        <v>1904</v>
      </c>
      <c r="G177" s="826" t="s">
        <v>2170</v>
      </c>
      <c r="H177" s="826" t="s">
        <v>2171</v>
      </c>
      <c r="I177" s="832">
        <v>10.409999847412109</v>
      </c>
      <c r="J177" s="832">
        <v>360</v>
      </c>
      <c r="K177" s="833">
        <v>3746.159912109375</v>
      </c>
    </row>
    <row r="178" spans="1:11" ht="14.45" customHeight="1" x14ac:dyDescent="0.2">
      <c r="A178" s="822" t="s">
        <v>587</v>
      </c>
      <c r="B178" s="823" t="s">
        <v>588</v>
      </c>
      <c r="C178" s="826" t="s">
        <v>609</v>
      </c>
      <c r="D178" s="840" t="s">
        <v>610</v>
      </c>
      <c r="E178" s="826" t="s">
        <v>1903</v>
      </c>
      <c r="F178" s="840" t="s">
        <v>1904</v>
      </c>
      <c r="G178" s="826" t="s">
        <v>2172</v>
      </c>
      <c r="H178" s="826" t="s">
        <v>2173</v>
      </c>
      <c r="I178" s="832">
        <v>378.17001342773438</v>
      </c>
      <c r="J178" s="832">
        <v>30</v>
      </c>
      <c r="K178" s="833">
        <v>11344.9599609375</v>
      </c>
    </row>
    <row r="179" spans="1:11" ht="14.45" customHeight="1" x14ac:dyDescent="0.2">
      <c r="A179" s="822" t="s">
        <v>587</v>
      </c>
      <c r="B179" s="823" t="s">
        <v>588</v>
      </c>
      <c r="C179" s="826" t="s">
        <v>609</v>
      </c>
      <c r="D179" s="840" t="s">
        <v>610</v>
      </c>
      <c r="E179" s="826" t="s">
        <v>1903</v>
      </c>
      <c r="F179" s="840" t="s">
        <v>1904</v>
      </c>
      <c r="G179" s="826" t="s">
        <v>2174</v>
      </c>
      <c r="H179" s="826" t="s">
        <v>2175</v>
      </c>
      <c r="I179" s="832">
        <v>25.300000624223188</v>
      </c>
      <c r="J179" s="832">
        <v>960</v>
      </c>
      <c r="K179" s="833">
        <v>23958</v>
      </c>
    </row>
    <row r="180" spans="1:11" ht="14.45" customHeight="1" x14ac:dyDescent="0.2">
      <c r="A180" s="822" t="s">
        <v>587</v>
      </c>
      <c r="B180" s="823" t="s">
        <v>588</v>
      </c>
      <c r="C180" s="826" t="s">
        <v>609</v>
      </c>
      <c r="D180" s="840" t="s">
        <v>610</v>
      </c>
      <c r="E180" s="826" t="s">
        <v>1903</v>
      </c>
      <c r="F180" s="840" t="s">
        <v>1904</v>
      </c>
      <c r="G180" s="826" t="s">
        <v>2176</v>
      </c>
      <c r="H180" s="826" t="s">
        <v>2177</v>
      </c>
      <c r="I180" s="832">
        <v>36.299999237060547</v>
      </c>
      <c r="J180" s="832">
        <v>101</v>
      </c>
      <c r="K180" s="833">
        <v>3666.2999992370605</v>
      </c>
    </row>
    <row r="181" spans="1:11" ht="14.45" customHeight="1" x14ac:dyDescent="0.2">
      <c r="A181" s="822" t="s">
        <v>587</v>
      </c>
      <c r="B181" s="823" t="s">
        <v>588</v>
      </c>
      <c r="C181" s="826" t="s">
        <v>609</v>
      </c>
      <c r="D181" s="840" t="s">
        <v>610</v>
      </c>
      <c r="E181" s="826" t="s">
        <v>1903</v>
      </c>
      <c r="F181" s="840" t="s">
        <v>1904</v>
      </c>
      <c r="G181" s="826" t="s">
        <v>1917</v>
      </c>
      <c r="H181" s="826" t="s">
        <v>1918</v>
      </c>
      <c r="I181" s="832">
        <v>15.92400016784668</v>
      </c>
      <c r="J181" s="832">
        <v>500</v>
      </c>
      <c r="K181" s="833">
        <v>7961.5</v>
      </c>
    </row>
    <row r="182" spans="1:11" ht="14.45" customHeight="1" x14ac:dyDescent="0.2">
      <c r="A182" s="822" t="s">
        <v>587</v>
      </c>
      <c r="B182" s="823" t="s">
        <v>588</v>
      </c>
      <c r="C182" s="826" t="s">
        <v>609</v>
      </c>
      <c r="D182" s="840" t="s">
        <v>610</v>
      </c>
      <c r="E182" s="826" t="s">
        <v>1903</v>
      </c>
      <c r="F182" s="840" t="s">
        <v>1904</v>
      </c>
      <c r="G182" s="826" t="s">
        <v>2178</v>
      </c>
      <c r="H182" s="826" t="s">
        <v>2179</v>
      </c>
      <c r="I182" s="832">
        <v>41</v>
      </c>
      <c r="J182" s="832">
        <v>20</v>
      </c>
      <c r="K182" s="833">
        <v>819.9000244140625</v>
      </c>
    </row>
    <row r="183" spans="1:11" ht="14.45" customHeight="1" x14ac:dyDescent="0.2">
      <c r="A183" s="822" t="s">
        <v>587</v>
      </c>
      <c r="B183" s="823" t="s">
        <v>588</v>
      </c>
      <c r="C183" s="826" t="s">
        <v>609</v>
      </c>
      <c r="D183" s="840" t="s">
        <v>610</v>
      </c>
      <c r="E183" s="826" t="s">
        <v>1903</v>
      </c>
      <c r="F183" s="840" t="s">
        <v>1904</v>
      </c>
      <c r="G183" s="826" t="s">
        <v>2180</v>
      </c>
      <c r="H183" s="826" t="s">
        <v>2181</v>
      </c>
      <c r="I183" s="832">
        <v>393.1300048828125</v>
      </c>
      <c r="J183" s="832">
        <v>5</v>
      </c>
      <c r="K183" s="833">
        <v>1965.6500244140625</v>
      </c>
    </row>
    <row r="184" spans="1:11" ht="14.45" customHeight="1" x14ac:dyDescent="0.2">
      <c r="A184" s="822" t="s">
        <v>587</v>
      </c>
      <c r="B184" s="823" t="s">
        <v>588</v>
      </c>
      <c r="C184" s="826" t="s">
        <v>609</v>
      </c>
      <c r="D184" s="840" t="s">
        <v>610</v>
      </c>
      <c r="E184" s="826" t="s">
        <v>1903</v>
      </c>
      <c r="F184" s="840" t="s">
        <v>1904</v>
      </c>
      <c r="G184" s="826" t="s">
        <v>2182</v>
      </c>
      <c r="H184" s="826" t="s">
        <v>2183</v>
      </c>
      <c r="I184" s="832">
        <v>37.830001831054688</v>
      </c>
      <c r="J184" s="832">
        <v>20</v>
      </c>
      <c r="K184" s="833">
        <v>756.5999755859375</v>
      </c>
    </row>
    <row r="185" spans="1:11" ht="14.45" customHeight="1" x14ac:dyDescent="0.2">
      <c r="A185" s="822" t="s">
        <v>587</v>
      </c>
      <c r="B185" s="823" t="s">
        <v>588</v>
      </c>
      <c r="C185" s="826" t="s">
        <v>609</v>
      </c>
      <c r="D185" s="840" t="s">
        <v>610</v>
      </c>
      <c r="E185" s="826" t="s">
        <v>1903</v>
      </c>
      <c r="F185" s="840" t="s">
        <v>1904</v>
      </c>
      <c r="G185" s="826" t="s">
        <v>2184</v>
      </c>
      <c r="H185" s="826" t="s">
        <v>2185</v>
      </c>
      <c r="I185" s="832">
        <v>16.360000610351563</v>
      </c>
      <c r="J185" s="832">
        <v>30</v>
      </c>
      <c r="K185" s="833">
        <v>490.79998779296875</v>
      </c>
    </row>
    <row r="186" spans="1:11" ht="14.45" customHeight="1" x14ac:dyDescent="0.2">
      <c r="A186" s="822" t="s">
        <v>587</v>
      </c>
      <c r="B186" s="823" t="s">
        <v>588</v>
      </c>
      <c r="C186" s="826" t="s">
        <v>609</v>
      </c>
      <c r="D186" s="840" t="s">
        <v>610</v>
      </c>
      <c r="E186" s="826" t="s">
        <v>1903</v>
      </c>
      <c r="F186" s="840" t="s">
        <v>1904</v>
      </c>
      <c r="G186" s="826" t="s">
        <v>2186</v>
      </c>
      <c r="H186" s="826" t="s">
        <v>2187</v>
      </c>
      <c r="I186" s="832">
        <v>367.83999633789063</v>
      </c>
      <c r="J186" s="832">
        <v>140</v>
      </c>
      <c r="K186" s="833">
        <v>51497.599609375</v>
      </c>
    </row>
    <row r="187" spans="1:11" ht="14.45" customHeight="1" x14ac:dyDescent="0.2">
      <c r="A187" s="822" t="s">
        <v>587</v>
      </c>
      <c r="B187" s="823" t="s">
        <v>588</v>
      </c>
      <c r="C187" s="826" t="s">
        <v>609</v>
      </c>
      <c r="D187" s="840" t="s">
        <v>610</v>
      </c>
      <c r="E187" s="826" t="s">
        <v>1903</v>
      </c>
      <c r="F187" s="840" t="s">
        <v>1904</v>
      </c>
      <c r="G187" s="826" t="s">
        <v>2188</v>
      </c>
      <c r="H187" s="826" t="s">
        <v>2189</v>
      </c>
      <c r="I187" s="832">
        <v>4.2300000190734863</v>
      </c>
      <c r="J187" s="832">
        <v>50</v>
      </c>
      <c r="K187" s="833">
        <v>211.5</v>
      </c>
    </row>
    <row r="188" spans="1:11" ht="14.45" customHeight="1" x14ac:dyDescent="0.2">
      <c r="A188" s="822" t="s">
        <v>587</v>
      </c>
      <c r="B188" s="823" t="s">
        <v>588</v>
      </c>
      <c r="C188" s="826" t="s">
        <v>609</v>
      </c>
      <c r="D188" s="840" t="s">
        <v>610</v>
      </c>
      <c r="E188" s="826" t="s">
        <v>1903</v>
      </c>
      <c r="F188" s="840" t="s">
        <v>1904</v>
      </c>
      <c r="G188" s="826" t="s">
        <v>2190</v>
      </c>
      <c r="H188" s="826" t="s">
        <v>2191</v>
      </c>
      <c r="I188" s="832">
        <v>18.067143304007395</v>
      </c>
      <c r="J188" s="832">
        <v>850</v>
      </c>
      <c r="K188" s="833">
        <v>15295.5</v>
      </c>
    </row>
    <row r="189" spans="1:11" ht="14.45" customHeight="1" x14ac:dyDescent="0.2">
      <c r="A189" s="822" t="s">
        <v>587</v>
      </c>
      <c r="B189" s="823" t="s">
        <v>588</v>
      </c>
      <c r="C189" s="826" t="s">
        <v>609</v>
      </c>
      <c r="D189" s="840" t="s">
        <v>610</v>
      </c>
      <c r="E189" s="826" t="s">
        <v>1903</v>
      </c>
      <c r="F189" s="840" t="s">
        <v>1904</v>
      </c>
      <c r="G189" s="826" t="s">
        <v>2192</v>
      </c>
      <c r="H189" s="826" t="s">
        <v>2193</v>
      </c>
      <c r="I189" s="832">
        <v>29.312499761581421</v>
      </c>
      <c r="J189" s="832">
        <v>1160</v>
      </c>
      <c r="K189" s="833">
        <v>33468.600830078125</v>
      </c>
    </row>
    <row r="190" spans="1:11" ht="14.45" customHeight="1" x14ac:dyDescent="0.2">
      <c r="A190" s="822" t="s">
        <v>587</v>
      </c>
      <c r="B190" s="823" t="s">
        <v>588</v>
      </c>
      <c r="C190" s="826" t="s">
        <v>609</v>
      </c>
      <c r="D190" s="840" t="s">
        <v>610</v>
      </c>
      <c r="E190" s="826" t="s">
        <v>1903</v>
      </c>
      <c r="F190" s="840" t="s">
        <v>1904</v>
      </c>
      <c r="G190" s="826" t="s">
        <v>2194</v>
      </c>
      <c r="H190" s="826" t="s">
        <v>2195</v>
      </c>
      <c r="I190" s="832">
        <v>28.884285790579661</v>
      </c>
      <c r="J190" s="832">
        <v>1680</v>
      </c>
      <c r="K190" s="833">
        <v>48438.720703125</v>
      </c>
    </row>
    <row r="191" spans="1:11" ht="14.45" customHeight="1" x14ac:dyDescent="0.2">
      <c r="A191" s="822" t="s">
        <v>587</v>
      </c>
      <c r="B191" s="823" t="s">
        <v>588</v>
      </c>
      <c r="C191" s="826" t="s">
        <v>609</v>
      </c>
      <c r="D191" s="840" t="s">
        <v>610</v>
      </c>
      <c r="E191" s="826" t="s">
        <v>1903</v>
      </c>
      <c r="F191" s="840" t="s">
        <v>1904</v>
      </c>
      <c r="G191" s="826" t="s">
        <v>2196</v>
      </c>
      <c r="H191" s="826" t="s">
        <v>2197</v>
      </c>
      <c r="I191" s="832">
        <v>1191.8499755859375</v>
      </c>
      <c r="J191" s="832">
        <v>150</v>
      </c>
      <c r="K191" s="833">
        <v>178777.5</v>
      </c>
    </row>
    <row r="192" spans="1:11" ht="14.45" customHeight="1" x14ac:dyDescent="0.2">
      <c r="A192" s="822" t="s">
        <v>587</v>
      </c>
      <c r="B192" s="823" t="s">
        <v>588</v>
      </c>
      <c r="C192" s="826" t="s">
        <v>609</v>
      </c>
      <c r="D192" s="840" t="s">
        <v>610</v>
      </c>
      <c r="E192" s="826" t="s">
        <v>1903</v>
      </c>
      <c r="F192" s="840" t="s">
        <v>1904</v>
      </c>
      <c r="G192" s="826" t="s">
        <v>2198</v>
      </c>
      <c r="H192" s="826" t="s">
        <v>2199</v>
      </c>
      <c r="I192" s="832">
        <v>559.02001953125</v>
      </c>
      <c r="J192" s="832">
        <v>5</v>
      </c>
      <c r="K192" s="833">
        <v>2795.10009765625</v>
      </c>
    </row>
    <row r="193" spans="1:11" ht="14.45" customHeight="1" x14ac:dyDescent="0.2">
      <c r="A193" s="822" t="s">
        <v>587</v>
      </c>
      <c r="B193" s="823" t="s">
        <v>588</v>
      </c>
      <c r="C193" s="826" t="s">
        <v>609</v>
      </c>
      <c r="D193" s="840" t="s">
        <v>610</v>
      </c>
      <c r="E193" s="826" t="s">
        <v>1903</v>
      </c>
      <c r="F193" s="840" t="s">
        <v>1904</v>
      </c>
      <c r="G193" s="826" t="s">
        <v>2200</v>
      </c>
      <c r="H193" s="826" t="s">
        <v>2201</v>
      </c>
      <c r="I193" s="832">
        <v>324.27999877929688</v>
      </c>
      <c r="J193" s="832">
        <v>2</v>
      </c>
      <c r="K193" s="833">
        <v>648.55999755859375</v>
      </c>
    </row>
    <row r="194" spans="1:11" ht="14.45" customHeight="1" x14ac:dyDescent="0.2">
      <c r="A194" s="822" t="s">
        <v>587</v>
      </c>
      <c r="B194" s="823" t="s">
        <v>588</v>
      </c>
      <c r="C194" s="826" t="s">
        <v>609</v>
      </c>
      <c r="D194" s="840" t="s">
        <v>610</v>
      </c>
      <c r="E194" s="826" t="s">
        <v>1903</v>
      </c>
      <c r="F194" s="840" t="s">
        <v>1904</v>
      </c>
      <c r="G194" s="826" t="s">
        <v>2202</v>
      </c>
      <c r="H194" s="826" t="s">
        <v>2203</v>
      </c>
      <c r="I194" s="832">
        <v>27.829999923706055</v>
      </c>
      <c r="J194" s="832">
        <v>20</v>
      </c>
      <c r="K194" s="833">
        <v>556.5999755859375</v>
      </c>
    </row>
    <row r="195" spans="1:11" ht="14.45" customHeight="1" x14ac:dyDescent="0.2">
      <c r="A195" s="822" t="s">
        <v>587</v>
      </c>
      <c r="B195" s="823" t="s">
        <v>588</v>
      </c>
      <c r="C195" s="826" t="s">
        <v>609</v>
      </c>
      <c r="D195" s="840" t="s">
        <v>610</v>
      </c>
      <c r="E195" s="826" t="s">
        <v>1903</v>
      </c>
      <c r="F195" s="840" t="s">
        <v>1904</v>
      </c>
      <c r="G195" s="826" t="s">
        <v>2204</v>
      </c>
      <c r="H195" s="826" t="s">
        <v>2205</v>
      </c>
      <c r="I195" s="832">
        <v>27.829999923706055</v>
      </c>
      <c r="J195" s="832">
        <v>40</v>
      </c>
      <c r="K195" s="833">
        <v>1113.199951171875</v>
      </c>
    </row>
    <row r="196" spans="1:11" ht="14.45" customHeight="1" x14ac:dyDescent="0.2">
      <c r="A196" s="822" t="s">
        <v>587</v>
      </c>
      <c r="B196" s="823" t="s">
        <v>588</v>
      </c>
      <c r="C196" s="826" t="s">
        <v>609</v>
      </c>
      <c r="D196" s="840" t="s">
        <v>610</v>
      </c>
      <c r="E196" s="826" t="s">
        <v>1903</v>
      </c>
      <c r="F196" s="840" t="s">
        <v>1904</v>
      </c>
      <c r="G196" s="826" t="s">
        <v>2206</v>
      </c>
      <c r="H196" s="826" t="s">
        <v>2207</v>
      </c>
      <c r="I196" s="832">
        <v>27.829999923706055</v>
      </c>
      <c r="J196" s="832">
        <v>20</v>
      </c>
      <c r="K196" s="833">
        <v>556.5999755859375</v>
      </c>
    </row>
    <row r="197" spans="1:11" ht="14.45" customHeight="1" x14ac:dyDescent="0.2">
      <c r="A197" s="822" t="s">
        <v>587</v>
      </c>
      <c r="B197" s="823" t="s">
        <v>588</v>
      </c>
      <c r="C197" s="826" t="s">
        <v>609</v>
      </c>
      <c r="D197" s="840" t="s">
        <v>610</v>
      </c>
      <c r="E197" s="826" t="s">
        <v>1903</v>
      </c>
      <c r="F197" s="840" t="s">
        <v>1904</v>
      </c>
      <c r="G197" s="826" t="s">
        <v>2208</v>
      </c>
      <c r="H197" s="826" t="s">
        <v>2209</v>
      </c>
      <c r="I197" s="832">
        <v>31.403000450134279</v>
      </c>
      <c r="J197" s="832">
        <v>900</v>
      </c>
      <c r="K197" s="833">
        <v>28265</v>
      </c>
    </row>
    <row r="198" spans="1:11" ht="14.45" customHeight="1" x14ac:dyDescent="0.2">
      <c r="A198" s="822" t="s">
        <v>587</v>
      </c>
      <c r="B198" s="823" t="s">
        <v>588</v>
      </c>
      <c r="C198" s="826" t="s">
        <v>609</v>
      </c>
      <c r="D198" s="840" t="s">
        <v>610</v>
      </c>
      <c r="E198" s="826" t="s">
        <v>1903</v>
      </c>
      <c r="F198" s="840" t="s">
        <v>1904</v>
      </c>
      <c r="G198" s="826" t="s">
        <v>2210</v>
      </c>
      <c r="H198" s="826" t="s">
        <v>2211</v>
      </c>
      <c r="I198" s="832">
        <v>31.459999084472656</v>
      </c>
      <c r="J198" s="832">
        <v>150</v>
      </c>
      <c r="K198" s="833">
        <v>4719</v>
      </c>
    </row>
    <row r="199" spans="1:11" ht="14.45" customHeight="1" x14ac:dyDescent="0.2">
      <c r="A199" s="822" t="s">
        <v>587</v>
      </c>
      <c r="B199" s="823" t="s">
        <v>588</v>
      </c>
      <c r="C199" s="826" t="s">
        <v>609</v>
      </c>
      <c r="D199" s="840" t="s">
        <v>610</v>
      </c>
      <c r="E199" s="826" t="s">
        <v>1903</v>
      </c>
      <c r="F199" s="840" t="s">
        <v>1904</v>
      </c>
      <c r="G199" s="826" t="s">
        <v>2212</v>
      </c>
      <c r="H199" s="826" t="s">
        <v>2213</v>
      </c>
      <c r="I199" s="832">
        <v>2.880000114440918</v>
      </c>
      <c r="J199" s="832">
        <v>1800</v>
      </c>
      <c r="K199" s="833">
        <v>5183.6401062011719</v>
      </c>
    </row>
    <row r="200" spans="1:11" ht="14.45" customHeight="1" x14ac:dyDescent="0.2">
      <c r="A200" s="822" t="s">
        <v>587</v>
      </c>
      <c r="B200" s="823" t="s">
        <v>588</v>
      </c>
      <c r="C200" s="826" t="s">
        <v>609</v>
      </c>
      <c r="D200" s="840" t="s">
        <v>610</v>
      </c>
      <c r="E200" s="826" t="s">
        <v>1903</v>
      </c>
      <c r="F200" s="840" t="s">
        <v>1904</v>
      </c>
      <c r="G200" s="826" t="s">
        <v>2214</v>
      </c>
      <c r="H200" s="826" t="s">
        <v>2215</v>
      </c>
      <c r="I200" s="832">
        <v>5445</v>
      </c>
      <c r="J200" s="832">
        <v>5</v>
      </c>
      <c r="K200" s="833">
        <v>27225</v>
      </c>
    </row>
    <row r="201" spans="1:11" ht="14.45" customHeight="1" x14ac:dyDescent="0.2">
      <c r="A201" s="822" t="s">
        <v>587</v>
      </c>
      <c r="B201" s="823" t="s">
        <v>588</v>
      </c>
      <c r="C201" s="826" t="s">
        <v>609</v>
      </c>
      <c r="D201" s="840" t="s">
        <v>610</v>
      </c>
      <c r="E201" s="826" t="s">
        <v>1903</v>
      </c>
      <c r="F201" s="840" t="s">
        <v>1904</v>
      </c>
      <c r="G201" s="826" t="s">
        <v>2216</v>
      </c>
      <c r="H201" s="826" t="s">
        <v>2217</v>
      </c>
      <c r="I201" s="832">
        <v>917.469970703125</v>
      </c>
      <c r="J201" s="832">
        <v>27</v>
      </c>
      <c r="K201" s="833">
        <v>24771.68994140625</v>
      </c>
    </row>
    <row r="202" spans="1:11" ht="14.45" customHeight="1" x14ac:dyDescent="0.2">
      <c r="A202" s="822" t="s">
        <v>587</v>
      </c>
      <c r="B202" s="823" t="s">
        <v>588</v>
      </c>
      <c r="C202" s="826" t="s">
        <v>609</v>
      </c>
      <c r="D202" s="840" t="s">
        <v>610</v>
      </c>
      <c r="E202" s="826" t="s">
        <v>1903</v>
      </c>
      <c r="F202" s="840" t="s">
        <v>1904</v>
      </c>
      <c r="G202" s="826" t="s">
        <v>2218</v>
      </c>
      <c r="H202" s="826" t="s">
        <v>2219</v>
      </c>
      <c r="I202" s="832">
        <v>196.02000427246094</v>
      </c>
      <c r="J202" s="832">
        <v>30</v>
      </c>
      <c r="K202" s="833">
        <v>5880.599853515625</v>
      </c>
    </row>
    <row r="203" spans="1:11" ht="14.45" customHeight="1" x14ac:dyDescent="0.2">
      <c r="A203" s="822" t="s">
        <v>587</v>
      </c>
      <c r="B203" s="823" t="s">
        <v>588</v>
      </c>
      <c r="C203" s="826" t="s">
        <v>609</v>
      </c>
      <c r="D203" s="840" t="s">
        <v>610</v>
      </c>
      <c r="E203" s="826" t="s">
        <v>1903</v>
      </c>
      <c r="F203" s="840" t="s">
        <v>1904</v>
      </c>
      <c r="G203" s="826" t="s">
        <v>2220</v>
      </c>
      <c r="H203" s="826" t="s">
        <v>2221</v>
      </c>
      <c r="I203" s="832">
        <v>388.010009765625</v>
      </c>
      <c r="J203" s="832">
        <v>7</v>
      </c>
      <c r="K203" s="833">
        <v>2653.0400390625</v>
      </c>
    </row>
    <row r="204" spans="1:11" ht="14.45" customHeight="1" x14ac:dyDescent="0.2">
      <c r="A204" s="822" t="s">
        <v>587</v>
      </c>
      <c r="B204" s="823" t="s">
        <v>588</v>
      </c>
      <c r="C204" s="826" t="s">
        <v>609</v>
      </c>
      <c r="D204" s="840" t="s">
        <v>610</v>
      </c>
      <c r="E204" s="826" t="s">
        <v>1903</v>
      </c>
      <c r="F204" s="840" t="s">
        <v>1904</v>
      </c>
      <c r="G204" s="826" t="s">
        <v>2222</v>
      </c>
      <c r="H204" s="826" t="s">
        <v>2223</v>
      </c>
      <c r="I204" s="832">
        <v>4.028571605682373</v>
      </c>
      <c r="J204" s="832">
        <v>700</v>
      </c>
      <c r="K204" s="833">
        <v>2820</v>
      </c>
    </row>
    <row r="205" spans="1:11" ht="14.45" customHeight="1" x14ac:dyDescent="0.2">
      <c r="A205" s="822" t="s">
        <v>587</v>
      </c>
      <c r="B205" s="823" t="s">
        <v>588</v>
      </c>
      <c r="C205" s="826" t="s">
        <v>609</v>
      </c>
      <c r="D205" s="840" t="s">
        <v>610</v>
      </c>
      <c r="E205" s="826" t="s">
        <v>1903</v>
      </c>
      <c r="F205" s="840" t="s">
        <v>1904</v>
      </c>
      <c r="G205" s="826" t="s">
        <v>2224</v>
      </c>
      <c r="H205" s="826" t="s">
        <v>2225</v>
      </c>
      <c r="I205" s="832">
        <v>15.729999542236328</v>
      </c>
      <c r="J205" s="832">
        <v>1150</v>
      </c>
      <c r="K205" s="833">
        <v>18089.5</v>
      </c>
    </row>
    <row r="206" spans="1:11" ht="14.45" customHeight="1" x14ac:dyDescent="0.2">
      <c r="A206" s="822" t="s">
        <v>587</v>
      </c>
      <c r="B206" s="823" t="s">
        <v>588</v>
      </c>
      <c r="C206" s="826" t="s">
        <v>609</v>
      </c>
      <c r="D206" s="840" t="s">
        <v>610</v>
      </c>
      <c r="E206" s="826" t="s">
        <v>1903</v>
      </c>
      <c r="F206" s="840" t="s">
        <v>1904</v>
      </c>
      <c r="G206" s="826" t="s">
        <v>2226</v>
      </c>
      <c r="H206" s="826" t="s">
        <v>2227</v>
      </c>
      <c r="I206" s="832">
        <v>34.650001525878906</v>
      </c>
      <c r="J206" s="832">
        <v>700</v>
      </c>
      <c r="K206" s="833">
        <v>24257.6396484375</v>
      </c>
    </row>
    <row r="207" spans="1:11" ht="14.45" customHeight="1" x14ac:dyDescent="0.2">
      <c r="A207" s="822" t="s">
        <v>587</v>
      </c>
      <c r="B207" s="823" t="s">
        <v>588</v>
      </c>
      <c r="C207" s="826" t="s">
        <v>609</v>
      </c>
      <c r="D207" s="840" t="s">
        <v>610</v>
      </c>
      <c r="E207" s="826" t="s">
        <v>1903</v>
      </c>
      <c r="F207" s="840" t="s">
        <v>1904</v>
      </c>
      <c r="G207" s="826" t="s">
        <v>2228</v>
      </c>
      <c r="H207" s="826" t="s">
        <v>2229</v>
      </c>
      <c r="I207" s="832">
        <v>2.2899999618530273</v>
      </c>
      <c r="J207" s="832">
        <v>10</v>
      </c>
      <c r="K207" s="833">
        <v>22.899999618530273</v>
      </c>
    </row>
    <row r="208" spans="1:11" ht="14.45" customHeight="1" x14ac:dyDescent="0.2">
      <c r="A208" s="822" t="s">
        <v>587</v>
      </c>
      <c r="B208" s="823" t="s">
        <v>588</v>
      </c>
      <c r="C208" s="826" t="s">
        <v>609</v>
      </c>
      <c r="D208" s="840" t="s">
        <v>610</v>
      </c>
      <c r="E208" s="826" t="s">
        <v>1903</v>
      </c>
      <c r="F208" s="840" t="s">
        <v>1904</v>
      </c>
      <c r="G208" s="826" t="s">
        <v>2230</v>
      </c>
      <c r="H208" s="826" t="s">
        <v>2231</v>
      </c>
      <c r="I208" s="832">
        <v>198.69000244140625</v>
      </c>
      <c r="J208" s="832">
        <v>5</v>
      </c>
      <c r="K208" s="833">
        <v>993.45001220703125</v>
      </c>
    </row>
    <row r="209" spans="1:11" ht="14.45" customHeight="1" x14ac:dyDescent="0.2">
      <c r="A209" s="822" t="s">
        <v>587</v>
      </c>
      <c r="B209" s="823" t="s">
        <v>588</v>
      </c>
      <c r="C209" s="826" t="s">
        <v>609</v>
      </c>
      <c r="D209" s="840" t="s">
        <v>610</v>
      </c>
      <c r="E209" s="826" t="s">
        <v>1903</v>
      </c>
      <c r="F209" s="840" t="s">
        <v>1904</v>
      </c>
      <c r="G209" s="826" t="s">
        <v>2232</v>
      </c>
      <c r="H209" s="826" t="s">
        <v>2233</v>
      </c>
      <c r="I209" s="832">
        <v>16.693333307902019</v>
      </c>
      <c r="J209" s="832">
        <v>180</v>
      </c>
      <c r="K209" s="833">
        <v>2918.0799560546875</v>
      </c>
    </row>
    <row r="210" spans="1:11" ht="14.45" customHeight="1" x14ac:dyDescent="0.2">
      <c r="A210" s="822" t="s">
        <v>587</v>
      </c>
      <c r="B210" s="823" t="s">
        <v>588</v>
      </c>
      <c r="C210" s="826" t="s">
        <v>609</v>
      </c>
      <c r="D210" s="840" t="s">
        <v>610</v>
      </c>
      <c r="E210" s="826" t="s">
        <v>1903</v>
      </c>
      <c r="F210" s="840" t="s">
        <v>1904</v>
      </c>
      <c r="G210" s="826" t="s">
        <v>2234</v>
      </c>
      <c r="H210" s="826" t="s">
        <v>2235</v>
      </c>
      <c r="I210" s="832">
        <v>130.197998046875</v>
      </c>
      <c r="J210" s="832">
        <v>50</v>
      </c>
      <c r="K210" s="833">
        <v>6509.7999267578125</v>
      </c>
    </row>
    <row r="211" spans="1:11" ht="14.45" customHeight="1" x14ac:dyDescent="0.2">
      <c r="A211" s="822" t="s">
        <v>587</v>
      </c>
      <c r="B211" s="823" t="s">
        <v>588</v>
      </c>
      <c r="C211" s="826" t="s">
        <v>609</v>
      </c>
      <c r="D211" s="840" t="s">
        <v>610</v>
      </c>
      <c r="E211" s="826" t="s">
        <v>1903</v>
      </c>
      <c r="F211" s="840" t="s">
        <v>1904</v>
      </c>
      <c r="G211" s="826" t="s">
        <v>2236</v>
      </c>
      <c r="H211" s="826" t="s">
        <v>2237</v>
      </c>
      <c r="I211" s="832">
        <v>81.735000610351563</v>
      </c>
      <c r="J211" s="832">
        <v>90</v>
      </c>
      <c r="K211" s="833">
        <v>7356.150146484375</v>
      </c>
    </row>
    <row r="212" spans="1:11" ht="14.45" customHeight="1" x14ac:dyDescent="0.2">
      <c r="A212" s="822" t="s">
        <v>587</v>
      </c>
      <c r="B212" s="823" t="s">
        <v>588</v>
      </c>
      <c r="C212" s="826" t="s">
        <v>609</v>
      </c>
      <c r="D212" s="840" t="s">
        <v>610</v>
      </c>
      <c r="E212" s="826" t="s">
        <v>1903</v>
      </c>
      <c r="F212" s="840" t="s">
        <v>1904</v>
      </c>
      <c r="G212" s="826" t="s">
        <v>2238</v>
      </c>
      <c r="H212" s="826" t="s">
        <v>2239</v>
      </c>
      <c r="I212" s="832">
        <v>80.580001831054688</v>
      </c>
      <c r="J212" s="832">
        <v>20</v>
      </c>
      <c r="K212" s="833">
        <v>1611.5999755859375</v>
      </c>
    </row>
    <row r="213" spans="1:11" ht="14.45" customHeight="1" x14ac:dyDescent="0.2">
      <c r="A213" s="822" t="s">
        <v>587</v>
      </c>
      <c r="B213" s="823" t="s">
        <v>588</v>
      </c>
      <c r="C213" s="826" t="s">
        <v>609</v>
      </c>
      <c r="D213" s="840" t="s">
        <v>610</v>
      </c>
      <c r="E213" s="826" t="s">
        <v>1903</v>
      </c>
      <c r="F213" s="840" t="s">
        <v>1904</v>
      </c>
      <c r="G213" s="826" t="s">
        <v>2240</v>
      </c>
      <c r="H213" s="826" t="s">
        <v>2241</v>
      </c>
      <c r="I213" s="832">
        <v>6.9000000953674316</v>
      </c>
      <c r="J213" s="832">
        <v>6800</v>
      </c>
      <c r="K213" s="833">
        <v>46899.600830078125</v>
      </c>
    </row>
    <row r="214" spans="1:11" ht="14.45" customHeight="1" x14ac:dyDescent="0.2">
      <c r="A214" s="822" t="s">
        <v>587</v>
      </c>
      <c r="B214" s="823" t="s">
        <v>588</v>
      </c>
      <c r="C214" s="826" t="s">
        <v>609</v>
      </c>
      <c r="D214" s="840" t="s">
        <v>610</v>
      </c>
      <c r="E214" s="826" t="s">
        <v>1903</v>
      </c>
      <c r="F214" s="840" t="s">
        <v>1904</v>
      </c>
      <c r="G214" s="826" t="s">
        <v>2242</v>
      </c>
      <c r="H214" s="826" t="s">
        <v>2243</v>
      </c>
      <c r="I214" s="832">
        <v>7.869999885559082</v>
      </c>
      <c r="J214" s="832">
        <v>3800</v>
      </c>
      <c r="K214" s="833">
        <v>29892</v>
      </c>
    </row>
    <row r="215" spans="1:11" ht="14.45" customHeight="1" x14ac:dyDescent="0.2">
      <c r="A215" s="822" t="s">
        <v>587</v>
      </c>
      <c r="B215" s="823" t="s">
        <v>588</v>
      </c>
      <c r="C215" s="826" t="s">
        <v>609</v>
      </c>
      <c r="D215" s="840" t="s">
        <v>610</v>
      </c>
      <c r="E215" s="826" t="s">
        <v>1903</v>
      </c>
      <c r="F215" s="840" t="s">
        <v>1904</v>
      </c>
      <c r="G215" s="826" t="s">
        <v>2244</v>
      </c>
      <c r="H215" s="826" t="s">
        <v>2245</v>
      </c>
      <c r="I215" s="832">
        <v>4.7199997901916504</v>
      </c>
      <c r="J215" s="832">
        <v>31200</v>
      </c>
      <c r="K215" s="833">
        <v>147232.80029296875</v>
      </c>
    </row>
    <row r="216" spans="1:11" ht="14.45" customHeight="1" x14ac:dyDescent="0.2">
      <c r="A216" s="822" t="s">
        <v>587</v>
      </c>
      <c r="B216" s="823" t="s">
        <v>588</v>
      </c>
      <c r="C216" s="826" t="s">
        <v>609</v>
      </c>
      <c r="D216" s="840" t="s">
        <v>610</v>
      </c>
      <c r="E216" s="826" t="s">
        <v>1903</v>
      </c>
      <c r="F216" s="840" t="s">
        <v>1904</v>
      </c>
      <c r="G216" s="826" t="s">
        <v>1921</v>
      </c>
      <c r="H216" s="826" t="s">
        <v>1922</v>
      </c>
      <c r="I216" s="832">
        <v>1.809999942779541</v>
      </c>
      <c r="J216" s="832">
        <v>200</v>
      </c>
      <c r="K216" s="833">
        <v>362</v>
      </c>
    </row>
    <row r="217" spans="1:11" ht="14.45" customHeight="1" x14ac:dyDescent="0.2">
      <c r="A217" s="822" t="s">
        <v>587</v>
      </c>
      <c r="B217" s="823" t="s">
        <v>588</v>
      </c>
      <c r="C217" s="826" t="s">
        <v>609</v>
      </c>
      <c r="D217" s="840" t="s">
        <v>610</v>
      </c>
      <c r="E217" s="826" t="s">
        <v>1903</v>
      </c>
      <c r="F217" s="840" t="s">
        <v>1904</v>
      </c>
      <c r="G217" s="826" t="s">
        <v>1923</v>
      </c>
      <c r="H217" s="826" t="s">
        <v>1924</v>
      </c>
      <c r="I217" s="832">
        <v>1.8124999701976776</v>
      </c>
      <c r="J217" s="832">
        <v>1400</v>
      </c>
      <c r="K217" s="833">
        <v>2536</v>
      </c>
    </row>
    <row r="218" spans="1:11" ht="14.45" customHeight="1" x14ac:dyDescent="0.2">
      <c r="A218" s="822" t="s">
        <v>587</v>
      </c>
      <c r="B218" s="823" t="s">
        <v>588</v>
      </c>
      <c r="C218" s="826" t="s">
        <v>609</v>
      </c>
      <c r="D218" s="840" t="s">
        <v>610</v>
      </c>
      <c r="E218" s="826" t="s">
        <v>1903</v>
      </c>
      <c r="F218" s="840" t="s">
        <v>1904</v>
      </c>
      <c r="G218" s="826" t="s">
        <v>2246</v>
      </c>
      <c r="H218" s="826" t="s">
        <v>2247</v>
      </c>
      <c r="I218" s="832">
        <v>33.880001068115234</v>
      </c>
      <c r="J218" s="832">
        <v>400</v>
      </c>
      <c r="K218" s="833">
        <v>13552</v>
      </c>
    </row>
    <row r="219" spans="1:11" ht="14.45" customHeight="1" x14ac:dyDescent="0.2">
      <c r="A219" s="822" t="s">
        <v>587</v>
      </c>
      <c r="B219" s="823" t="s">
        <v>588</v>
      </c>
      <c r="C219" s="826" t="s">
        <v>609</v>
      </c>
      <c r="D219" s="840" t="s">
        <v>610</v>
      </c>
      <c r="E219" s="826" t="s">
        <v>1903</v>
      </c>
      <c r="F219" s="840" t="s">
        <v>1904</v>
      </c>
      <c r="G219" s="826" t="s">
        <v>1929</v>
      </c>
      <c r="H219" s="826" t="s">
        <v>1930</v>
      </c>
      <c r="I219" s="832">
        <v>1.059999942779541</v>
      </c>
      <c r="J219" s="832">
        <v>100</v>
      </c>
      <c r="K219" s="833">
        <v>106</v>
      </c>
    </row>
    <row r="220" spans="1:11" ht="14.45" customHeight="1" x14ac:dyDescent="0.2">
      <c r="A220" s="822" t="s">
        <v>587</v>
      </c>
      <c r="B220" s="823" t="s">
        <v>588</v>
      </c>
      <c r="C220" s="826" t="s">
        <v>609</v>
      </c>
      <c r="D220" s="840" t="s">
        <v>610</v>
      </c>
      <c r="E220" s="826" t="s">
        <v>1903</v>
      </c>
      <c r="F220" s="840" t="s">
        <v>1904</v>
      </c>
      <c r="G220" s="826" t="s">
        <v>2248</v>
      </c>
      <c r="H220" s="826" t="s">
        <v>2249</v>
      </c>
      <c r="I220" s="832">
        <v>229.89999389648438</v>
      </c>
      <c r="J220" s="832">
        <v>10</v>
      </c>
      <c r="K220" s="833">
        <v>2299</v>
      </c>
    </row>
    <row r="221" spans="1:11" ht="14.45" customHeight="1" x14ac:dyDescent="0.2">
      <c r="A221" s="822" t="s">
        <v>587</v>
      </c>
      <c r="B221" s="823" t="s">
        <v>588</v>
      </c>
      <c r="C221" s="826" t="s">
        <v>609</v>
      </c>
      <c r="D221" s="840" t="s">
        <v>610</v>
      </c>
      <c r="E221" s="826" t="s">
        <v>1903</v>
      </c>
      <c r="F221" s="840" t="s">
        <v>1904</v>
      </c>
      <c r="G221" s="826" t="s">
        <v>2250</v>
      </c>
      <c r="H221" s="826" t="s">
        <v>2251</v>
      </c>
      <c r="I221" s="832">
        <v>94.860000610351563</v>
      </c>
      <c r="J221" s="832">
        <v>20</v>
      </c>
      <c r="K221" s="833">
        <v>1897.280029296875</v>
      </c>
    </row>
    <row r="222" spans="1:11" ht="14.45" customHeight="1" x14ac:dyDescent="0.2">
      <c r="A222" s="822" t="s">
        <v>587</v>
      </c>
      <c r="B222" s="823" t="s">
        <v>588</v>
      </c>
      <c r="C222" s="826" t="s">
        <v>609</v>
      </c>
      <c r="D222" s="840" t="s">
        <v>610</v>
      </c>
      <c r="E222" s="826" t="s">
        <v>1903</v>
      </c>
      <c r="F222" s="840" t="s">
        <v>1904</v>
      </c>
      <c r="G222" s="826" t="s">
        <v>2252</v>
      </c>
      <c r="H222" s="826" t="s">
        <v>2253</v>
      </c>
      <c r="I222" s="832">
        <v>95.830001831054688</v>
      </c>
      <c r="J222" s="832">
        <v>20</v>
      </c>
      <c r="K222" s="833">
        <v>1916.6400146484375</v>
      </c>
    </row>
    <row r="223" spans="1:11" ht="14.45" customHeight="1" x14ac:dyDescent="0.2">
      <c r="A223" s="822" t="s">
        <v>587</v>
      </c>
      <c r="B223" s="823" t="s">
        <v>588</v>
      </c>
      <c r="C223" s="826" t="s">
        <v>609</v>
      </c>
      <c r="D223" s="840" t="s">
        <v>610</v>
      </c>
      <c r="E223" s="826" t="s">
        <v>1903</v>
      </c>
      <c r="F223" s="840" t="s">
        <v>1904</v>
      </c>
      <c r="G223" s="826" t="s">
        <v>2254</v>
      </c>
      <c r="H223" s="826" t="s">
        <v>2255</v>
      </c>
      <c r="I223" s="832">
        <v>95.830001831054688</v>
      </c>
      <c r="J223" s="832">
        <v>20</v>
      </c>
      <c r="K223" s="833">
        <v>1916.6400146484375</v>
      </c>
    </row>
    <row r="224" spans="1:11" ht="14.45" customHeight="1" x14ac:dyDescent="0.2">
      <c r="A224" s="822" t="s">
        <v>587</v>
      </c>
      <c r="B224" s="823" t="s">
        <v>588</v>
      </c>
      <c r="C224" s="826" t="s">
        <v>609</v>
      </c>
      <c r="D224" s="840" t="s">
        <v>610</v>
      </c>
      <c r="E224" s="826" t="s">
        <v>1903</v>
      </c>
      <c r="F224" s="840" t="s">
        <v>1904</v>
      </c>
      <c r="G224" s="826" t="s">
        <v>2256</v>
      </c>
      <c r="H224" s="826" t="s">
        <v>2257</v>
      </c>
      <c r="I224" s="832">
        <v>95.830001831054688</v>
      </c>
      <c r="J224" s="832">
        <v>20</v>
      </c>
      <c r="K224" s="833">
        <v>1916.6400146484375</v>
      </c>
    </row>
    <row r="225" spans="1:11" ht="14.45" customHeight="1" x14ac:dyDescent="0.2">
      <c r="A225" s="822" t="s">
        <v>587</v>
      </c>
      <c r="B225" s="823" t="s">
        <v>588</v>
      </c>
      <c r="C225" s="826" t="s">
        <v>609</v>
      </c>
      <c r="D225" s="840" t="s">
        <v>610</v>
      </c>
      <c r="E225" s="826" t="s">
        <v>1903</v>
      </c>
      <c r="F225" s="840" t="s">
        <v>1904</v>
      </c>
      <c r="G225" s="826" t="s">
        <v>2258</v>
      </c>
      <c r="H225" s="826" t="s">
        <v>2259</v>
      </c>
      <c r="I225" s="832">
        <v>220.83000183105469</v>
      </c>
      <c r="J225" s="832">
        <v>10</v>
      </c>
      <c r="K225" s="833">
        <v>2208.25</v>
      </c>
    </row>
    <row r="226" spans="1:11" ht="14.45" customHeight="1" x14ac:dyDescent="0.2">
      <c r="A226" s="822" t="s">
        <v>587</v>
      </c>
      <c r="B226" s="823" t="s">
        <v>588</v>
      </c>
      <c r="C226" s="826" t="s">
        <v>609</v>
      </c>
      <c r="D226" s="840" t="s">
        <v>610</v>
      </c>
      <c r="E226" s="826" t="s">
        <v>1903</v>
      </c>
      <c r="F226" s="840" t="s">
        <v>1904</v>
      </c>
      <c r="G226" s="826" t="s">
        <v>2260</v>
      </c>
      <c r="H226" s="826" t="s">
        <v>2261</v>
      </c>
      <c r="I226" s="832">
        <v>712.69000244140625</v>
      </c>
      <c r="J226" s="832">
        <v>50</v>
      </c>
      <c r="K226" s="833">
        <v>35634.49951171875</v>
      </c>
    </row>
    <row r="227" spans="1:11" ht="14.45" customHeight="1" x14ac:dyDescent="0.2">
      <c r="A227" s="822" t="s">
        <v>587</v>
      </c>
      <c r="B227" s="823" t="s">
        <v>588</v>
      </c>
      <c r="C227" s="826" t="s">
        <v>609</v>
      </c>
      <c r="D227" s="840" t="s">
        <v>610</v>
      </c>
      <c r="E227" s="826" t="s">
        <v>1903</v>
      </c>
      <c r="F227" s="840" t="s">
        <v>1904</v>
      </c>
      <c r="G227" s="826" t="s">
        <v>2262</v>
      </c>
      <c r="H227" s="826" t="s">
        <v>2263</v>
      </c>
      <c r="I227" s="832">
        <v>712.69000244140625</v>
      </c>
      <c r="J227" s="832">
        <v>80</v>
      </c>
      <c r="K227" s="833">
        <v>57015.19921875</v>
      </c>
    </row>
    <row r="228" spans="1:11" ht="14.45" customHeight="1" x14ac:dyDescent="0.2">
      <c r="A228" s="822" t="s">
        <v>587</v>
      </c>
      <c r="B228" s="823" t="s">
        <v>588</v>
      </c>
      <c r="C228" s="826" t="s">
        <v>609</v>
      </c>
      <c r="D228" s="840" t="s">
        <v>610</v>
      </c>
      <c r="E228" s="826" t="s">
        <v>1903</v>
      </c>
      <c r="F228" s="840" t="s">
        <v>1904</v>
      </c>
      <c r="G228" s="826" t="s">
        <v>2264</v>
      </c>
      <c r="H228" s="826" t="s">
        <v>2265</v>
      </c>
      <c r="I228" s="832">
        <v>712.69000244140625</v>
      </c>
      <c r="J228" s="832">
        <v>50</v>
      </c>
      <c r="K228" s="833">
        <v>35634.49951171875</v>
      </c>
    </row>
    <row r="229" spans="1:11" ht="14.45" customHeight="1" x14ac:dyDescent="0.2">
      <c r="A229" s="822" t="s">
        <v>587</v>
      </c>
      <c r="B229" s="823" t="s">
        <v>588</v>
      </c>
      <c r="C229" s="826" t="s">
        <v>609</v>
      </c>
      <c r="D229" s="840" t="s">
        <v>610</v>
      </c>
      <c r="E229" s="826" t="s">
        <v>1903</v>
      </c>
      <c r="F229" s="840" t="s">
        <v>1904</v>
      </c>
      <c r="G229" s="826" t="s">
        <v>2266</v>
      </c>
      <c r="H229" s="826" t="s">
        <v>2267</v>
      </c>
      <c r="I229" s="832">
        <v>712.69000244140625</v>
      </c>
      <c r="J229" s="832">
        <v>15</v>
      </c>
      <c r="K229" s="833">
        <v>10690.349853515625</v>
      </c>
    </row>
    <row r="230" spans="1:11" ht="14.45" customHeight="1" x14ac:dyDescent="0.2">
      <c r="A230" s="822" t="s">
        <v>587</v>
      </c>
      <c r="B230" s="823" t="s">
        <v>588</v>
      </c>
      <c r="C230" s="826" t="s">
        <v>609</v>
      </c>
      <c r="D230" s="840" t="s">
        <v>610</v>
      </c>
      <c r="E230" s="826" t="s">
        <v>1903</v>
      </c>
      <c r="F230" s="840" t="s">
        <v>1904</v>
      </c>
      <c r="G230" s="826" t="s">
        <v>1931</v>
      </c>
      <c r="H230" s="826" t="s">
        <v>1932</v>
      </c>
      <c r="I230" s="832">
        <v>11.73555522494846</v>
      </c>
      <c r="J230" s="832">
        <v>700</v>
      </c>
      <c r="K230" s="833">
        <v>8214.5</v>
      </c>
    </row>
    <row r="231" spans="1:11" ht="14.45" customHeight="1" x14ac:dyDescent="0.2">
      <c r="A231" s="822" t="s">
        <v>587</v>
      </c>
      <c r="B231" s="823" t="s">
        <v>588</v>
      </c>
      <c r="C231" s="826" t="s">
        <v>609</v>
      </c>
      <c r="D231" s="840" t="s">
        <v>610</v>
      </c>
      <c r="E231" s="826" t="s">
        <v>1903</v>
      </c>
      <c r="F231" s="840" t="s">
        <v>1904</v>
      </c>
      <c r="G231" s="826" t="s">
        <v>1931</v>
      </c>
      <c r="H231" s="826" t="s">
        <v>1933</v>
      </c>
      <c r="I231" s="832">
        <v>11.739999771118164</v>
      </c>
      <c r="J231" s="832">
        <v>50</v>
      </c>
      <c r="K231" s="833">
        <v>587</v>
      </c>
    </row>
    <row r="232" spans="1:11" ht="14.45" customHeight="1" x14ac:dyDescent="0.2">
      <c r="A232" s="822" t="s">
        <v>587</v>
      </c>
      <c r="B232" s="823" t="s">
        <v>588</v>
      </c>
      <c r="C232" s="826" t="s">
        <v>609</v>
      </c>
      <c r="D232" s="840" t="s">
        <v>610</v>
      </c>
      <c r="E232" s="826" t="s">
        <v>1903</v>
      </c>
      <c r="F232" s="840" t="s">
        <v>1904</v>
      </c>
      <c r="G232" s="826" t="s">
        <v>2268</v>
      </c>
      <c r="H232" s="826" t="s">
        <v>2269</v>
      </c>
      <c r="I232" s="832">
        <v>214.00999450683594</v>
      </c>
      <c r="J232" s="832">
        <v>2</v>
      </c>
      <c r="K232" s="833">
        <v>428.01998901367188</v>
      </c>
    </row>
    <row r="233" spans="1:11" ht="14.45" customHeight="1" x14ac:dyDescent="0.2">
      <c r="A233" s="822" t="s">
        <v>587</v>
      </c>
      <c r="B233" s="823" t="s">
        <v>588</v>
      </c>
      <c r="C233" s="826" t="s">
        <v>609</v>
      </c>
      <c r="D233" s="840" t="s">
        <v>610</v>
      </c>
      <c r="E233" s="826" t="s">
        <v>1903</v>
      </c>
      <c r="F233" s="840" t="s">
        <v>1904</v>
      </c>
      <c r="G233" s="826" t="s">
        <v>2270</v>
      </c>
      <c r="H233" s="826" t="s">
        <v>2271</v>
      </c>
      <c r="I233" s="832">
        <v>677.5999755859375</v>
      </c>
      <c r="J233" s="832">
        <v>35</v>
      </c>
      <c r="K233" s="833">
        <v>23716</v>
      </c>
    </row>
    <row r="234" spans="1:11" ht="14.45" customHeight="1" x14ac:dyDescent="0.2">
      <c r="A234" s="822" t="s">
        <v>587</v>
      </c>
      <c r="B234" s="823" t="s">
        <v>588</v>
      </c>
      <c r="C234" s="826" t="s">
        <v>609</v>
      </c>
      <c r="D234" s="840" t="s">
        <v>610</v>
      </c>
      <c r="E234" s="826" t="s">
        <v>1903</v>
      </c>
      <c r="F234" s="840" t="s">
        <v>1904</v>
      </c>
      <c r="G234" s="826" t="s">
        <v>2272</v>
      </c>
      <c r="H234" s="826" t="s">
        <v>2273</v>
      </c>
      <c r="I234" s="832">
        <v>677.5999755859375</v>
      </c>
      <c r="J234" s="832">
        <v>50</v>
      </c>
      <c r="K234" s="833">
        <v>33880</v>
      </c>
    </row>
    <row r="235" spans="1:11" ht="14.45" customHeight="1" x14ac:dyDescent="0.2">
      <c r="A235" s="822" t="s">
        <v>587</v>
      </c>
      <c r="B235" s="823" t="s">
        <v>588</v>
      </c>
      <c r="C235" s="826" t="s">
        <v>609</v>
      </c>
      <c r="D235" s="840" t="s">
        <v>610</v>
      </c>
      <c r="E235" s="826" t="s">
        <v>1903</v>
      </c>
      <c r="F235" s="840" t="s">
        <v>1904</v>
      </c>
      <c r="G235" s="826" t="s">
        <v>2274</v>
      </c>
      <c r="H235" s="826" t="s">
        <v>2275</v>
      </c>
      <c r="I235" s="832">
        <v>677.5999755859375</v>
      </c>
      <c r="J235" s="832">
        <v>25</v>
      </c>
      <c r="K235" s="833">
        <v>16940</v>
      </c>
    </row>
    <row r="236" spans="1:11" ht="14.45" customHeight="1" x14ac:dyDescent="0.2">
      <c r="A236" s="822" t="s">
        <v>587</v>
      </c>
      <c r="B236" s="823" t="s">
        <v>588</v>
      </c>
      <c r="C236" s="826" t="s">
        <v>609</v>
      </c>
      <c r="D236" s="840" t="s">
        <v>610</v>
      </c>
      <c r="E236" s="826" t="s">
        <v>1903</v>
      </c>
      <c r="F236" s="840" t="s">
        <v>1904</v>
      </c>
      <c r="G236" s="826" t="s">
        <v>2276</v>
      </c>
      <c r="H236" s="826" t="s">
        <v>2277</v>
      </c>
      <c r="I236" s="832">
        <v>786.5</v>
      </c>
      <c r="J236" s="832">
        <v>10</v>
      </c>
      <c r="K236" s="833">
        <v>7865</v>
      </c>
    </row>
    <row r="237" spans="1:11" ht="14.45" customHeight="1" x14ac:dyDescent="0.2">
      <c r="A237" s="822" t="s">
        <v>587</v>
      </c>
      <c r="B237" s="823" t="s">
        <v>588</v>
      </c>
      <c r="C237" s="826" t="s">
        <v>609</v>
      </c>
      <c r="D237" s="840" t="s">
        <v>610</v>
      </c>
      <c r="E237" s="826" t="s">
        <v>1903</v>
      </c>
      <c r="F237" s="840" t="s">
        <v>1904</v>
      </c>
      <c r="G237" s="826" t="s">
        <v>2278</v>
      </c>
      <c r="H237" s="826" t="s">
        <v>2279</v>
      </c>
      <c r="I237" s="832">
        <v>3.0299999713897705</v>
      </c>
      <c r="J237" s="832">
        <v>200</v>
      </c>
      <c r="K237" s="833">
        <v>605</v>
      </c>
    </row>
    <row r="238" spans="1:11" ht="14.45" customHeight="1" x14ac:dyDescent="0.2">
      <c r="A238" s="822" t="s">
        <v>587</v>
      </c>
      <c r="B238" s="823" t="s">
        <v>588</v>
      </c>
      <c r="C238" s="826" t="s">
        <v>609</v>
      </c>
      <c r="D238" s="840" t="s">
        <v>610</v>
      </c>
      <c r="E238" s="826" t="s">
        <v>1903</v>
      </c>
      <c r="F238" s="840" t="s">
        <v>1904</v>
      </c>
      <c r="G238" s="826" t="s">
        <v>2280</v>
      </c>
      <c r="H238" s="826" t="s">
        <v>2281</v>
      </c>
      <c r="I238" s="832">
        <v>4.8000001907348633</v>
      </c>
      <c r="J238" s="832">
        <v>200</v>
      </c>
      <c r="K238" s="833">
        <v>960.739990234375</v>
      </c>
    </row>
    <row r="239" spans="1:11" ht="14.45" customHeight="1" x14ac:dyDescent="0.2">
      <c r="A239" s="822" t="s">
        <v>587</v>
      </c>
      <c r="B239" s="823" t="s">
        <v>588</v>
      </c>
      <c r="C239" s="826" t="s">
        <v>609</v>
      </c>
      <c r="D239" s="840" t="s">
        <v>610</v>
      </c>
      <c r="E239" s="826" t="s">
        <v>1903</v>
      </c>
      <c r="F239" s="840" t="s">
        <v>1904</v>
      </c>
      <c r="G239" s="826" t="s">
        <v>2282</v>
      </c>
      <c r="H239" s="826" t="s">
        <v>2283</v>
      </c>
      <c r="I239" s="832">
        <v>13.310000419616699</v>
      </c>
      <c r="J239" s="832">
        <v>200</v>
      </c>
      <c r="K239" s="833">
        <v>2662</v>
      </c>
    </row>
    <row r="240" spans="1:11" ht="14.45" customHeight="1" x14ac:dyDescent="0.2">
      <c r="A240" s="822" t="s">
        <v>587</v>
      </c>
      <c r="B240" s="823" t="s">
        <v>588</v>
      </c>
      <c r="C240" s="826" t="s">
        <v>609</v>
      </c>
      <c r="D240" s="840" t="s">
        <v>610</v>
      </c>
      <c r="E240" s="826" t="s">
        <v>1903</v>
      </c>
      <c r="F240" s="840" t="s">
        <v>1904</v>
      </c>
      <c r="G240" s="826" t="s">
        <v>1940</v>
      </c>
      <c r="H240" s="826" t="s">
        <v>1941</v>
      </c>
      <c r="I240" s="832">
        <v>4.8000001907348633</v>
      </c>
      <c r="J240" s="832">
        <v>4300</v>
      </c>
      <c r="K240" s="833">
        <v>20640</v>
      </c>
    </row>
    <row r="241" spans="1:11" ht="14.45" customHeight="1" x14ac:dyDescent="0.2">
      <c r="A241" s="822" t="s">
        <v>587</v>
      </c>
      <c r="B241" s="823" t="s">
        <v>588</v>
      </c>
      <c r="C241" s="826" t="s">
        <v>609</v>
      </c>
      <c r="D241" s="840" t="s">
        <v>610</v>
      </c>
      <c r="E241" s="826" t="s">
        <v>1903</v>
      </c>
      <c r="F241" s="840" t="s">
        <v>1904</v>
      </c>
      <c r="G241" s="826" t="s">
        <v>1942</v>
      </c>
      <c r="H241" s="826" t="s">
        <v>1943</v>
      </c>
      <c r="I241" s="832">
        <v>82.462728326970876</v>
      </c>
      <c r="J241" s="832">
        <v>276</v>
      </c>
      <c r="K241" s="833">
        <v>22860.079833984375</v>
      </c>
    </row>
    <row r="242" spans="1:11" ht="14.45" customHeight="1" x14ac:dyDescent="0.2">
      <c r="A242" s="822" t="s">
        <v>587</v>
      </c>
      <c r="B242" s="823" t="s">
        <v>588</v>
      </c>
      <c r="C242" s="826" t="s">
        <v>609</v>
      </c>
      <c r="D242" s="840" t="s">
        <v>610</v>
      </c>
      <c r="E242" s="826" t="s">
        <v>1903</v>
      </c>
      <c r="F242" s="840" t="s">
        <v>1904</v>
      </c>
      <c r="G242" s="826" t="s">
        <v>2284</v>
      </c>
      <c r="H242" s="826" t="s">
        <v>2285</v>
      </c>
      <c r="I242" s="832">
        <v>32.189998626708984</v>
      </c>
      <c r="J242" s="832">
        <v>50</v>
      </c>
      <c r="K242" s="833">
        <v>1609.300048828125</v>
      </c>
    </row>
    <row r="243" spans="1:11" ht="14.45" customHeight="1" x14ac:dyDescent="0.2">
      <c r="A243" s="822" t="s">
        <v>587</v>
      </c>
      <c r="B243" s="823" t="s">
        <v>588</v>
      </c>
      <c r="C243" s="826" t="s">
        <v>609</v>
      </c>
      <c r="D243" s="840" t="s">
        <v>610</v>
      </c>
      <c r="E243" s="826" t="s">
        <v>1903</v>
      </c>
      <c r="F243" s="840" t="s">
        <v>1904</v>
      </c>
      <c r="G243" s="826" t="s">
        <v>2286</v>
      </c>
      <c r="H243" s="826" t="s">
        <v>2287</v>
      </c>
      <c r="I243" s="832">
        <v>310.97000122070313</v>
      </c>
      <c r="J243" s="832">
        <v>60</v>
      </c>
      <c r="K243" s="833">
        <v>18658.199462890625</v>
      </c>
    </row>
    <row r="244" spans="1:11" ht="14.45" customHeight="1" x14ac:dyDescent="0.2">
      <c r="A244" s="822" t="s">
        <v>587</v>
      </c>
      <c r="B244" s="823" t="s">
        <v>588</v>
      </c>
      <c r="C244" s="826" t="s">
        <v>609</v>
      </c>
      <c r="D244" s="840" t="s">
        <v>610</v>
      </c>
      <c r="E244" s="826" t="s">
        <v>1903</v>
      </c>
      <c r="F244" s="840" t="s">
        <v>1904</v>
      </c>
      <c r="G244" s="826" t="s">
        <v>2286</v>
      </c>
      <c r="H244" s="826" t="s">
        <v>2288</v>
      </c>
      <c r="I244" s="832">
        <v>310.97000122070313</v>
      </c>
      <c r="J244" s="832">
        <v>20</v>
      </c>
      <c r="K244" s="833">
        <v>6219.39990234375</v>
      </c>
    </row>
    <row r="245" spans="1:11" ht="14.45" customHeight="1" x14ac:dyDescent="0.2">
      <c r="A245" s="822" t="s">
        <v>587</v>
      </c>
      <c r="B245" s="823" t="s">
        <v>588</v>
      </c>
      <c r="C245" s="826" t="s">
        <v>609</v>
      </c>
      <c r="D245" s="840" t="s">
        <v>610</v>
      </c>
      <c r="E245" s="826" t="s">
        <v>1903</v>
      </c>
      <c r="F245" s="840" t="s">
        <v>1904</v>
      </c>
      <c r="G245" s="826" t="s">
        <v>2289</v>
      </c>
      <c r="H245" s="826" t="s">
        <v>2290</v>
      </c>
      <c r="I245" s="832">
        <v>2589.39990234375</v>
      </c>
      <c r="J245" s="832">
        <v>3</v>
      </c>
      <c r="K245" s="833">
        <v>7768.2001953125</v>
      </c>
    </row>
    <row r="246" spans="1:11" ht="14.45" customHeight="1" x14ac:dyDescent="0.2">
      <c r="A246" s="822" t="s">
        <v>587</v>
      </c>
      <c r="B246" s="823" t="s">
        <v>588</v>
      </c>
      <c r="C246" s="826" t="s">
        <v>609</v>
      </c>
      <c r="D246" s="840" t="s">
        <v>610</v>
      </c>
      <c r="E246" s="826" t="s">
        <v>1903</v>
      </c>
      <c r="F246" s="840" t="s">
        <v>1904</v>
      </c>
      <c r="G246" s="826" t="s">
        <v>2291</v>
      </c>
      <c r="H246" s="826" t="s">
        <v>2292</v>
      </c>
      <c r="I246" s="832">
        <v>2.6375001072883606</v>
      </c>
      <c r="J246" s="832">
        <v>400</v>
      </c>
      <c r="K246" s="833">
        <v>1054.6799926757813</v>
      </c>
    </row>
    <row r="247" spans="1:11" ht="14.45" customHeight="1" x14ac:dyDescent="0.2">
      <c r="A247" s="822" t="s">
        <v>587</v>
      </c>
      <c r="B247" s="823" t="s">
        <v>588</v>
      </c>
      <c r="C247" s="826" t="s">
        <v>609</v>
      </c>
      <c r="D247" s="840" t="s">
        <v>610</v>
      </c>
      <c r="E247" s="826" t="s">
        <v>1903</v>
      </c>
      <c r="F247" s="840" t="s">
        <v>1904</v>
      </c>
      <c r="G247" s="826" t="s">
        <v>2293</v>
      </c>
      <c r="H247" s="826" t="s">
        <v>2294</v>
      </c>
      <c r="I247" s="832">
        <v>411.39999389648438</v>
      </c>
      <c r="J247" s="832">
        <v>30</v>
      </c>
      <c r="K247" s="833">
        <v>12342</v>
      </c>
    </row>
    <row r="248" spans="1:11" ht="14.45" customHeight="1" x14ac:dyDescent="0.2">
      <c r="A248" s="822" t="s">
        <v>587</v>
      </c>
      <c r="B248" s="823" t="s">
        <v>588</v>
      </c>
      <c r="C248" s="826" t="s">
        <v>609</v>
      </c>
      <c r="D248" s="840" t="s">
        <v>610</v>
      </c>
      <c r="E248" s="826" t="s">
        <v>1903</v>
      </c>
      <c r="F248" s="840" t="s">
        <v>1904</v>
      </c>
      <c r="G248" s="826" t="s">
        <v>1952</v>
      </c>
      <c r="H248" s="826" t="s">
        <v>1953</v>
      </c>
      <c r="I248" s="832">
        <v>9.1999998092651367</v>
      </c>
      <c r="J248" s="832">
        <v>900</v>
      </c>
      <c r="K248" s="833">
        <v>8280</v>
      </c>
    </row>
    <row r="249" spans="1:11" ht="14.45" customHeight="1" x14ac:dyDescent="0.2">
      <c r="A249" s="822" t="s">
        <v>587</v>
      </c>
      <c r="B249" s="823" t="s">
        <v>588</v>
      </c>
      <c r="C249" s="826" t="s">
        <v>609</v>
      </c>
      <c r="D249" s="840" t="s">
        <v>610</v>
      </c>
      <c r="E249" s="826" t="s">
        <v>1903</v>
      </c>
      <c r="F249" s="840" t="s">
        <v>1904</v>
      </c>
      <c r="G249" s="826" t="s">
        <v>2295</v>
      </c>
      <c r="H249" s="826" t="s">
        <v>2296</v>
      </c>
      <c r="I249" s="832">
        <v>58.080001831054688</v>
      </c>
      <c r="J249" s="832">
        <v>400</v>
      </c>
      <c r="K249" s="833">
        <v>23232</v>
      </c>
    </row>
    <row r="250" spans="1:11" ht="14.45" customHeight="1" x14ac:dyDescent="0.2">
      <c r="A250" s="822" t="s">
        <v>587</v>
      </c>
      <c r="B250" s="823" t="s">
        <v>588</v>
      </c>
      <c r="C250" s="826" t="s">
        <v>609</v>
      </c>
      <c r="D250" s="840" t="s">
        <v>610</v>
      </c>
      <c r="E250" s="826" t="s">
        <v>1903</v>
      </c>
      <c r="F250" s="840" t="s">
        <v>1904</v>
      </c>
      <c r="G250" s="826" t="s">
        <v>2297</v>
      </c>
      <c r="H250" s="826" t="s">
        <v>2298</v>
      </c>
      <c r="I250" s="832">
        <v>58.369998931884766</v>
      </c>
      <c r="J250" s="832">
        <v>100</v>
      </c>
      <c r="K250" s="833">
        <v>5837</v>
      </c>
    </row>
    <row r="251" spans="1:11" ht="14.45" customHeight="1" x14ac:dyDescent="0.2">
      <c r="A251" s="822" t="s">
        <v>587</v>
      </c>
      <c r="B251" s="823" t="s">
        <v>588</v>
      </c>
      <c r="C251" s="826" t="s">
        <v>609</v>
      </c>
      <c r="D251" s="840" t="s">
        <v>610</v>
      </c>
      <c r="E251" s="826" t="s">
        <v>1903</v>
      </c>
      <c r="F251" s="840" t="s">
        <v>1904</v>
      </c>
      <c r="G251" s="826" t="s">
        <v>2299</v>
      </c>
      <c r="H251" s="826" t="s">
        <v>2300</v>
      </c>
      <c r="I251" s="832">
        <v>114.83000183105469</v>
      </c>
      <c r="J251" s="832">
        <v>20</v>
      </c>
      <c r="K251" s="833">
        <v>2296.580078125</v>
      </c>
    </row>
    <row r="252" spans="1:11" ht="14.45" customHeight="1" x14ac:dyDescent="0.2">
      <c r="A252" s="822" t="s">
        <v>587</v>
      </c>
      <c r="B252" s="823" t="s">
        <v>588</v>
      </c>
      <c r="C252" s="826" t="s">
        <v>609</v>
      </c>
      <c r="D252" s="840" t="s">
        <v>610</v>
      </c>
      <c r="E252" s="826" t="s">
        <v>1903</v>
      </c>
      <c r="F252" s="840" t="s">
        <v>1904</v>
      </c>
      <c r="G252" s="826" t="s">
        <v>2301</v>
      </c>
      <c r="H252" s="826" t="s">
        <v>2302</v>
      </c>
      <c r="I252" s="832">
        <v>17.551250219345093</v>
      </c>
      <c r="J252" s="832">
        <v>180</v>
      </c>
      <c r="K252" s="833">
        <v>3141.5</v>
      </c>
    </row>
    <row r="253" spans="1:11" ht="14.45" customHeight="1" x14ac:dyDescent="0.2">
      <c r="A253" s="822" t="s">
        <v>587</v>
      </c>
      <c r="B253" s="823" t="s">
        <v>588</v>
      </c>
      <c r="C253" s="826" t="s">
        <v>609</v>
      </c>
      <c r="D253" s="840" t="s">
        <v>610</v>
      </c>
      <c r="E253" s="826" t="s">
        <v>1903</v>
      </c>
      <c r="F253" s="840" t="s">
        <v>1904</v>
      </c>
      <c r="G253" s="826" t="s">
        <v>2303</v>
      </c>
      <c r="H253" s="826" t="s">
        <v>2304</v>
      </c>
      <c r="I253" s="832">
        <v>172.5</v>
      </c>
      <c r="J253" s="832">
        <v>5</v>
      </c>
      <c r="K253" s="833">
        <v>862.5</v>
      </c>
    </row>
    <row r="254" spans="1:11" ht="14.45" customHeight="1" x14ac:dyDescent="0.2">
      <c r="A254" s="822" t="s">
        <v>587</v>
      </c>
      <c r="B254" s="823" t="s">
        <v>588</v>
      </c>
      <c r="C254" s="826" t="s">
        <v>609</v>
      </c>
      <c r="D254" s="840" t="s">
        <v>610</v>
      </c>
      <c r="E254" s="826" t="s">
        <v>1903</v>
      </c>
      <c r="F254" s="840" t="s">
        <v>1904</v>
      </c>
      <c r="G254" s="826" t="s">
        <v>2305</v>
      </c>
      <c r="H254" s="826" t="s">
        <v>2306</v>
      </c>
      <c r="I254" s="832">
        <v>3.1066665649414063</v>
      </c>
      <c r="J254" s="832">
        <v>500</v>
      </c>
      <c r="K254" s="833">
        <v>1554</v>
      </c>
    </row>
    <row r="255" spans="1:11" ht="14.45" customHeight="1" x14ac:dyDescent="0.2">
      <c r="A255" s="822" t="s">
        <v>587</v>
      </c>
      <c r="B255" s="823" t="s">
        <v>588</v>
      </c>
      <c r="C255" s="826" t="s">
        <v>609</v>
      </c>
      <c r="D255" s="840" t="s">
        <v>610</v>
      </c>
      <c r="E255" s="826" t="s">
        <v>1903</v>
      </c>
      <c r="F255" s="840" t="s">
        <v>1904</v>
      </c>
      <c r="G255" s="826" t="s">
        <v>2307</v>
      </c>
      <c r="H255" s="826" t="s">
        <v>2308</v>
      </c>
      <c r="I255" s="832">
        <v>255.30999755859375</v>
      </c>
      <c r="J255" s="832">
        <v>42</v>
      </c>
      <c r="K255" s="833">
        <v>10723.019897460938</v>
      </c>
    </row>
    <row r="256" spans="1:11" ht="14.45" customHeight="1" x14ac:dyDescent="0.2">
      <c r="A256" s="822" t="s">
        <v>587</v>
      </c>
      <c r="B256" s="823" t="s">
        <v>588</v>
      </c>
      <c r="C256" s="826" t="s">
        <v>609</v>
      </c>
      <c r="D256" s="840" t="s">
        <v>610</v>
      </c>
      <c r="E256" s="826" t="s">
        <v>1903</v>
      </c>
      <c r="F256" s="840" t="s">
        <v>1904</v>
      </c>
      <c r="G256" s="826" t="s">
        <v>2309</v>
      </c>
      <c r="H256" s="826" t="s">
        <v>2310</v>
      </c>
      <c r="I256" s="832">
        <v>2989.909912109375</v>
      </c>
      <c r="J256" s="832">
        <v>2</v>
      </c>
      <c r="K256" s="833">
        <v>5979.81982421875</v>
      </c>
    </row>
    <row r="257" spans="1:11" ht="14.45" customHeight="1" x14ac:dyDescent="0.2">
      <c r="A257" s="822" t="s">
        <v>587</v>
      </c>
      <c r="B257" s="823" t="s">
        <v>588</v>
      </c>
      <c r="C257" s="826" t="s">
        <v>609</v>
      </c>
      <c r="D257" s="840" t="s">
        <v>610</v>
      </c>
      <c r="E257" s="826" t="s">
        <v>1903</v>
      </c>
      <c r="F257" s="840" t="s">
        <v>1904</v>
      </c>
      <c r="G257" s="826" t="s">
        <v>2311</v>
      </c>
      <c r="H257" s="826" t="s">
        <v>2312</v>
      </c>
      <c r="I257" s="832">
        <v>9.630000114440918</v>
      </c>
      <c r="J257" s="832">
        <v>80</v>
      </c>
      <c r="K257" s="833">
        <v>869.22000122070313</v>
      </c>
    </row>
    <row r="258" spans="1:11" ht="14.45" customHeight="1" x14ac:dyDescent="0.2">
      <c r="A258" s="822" t="s">
        <v>587</v>
      </c>
      <c r="B258" s="823" t="s">
        <v>588</v>
      </c>
      <c r="C258" s="826" t="s">
        <v>609</v>
      </c>
      <c r="D258" s="840" t="s">
        <v>610</v>
      </c>
      <c r="E258" s="826" t="s">
        <v>1903</v>
      </c>
      <c r="F258" s="840" t="s">
        <v>1904</v>
      </c>
      <c r="G258" s="826" t="s">
        <v>2313</v>
      </c>
      <c r="H258" s="826" t="s">
        <v>2314</v>
      </c>
      <c r="I258" s="832">
        <v>411.39999389648438</v>
      </c>
      <c r="J258" s="832">
        <v>50</v>
      </c>
      <c r="K258" s="833">
        <v>20570</v>
      </c>
    </row>
    <row r="259" spans="1:11" ht="14.45" customHeight="1" x14ac:dyDescent="0.2">
      <c r="A259" s="822" t="s">
        <v>587</v>
      </c>
      <c r="B259" s="823" t="s">
        <v>588</v>
      </c>
      <c r="C259" s="826" t="s">
        <v>609</v>
      </c>
      <c r="D259" s="840" t="s">
        <v>610</v>
      </c>
      <c r="E259" s="826" t="s">
        <v>1903</v>
      </c>
      <c r="F259" s="840" t="s">
        <v>1904</v>
      </c>
      <c r="G259" s="826" t="s">
        <v>2315</v>
      </c>
      <c r="H259" s="826" t="s">
        <v>2316</v>
      </c>
      <c r="I259" s="832">
        <v>2407.89990234375</v>
      </c>
      <c r="J259" s="832">
        <v>10</v>
      </c>
      <c r="K259" s="833">
        <v>24079</v>
      </c>
    </row>
    <row r="260" spans="1:11" ht="14.45" customHeight="1" x14ac:dyDescent="0.2">
      <c r="A260" s="822" t="s">
        <v>587</v>
      </c>
      <c r="B260" s="823" t="s">
        <v>588</v>
      </c>
      <c r="C260" s="826" t="s">
        <v>609</v>
      </c>
      <c r="D260" s="840" t="s">
        <v>610</v>
      </c>
      <c r="E260" s="826" t="s">
        <v>1903</v>
      </c>
      <c r="F260" s="840" t="s">
        <v>1904</v>
      </c>
      <c r="G260" s="826" t="s">
        <v>2317</v>
      </c>
      <c r="H260" s="826" t="s">
        <v>2318</v>
      </c>
      <c r="I260" s="832">
        <v>830</v>
      </c>
      <c r="J260" s="832">
        <v>10</v>
      </c>
      <c r="K260" s="833">
        <v>8300.01953125</v>
      </c>
    </row>
    <row r="261" spans="1:11" ht="14.45" customHeight="1" x14ac:dyDescent="0.2">
      <c r="A261" s="822" t="s">
        <v>587</v>
      </c>
      <c r="B261" s="823" t="s">
        <v>588</v>
      </c>
      <c r="C261" s="826" t="s">
        <v>609</v>
      </c>
      <c r="D261" s="840" t="s">
        <v>610</v>
      </c>
      <c r="E261" s="826" t="s">
        <v>1903</v>
      </c>
      <c r="F261" s="840" t="s">
        <v>1904</v>
      </c>
      <c r="G261" s="826" t="s">
        <v>2319</v>
      </c>
      <c r="H261" s="826" t="s">
        <v>2320</v>
      </c>
      <c r="I261" s="832">
        <v>14.152499914169312</v>
      </c>
      <c r="J261" s="832">
        <v>40</v>
      </c>
      <c r="K261" s="833">
        <v>566.1300048828125</v>
      </c>
    </row>
    <row r="262" spans="1:11" ht="14.45" customHeight="1" x14ac:dyDescent="0.2">
      <c r="A262" s="822" t="s">
        <v>587</v>
      </c>
      <c r="B262" s="823" t="s">
        <v>588</v>
      </c>
      <c r="C262" s="826" t="s">
        <v>609</v>
      </c>
      <c r="D262" s="840" t="s">
        <v>610</v>
      </c>
      <c r="E262" s="826" t="s">
        <v>1903</v>
      </c>
      <c r="F262" s="840" t="s">
        <v>1904</v>
      </c>
      <c r="G262" s="826" t="s">
        <v>2321</v>
      </c>
      <c r="H262" s="826" t="s">
        <v>2322</v>
      </c>
      <c r="I262" s="832">
        <v>20.700000762939453</v>
      </c>
      <c r="J262" s="832">
        <v>150</v>
      </c>
      <c r="K262" s="833">
        <v>3105</v>
      </c>
    </row>
    <row r="263" spans="1:11" ht="14.45" customHeight="1" x14ac:dyDescent="0.2">
      <c r="A263" s="822" t="s">
        <v>587</v>
      </c>
      <c r="B263" s="823" t="s">
        <v>588</v>
      </c>
      <c r="C263" s="826" t="s">
        <v>609</v>
      </c>
      <c r="D263" s="840" t="s">
        <v>610</v>
      </c>
      <c r="E263" s="826" t="s">
        <v>1903</v>
      </c>
      <c r="F263" s="840" t="s">
        <v>1904</v>
      </c>
      <c r="G263" s="826" t="s">
        <v>2323</v>
      </c>
      <c r="H263" s="826" t="s">
        <v>2324</v>
      </c>
      <c r="I263" s="832">
        <v>20.700000762939453</v>
      </c>
      <c r="J263" s="832">
        <v>700</v>
      </c>
      <c r="K263" s="833">
        <v>14490</v>
      </c>
    </row>
    <row r="264" spans="1:11" ht="14.45" customHeight="1" x14ac:dyDescent="0.2">
      <c r="A264" s="822" t="s">
        <v>587</v>
      </c>
      <c r="B264" s="823" t="s">
        <v>588</v>
      </c>
      <c r="C264" s="826" t="s">
        <v>609</v>
      </c>
      <c r="D264" s="840" t="s">
        <v>610</v>
      </c>
      <c r="E264" s="826" t="s">
        <v>1903</v>
      </c>
      <c r="F264" s="840" t="s">
        <v>1904</v>
      </c>
      <c r="G264" s="826" t="s">
        <v>2325</v>
      </c>
      <c r="H264" s="826" t="s">
        <v>2326</v>
      </c>
      <c r="I264" s="832">
        <v>20.700000762939453</v>
      </c>
      <c r="J264" s="832">
        <v>100</v>
      </c>
      <c r="K264" s="833">
        <v>2070</v>
      </c>
    </row>
    <row r="265" spans="1:11" ht="14.45" customHeight="1" x14ac:dyDescent="0.2">
      <c r="A265" s="822" t="s">
        <v>587</v>
      </c>
      <c r="B265" s="823" t="s">
        <v>588</v>
      </c>
      <c r="C265" s="826" t="s">
        <v>609</v>
      </c>
      <c r="D265" s="840" t="s">
        <v>610</v>
      </c>
      <c r="E265" s="826" t="s">
        <v>1903</v>
      </c>
      <c r="F265" s="840" t="s">
        <v>1904</v>
      </c>
      <c r="G265" s="826" t="s">
        <v>2327</v>
      </c>
      <c r="H265" s="826" t="s">
        <v>2328</v>
      </c>
      <c r="I265" s="832">
        <v>16.456666310628254</v>
      </c>
      <c r="J265" s="832">
        <v>71</v>
      </c>
      <c r="K265" s="833">
        <v>1168.5000152587891</v>
      </c>
    </row>
    <row r="266" spans="1:11" ht="14.45" customHeight="1" x14ac:dyDescent="0.2">
      <c r="A266" s="822" t="s">
        <v>587</v>
      </c>
      <c r="B266" s="823" t="s">
        <v>588</v>
      </c>
      <c r="C266" s="826" t="s">
        <v>609</v>
      </c>
      <c r="D266" s="840" t="s">
        <v>610</v>
      </c>
      <c r="E266" s="826" t="s">
        <v>1903</v>
      </c>
      <c r="F266" s="840" t="s">
        <v>1904</v>
      </c>
      <c r="G266" s="826" t="s">
        <v>2329</v>
      </c>
      <c r="H266" s="826" t="s">
        <v>2330</v>
      </c>
      <c r="I266" s="832">
        <v>20.840000152587891</v>
      </c>
      <c r="J266" s="832">
        <v>100</v>
      </c>
      <c r="K266" s="833">
        <v>2083.6201171875</v>
      </c>
    </row>
    <row r="267" spans="1:11" ht="14.45" customHeight="1" x14ac:dyDescent="0.2">
      <c r="A267" s="822" t="s">
        <v>587</v>
      </c>
      <c r="B267" s="823" t="s">
        <v>588</v>
      </c>
      <c r="C267" s="826" t="s">
        <v>609</v>
      </c>
      <c r="D267" s="840" t="s">
        <v>610</v>
      </c>
      <c r="E267" s="826" t="s">
        <v>1903</v>
      </c>
      <c r="F267" s="840" t="s">
        <v>1904</v>
      </c>
      <c r="G267" s="826" t="s">
        <v>2331</v>
      </c>
      <c r="H267" s="826" t="s">
        <v>2332</v>
      </c>
      <c r="I267" s="832">
        <v>6.0500001907348633</v>
      </c>
      <c r="J267" s="832">
        <v>30</v>
      </c>
      <c r="K267" s="833">
        <v>181.5</v>
      </c>
    </row>
    <row r="268" spans="1:11" ht="14.45" customHeight="1" x14ac:dyDescent="0.2">
      <c r="A268" s="822" t="s">
        <v>587</v>
      </c>
      <c r="B268" s="823" t="s">
        <v>588</v>
      </c>
      <c r="C268" s="826" t="s">
        <v>609</v>
      </c>
      <c r="D268" s="840" t="s">
        <v>610</v>
      </c>
      <c r="E268" s="826" t="s">
        <v>1903</v>
      </c>
      <c r="F268" s="840" t="s">
        <v>1904</v>
      </c>
      <c r="G268" s="826" t="s">
        <v>2230</v>
      </c>
      <c r="H268" s="826" t="s">
        <v>2333</v>
      </c>
      <c r="I268" s="832">
        <v>198.69000244140625</v>
      </c>
      <c r="J268" s="832">
        <v>1</v>
      </c>
      <c r="K268" s="833">
        <v>198.69000244140625</v>
      </c>
    </row>
    <row r="269" spans="1:11" ht="14.45" customHeight="1" x14ac:dyDescent="0.2">
      <c r="A269" s="822" t="s">
        <v>587</v>
      </c>
      <c r="B269" s="823" t="s">
        <v>588</v>
      </c>
      <c r="C269" s="826" t="s">
        <v>609</v>
      </c>
      <c r="D269" s="840" t="s">
        <v>610</v>
      </c>
      <c r="E269" s="826" t="s">
        <v>1903</v>
      </c>
      <c r="F269" s="840" t="s">
        <v>1904</v>
      </c>
      <c r="G269" s="826" t="s">
        <v>1961</v>
      </c>
      <c r="H269" s="826" t="s">
        <v>1962</v>
      </c>
      <c r="I269" s="832">
        <v>0.80000001192092896</v>
      </c>
      <c r="J269" s="832">
        <v>1200</v>
      </c>
      <c r="K269" s="833">
        <v>960</v>
      </c>
    </row>
    <row r="270" spans="1:11" ht="14.45" customHeight="1" x14ac:dyDescent="0.2">
      <c r="A270" s="822" t="s">
        <v>587</v>
      </c>
      <c r="B270" s="823" t="s">
        <v>588</v>
      </c>
      <c r="C270" s="826" t="s">
        <v>609</v>
      </c>
      <c r="D270" s="840" t="s">
        <v>610</v>
      </c>
      <c r="E270" s="826" t="s">
        <v>1903</v>
      </c>
      <c r="F270" s="840" t="s">
        <v>1904</v>
      </c>
      <c r="G270" s="826" t="s">
        <v>1963</v>
      </c>
      <c r="H270" s="826" t="s">
        <v>1964</v>
      </c>
      <c r="I270" s="832">
        <v>0.8216666579246521</v>
      </c>
      <c r="J270" s="832">
        <v>2500</v>
      </c>
      <c r="K270" s="833">
        <v>2055</v>
      </c>
    </row>
    <row r="271" spans="1:11" ht="14.45" customHeight="1" x14ac:dyDescent="0.2">
      <c r="A271" s="822" t="s">
        <v>587</v>
      </c>
      <c r="B271" s="823" t="s">
        <v>588</v>
      </c>
      <c r="C271" s="826" t="s">
        <v>609</v>
      </c>
      <c r="D271" s="840" t="s">
        <v>610</v>
      </c>
      <c r="E271" s="826" t="s">
        <v>1903</v>
      </c>
      <c r="F271" s="840" t="s">
        <v>1904</v>
      </c>
      <c r="G271" s="826" t="s">
        <v>1963</v>
      </c>
      <c r="H271" s="826" t="s">
        <v>1965</v>
      </c>
      <c r="I271" s="832">
        <v>0.82999998331069946</v>
      </c>
      <c r="J271" s="832">
        <v>600</v>
      </c>
      <c r="K271" s="833">
        <v>498</v>
      </c>
    </row>
    <row r="272" spans="1:11" ht="14.45" customHeight="1" x14ac:dyDescent="0.2">
      <c r="A272" s="822" t="s">
        <v>587</v>
      </c>
      <c r="B272" s="823" t="s">
        <v>588</v>
      </c>
      <c r="C272" s="826" t="s">
        <v>609</v>
      </c>
      <c r="D272" s="840" t="s">
        <v>610</v>
      </c>
      <c r="E272" s="826" t="s">
        <v>1903</v>
      </c>
      <c r="F272" s="840" t="s">
        <v>1904</v>
      </c>
      <c r="G272" s="826" t="s">
        <v>1966</v>
      </c>
      <c r="H272" s="826" t="s">
        <v>1967</v>
      </c>
      <c r="I272" s="832">
        <v>0.43833333253860474</v>
      </c>
      <c r="J272" s="832">
        <v>4700</v>
      </c>
      <c r="K272" s="833">
        <v>2064</v>
      </c>
    </row>
    <row r="273" spans="1:11" ht="14.45" customHeight="1" x14ac:dyDescent="0.2">
      <c r="A273" s="822" t="s">
        <v>587</v>
      </c>
      <c r="B273" s="823" t="s">
        <v>588</v>
      </c>
      <c r="C273" s="826" t="s">
        <v>609</v>
      </c>
      <c r="D273" s="840" t="s">
        <v>610</v>
      </c>
      <c r="E273" s="826" t="s">
        <v>1903</v>
      </c>
      <c r="F273" s="840" t="s">
        <v>1904</v>
      </c>
      <c r="G273" s="826" t="s">
        <v>1966</v>
      </c>
      <c r="H273" s="826" t="s">
        <v>2334</v>
      </c>
      <c r="I273" s="832">
        <v>0.43500000238418579</v>
      </c>
      <c r="J273" s="832">
        <v>1200</v>
      </c>
      <c r="K273" s="833">
        <v>526</v>
      </c>
    </row>
    <row r="274" spans="1:11" ht="14.45" customHeight="1" x14ac:dyDescent="0.2">
      <c r="A274" s="822" t="s">
        <v>587</v>
      </c>
      <c r="B274" s="823" t="s">
        <v>588</v>
      </c>
      <c r="C274" s="826" t="s">
        <v>609</v>
      </c>
      <c r="D274" s="840" t="s">
        <v>610</v>
      </c>
      <c r="E274" s="826" t="s">
        <v>1903</v>
      </c>
      <c r="F274" s="840" t="s">
        <v>1904</v>
      </c>
      <c r="G274" s="826" t="s">
        <v>1968</v>
      </c>
      <c r="H274" s="826" t="s">
        <v>1969</v>
      </c>
      <c r="I274" s="832">
        <v>1.1499999761581421</v>
      </c>
      <c r="J274" s="832">
        <v>2880</v>
      </c>
      <c r="K274" s="833">
        <v>3312</v>
      </c>
    </row>
    <row r="275" spans="1:11" ht="14.45" customHeight="1" x14ac:dyDescent="0.2">
      <c r="A275" s="822" t="s">
        <v>587</v>
      </c>
      <c r="B275" s="823" t="s">
        <v>588</v>
      </c>
      <c r="C275" s="826" t="s">
        <v>609</v>
      </c>
      <c r="D275" s="840" t="s">
        <v>610</v>
      </c>
      <c r="E275" s="826" t="s">
        <v>1903</v>
      </c>
      <c r="F275" s="840" t="s">
        <v>1904</v>
      </c>
      <c r="G275" s="826" t="s">
        <v>2335</v>
      </c>
      <c r="H275" s="826" t="s">
        <v>2336</v>
      </c>
      <c r="I275" s="832">
        <v>1.1349999904632568</v>
      </c>
      <c r="J275" s="832">
        <v>1260</v>
      </c>
      <c r="K275" s="833">
        <v>1433.4000244140625</v>
      </c>
    </row>
    <row r="276" spans="1:11" ht="14.45" customHeight="1" x14ac:dyDescent="0.2">
      <c r="A276" s="822" t="s">
        <v>587</v>
      </c>
      <c r="B276" s="823" t="s">
        <v>588</v>
      </c>
      <c r="C276" s="826" t="s">
        <v>609</v>
      </c>
      <c r="D276" s="840" t="s">
        <v>610</v>
      </c>
      <c r="E276" s="826" t="s">
        <v>1903</v>
      </c>
      <c r="F276" s="840" t="s">
        <v>1904</v>
      </c>
      <c r="G276" s="826" t="s">
        <v>1970</v>
      </c>
      <c r="H276" s="826" t="s">
        <v>1971</v>
      </c>
      <c r="I276" s="832">
        <v>1.9827272241765803</v>
      </c>
      <c r="J276" s="832">
        <v>15500</v>
      </c>
      <c r="K276" s="833">
        <v>30623.670211791992</v>
      </c>
    </row>
    <row r="277" spans="1:11" ht="14.45" customHeight="1" x14ac:dyDescent="0.2">
      <c r="A277" s="822" t="s">
        <v>587</v>
      </c>
      <c r="B277" s="823" t="s">
        <v>588</v>
      </c>
      <c r="C277" s="826" t="s">
        <v>609</v>
      </c>
      <c r="D277" s="840" t="s">
        <v>610</v>
      </c>
      <c r="E277" s="826" t="s">
        <v>1903</v>
      </c>
      <c r="F277" s="840" t="s">
        <v>1904</v>
      </c>
      <c r="G277" s="826" t="s">
        <v>1972</v>
      </c>
      <c r="H277" s="826" t="s">
        <v>1973</v>
      </c>
      <c r="I277" s="832">
        <v>0.56999999284744263</v>
      </c>
      <c r="J277" s="832">
        <v>1600</v>
      </c>
      <c r="K277" s="833">
        <v>912</v>
      </c>
    </row>
    <row r="278" spans="1:11" ht="14.45" customHeight="1" x14ac:dyDescent="0.2">
      <c r="A278" s="822" t="s">
        <v>587</v>
      </c>
      <c r="B278" s="823" t="s">
        <v>588</v>
      </c>
      <c r="C278" s="826" t="s">
        <v>609</v>
      </c>
      <c r="D278" s="840" t="s">
        <v>610</v>
      </c>
      <c r="E278" s="826" t="s">
        <v>1903</v>
      </c>
      <c r="F278" s="840" t="s">
        <v>1904</v>
      </c>
      <c r="G278" s="826" t="s">
        <v>1974</v>
      </c>
      <c r="H278" s="826" t="s">
        <v>1975</v>
      </c>
      <c r="I278" s="832">
        <v>0.57999998331069946</v>
      </c>
      <c r="J278" s="832">
        <v>3400</v>
      </c>
      <c r="K278" s="833">
        <v>1972</v>
      </c>
    </row>
    <row r="279" spans="1:11" ht="14.45" customHeight="1" x14ac:dyDescent="0.2">
      <c r="A279" s="822" t="s">
        <v>587</v>
      </c>
      <c r="B279" s="823" t="s">
        <v>588</v>
      </c>
      <c r="C279" s="826" t="s">
        <v>609</v>
      </c>
      <c r="D279" s="840" t="s">
        <v>610</v>
      </c>
      <c r="E279" s="826" t="s">
        <v>1903</v>
      </c>
      <c r="F279" s="840" t="s">
        <v>1904</v>
      </c>
      <c r="G279" s="826" t="s">
        <v>1974</v>
      </c>
      <c r="H279" s="826" t="s">
        <v>1976</v>
      </c>
      <c r="I279" s="832">
        <v>0.57999998331069946</v>
      </c>
      <c r="J279" s="832">
        <v>300</v>
      </c>
      <c r="K279" s="833">
        <v>174</v>
      </c>
    </row>
    <row r="280" spans="1:11" ht="14.45" customHeight="1" x14ac:dyDescent="0.2">
      <c r="A280" s="822" t="s">
        <v>587</v>
      </c>
      <c r="B280" s="823" t="s">
        <v>588</v>
      </c>
      <c r="C280" s="826" t="s">
        <v>609</v>
      </c>
      <c r="D280" s="840" t="s">
        <v>610</v>
      </c>
      <c r="E280" s="826" t="s">
        <v>1903</v>
      </c>
      <c r="F280" s="840" t="s">
        <v>1904</v>
      </c>
      <c r="G280" s="826" t="s">
        <v>1977</v>
      </c>
      <c r="H280" s="826" t="s">
        <v>1978</v>
      </c>
      <c r="I280" s="832">
        <v>2.119999885559082</v>
      </c>
      <c r="J280" s="832">
        <v>1100</v>
      </c>
      <c r="K280" s="833">
        <v>2332</v>
      </c>
    </row>
    <row r="281" spans="1:11" ht="14.45" customHeight="1" x14ac:dyDescent="0.2">
      <c r="A281" s="822" t="s">
        <v>587</v>
      </c>
      <c r="B281" s="823" t="s">
        <v>588</v>
      </c>
      <c r="C281" s="826" t="s">
        <v>609</v>
      </c>
      <c r="D281" s="840" t="s">
        <v>610</v>
      </c>
      <c r="E281" s="826" t="s">
        <v>1903</v>
      </c>
      <c r="F281" s="840" t="s">
        <v>1904</v>
      </c>
      <c r="G281" s="826" t="s">
        <v>2337</v>
      </c>
      <c r="H281" s="826" t="s">
        <v>2338</v>
      </c>
      <c r="I281" s="832">
        <v>3.3299999237060547</v>
      </c>
      <c r="J281" s="832">
        <v>300</v>
      </c>
      <c r="K281" s="833">
        <v>999</v>
      </c>
    </row>
    <row r="282" spans="1:11" ht="14.45" customHeight="1" x14ac:dyDescent="0.2">
      <c r="A282" s="822" t="s">
        <v>587</v>
      </c>
      <c r="B282" s="823" t="s">
        <v>588</v>
      </c>
      <c r="C282" s="826" t="s">
        <v>609</v>
      </c>
      <c r="D282" s="840" t="s">
        <v>610</v>
      </c>
      <c r="E282" s="826" t="s">
        <v>1903</v>
      </c>
      <c r="F282" s="840" t="s">
        <v>1904</v>
      </c>
      <c r="G282" s="826" t="s">
        <v>2339</v>
      </c>
      <c r="H282" s="826" t="s">
        <v>2340</v>
      </c>
      <c r="I282" s="832">
        <v>2.1087500602006912</v>
      </c>
      <c r="J282" s="832">
        <v>1700</v>
      </c>
      <c r="K282" s="833">
        <v>3442</v>
      </c>
    </row>
    <row r="283" spans="1:11" ht="14.45" customHeight="1" x14ac:dyDescent="0.2">
      <c r="A283" s="822" t="s">
        <v>587</v>
      </c>
      <c r="B283" s="823" t="s">
        <v>588</v>
      </c>
      <c r="C283" s="826" t="s">
        <v>609</v>
      </c>
      <c r="D283" s="840" t="s">
        <v>610</v>
      </c>
      <c r="E283" s="826" t="s">
        <v>1903</v>
      </c>
      <c r="F283" s="840" t="s">
        <v>1904</v>
      </c>
      <c r="G283" s="826" t="s">
        <v>2341</v>
      </c>
      <c r="H283" s="826" t="s">
        <v>2342</v>
      </c>
      <c r="I283" s="832">
        <v>6.3133333524068194</v>
      </c>
      <c r="J283" s="832">
        <v>600</v>
      </c>
      <c r="K283" s="833">
        <v>3788.0499267578125</v>
      </c>
    </row>
    <row r="284" spans="1:11" ht="14.45" customHeight="1" x14ac:dyDescent="0.2">
      <c r="A284" s="822" t="s">
        <v>587</v>
      </c>
      <c r="B284" s="823" t="s">
        <v>588</v>
      </c>
      <c r="C284" s="826" t="s">
        <v>609</v>
      </c>
      <c r="D284" s="840" t="s">
        <v>610</v>
      </c>
      <c r="E284" s="826" t="s">
        <v>1903</v>
      </c>
      <c r="F284" s="840" t="s">
        <v>1904</v>
      </c>
      <c r="G284" s="826" t="s">
        <v>1979</v>
      </c>
      <c r="H284" s="826" t="s">
        <v>1980</v>
      </c>
      <c r="I284" s="832">
        <v>1.8400000333786011</v>
      </c>
      <c r="J284" s="832">
        <v>400</v>
      </c>
      <c r="K284" s="833">
        <v>736</v>
      </c>
    </row>
    <row r="285" spans="1:11" ht="14.45" customHeight="1" x14ac:dyDescent="0.2">
      <c r="A285" s="822" t="s">
        <v>587</v>
      </c>
      <c r="B285" s="823" t="s">
        <v>588</v>
      </c>
      <c r="C285" s="826" t="s">
        <v>609</v>
      </c>
      <c r="D285" s="840" t="s">
        <v>610</v>
      </c>
      <c r="E285" s="826" t="s">
        <v>1903</v>
      </c>
      <c r="F285" s="840" t="s">
        <v>1904</v>
      </c>
      <c r="G285" s="826" t="s">
        <v>2343</v>
      </c>
      <c r="H285" s="826" t="s">
        <v>2344</v>
      </c>
      <c r="I285" s="832">
        <v>9.1400003433227539</v>
      </c>
      <c r="J285" s="832">
        <v>300</v>
      </c>
      <c r="K285" s="833">
        <v>2742</v>
      </c>
    </row>
    <row r="286" spans="1:11" ht="14.45" customHeight="1" x14ac:dyDescent="0.2">
      <c r="A286" s="822" t="s">
        <v>587</v>
      </c>
      <c r="B286" s="823" t="s">
        <v>588</v>
      </c>
      <c r="C286" s="826" t="s">
        <v>609</v>
      </c>
      <c r="D286" s="840" t="s">
        <v>610</v>
      </c>
      <c r="E286" s="826" t="s">
        <v>1903</v>
      </c>
      <c r="F286" s="840" t="s">
        <v>1904</v>
      </c>
      <c r="G286" s="826" t="s">
        <v>2345</v>
      </c>
      <c r="H286" s="826" t="s">
        <v>2346</v>
      </c>
      <c r="I286" s="832">
        <v>5.4200000762939453</v>
      </c>
      <c r="J286" s="832">
        <v>3000</v>
      </c>
      <c r="K286" s="833">
        <v>16256.129760742188</v>
      </c>
    </row>
    <row r="287" spans="1:11" ht="14.45" customHeight="1" x14ac:dyDescent="0.2">
      <c r="A287" s="822" t="s">
        <v>587</v>
      </c>
      <c r="B287" s="823" t="s">
        <v>588</v>
      </c>
      <c r="C287" s="826" t="s">
        <v>609</v>
      </c>
      <c r="D287" s="840" t="s">
        <v>610</v>
      </c>
      <c r="E287" s="826" t="s">
        <v>1903</v>
      </c>
      <c r="F287" s="840" t="s">
        <v>1904</v>
      </c>
      <c r="G287" s="826" t="s">
        <v>2347</v>
      </c>
      <c r="H287" s="826" t="s">
        <v>2348</v>
      </c>
      <c r="I287" s="832">
        <v>7.429999828338623</v>
      </c>
      <c r="J287" s="832">
        <v>400</v>
      </c>
      <c r="K287" s="833">
        <v>2972</v>
      </c>
    </row>
    <row r="288" spans="1:11" ht="14.45" customHeight="1" x14ac:dyDescent="0.2">
      <c r="A288" s="822" t="s">
        <v>587</v>
      </c>
      <c r="B288" s="823" t="s">
        <v>588</v>
      </c>
      <c r="C288" s="826" t="s">
        <v>609</v>
      </c>
      <c r="D288" s="840" t="s">
        <v>610</v>
      </c>
      <c r="E288" s="826" t="s">
        <v>1903</v>
      </c>
      <c r="F288" s="840" t="s">
        <v>1904</v>
      </c>
      <c r="G288" s="826" t="s">
        <v>2349</v>
      </c>
      <c r="H288" s="826" t="s">
        <v>2350</v>
      </c>
      <c r="I288" s="832">
        <v>37.145000457763672</v>
      </c>
      <c r="J288" s="832">
        <v>480</v>
      </c>
      <c r="K288" s="833">
        <v>17829.60009765625</v>
      </c>
    </row>
    <row r="289" spans="1:11" ht="14.45" customHeight="1" x14ac:dyDescent="0.2">
      <c r="A289" s="822" t="s">
        <v>587</v>
      </c>
      <c r="B289" s="823" t="s">
        <v>588</v>
      </c>
      <c r="C289" s="826" t="s">
        <v>609</v>
      </c>
      <c r="D289" s="840" t="s">
        <v>610</v>
      </c>
      <c r="E289" s="826" t="s">
        <v>1903</v>
      </c>
      <c r="F289" s="840" t="s">
        <v>1904</v>
      </c>
      <c r="G289" s="826" t="s">
        <v>2351</v>
      </c>
      <c r="H289" s="826" t="s">
        <v>2352</v>
      </c>
      <c r="I289" s="832">
        <v>24.200000762939453</v>
      </c>
      <c r="J289" s="832">
        <v>300</v>
      </c>
      <c r="K289" s="833">
        <v>7260</v>
      </c>
    </row>
    <row r="290" spans="1:11" ht="14.45" customHeight="1" x14ac:dyDescent="0.2">
      <c r="A290" s="822" t="s">
        <v>587</v>
      </c>
      <c r="B290" s="823" t="s">
        <v>588</v>
      </c>
      <c r="C290" s="826" t="s">
        <v>609</v>
      </c>
      <c r="D290" s="840" t="s">
        <v>610</v>
      </c>
      <c r="E290" s="826" t="s">
        <v>1903</v>
      </c>
      <c r="F290" s="840" t="s">
        <v>1904</v>
      </c>
      <c r="G290" s="826" t="s">
        <v>2353</v>
      </c>
      <c r="H290" s="826" t="s">
        <v>2354</v>
      </c>
      <c r="I290" s="832">
        <v>8.8299999237060547</v>
      </c>
      <c r="J290" s="832">
        <v>300</v>
      </c>
      <c r="K290" s="833">
        <v>2649</v>
      </c>
    </row>
    <row r="291" spans="1:11" ht="14.45" customHeight="1" x14ac:dyDescent="0.2">
      <c r="A291" s="822" t="s">
        <v>587</v>
      </c>
      <c r="B291" s="823" t="s">
        <v>588</v>
      </c>
      <c r="C291" s="826" t="s">
        <v>609</v>
      </c>
      <c r="D291" s="840" t="s">
        <v>610</v>
      </c>
      <c r="E291" s="826" t="s">
        <v>1903</v>
      </c>
      <c r="F291" s="840" t="s">
        <v>1904</v>
      </c>
      <c r="G291" s="826" t="s">
        <v>2355</v>
      </c>
      <c r="H291" s="826" t="s">
        <v>2356</v>
      </c>
      <c r="I291" s="832">
        <v>6.9449999332427979</v>
      </c>
      <c r="J291" s="832">
        <v>90</v>
      </c>
      <c r="K291" s="833">
        <v>625.19999694824219</v>
      </c>
    </row>
    <row r="292" spans="1:11" ht="14.45" customHeight="1" x14ac:dyDescent="0.2">
      <c r="A292" s="822" t="s">
        <v>587</v>
      </c>
      <c r="B292" s="823" t="s">
        <v>588</v>
      </c>
      <c r="C292" s="826" t="s">
        <v>609</v>
      </c>
      <c r="D292" s="840" t="s">
        <v>610</v>
      </c>
      <c r="E292" s="826" t="s">
        <v>1903</v>
      </c>
      <c r="F292" s="840" t="s">
        <v>1904</v>
      </c>
      <c r="G292" s="826" t="s">
        <v>2357</v>
      </c>
      <c r="H292" s="826" t="s">
        <v>2358</v>
      </c>
      <c r="I292" s="832">
        <v>11.539999961853027</v>
      </c>
      <c r="J292" s="832">
        <v>100</v>
      </c>
      <c r="K292" s="833">
        <v>1154</v>
      </c>
    </row>
    <row r="293" spans="1:11" ht="14.45" customHeight="1" x14ac:dyDescent="0.2">
      <c r="A293" s="822" t="s">
        <v>587</v>
      </c>
      <c r="B293" s="823" t="s">
        <v>588</v>
      </c>
      <c r="C293" s="826" t="s">
        <v>609</v>
      </c>
      <c r="D293" s="840" t="s">
        <v>610</v>
      </c>
      <c r="E293" s="826" t="s">
        <v>1903</v>
      </c>
      <c r="F293" s="840" t="s">
        <v>1904</v>
      </c>
      <c r="G293" s="826" t="s">
        <v>2359</v>
      </c>
      <c r="H293" s="826" t="s">
        <v>2360</v>
      </c>
      <c r="I293" s="832">
        <v>1249.6600341796875</v>
      </c>
      <c r="J293" s="832">
        <v>6</v>
      </c>
      <c r="K293" s="833">
        <v>7497.97998046875</v>
      </c>
    </row>
    <row r="294" spans="1:11" ht="14.45" customHeight="1" x14ac:dyDescent="0.2">
      <c r="A294" s="822" t="s">
        <v>587</v>
      </c>
      <c r="B294" s="823" t="s">
        <v>588</v>
      </c>
      <c r="C294" s="826" t="s">
        <v>609</v>
      </c>
      <c r="D294" s="840" t="s">
        <v>610</v>
      </c>
      <c r="E294" s="826" t="s">
        <v>1903</v>
      </c>
      <c r="F294" s="840" t="s">
        <v>1904</v>
      </c>
      <c r="G294" s="826" t="s">
        <v>2361</v>
      </c>
      <c r="H294" s="826" t="s">
        <v>2362</v>
      </c>
      <c r="I294" s="832">
        <v>483</v>
      </c>
      <c r="J294" s="832">
        <v>10</v>
      </c>
      <c r="K294" s="833">
        <v>4830</v>
      </c>
    </row>
    <row r="295" spans="1:11" ht="14.45" customHeight="1" x14ac:dyDescent="0.2">
      <c r="A295" s="822" t="s">
        <v>587</v>
      </c>
      <c r="B295" s="823" t="s">
        <v>588</v>
      </c>
      <c r="C295" s="826" t="s">
        <v>609</v>
      </c>
      <c r="D295" s="840" t="s">
        <v>610</v>
      </c>
      <c r="E295" s="826" t="s">
        <v>1903</v>
      </c>
      <c r="F295" s="840" t="s">
        <v>1904</v>
      </c>
      <c r="G295" s="826" t="s">
        <v>2363</v>
      </c>
      <c r="H295" s="826" t="s">
        <v>2364</v>
      </c>
      <c r="I295" s="832">
        <v>483</v>
      </c>
      <c r="J295" s="832">
        <v>10</v>
      </c>
      <c r="K295" s="833">
        <v>4830</v>
      </c>
    </row>
    <row r="296" spans="1:11" ht="14.45" customHeight="1" x14ac:dyDescent="0.2">
      <c r="A296" s="822" t="s">
        <v>587</v>
      </c>
      <c r="B296" s="823" t="s">
        <v>588</v>
      </c>
      <c r="C296" s="826" t="s">
        <v>609</v>
      </c>
      <c r="D296" s="840" t="s">
        <v>610</v>
      </c>
      <c r="E296" s="826" t="s">
        <v>1903</v>
      </c>
      <c r="F296" s="840" t="s">
        <v>1904</v>
      </c>
      <c r="G296" s="826" t="s">
        <v>2365</v>
      </c>
      <c r="H296" s="826" t="s">
        <v>2366</v>
      </c>
      <c r="I296" s="832">
        <v>483</v>
      </c>
      <c r="J296" s="832">
        <v>30</v>
      </c>
      <c r="K296" s="833">
        <v>14490</v>
      </c>
    </row>
    <row r="297" spans="1:11" ht="14.45" customHeight="1" x14ac:dyDescent="0.2">
      <c r="A297" s="822" t="s">
        <v>587</v>
      </c>
      <c r="B297" s="823" t="s">
        <v>588</v>
      </c>
      <c r="C297" s="826" t="s">
        <v>609</v>
      </c>
      <c r="D297" s="840" t="s">
        <v>610</v>
      </c>
      <c r="E297" s="826" t="s">
        <v>1903</v>
      </c>
      <c r="F297" s="840" t="s">
        <v>1904</v>
      </c>
      <c r="G297" s="826" t="s">
        <v>2367</v>
      </c>
      <c r="H297" s="826" t="s">
        <v>2368</v>
      </c>
      <c r="I297" s="832">
        <v>6.1700000762939453</v>
      </c>
      <c r="J297" s="832">
        <v>400</v>
      </c>
      <c r="K297" s="833">
        <v>2468</v>
      </c>
    </row>
    <row r="298" spans="1:11" ht="14.45" customHeight="1" x14ac:dyDescent="0.2">
      <c r="A298" s="822" t="s">
        <v>587</v>
      </c>
      <c r="B298" s="823" t="s">
        <v>588</v>
      </c>
      <c r="C298" s="826" t="s">
        <v>609</v>
      </c>
      <c r="D298" s="840" t="s">
        <v>610</v>
      </c>
      <c r="E298" s="826" t="s">
        <v>1903</v>
      </c>
      <c r="F298" s="840" t="s">
        <v>1904</v>
      </c>
      <c r="G298" s="826" t="s">
        <v>2369</v>
      </c>
      <c r="H298" s="826" t="s">
        <v>2370</v>
      </c>
      <c r="I298" s="832">
        <v>156.08999633789063</v>
      </c>
      <c r="J298" s="832">
        <v>60</v>
      </c>
      <c r="K298" s="833">
        <v>9365.400146484375</v>
      </c>
    </row>
    <row r="299" spans="1:11" ht="14.45" customHeight="1" x14ac:dyDescent="0.2">
      <c r="A299" s="822" t="s">
        <v>587</v>
      </c>
      <c r="B299" s="823" t="s">
        <v>588</v>
      </c>
      <c r="C299" s="826" t="s">
        <v>609</v>
      </c>
      <c r="D299" s="840" t="s">
        <v>610</v>
      </c>
      <c r="E299" s="826" t="s">
        <v>1903</v>
      </c>
      <c r="F299" s="840" t="s">
        <v>1904</v>
      </c>
      <c r="G299" s="826" t="s">
        <v>1917</v>
      </c>
      <c r="H299" s="826" t="s">
        <v>2371</v>
      </c>
      <c r="I299" s="832">
        <v>15.922500133514404</v>
      </c>
      <c r="J299" s="832">
        <v>450</v>
      </c>
      <c r="K299" s="833">
        <v>7165</v>
      </c>
    </row>
    <row r="300" spans="1:11" ht="14.45" customHeight="1" x14ac:dyDescent="0.2">
      <c r="A300" s="822" t="s">
        <v>587</v>
      </c>
      <c r="B300" s="823" t="s">
        <v>588</v>
      </c>
      <c r="C300" s="826" t="s">
        <v>609</v>
      </c>
      <c r="D300" s="840" t="s">
        <v>610</v>
      </c>
      <c r="E300" s="826" t="s">
        <v>1903</v>
      </c>
      <c r="F300" s="840" t="s">
        <v>1904</v>
      </c>
      <c r="G300" s="826" t="s">
        <v>2372</v>
      </c>
      <c r="H300" s="826" t="s">
        <v>2373</v>
      </c>
      <c r="I300" s="832">
        <v>111.86750030517578</v>
      </c>
      <c r="J300" s="832">
        <v>70</v>
      </c>
      <c r="K300" s="833">
        <v>7804.5001220703125</v>
      </c>
    </row>
    <row r="301" spans="1:11" ht="14.45" customHeight="1" x14ac:dyDescent="0.2">
      <c r="A301" s="822" t="s">
        <v>587</v>
      </c>
      <c r="B301" s="823" t="s">
        <v>588</v>
      </c>
      <c r="C301" s="826" t="s">
        <v>609</v>
      </c>
      <c r="D301" s="840" t="s">
        <v>610</v>
      </c>
      <c r="E301" s="826" t="s">
        <v>1903</v>
      </c>
      <c r="F301" s="840" t="s">
        <v>1904</v>
      </c>
      <c r="G301" s="826" t="s">
        <v>2374</v>
      </c>
      <c r="H301" s="826" t="s">
        <v>2375</v>
      </c>
      <c r="I301" s="832">
        <v>484</v>
      </c>
      <c r="J301" s="832">
        <v>15</v>
      </c>
      <c r="K301" s="833">
        <v>7260</v>
      </c>
    </row>
    <row r="302" spans="1:11" ht="14.45" customHeight="1" x14ac:dyDescent="0.2">
      <c r="A302" s="822" t="s">
        <v>587</v>
      </c>
      <c r="B302" s="823" t="s">
        <v>588</v>
      </c>
      <c r="C302" s="826" t="s">
        <v>609</v>
      </c>
      <c r="D302" s="840" t="s">
        <v>610</v>
      </c>
      <c r="E302" s="826" t="s">
        <v>1903</v>
      </c>
      <c r="F302" s="840" t="s">
        <v>1904</v>
      </c>
      <c r="G302" s="826" t="s">
        <v>1983</v>
      </c>
      <c r="H302" s="826" t="s">
        <v>1984</v>
      </c>
      <c r="I302" s="832">
        <v>5.5700000286102291</v>
      </c>
      <c r="J302" s="832">
        <v>1000</v>
      </c>
      <c r="K302" s="833">
        <v>6475</v>
      </c>
    </row>
    <row r="303" spans="1:11" ht="14.45" customHeight="1" x14ac:dyDescent="0.2">
      <c r="A303" s="822" t="s">
        <v>587</v>
      </c>
      <c r="B303" s="823" t="s">
        <v>588</v>
      </c>
      <c r="C303" s="826" t="s">
        <v>609</v>
      </c>
      <c r="D303" s="840" t="s">
        <v>610</v>
      </c>
      <c r="E303" s="826" t="s">
        <v>1903</v>
      </c>
      <c r="F303" s="840" t="s">
        <v>1904</v>
      </c>
      <c r="G303" s="826" t="s">
        <v>2376</v>
      </c>
      <c r="H303" s="826" t="s">
        <v>2377</v>
      </c>
      <c r="I303" s="832">
        <v>1.2100000381469727</v>
      </c>
      <c r="J303" s="832">
        <v>975</v>
      </c>
      <c r="K303" s="833">
        <v>1179.75</v>
      </c>
    </row>
    <row r="304" spans="1:11" ht="14.45" customHeight="1" x14ac:dyDescent="0.2">
      <c r="A304" s="822" t="s">
        <v>587</v>
      </c>
      <c r="B304" s="823" t="s">
        <v>588</v>
      </c>
      <c r="C304" s="826" t="s">
        <v>609</v>
      </c>
      <c r="D304" s="840" t="s">
        <v>610</v>
      </c>
      <c r="E304" s="826" t="s">
        <v>1903</v>
      </c>
      <c r="F304" s="840" t="s">
        <v>1904</v>
      </c>
      <c r="G304" s="826" t="s">
        <v>2378</v>
      </c>
      <c r="H304" s="826" t="s">
        <v>2379</v>
      </c>
      <c r="I304" s="832">
        <v>5.8087499737739563</v>
      </c>
      <c r="J304" s="832">
        <v>2500</v>
      </c>
      <c r="K304" s="833">
        <v>14522.5</v>
      </c>
    </row>
    <row r="305" spans="1:11" ht="14.45" customHeight="1" x14ac:dyDescent="0.2">
      <c r="A305" s="822" t="s">
        <v>587</v>
      </c>
      <c r="B305" s="823" t="s">
        <v>588</v>
      </c>
      <c r="C305" s="826" t="s">
        <v>609</v>
      </c>
      <c r="D305" s="840" t="s">
        <v>610</v>
      </c>
      <c r="E305" s="826" t="s">
        <v>1903</v>
      </c>
      <c r="F305" s="840" t="s">
        <v>1904</v>
      </c>
      <c r="G305" s="826" t="s">
        <v>2380</v>
      </c>
      <c r="H305" s="826" t="s">
        <v>2381</v>
      </c>
      <c r="I305" s="832">
        <v>3.130000114440918</v>
      </c>
      <c r="J305" s="832">
        <v>50</v>
      </c>
      <c r="K305" s="833">
        <v>156.5</v>
      </c>
    </row>
    <row r="306" spans="1:11" ht="14.45" customHeight="1" x14ac:dyDescent="0.2">
      <c r="A306" s="822" t="s">
        <v>587</v>
      </c>
      <c r="B306" s="823" t="s">
        <v>588</v>
      </c>
      <c r="C306" s="826" t="s">
        <v>609</v>
      </c>
      <c r="D306" s="840" t="s">
        <v>610</v>
      </c>
      <c r="E306" s="826" t="s">
        <v>1903</v>
      </c>
      <c r="F306" s="840" t="s">
        <v>1904</v>
      </c>
      <c r="G306" s="826" t="s">
        <v>2382</v>
      </c>
      <c r="H306" s="826" t="s">
        <v>2383</v>
      </c>
      <c r="I306" s="832">
        <v>49.970001220703125</v>
      </c>
      <c r="J306" s="832">
        <v>10</v>
      </c>
      <c r="K306" s="833">
        <v>499.73001098632813</v>
      </c>
    </row>
    <row r="307" spans="1:11" ht="14.45" customHeight="1" x14ac:dyDescent="0.2">
      <c r="A307" s="822" t="s">
        <v>587</v>
      </c>
      <c r="B307" s="823" t="s">
        <v>588</v>
      </c>
      <c r="C307" s="826" t="s">
        <v>609</v>
      </c>
      <c r="D307" s="840" t="s">
        <v>610</v>
      </c>
      <c r="E307" s="826" t="s">
        <v>1903</v>
      </c>
      <c r="F307" s="840" t="s">
        <v>1904</v>
      </c>
      <c r="G307" s="826" t="s">
        <v>2384</v>
      </c>
      <c r="H307" s="826" t="s">
        <v>2385</v>
      </c>
      <c r="I307" s="832">
        <v>49.970001220703125</v>
      </c>
      <c r="J307" s="832">
        <v>10</v>
      </c>
      <c r="K307" s="833">
        <v>499.73001098632813</v>
      </c>
    </row>
    <row r="308" spans="1:11" ht="14.45" customHeight="1" x14ac:dyDescent="0.2">
      <c r="A308" s="822" t="s">
        <v>587</v>
      </c>
      <c r="B308" s="823" t="s">
        <v>588</v>
      </c>
      <c r="C308" s="826" t="s">
        <v>609</v>
      </c>
      <c r="D308" s="840" t="s">
        <v>610</v>
      </c>
      <c r="E308" s="826" t="s">
        <v>1903</v>
      </c>
      <c r="F308" s="840" t="s">
        <v>1904</v>
      </c>
      <c r="G308" s="826" t="s">
        <v>2386</v>
      </c>
      <c r="H308" s="826" t="s">
        <v>2387</v>
      </c>
      <c r="I308" s="832">
        <v>49.970001220703125</v>
      </c>
      <c r="J308" s="832">
        <v>10</v>
      </c>
      <c r="K308" s="833">
        <v>499.73001098632813</v>
      </c>
    </row>
    <row r="309" spans="1:11" ht="14.45" customHeight="1" x14ac:dyDescent="0.2">
      <c r="A309" s="822" t="s">
        <v>587</v>
      </c>
      <c r="B309" s="823" t="s">
        <v>588</v>
      </c>
      <c r="C309" s="826" t="s">
        <v>609</v>
      </c>
      <c r="D309" s="840" t="s">
        <v>610</v>
      </c>
      <c r="E309" s="826" t="s">
        <v>1903</v>
      </c>
      <c r="F309" s="840" t="s">
        <v>1904</v>
      </c>
      <c r="G309" s="826" t="s">
        <v>1985</v>
      </c>
      <c r="H309" s="826" t="s">
        <v>1986</v>
      </c>
      <c r="I309" s="832">
        <v>0.4699999988079071</v>
      </c>
      <c r="J309" s="832">
        <v>7400</v>
      </c>
      <c r="K309" s="833">
        <v>3478</v>
      </c>
    </row>
    <row r="310" spans="1:11" ht="14.45" customHeight="1" x14ac:dyDescent="0.2">
      <c r="A310" s="822" t="s">
        <v>587</v>
      </c>
      <c r="B310" s="823" t="s">
        <v>588</v>
      </c>
      <c r="C310" s="826" t="s">
        <v>609</v>
      </c>
      <c r="D310" s="840" t="s">
        <v>610</v>
      </c>
      <c r="E310" s="826" t="s">
        <v>1903</v>
      </c>
      <c r="F310" s="840" t="s">
        <v>1904</v>
      </c>
      <c r="G310" s="826" t="s">
        <v>2388</v>
      </c>
      <c r="H310" s="826" t="s">
        <v>2389</v>
      </c>
      <c r="I310" s="832">
        <v>1.2799999713897705</v>
      </c>
      <c r="J310" s="832">
        <v>1500</v>
      </c>
      <c r="K310" s="833">
        <v>1923.8999633789063</v>
      </c>
    </row>
    <row r="311" spans="1:11" ht="14.45" customHeight="1" x14ac:dyDescent="0.2">
      <c r="A311" s="822" t="s">
        <v>587</v>
      </c>
      <c r="B311" s="823" t="s">
        <v>588</v>
      </c>
      <c r="C311" s="826" t="s">
        <v>609</v>
      </c>
      <c r="D311" s="840" t="s">
        <v>610</v>
      </c>
      <c r="E311" s="826" t="s">
        <v>1903</v>
      </c>
      <c r="F311" s="840" t="s">
        <v>1904</v>
      </c>
      <c r="G311" s="826" t="s">
        <v>2390</v>
      </c>
      <c r="H311" s="826" t="s">
        <v>2391</v>
      </c>
      <c r="I311" s="832">
        <v>3.75</v>
      </c>
      <c r="J311" s="832">
        <v>70</v>
      </c>
      <c r="K311" s="833">
        <v>262.5</v>
      </c>
    </row>
    <row r="312" spans="1:11" ht="14.45" customHeight="1" x14ac:dyDescent="0.2">
      <c r="A312" s="822" t="s">
        <v>587</v>
      </c>
      <c r="B312" s="823" t="s">
        <v>588</v>
      </c>
      <c r="C312" s="826" t="s">
        <v>609</v>
      </c>
      <c r="D312" s="840" t="s">
        <v>610</v>
      </c>
      <c r="E312" s="826" t="s">
        <v>1903</v>
      </c>
      <c r="F312" s="840" t="s">
        <v>1904</v>
      </c>
      <c r="G312" s="826" t="s">
        <v>2392</v>
      </c>
      <c r="H312" s="826" t="s">
        <v>2393</v>
      </c>
      <c r="I312" s="832">
        <v>4.7775001525878906</v>
      </c>
      <c r="J312" s="832">
        <v>40</v>
      </c>
      <c r="K312" s="833">
        <v>191.09999847412109</v>
      </c>
    </row>
    <row r="313" spans="1:11" ht="14.45" customHeight="1" x14ac:dyDescent="0.2">
      <c r="A313" s="822" t="s">
        <v>587</v>
      </c>
      <c r="B313" s="823" t="s">
        <v>588</v>
      </c>
      <c r="C313" s="826" t="s">
        <v>609</v>
      </c>
      <c r="D313" s="840" t="s">
        <v>610</v>
      </c>
      <c r="E313" s="826" t="s">
        <v>1903</v>
      </c>
      <c r="F313" s="840" t="s">
        <v>1904</v>
      </c>
      <c r="G313" s="826" t="s">
        <v>1987</v>
      </c>
      <c r="H313" s="826" t="s">
        <v>1988</v>
      </c>
      <c r="I313" s="832">
        <v>23.709999084472656</v>
      </c>
      <c r="J313" s="832">
        <v>35</v>
      </c>
      <c r="K313" s="833">
        <v>829.85000610351563</v>
      </c>
    </row>
    <row r="314" spans="1:11" ht="14.45" customHeight="1" x14ac:dyDescent="0.2">
      <c r="A314" s="822" t="s">
        <v>587</v>
      </c>
      <c r="B314" s="823" t="s">
        <v>588</v>
      </c>
      <c r="C314" s="826" t="s">
        <v>609</v>
      </c>
      <c r="D314" s="840" t="s">
        <v>610</v>
      </c>
      <c r="E314" s="826" t="s">
        <v>1903</v>
      </c>
      <c r="F314" s="840" t="s">
        <v>1904</v>
      </c>
      <c r="G314" s="826" t="s">
        <v>1987</v>
      </c>
      <c r="H314" s="826" t="s">
        <v>1989</v>
      </c>
      <c r="I314" s="832">
        <v>23.709999084472656</v>
      </c>
      <c r="J314" s="832">
        <v>10</v>
      </c>
      <c r="K314" s="833">
        <v>237.10000610351563</v>
      </c>
    </row>
    <row r="315" spans="1:11" ht="14.45" customHeight="1" x14ac:dyDescent="0.2">
      <c r="A315" s="822" t="s">
        <v>587</v>
      </c>
      <c r="B315" s="823" t="s">
        <v>588</v>
      </c>
      <c r="C315" s="826" t="s">
        <v>609</v>
      </c>
      <c r="D315" s="840" t="s">
        <v>610</v>
      </c>
      <c r="E315" s="826" t="s">
        <v>1903</v>
      </c>
      <c r="F315" s="840" t="s">
        <v>1904</v>
      </c>
      <c r="G315" s="826" t="s">
        <v>1990</v>
      </c>
      <c r="H315" s="826" t="s">
        <v>1991</v>
      </c>
      <c r="I315" s="832">
        <v>5.3733332951863604</v>
      </c>
      <c r="J315" s="832">
        <v>300</v>
      </c>
      <c r="K315" s="833">
        <v>1612</v>
      </c>
    </row>
    <row r="316" spans="1:11" ht="14.45" customHeight="1" x14ac:dyDescent="0.2">
      <c r="A316" s="822" t="s">
        <v>587</v>
      </c>
      <c r="B316" s="823" t="s">
        <v>588</v>
      </c>
      <c r="C316" s="826" t="s">
        <v>609</v>
      </c>
      <c r="D316" s="840" t="s">
        <v>610</v>
      </c>
      <c r="E316" s="826" t="s">
        <v>1903</v>
      </c>
      <c r="F316" s="840" t="s">
        <v>1904</v>
      </c>
      <c r="G316" s="826" t="s">
        <v>1992</v>
      </c>
      <c r="H316" s="826" t="s">
        <v>1993</v>
      </c>
      <c r="I316" s="832">
        <v>2.755454496903853</v>
      </c>
      <c r="J316" s="832">
        <v>1050</v>
      </c>
      <c r="K316" s="833">
        <v>2883.5</v>
      </c>
    </row>
    <row r="317" spans="1:11" ht="14.45" customHeight="1" x14ac:dyDescent="0.2">
      <c r="A317" s="822" t="s">
        <v>587</v>
      </c>
      <c r="B317" s="823" t="s">
        <v>588</v>
      </c>
      <c r="C317" s="826" t="s">
        <v>609</v>
      </c>
      <c r="D317" s="840" t="s">
        <v>610</v>
      </c>
      <c r="E317" s="826" t="s">
        <v>1903</v>
      </c>
      <c r="F317" s="840" t="s">
        <v>1904</v>
      </c>
      <c r="G317" s="826" t="s">
        <v>2394</v>
      </c>
      <c r="H317" s="826" t="s">
        <v>2395</v>
      </c>
      <c r="I317" s="832">
        <v>2.7725000381469727</v>
      </c>
      <c r="J317" s="832">
        <v>300</v>
      </c>
      <c r="K317" s="833">
        <v>842</v>
      </c>
    </row>
    <row r="318" spans="1:11" ht="14.45" customHeight="1" x14ac:dyDescent="0.2">
      <c r="A318" s="822" t="s">
        <v>587</v>
      </c>
      <c r="B318" s="823" t="s">
        <v>588</v>
      </c>
      <c r="C318" s="826" t="s">
        <v>609</v>
      </c>
      <c r="D318" s="840" t="s">
        <v>610</v>
      </c>
      <c r="E318" s="826" t="s">
        <v>1903</v>
      </c>
      <c r="F318" s="840" t="s">
        <v>1904</v>
      </c>
      <c r="G318" s="826" t="s">
        <v>1994</v>
      </c>
      <c r="H318" s="826" t="s">
        <v>1995</v>
      </c>
      <c r="I318" s="832">
        <v>4.3481818329204209</v>
      </c>
      <c r="J318" s="832">
        <v>1050</v>
      </c>
      <c r="K318" s="833">
        <v>4466.5</v>
      </c>
    </row>
    <row r="319" spans="1:11" ht="14.45" customHeight="1" x14ac:dyDescent="0.2">
      <c r="A319" s="822" t="s">
        <v>587</v>
      </c>
      <c r="B319" s="823" t="s">
        <v>588</v>
      </c>
      <c r="C319" s="826" t="s">
        <v>609</v>
      </c>
      <c r="D319" s="840" t="s">
        <v>610</v>
      </c>
      <c r="E319" s="826" t="s">
        <v>1903</v>
      </c>
      <c r="F319" s="840" t="s">
        <v>1904</v>
      </c>
      <c r="G319" s="826" t="s">
        <v>2396</v>
      </c>
      <c r="H319" s="826" t="s">
        <v>2397</v>
      </c>
      <c r="I319" s="832">
        <v>1.7999999523162842</v>
      </c>
      <c r="J319" s="832">
        <v>50</v>
      </c>
      <c r="K319" s="833">
        <v>90</v>
      </c>
    </row>
    <row r="320" spans="1:11" ht="14.45" customHeight="1" x14ac:dyDescent="0.2">
      <c r="A320" s="822" t="s">
        <v>587</v>
      </c>
      <c r="B320" s="823" t="s">
        <v>588</v>
      </c>
      <c r="C320" s="826" t="s">
        <v>609</v>
      </c>
      <c r="D320" s="840" t="s">
        <v>610</v>
      </c>
      <c r="E320" s="826" t="s">
        <v>1903</v>
      </c>
      <c r="F320" s="840" t="s">
        <v>1904</v>
      </c>
      <c r="G320" s="826" t="s">
        <v>1996</v>
      </c>
      <c r="H320" s="826" t="s">
        <v>1997</v>
      </c>
      <c r="I320" s="832">
        <v>2.369999885559082</v>
      </c>
      <c r="J320" s="832">
        <v>150</v>
      </c>
      <c r="K320" s="833">
        <v>355.5</v>
      </c>
    </row>
    <row r="321" spans="1:11" ht="14.45" customHeight="1" x14ac:dyDescent="0.2">
      <c r="A321" s="822" t="s">
        <v>587</v>
      </c>
      <c r="B321" s="823" t="s">
        <v>588</v>
      </c>
      <c r="C321" s="826" t="s">
        <v>609</v>
      </c>
      <c r="D321" s="840" t="s">
        <v>610</v>
      </c>
      <c r="E321" s="826" t="s">
        <v>1903</v>
      </c>
      <c r="F321" s="840" t="s">
        <v>1904</v>
      </c>
      <c r="G321" s="826" t="s">
        <v>2398</v>
      </c>
      <c r="H321" s="826" t="s">
        <v>2399</v>
      </c>
      <c r="I321" s="832">
        <v>2</v>
      </c>
      <c r="J321" s="832">
        <v>19</v>
      </c>
      <c r="K321" s="833">
        <v>38</v>
      </c>
    </row>
    <row r="322" spans="1:11" ht="14.45" customHeight="1" x14ac:dyDescent="0.2">
      <c r="A322" s="822" t="s">
        <v>587</v>
      </c>
      <c r="B322" s="823" t="s">
        <v>588</v>
      </c>
      <c r="C322" s="826" t="s">
        <v>609</v>
      </c>
      <c r="D322" s="840" t="s">
        <v>610</v>
      </c>
      <c r="E322" s="826" t="s">
        <v>1903</v>
      </c>
      <c r="F322" s="840" t="s">
        <v>1904</v>
      </c>
      <c r="G322" s="826" t="s">
        <v>2400</v>
      </c>
      <c r="H322" s="826" t="s">
        <v>2401</v>
      </c>
      <c r="I322" s="832">
        <v>3.1460000991821291</v>
      </c>
      <c r="J322" s="832">
        <v>42</v>
      </c>
      <c r="K322" s="833">
        <v>132.09999942779541</v>
      </c>
    </row>
    <row r="323" spans="1:11" ht="14.45" customHeight="1" x14ac:dyDescent="0.2">
      <c r="A323" s="822" t="s">
        <v>587</v>
      </c>
      <c r="B323" s="823" t="s">
        <v>588</v>
      </c>
      <c r="C323" s="826" t="s">
        <v>609</v>
      </c>
      <c r="D323" s="840" t="s">
        <v>610</v>
      </c>
      <c r="E323" s="826" t="s">
        <v>1903</v>
      </c>
      <c r="F323" s="840" t="s">
        <v>1904</v>
      </c>
      <c r="G323" s="826" t="s">
        <v>2402</v>
      </c>
      <c r="H323" s="826" t="s">
        <v>2403</v>
      </c>
      <c r="I323" s="832">
        <v>23.665000438690186</v>
      </c>
      <c r="J323" s="832">
        <v>80</v>
      </c>
      <c r="K323" s="833">
        <v>1893.2000122070313</v>
      </c>
    </row>
    <row r="324" spans="1:11" ht="14.45" customHeight="1" x14ac:dyDescent="0.2">
      <c r="A324" s="822" t="s">
        <v>587</v>
      </c>
      <c r="B324" s="823" t="s">
        <v>588</v>
      </c>
      <c r="C324" s="826" t="s">
        <v>609</v>
      </c>
      <c r="D324" s="840" t="s">
        <v>610</v>
      </c>
      <c r="E324" s="826" t="s">
        <v>1903</v>
      </c>
      <c r="F324" s="840" t="s">
        <v>1904</v>
      </c>
      <c r="G324" s="826" t="s">
        <v>1998</v>
      </c>
      <c r="H324" s="826" t="s">
        <v>1999</v>
      </c>
      <c r="I324" s="832">
        <v>23.717142105102539</v>
      </c>
      <c r="J324" s="832">
        <v>1000</v>
      </c>
      <c r="K324" s="833">
        <v>23717.5</v>
      </c>
    </row>
    <row r="325" spans="1:11" ht="14.45" customHeight="1" x14ac:dyDescent="0.2">
      <c r="A325" s="822" t="s">
        <v>587</v>
      </c>
      <c r="B325" s="823" t="s">
        <v>588</v>
      </c>
      <c r="C325" s="826" t="s">
        <v>609</v>
      </c>
      <c r="D325" s="840" t="s">
        <v>610</v>
      </c>
      <c r="E325" s="826" t="s">
        <v>2404</v>
      </c>
      <c r="F325" s="840" t="s">
        <v>2405</v>
      </c>
      <c r="G325" s="826" t="s">
        <v>2406</v>
      </c>
      <c r="H325" s="826" t="s">
        <v>2407</v>
      </c>
      <c r="I325" s="832">
        <v>37.509998321533203</v>
      </c>
      <c r="J325" s="832">
        <v>500</v>
      </c>
      <c r="K325" s="833">
        <v>18755</v>
      </c>
    </row>
    <row r="326" spans="1:11" ht="14.45" customHeight="1" x14ac:dyDescent="0.2">
      <c r="A326" s="822" t="s">
        <v>587</v>
      </c>
      <c r="B326" s="823" t="s">
        <v>588</v>
      </c>
      <c r="C326" s="826" t="s">
        <v>609</v>
      </c>
      <c r="D326" s="840" t="s">
        <v>610</v>
      </c>
      <c r="E326" s="826" t="s">
        <v>2404</v>
      </c>
      <c r="F326" s="840" t="s">
        <v>2405</v>
      </c>
      <c r="G326" s="826" t="s">
        <v>2408</v>
      </c>
      <c r="H326" s="826" t="s">
        <v>2409</v>
      </c>
      <c r="I326" s="832">
        <v>7.7399997711181641</v>
      </c>
      <c r="J326" s="832">
        <v>50</v>
      </c>
      <c r="K326" s="833">
        <v>387</v>
      </c>
    </row>
    <row r="327" spans="1:11" ht="14.45" customHeight="1" x14ac:dyDescent="0.2">
      <c r="A327" s="822" t="s">
        <v>587</v>
      </c>
      <c r="B327" s="823" t="s">
        <v>588</v>
      </c>
      <c r="C327" s="826" t="s">
        <v>609</v>
      </c>
      <c r="D327" s="840" t="s">
        <v>610</v>
      </c>
      <c r="E327" s="826" t="s">
        <v>2410</v>
      </c>
      <c r="F327" s="840" t="s">
        <v>2411</v>
      </c>
      <c r="G327" s="826" t="s">
        <v>2412</v>
      </c>
      <c r="H327" s="826" t="s">
        <v>2413</v>
      </c>
      <c r="I327" s="832">
        <v>49.849998474121094</v>
      </c>
      <c r="J327" s="832">
        <v>72</v>
      </c>
      <c r="K327" s="833">
        <v>3589.3798828125</v>
      </c>
    </row>
    <row r="328" spans="1:11" ht="14.45" customHeight="1" x14ac:dyDescent="0.2">
      <c r="A328" s="822" t="s">
        <v>587</v>
      </c>
      <c r="B328" s="823" t="s">
        <v>588</v>
      </c>
      <c r="C328" s="826" t="s">
        <v>609</v>
      </c>
      <c r="D328" s="840" t="s">
        <v>610</v>
      </c>
      <c r="E328" s="826" t="s">
        <v>2000</v>
      </c>
      <c r="F328" s="840" t="s">
        <v>2001</v>
      </c>
      <c r="G328" s="826" t="s">
        <v>2414</v>
      </c>
      <c r="H328" s="826" t="s">
        <v>2415</v>
      </c>
      <c r="I328" s="832">
        <v>0.48749999701976776</v>
      </c>
      <c r="J328" s="832">
        <v>600</v>
      </c>
      <c r="K328" s="833">
        <v>293</v>
      </c>
    </row>
    <row r="329" spans="1:11" ht="14.45" customHeight="1" x14ac:dyDescent="0.2">
      <c r="A329" s="822" t="s">
        <v>587</v>
      </c>
      <c r="B329" s="823" t="s">
        <v>588</v>
      </c>
      <c r="C329" s="826" t="s">
        <v>609</v>
      </c>
      <c r="D329" s="840" t="s">
        <v>610</v>
      </c>
      <c r="E329" s="826" t="s">
        <v>2000</v>
      </c>
      <c r="F329" s="840" t="s">
        <v>2001</v>
      </c>
      <c r="G329" s="826" t="s">
        <v>2416</v>
      </c>
      <c r="H329" s="826" t="s">
        <v>2417</v>
      </c>
      <c r="I329" s="832">
        <v>0.30000001192092896</v>
      </c>
      <c r="J329" s="832">
        <v>200</v>
      </c>
      <c r="K329" s="833">
        <v>60</v>
      </c>
    </row>
    <row r="330" spans="1:11" ht="14.45" customHeight="1" x14ac:dyDescent="0.2">
      <c r="A330" s="822" t="s">
        <v>587</v>
      </c>
      <c r="B330" s="823" t="s">
        <v>588</v>
      </c>
      <c r="C330" s="826" t="s">
        <v>609</v>
      </c>
      <c r="D330" s="840" t="s">
        <v>610</v>
      </c>
      <c r="E330" s="826" t="s">
        <v>2000</v>
      </c>
      <c r="F330" s="840" t="s">
        <v>2001</v>
      </c>
      <c r="G330" s="826" t="s">
        <v>2002</v>
      </c>
      <c r="H330" s="826" t="s">
        <v>2003</v>
      </c>
      <c r="I330" s="832">
        <v>0.3033333420753479</v>
      </c>
      <c r="J330" s="832">
        <v>300</v>
      </c>
      <c r="K330" s="833">
        <v>91</v>
      </c>
    </row>
    <row r="331" spans="1:11" ht="14.45" customHeight="1" x14ac:dyDescent="0.2">
      <c r="A331" s="822" t="s">
        <v>587</v>
      </c>
      <c r="B331" s="823" t="s">
        <v>588</v>
      </c>
      <c r="C331" s="826" t="s">
        <v>609</v>
      </c>
      <c r="D331" s="840" t="s">
        <v>610</v>
      </c>
      <c r="E331" s="826" t="s">
        <v>2000</v>
      </c>
      <c r="F331" s="840" t="s">
        <v>2001</v>
      </c>
      <c r="G331" s="826" t="s">
        <v>2006</v>
      </c>
      <c r="H331" s="826" t="s">
        <v>2007</v>
      </c>
      <c r="I331" s="832">
        <v>0.36555556456247967</v>
      </c>
      <c r="J331" s="832">
        <v>2700</v>
      </c>
      <c r="K331" s="833">
        <v>986</v>
      </c>
    </row>
    <row r="332" spans="1:11" ht="14.45" customHeight="1" x14ac:dyDescent="0.2">
      <c r="A332" s="822" t="s">
        <v>587</v>
      </c>
      <c r="B332" s="823" t="s">
        <v>588</v>
      </c>
      <c r="C332" s="826" t="s">
        <v>609</v>
      </c>
      <c r="D332" s="840" t="s">
        <v>610</v>
      </c>
      <c r="E332" s="826" t="s">
        <v>2000</v>
      </c>
      <c r="F332" s="840" t="s">
        <v>2001</v>
      </c>
      <c r="G332" s="826" t="s">
        <v>2008</v>
      </c>
      <c r="H332" s="826" t="s">
        <v>2009</v>
      </c>
      <c r="I332" s="832">
        <v>0.54200001955032351</v>
      </c>
      <c r="J332" s="832">
        <v>4000</v>
      </c>
      <c r="K332" s="833">
        <v>2170</v>
      </c>
    </row>
    <row r="333" spans="1:11" ht="14.45" customHeight="1" x14ac:dyDescent="0.2">
      <c r="A333" s="822" t="s">
        <v>587</v>
      </c>
      <c r="B333" s="823" t="s">
        <v>588</v>
      </c>
      <c r="C333" s="826" t="s">
        <v>609</v>
      </c>
      <c r="D333" s="840" t="s">
        <v>610</v>
      </c>
      <c r="E333" s="826" t="s">
        <v>2010</v>
      </c>
      <c r="F333" s="840" t="s">
        <v>2011</v>
      </c>
      <c r="G333" s="826" t="s">
        <v>2014</v>
      </c>
      <c r="H333" s="826" t="s">
        <v>2015</v>
      </c>
      <c r="I333" s="832">
        <v>17.272499561309814</v>
      </c>
      <c r="J333" s="832">
        <v>250</v>
      </c>
      <c r="K333" s="833">
        <v>4319.5</v>
      </c>
    </row>
    <row r="334" spans="1:11" ht="14.45" customHeight="1" x14ac:dyDescent="0.2">
      <c r="A334" s="822" t="s">
        <v>587</v>
      </c>
      <c r="B334" s="823" t="s">
        <v>588</v>
      </c>
      <c r="C334" s="826" t="s">
        <v>609</v>
      </c>
      <c r="D334" s="840" t="s">
        <v>610</v>
      </c>
      <c r="E334" s="826" t="s">
        <v>2010</v>
      </c>
      <c r="F334" s="840" t="s">
        <v>2011</v>
      </c>
      <c r="G334" s="826" t="s">
        <v>2016</v>
      </c>
      <c r="H334" s="826" t="s">
        <v>2017</v>
      </c>
      <c r="I334" s="832">
        <v>17.592221789889866</v>
      </c>
      <c r="J334" s="832">
        <v>950</v>
      </c>
      <c r="K334" s="833">
        <v>16789</v>
      </c>
    </row>
    <row r="335" spans="1:11" ht="14.45" customHeight="1" x14ac:dyDescent="0.2">
      <c r="A335" s="822" t="s">
        <v>587</v>
      </c>
      <c r="B335" s="823" t="s">
        <v>588</v>
      </c>
      <c r="C335" s="826" t="s">
        <v>609</v>
      </c>
      <c r="D335" s="840" t="s">
        <v>610</v>
      </c>
      <c r="E335" s="826" t="s">
        <v>2010</v>
      </c>
      <c r="F335" s="840" t="s">
        <v>2011</v>
      </c>
      <c r="G335" s="826" t="s">
        <v>2418</v>
      </c>
      <c r="H335" s="826" t="s">
        <v>2419</v>
      </c>
      <c r="I335" s="832">
        <v>17.721999740600587</v>
      </c>
      <c r="J335" s="832">
        <v>225</v>
      </c>
      <c r="K335" s="833">
        <v>3979</v>
      </c>
    </row>
    <row r="336" spans="1:11" ht="14.45" customHeight="1" x14ac:dyDescent="0.2">
      <c r="A336" s="822" t="s">
        <v>587</v>
      </c>
      <c r="B336" s="823" t="s">
        <v>588</v>
      </c>
      <c r="C336" s="826" t="s">
        <v>609</v>
      </c>
      <c r="D336" s="840" t="s">
        <v>610</v>
      </c>
      <c r="E336" s="826" t="s">
        <v>2010</v>
      </c>
      <c r="F336" s="840" t="s">
        <v>2011</v>
      </c>
      <c r="G336" s="826" t="s">
        <v>2420</v>
      </c>
      <c r="H336" s="826" t="s">
        <v>2421</v>
      </c>
      <c r="I336" s="832">
        <v>17.644285746983119</v>
      </c>
      <c r="J336" s="832">
        <v>450</v>
      </c>
      <c r="K336" s="833">
        <v>7828.5</v>
      </c>
    </row>
    <row r="337" spans="1:11" ht="14.45" customHeight="1" x14ac:dyDescent="0.2">
      <c r="A337" s="822" t="s">
        <v>587</v>
      </c>
      <c r="B337" s="823" t="s">
        <v>588</v>
      </c>
      <c r="C337" s="826" t="s">
        <v>609</v>
      </c>
      <c r="D337" s="840" t="s">
        <v>610</v>
      </c>
      <c r="E337" s="826" t="s">
        <v>2010</v>
      </c>
      <c r="F337" s="840" t="s">
        <v>2011</v>
      </c>
      <c r="G337" s="826" t="s">
        <v>2018</v>
      </c>
      <c r="H337" s="826" t="s">
        <v>2019</v>
      </c>
      <c r="I337" s="832">
        <v>2.880000114440918</v>
      </c>
      <c r="J337" s="832">
        <v>200</v>
      </c>
      <c r="K337" s="833">
        <v>576</v>
      </c>
    </row>
    <row r="338" spans="1:11" ht="14.45" customHeight="1" x14ac:dyDescent="0.2">
      <c r="A338" s="822" t="s">
        <v>587</v>
      </c>
      <c r="B338" s="823" t="s">
        <v>588</v>
      </c>
      <c r="C338" s="826" t="s">
        <v>609</v>
      </c>
      <c r="D338" s="840" t="s">
        <v>610</v>
      </c>
      <c r="E338" s="826" t="s">
        <v>2010</v>
      </c>
      <c r="F338" s="840" t="s">
        <v>2011</v>
      </c>
      <c r="G338" s="826" t="s">
        <v>2020</v>
      </c>
      <c r="H338" s="826" t="s">
        <v>2021</v>
      </c>
      <c r="I338" s="832">
        <v>2.9500000476837158</v>
      </c>
      <c r="J338" s="832">
        <v>11000</v>
      </c>
      <c r="K338" s="833">
        <v>32100</v>
      </c>
    </row>
    <row r="339" spans="1:11" ht="14.45" customHeight="1" x14ac:dyDescent="0.2">
      <c r="A339" s="822" t="s">
        <v>587</v>
      </c>
      <c r="B339" s="823" t="s">
        <v>588</v>
      </c>
      <c r="C339" s="826" t="s">
        <v>609</v>
      </c>
      <c r="D339" s="840" t="s">
        <v>610</v>
      </c>
      <c r="E339" s="826" t="s">
        <v>2010</v>
      </c>
      <c r="F339" s="840" t="s">
        <v>2011</v>
      </c>
      <c r="G339" s="826" t="s">
        <v>2022</v>
      </c>
      <c r="H339" s="826" t="s">
        <v>2023</v>
      </c>
      <c r="I339" s="832">
        <v>2.2999999523162842</v>
      </c>
      <c r="J339" s="832">
        <v>9000</v>
      </c>
      <c r="K339" s="833">
        <v>20700</v>
      </c>
    </row>
    <row r="340" spans="1:11" ht="14.45" customHeight="1" x14ac:dyDescent="0.2">
      <c r="A340" s="822" t="s">
        <v>587</v>
      </c>
      <c r="B340" s="823" t="s">
        <v>588</v>
      </c>
      <c r="C340" s="826" t="s">
        <v>609</v>
      </c>
      <c r="D340" s="840" t="s">
        <v>610</v>
      </c>
      <c r="E340" s="826" t="s">
        <v>2010</v>
      </c>
      <c r="F340" s="840" t="s">
        <v>2011</v>
      </c>
      <c r="G340" s="826" t="s">
        <v>2022</v>
      </c>
      <c r="H340" s="826" t="s">
        <v>2024</v>
      </c>
      <c r="I340" s="832">
        <v>2.2999999523162842</v>
      </c>
      <c r="J340" s="832">
        <v>8000</v>
      </c>
      <c r="K340" s="833">
        <v>18400</v>
      </c>
    </row>
    <row r="341" spans="1:11" ht="14.45" customHeight="1" x14ac:dyDescent="0.2">
      <c r="A341" s="822" t="s">
        <v>587</v>
      </c>
      <c r="B341" s="823" t="s">
        <v>588</v>
      </c>
      <c r="C341" s="826" t="s">
        <v>609</v>
      </c>
      <c r="D341" s="840" t="s">
        <v>610</v>
      </c>
      <c r="E341" s="826" t="s">
        <v>2010</v>
      </c>
      <c r="F341" s="840" t="s">
        <v>2011</v>
      </c>
      <c r="G341" s="826" t="s">
        <v>2025</v>
      </c>
      <c r="H341" s="826" t="s">
        <v>2026</v>
      </c>
      <c r="I341" s="832">
        <v>3.3900001049041748</v>
      </c>
      <c r="J341" s="832">
        <v>6800</v>
      </c>
      <c r="K341" s="833">
        <v>23052</v>
      </c>
    </row>
    <row r="342" spans="1:11" ht="14.45" customHeight="1" x14ac:dyDescent="0.2">
      <c r="A342" s="822" t="s">
        <v>587</v>
      </c>
      <c r="B342" s="823" t="s">
        <v>588</v>
      </c>
      <c r="C342" s="826" t="s">
        <v>609</v>
      </c>
      <c r="D342" s="840" t="s">
        <v>610</v>
      </c>
      <c r="E342" s="826" t="s">
        <v>2010</v>
      </c>
      <c r="F342" s="840" t="s">
        <v>2011</v>
      </c>
      <c r="G342" s="826" t="s">
        <v>2027</v>
      </c>
      <c r="H342" s="826" t="s">
        <v>2028</v>
      </c>
      <c r="I342" s="832">
        <v>3.0199999809265137</v>
      </c>
      <c r="J342" s="832">
        <v>5000</v>
      </c>
      <c r="K342" s="833">
        <v>15100</v>
      </c>
    </row>
    <row r="343" spans="1:11" ht="14.45" customHeight="1" x14ac:dyDescent="0.2">
      <c r="A343" s="822" t="s">
        <v>587</v>
      </c>
      <c r="B343" s="823" t="s">
        <v>588</v>
      </c>
      <c r="C343" s="826" t="s">
        <v>609</v>
      </c>
      <c r="D343" s="840" t="s">
        <v>610</v>
      </c>
      <c r="E343" s="826" t="s">
        <v>2010</v>
      </c>
      <c r="F343" s="840" t="s">
        <v>2011</v>
      </c>
      <c r="G343" s="826" t="s">
        <v>2029</v>
      </c>
      <c r="H343" s="826" t="s">
        <v>2030</v>
      </c>
      <c r="I343" s="832">
        <v>4.820000171661377</v>
      </c>
      <c r="J343" s="832">
        <v>8000</v>
      </c>
      <c r="K343" s="833">
        <v>38560</v>
      </c>
    </row>
    <row r="344" spans="1:11" ht="14.45" customHeight="1" x14ac:dyDescent="0.2">
      <c r="A344" s="822" t="s">
        <v>587</v>
      </c>
      <c r="B344" s="823" t="s">
        <v>588</v>
      </c>
      <c r="C344" s="826" t="s">
        <v>609</v>
      </c>
      <c r="D344" s="840" t="s">
        <v>610</v>
      </c>
      <c r="E344" s="826" t="s">
        <v>2010</v>
      </c>
      <c r="F344" s="840" t="s">
        <v>2011</v>
      </c>
      <c r="G344" s="826" t="s">
        <v>2031</v>
      </c>
      <c r="H344" s="826" t="s">
        <v>2032</v>
      </c>
      <c r="I344" s="832">
        <v>3.869999885559082</v>
      </c>
      <c r="J344" s="832">
        <v>300</v>
      </c>
      <c r="K344" s="833">
        <v>1161</v>
      </c>
    </row>
    <row r="345" spans="1:11" ht="14.45" customHeight="1" x14ac:dyDescent="0.2">
      <c r="A345" s="822" t="s">
        <v>587</v>
      </c>
      <c r="B345" s="823" t="s">
        <v>588</v>
      </c>
      <c r="C345" s="826" t="s">
        <v>609</v>
      </c>
      <c r="D345" s="840" t="s">
        <v>610</v>
      </c>
      <c r="E345" s="826" t="s">
        <v>2010</v>
      </c>
      <c r="F345" s="840" t="s">
        <v>2011</v>
      </c>
      <c r="G345" s="826" t="s">
        <v>2031</v>
      </c>
      <c r="H345" s="826" t="s">
        <v>2033</v>
      </c>
      <c r="I345" s="832">
        <v>3.869999885559082</v>
      </c>
      <c r="J345" s="832">
        <v>8000</v>
      </c>
      <c r="K345" s="833">
        <v>30960</v>
      </c>
    </row>
    <row r="346" spans="1:11" ht="14.45" customHeight="1" x14ac:dyDescent="0.2">
      <c r="A346" s="822" t="s">
        <v>587</v>
      </c>
      <c r="B346" s="823" t="s">
        <v>588</v>
      </c>
      <c r="C346" s="826" t="s">
        <v>609</v>
      </c>
      <c r="D346" s="840" t="s">
        <v>610</v>
      </c>
      <c r="E346" s="826" t="s">
        <v>2010</v>
      </c>
      <c r="F346" s="840" t="s">
        <v>2011</v>
      </c>
      <c r="G346" s="826" t="s">
        <v>2034</v>
      </c>
      <c r="H346" s="826" t="s">
        <v>2035</v>
      </c>
      <c r="I346" s="832">
        <v>3.1400001049041748</v>
      </c>
      <c r="J346" s="832">
        <v>8000</v>
      </c>
      <c r="K346" s="833">
        <v>25120</v>
      </c>
    </row>
    <row r="347" spans="1:11" ht="14.45" customHeight="1" x14ac:dyDescent="0.2">
      <c r="A347" s="822" t="s">
        <v>587</v>
      </c>
      <c r="B347" s="823" t="s">
        <v>588</v>
      </c>
      <c r="C347" s="826" t="s">
        <v>609</v>
      </c>
      <c r="D347" s="840" t="s">
        <v>610</v>
      </c>
      <c r="E347" s="826" t="s">
        <v>2010</v>
      </c>
      <c r="F347" s="840" t="s">
        <v>2011</v>
      </c>
      <c r="G347" s="826" t="s">
        <v>2422</v>
      </c>
      <c r="H347" s="826" t="s">
        <v>2423</v>
      </c>
      <c r="I347" s="832">
        <v>3.0299999713897705</v>
      </c>
      <c r="J347" s="832">
        <v>180</v>
      </c>
      <c r="K347" s="833">
        <v>545.4000244140625</v>
      </c>
    </row>
    <row r="348" spans="1:11" ht="14.45" customHeight="1" x14ac:dyDescent="0.2">
      <c r="A348" s="822" t="s">
        <v>587</v>
      </c>
      <c r="B348" s="823" t="s">
        <v>588</v>
      </c>
      <c r="C348" s="826" t="s">
        <v>609</v>
      </c>
      <c r="D348" s="840" t="s">
        <v>610</v>
      </c>
      <c r="E348" s="826" t="s">
        <v>2010</v>
      </c>
      <c r="F348" s="840" t="s">
        <v>2011</v>
      </c>
      <c r="G348" s="826" t="s">
        <v>2036</v>
      </c>
      <c r="H348" s="826" t="s">
        <v>2037</v>
      </c>
      <c r="I348" s="832">
        <v>2.809999942779541</v>
      </c>
      <c r="J348" s="832">
        <v>8000</v>
      </c>
      <c r="K348" s="833">
        <v>22480</v>
      </c>
    </row>
    <row r="349" spans="1:11" ht="14.45" customHeight="1" x14ac:dyDescent="0.2">
      <c r="A349" s="822" t="s">
        <v>587</v>
      </c>
      <c r="B349" s="823" t="s">
        <v>588</v>
      </c>
      <c r="C349" s="826" t="s">
        <v>609</v>
      </c>
      <c r="D349" s="840" t="s">
        <v>610</v>
      </c>
      <c r="E349" s="826" t="s">
        <v>2010</v>
      </c>
      <c r="F349" s="840" t="s">
        <v>2011</v>
      </c>
      <c r="G349" s="826" t="s">
        <v>2040</v>
      </c>
      <c r="H349" s="826" t="s">
        <v>2041</v>
      </c>
      <c r="I349" s="832">
        <v>3.630000114440918</v>
      </c>
      <c r="J349" s="832">
        <v>1000</v>
      </c>
      <c r="K349" s="833">
        <v>3630</v>
      </c>
    </row>
    <row r="350" spans="1:11" ht="14.45" customHeight="1" x14ac:dyDescent="0.2">
      <c r="A350" s="822" t="s">
        <v>587</v>
      </c>
      <c r="B350" s="823" t="s">
        <v>588</v>
      </c>
      <c r="C350" s="826" t="s">
        <v>609</v>
      </c>
      <c r="D350" s="840" t="s">
        <v>610</v>
      </c>
      <c r="E350" s="826" t="s">
        <v>2424</v>
      </c>
      <c r="F350" s="840" t="s">
        <v>2425</v>
      </c>
      <c r="G350" s="826" t="s">
        <v>2426</v>
      </c>
      <c r="H350" s="826" t="s">
        <v>2427</v>
      </c>
      <c r="I350" s="832">
        <v>629.20001220703125</v>
      </c>
      <c r="J350" s="832">
        <v>50</v>
      </c>
      <c r="K350" s="833">
        <v>31460</v>
      </c>
    </row>
    <row r="351" spans="1:11" ht="14.45" customHeight="1" x14ac:dyDescent="0.2">
      <c r="A351" s="822" t="s">
        <v>587</v>
      </c>
      <c r="B351" s="823" t="s">
        <v>588</v>
      </c>
      <c r="C351" s="826" t="s">
        <v>609</v>
      </c>
      <c r="D351" s="840" t="s">
        <v>610</v>
      </c>
      <c r="E351" s="826" t="s">
        <v>2424</v>
      </c>
      <c r="F351" s="840" t="s">
        <v>2425</v>
      </c>
      <c r="G351" s="826" t="s">
        <v>2428</v>
      </c>
      <c r="H351" s="826" t="s">
        <v>2429</v>
      </c>
      <c r="I351" s="832">
        <v>592.9000244140625</v>
      </c>
      <c r="J351" s="832">
        <v>48</v>
      </c>
      <c r="K351" s="833">
        <v>28459.201171875</v>
      </c>
    </row>
    <row r="352" spans="1:11" ht="14.45" customHeight="1" x14ac:dyDescent="0.2">
      <c r="A352" s="822" t="s">
        <v>587</v>
      </c>
      <c r="B352" s="823" t="s">
        <v>588</v>
      </c>
      <c r="C352" s="826" t="s">
        <v>609</v>
      </c>
      <c r="D352" s="840" t="s">
        <v>610</v>
      </c>
      <c r="E352" s="826" t="s">
        <v>2424</v>
      </c>
      <c r="F352" s="840" t="s">
        <v>2425</v>
      </c>
      <c r="G352" s="826" t="s">
        <v>2430</v>
      </c>
      <c r="H352" s="826" t="s">
        <v>2431</v>
      </c>
      <c r="I352" s="832">
        <v>592.9000244140625</v>
      </c>
      <c r="J352" s="832">
        <v>10</v>
      </c>
      <c r="K352" s="833">
        <v>5929</v>
      </c>
    </row>
    <row r="353" spans="1:11" ht="14.45" customHeight="1" x14ac:dyDescent="0.2">
      <c r="A353" s="822" t="s">
        <v>587</v>
      </c>
      <c r="B353" s="823" t="s">
        <v>588</v>
      </c>
      <c r="C353" s="826" t="s">
        <v>609</v>
      </c>
      <c r="D353" s="840" t="s">
        <v>610</v>
      </c>
      <c r="E353" s="826" t="s">
        <v>2424</v>
      </c>
      <c r="F353" s="840" t="s">
        <v>2425</v>
      </c>
      <c r="G353" s="826" t="s">
        <v>2432</v>
      </c>
      <c r="H353" s="826" t="s">
        <v>2433</v>
      </c>
      <c r="I353" s="832">
        <v>592.9000244140625</v>
      </c>
      <c r="J353" s="832">
        <v>10</v>
      </c>
      <c r="K353" s="833">
        <v>5929</v>
      </c>
    </row>
    <row r="354" spans="1:11" ht="14.45" customHeight="1" x14ac:dyDescent="0.2">
      <c r="A354" s="822" t="s">
        <v>587</v>
      </c>
      <c r="B354" s="823" t="s">
        <v>588</v>
      </c>
      <c r="C354" s="826" t="s">
        <v>609</v>
      </c>
      <c r="D354" s="840" t="s">
        <v>610</v>
      </c>
      <c r="E354" s="826" t="s">
        <v>2424</v>
      </c>
      <c r="F354" s="840" t="s">
        <v>2425</v>
      </c>
      <c r="G354" s="826" t="s">
        <v>2434</v>
      </c>
      <c r="H354" s="826" t="s">
        <v>2435</v>
      </c>
      <c r="I354" s="832">
        <v>2178</v>
      </c>
      <c r="J354" s="832">
        <v>10</v>
      </c>
      <c r="K354" s="833">
        <v>21780</v>
      </c>
    </row>
    <row r="355" spans="1:11" ht="14.45" customHeight="1" x14ac:dyDescent="0.2">
      <c r="A355" s="822" t="s">
        <v>587</v>
      </c>
      <c r="B355" s="823" t="s">
        <v>588</v>
      </c>
      <c r="C355" s="826" t="s">
        <v>609</v>
      </c>
      <c r="D355" s="840" t="s">
        <v>610</v>
      </c>
      <c r="E355" s="826" t="s">
        <v>2424</v>
      </c>
      <c r="F355" s="840" t="s">
        <v>2425</v>
      </c>
      <c r="G355" s="826" t="s">
        <v>2436</v>
      </c>
      <c r="H355" s="826" t="s">
        <v>2437</v>
      </c>
      <c r="I355" s="832">
        <v>1694</v>
      </c>
      <c r="J355" s="832">
        <v>30</v>
      </c>
      <c r="K355" s="833">
        <v>50820</v>
      </c>
    </row>
    <row r="356" spans="1:11" ht="14.45" customHeight="1" x14ac:dyDescent="0.2">
      <c r="A356" s="822" t="s">
        <v>587</v>
      </c>
      <c r="B356" s="823" t="s">
        <v>588</v>
      </c>
      <c r="C356" s="826" t="s">
        <v>609</v>
      </c>
      <c r="D356" s="840" t="s">
        <v>610</v>
      </c>
      <c r="E356" s="826" t="s">
        <v>2438</v>
      </c>
      <c r="F356" s="840" t="s">
        <v>2439</v>
      </c>
      <c r="G356" s="826" t="s">
        <v>2440</v>
      </c>
      <c r="H356" s="826" t="s">
        <v>2441</v>
      </c>
      <c r="I356" s="832">
        <v>88.099998474121094</v>
      </c>
      <c r="J356" s="832">
        <v>100</v>
      </c>
      <c r="K356" s="833">
        <v>8809.990234375</v>
      </c>
    </row>
    <row r="357" spans="1:11" ht="14.45" customHeight="1" x14ac:dyDescent="0.2">
      <c r="A357" s="822" t="s">
        <v>587</v>
      </c>
      <c r="B357" s="823" t="s">
        <v>588</v>
      </c>
      <c r="C357" s="826" t="s">
        <v>609</v>
      </c>
      <c r="D357" s="840" t="s">
        <v>610</v>
      </c>
      <c r="E357" s="826" t="s">
        <v>2438</v>
      </c>
      <c r="F357" s="840" t="s">
        <v>2439</v>
      </c>
      <c r="G357" s="826" t="s">
        <v>2442</v>
      </c>
      <c r="H357" s="826" t="s">
        <v>2443</v>
      </c>
      <c r="I357" s="832">
        <v>78.650001525878906</v>
      </c>
      <c r="J357" s="832">
        <v>25</v>
      </c>
      <c r="K357" s="833">
        <v>1966.25</v>
      </c>
    </row>
    <row r="358" spans="1:11" ht="14.45" customHeight="1" x14ac:dyDescent="0.2">
      <c r="A358" s="822" t="s">
        <v>587</v>
      </c>
      <c r="B358" s="823" t="s">
        <v>588</v>
      </c>
      <c r="C358" s="826" t="s">
        <v>609</v>
      </c>
      <c r="D358" s="840" t="s">
        <v>610</v>
      </c>
      <c r="E358" s="826" t="s">
        <v>2438</v>
      </c>
      <c r="F358" s="840" t="s">
        <v>2439</v>
      </c>
      <c r="G358" s="826" t="s">
        <v>2444</v>
      </c>
      <c r="H358" s="826" t="s">
        <v>2445</v>
      </c>
      <c r="I358" s="832">
        <v>1086.93994140625</v>
      </c>
      <c r="J358" s="832">
        <v>80</v>
      </c>
      <c r="K358" s="833">
        <v>86955.4375</v>
      </c>
    </row>
    <row r="359" spans="1:11" ht="14.45" customHeight="1" x14ac:dyDescent="0.2">
      <c r="A359" s="822" t="s">
        <v>587</v>
      </c>
      <c r="B359" s="823" t="s">
        <v>588</v>
      </c>
      <c r="C359" s="826" t="s">
        <v>609</v>
      </c>
      <c r="D359" s="840" t="s">
        <v>610</v>
      </c>
      <c r="E359" s="826" t="s">
        <v>2438</v>
      </c>
      <c r="F359" s="840" t="s">
        <v>2439</v>
      </c>
      <c r="G359" s="826" t="s">
        <v>2446</v>
      </c>
      <c r="H359" s="826" t="s">
        <v>2447</v>
      </c>
      <c r="I359" s="832">
        <v>3569.260009765625</v>
      </c>
      <c r="J359" s="832">
        <v>40</v>
      </c>
      <c r="K359" s="833">
        <v>142770.3125</v>
      </c>
    </row>
    <row r="360" spans="1:11" ht="14.45" customHeight="1" x14ac:dyDescent="0.2">
      <c r="A360" s="822" t="s">
        <v>587</v>
      </c>
      <c r="B360" s="823" t="s">
        <v>588</v>
      </c>
      <c r="C360" s="826" t="s">
        <v>609</v>
      </c>
      <c r="D360" s="840" t="s">
        <v>610</v>
      </c>
      <c r="E360" s="826" t="s">
        <v>2438</v>
      </c>
      <c r="F360" s="840" t="s">
        <v>2439</v>
      </c>
      <c r="G360" s="826" t="s">
        <v>2448</v>
      </c>
      <c r="H360" s="826" t="s">
        <v>2449</v>
      </c>
      <c r="I360" s="832">
        <v>663.05714634486606</v>
      </c>
      <c r="J360" s="832">
        <v>50</v>
      </c>
      <c r="K360" s="833">
        <v>33153.21923828125</v>
      </c>
    </row>
    <row r="361" spans="1:11" ht="14.45" customHeight="1" x14ac:dyDescent="0.2">
      <c r="A361" s="822" t="s">
        <v>587</v>
      </c>
      <c r="B361" s="823" t="s">
        <v>588</v>
      </c>
      <c r="C361" s="826" t="s">
        <v>609</v>
      </c>
      <c r="D361" s="840" t="s">
        <v>610</v>
      </c>
      <c r="E361" s="826" t="s">
        <v>2042</v>
      </c>
      <c r="F361" s="840" t="s">
        <v>2043</v>
      </c>
      <c r="G361" s="826" t="s">
        <v>2044</v>
      </c>
      <c r="H361" s="826" t="s">
        <v>2045</v>
      </c>
      <c r="I361" s="832">
        <v>0.57999998331069946</v>
      </c>
      <c r="J361" s="832">
        <v>100</v>
      </c>
      <c r="K361" s="833">
        <v>58</v>
      </c>
    </row>
    <row r="362" spans="1:11" ht="14.45" customHeight="1" x14ac:dyDescent="0.2">
      <c r="A362" s="822" t="s">
        <v>587</v>
      </c>
      <c r="B362" s="823" t="s">
        <v>588</v>
      </c>
      <c r="C362" s="826" t="s">
        <v>609</v>
      </c>
      <c r="D362" s="840" t="s">
        <v>610</v>
      </c>
      <c r="E362" s="826" t="s">
        <v>2046</v>
      </c>
      <c r="F362" s="840" t="s">
        <v>2047</v>
      </c>
      <c r="G362" s="826" t="s">
        <v>2048</v>
      </c>
      <c r="H362" s="826" t="s">
        <v>2049</v>
      </c>
      <c r="I362" s="832">
        <v>0.47999998927116394</v>
      </c>
      <c r="J362" s="832">
        <v>500</v>
      </c>
      <c r="K362" s="833">
        <v>240</v>
      </c>
    </row>
    <row r="363" spans="1:11" ht="14.45" customHeight="1" x14ac:dyDescent="0.2">
      <c r="A363" s="822" t="s">
        <v>587</v>
      </c>
      <c r="B363" s="823" t="s">
        <v>588</v>
      </c>
      <c r="C363" s="826" t="s">
        <v>609</v>
      </c>
      <c r="D363" s="840" t="s">
        <v>610</v>
      </c>
      <c r="E363" s="826" t="s">
        <v>2046</v>
      </c>
      <c r="F363" s="840" t="s">
        <v>2047</v>
      </c>
      <c r="G363" s="826" t="s">
        <v>2450</v>
      </c>
      <c r="H363" s="826" t="s">
        <v>2451</v>
      </c>
      <c r="I363" s="832">
        <v>0.47999998927116394</v>
      </c>
      <c r="J363" s="832">
        <v>900</v>
      </c>
      <c r="K363" s="833">
        <v>432</v>
      </c>
    </row>
    <row r="364" spans="1:11" ht="14.45" customHeight="1" thickBot="1" x14ac:dyDescent="0.25">
      <c r="A364" s="814" t="s">
        <v>587</v>
      </c>
      <c r="B364" s="815" t="s">
        <v>588</v>
      </c>
      <c r="C364" s="818" t="s">
        <v>609</v>
      </c>
      <c r="D364" s="841" t="s">
        <v>610</v>
      </c>
      <c r="E364" s="818" t="s">
        <v>2046</v>
      </c>
      <c r="F364" s="841" t="s">
        <v>2047</v>
      </c>
      <c r="G364" s="818" t="s">
        <v>2050</v>
      </c>
      <c r="H364" s="818" t="s">
        <v>2051</v>
      </c>
      <c r="I364" s="834">
        <v>1.6000000238418579</v>
      </c>
      <c r="J364" s="834">
        <v>600</v>
      </c>
      <c r="K364" s="835">
        <v>960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100F792-369A-4A69-B6CB-D6DC93C3A25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71.06</v>
      </c>
      <c r="D6" s="490"/>
      <c r="E6" s="490"/>
      <c r="F6" s="489"/>
      <c r="G6" s="491">
        <f ca="1">SUM(Tabulka[05 h_vram])/2</f>
        <v>100050.76</v>
      </c>
      <c r="H6" s="490">
        <f ca="1">SUM(Tabulka[06 h_naduv])/2</f>
        <v>5757</v>
      </c>
      <c r="I6" s="490">
        <f ca="1">SUM(Tabulka[07 h_nadzk])/2</f>
        <v>5661.2800000000007</v>
      </c>
      <c r="J6" s="489">
        <f ca="1">SUM(Tabulka[08 h_oon])/2</f>
        <v>71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1574858</v>
      </c>
      <c r="N6" s="490">
        <f ca="1">SUM(Tabulka[12 m_oc])/2</f>
        <v>1574858</v>
      </c>
      <c r="O6" s="489">
        <f ca="1">SUM(Tabulka[13 m_sk])/2</f>
        <v>50010632</v>
      </c>
      <c r="P6" s="488">
        <f ca="1">SUM(Tabulka[14_vzsk])/2</f>
        <v>68190</v>
      </c>
      <c r="Q6" s="488">
        <f ca="1">SUM(Tabulka[15_vzpl])/2</f>
        <v>79056.69599217987</v>
      </c>
      <c r="R6" s="487">
        <f ca="1">IF(Q6=0,0,P6/Q6)</f>
        <v>0.86254553323029359</v>
      </c>
      <c r="S6" s="486">
        <f ca="1">Q6-P6</f>
        <v>10866.69599217987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10.16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15280.800000000003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3019.5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659.40000000000009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388803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388803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11634155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24890.029325513202</v>
      </c>
      <c r="R8" s="470">
        <f ca="1">IF(Tabulka[[#This Row],[15_vzpl]]=0,"",Tabulka[[#This Row],[14_vzsk]]/Tabulka[[#This Row],[15_vzpl]])</f>
        <v>6.8300441826215003E-2</v>
      </c>
      <c r="S8" s="469">
        <f ca="1">IF(Tabulka[[#This Row],[15_vzpl]]-Tabulka[[#This Row],[14_vzsk]]=0,"",Tabulka[[#This Row],[15_vzpl]]-Tabulka[[#This Row],[14_vzsk]])</f>
        <v>23190.029325513202</v>
      </c>
    </row>
    <row r="9" spans="1:19" x14ac:dyDescent="0.25">
      <c r="A9" s="468">
        <v>99</v>
      </c>
      <c r="B9" s="467" t="s">
        <v>2466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1.1999999999999997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1803.2000000000003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409.70000000000005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27704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27704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1088467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24890.029325513202</v>
      </c>
      <c r="R9" s="470">
        <f ca="1">IF(Tabulka[[#This Row],[15_vzpl]]=0,"",Tabulka[[#This Row],[14_vzsk]]/Tabulka[[#This Row],[15_vzpl]])</f>
        <v>6.8300441826215003E-2</v>
      </c>
      <c r="S9" s="469">
        <f ca="1">IF(Tabulka[[#This Row],[15_vzpl]]-Tabulka[[#This Row],[14_vzsk]]=0,"",Tabulka[[#This Row],[15_vzpl]]-Tabulka[[#This Row],[14_vzsk]])</f>
        <v>23190.029325513202</v>
      </c>
    </row>
    <row r="10" spans="1:19" x14ac:dyDescent="0.25">
      <c r="A10" s="468">
        <v>100</v>
      </c>
      <c r="B10" s="467" t="s">
        <v>2467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624931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2468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8.0599999999999987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11953.6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249.70000000000005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345140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345140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9920757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2453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59.9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83225.959999999992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2530.5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5001.88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1172653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1172653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37951549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54166.666666666664</v>
      </c>
      <c r="R12" s="470">
        <f ca="1">IF(Tabulka[[#This Row],[15_vzpl]]=0,"",Tabulka[[#This Row],[14_vzsk]]/Tabulka[[#This Row],[15_vzpl]])</f>
        <v>1.2275076923076924</v>
      </c>
      <c r="S12" s="469">
        <f ca="1">IF(Tabulka[[#This Row],[15_vzpl]]-Tabulka[[#This Row],[14_vzsk]]=0,"",Tabulka[[#This Row],[15_vzpl]]-Tabulka[[#This Row],[14_vzsk]])</f>
        <v>-12323.333333333336</v>
      </c>
    </row>
    <row r="13" spans="1:19" x14ac:dyDescent="0.25">
      <c r="A13" s="468">
        <v>303</v>
      </c>
      <c r="B13" s="467" t="s">
        <v>2469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106.13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609400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54166.666666666664</v>
      </c>
      <c r="R13" s="470">
        <f ca="1">IF(Tabulka[[#This Row],[15_vzpl]]=0,"",Tabulka[[#This Row],[14_vzsk]]/Tabulka[[#This Row],[15_vzpl]])</f>
        <v>1.2275076923076924</v>
      </c>
      <c r="S13" s="469">
        <f ca="1">IF(Tabulka[[#This Row],[15_vzpl]]-Tabulka[[#This Row],[14_vzsk]]=0,"",Tabulka[[#This Row],[15_vzpl]]-Tabulka[[#This Row],[14_vzsk]])</f>
        <v>-12323.333333333336</v>
      </c>
    </row>
    <row r="14" spans="1:19" x14ac:dyDescent="0.25">
      <c r="A14" s="468">
        <v>304</v>
      </c>
      <c r="B14" s="467" t="s">
        <v>2470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33886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33886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306</v>
      </c>
      <c r="B15" s="467" t="s">
        <v>2471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10.050000000000001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173312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173312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5782863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307</v>
      </c>
      <c r="B16" s="467" t="s">
        <v>2472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12859.75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307.25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211723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211723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6174842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309</v>
      </c>
      <c r="B17" s="467" t="s">
        <v>2473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23879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23879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497884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310</v>
      </c>
      <c r="B18" s="467" t="s">
        <v>2474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33.450000000000003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46488.21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3522.75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683065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683065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23393715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2475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1492845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2454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424928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2476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13402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424928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0" t="s">
        <v>264</v>
      </c>
    </row>
    <row r="26" spans="1:19" x14ac:dyDescent="0.25">
      <c r="A26" s="373" t="s">
        <v>233</v>
      </c>
    </row>
    <row r="27" spans="1:19" x14ac:dyDescent="0.25">
      <c r="A27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F7C392A-8F1B-4573-8017-10505066DB6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2465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10.3</v>
      </c>
      <c r="F4" s="497"/>
      <c r="G4" s="497"/>
      <c r="H4" s="497"/>
      <c r="I4" s="497">
        <v>1526.4</v>
      </c>
      <c r="J4" s="497">
        <v>396</v>
      </c>
      <c r="K4" s="497">
        <v>55.2</v>
      </c>
      <c r="L4" s="497"/>
      <c r="M4" s="497"/>
      <c r="N4" s="497"/>
      <c r="O4" s="497">
        <v>5000</v>
      </c>
      <c r="P4" s="497">
        <v>5000</v>
      </c>
      <c r="Q4" s="497">
        <v>1044790</v>
      </c>
      <c r="R4" s="497"/>
      <c r="S4" s="497">
        <v>2489.0029325513196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1.2</v>
      </c>
      <c r="I5">
        <v>145.6</v>
      </c>
      <c r="J5">
        <v>24</v>
      </c>
      <c r="K5">
        <v>31.5</v>
      </c>
      <c r="Q5">
        <v>78085</v>
      </c>
      <c r="S5">
        <v>2489.0029325513196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36</v>
      </c>
      <c r="Q6">
        <v>59815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8.1</v>
      </c>
      <c r="I7">
        <v>1212.8</v>
      </c>
      <c r="J7">
        <v>336</v>
      </c>
      <c r="K7">
        <v>23.7</v>
      </c>
      <c r="O7">
        <v>5000</v>
      </c>
      <c r="P7">
        <v>5000</v>
      </c>
      <c r="Q7">
        <v>906890</v>
      </c>
    </row>
    <row r="8" spans="1:19" x14ac:dyDescent="0.25">
      <c r="A8" s="504" t="s">
        <v>215</v>
      </c>
      <c r="B8" s="503">
        <v>5</v>
      </c>
      <c r="C8">
        <v>1</v>
      </c>
      <c r="D8" t="s">
        <v>2453</v>
      </c>
      <c r="E8">
        <v>60</v>
      </c>
      <c r="I8">
        <v>9210.75</v>
      </c>
      <c r="J8">
        <v>102</v>
      </c>
      <c r="K8">
        <v>141.25</v>
      </c>
      <c r="O8">
        <v>35824</v>
      </c>
      <c r="P8">
        <v>35824</v>
      </c>
      <c r="Q8">
        <v>3170074</v>
      </c>
      <c r="R8">
        <v>14730</v>
      </c>
      <c r="S8">
        <v>5416.666666666667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1.75</v>
      </c>
      <c r="I9">
        <v>282</v>
      </c>
      <c r="Q9">
        <v>43162</v>
      </c>
      <c r="R9">
        <v>14730</v>
      </c>
      <c r="S9">
        <v>5416.666666666667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O10">
        <v>11176</v>
      </c>
      <c r="P10">
        <v>11176</v>
      </c>
    </row>
    <row r="11" spans="1:19" x14ac:dyDescent="0.25">
      <c r="A11" s="502" t="s">
        <v>218</v>
      </c>
      <c r="B11" s="501">
        <v>8</v>
      </c>
      <c r="C11">
        <v>1</v>
      </c>
      <c r="D11">
        <v>306</v>
      </c>
      <c r="E11">
        <v>10.5</v>
      </c>
      <c r="I11">
        <v>1428</v>
      </c>
      <c r="J11">
        <v>37</v>
      </c>
      <c r="K11">
        <v>15</v>
      </c>
      <c r="O11">
        <v>2400</v>
      </c>
      <c r="P11">
        <v>2400</v>
      </c>
      <c r="Q11">
        <v>478935</v>
      </c>
    </row>
    <row r="12" spans="1:19" x14ac:dyDescent="0.25">
      <c r="A12" s="504" t="s">
        <v>219</v>
      </c>
      <c r="B12" s="503">
        <v>9</v>
      </c>
      <c r="C12">
        <v>1</v>
      </c>
      <c r="D12">
        <v>307</v>
      </c>
      <c r="E12">
        <v>8.75</v>
      </c>
      <c r="I12">
        <v>1392</v>
      </c>
      <c r="J12">
        <v>25</v>
      </c>
      <c r="K12">
        <v>12</v>
      </c>
      <c r="O12">
        <v>2030</v>
      </c>
      <c r="P12">
        <v>2030</v>
      </c>
      <c r="Q12">
        <v>504396</v>
      </c>
    </row>
    <row r="13" spans="1:19" x14ac:dyDescent="0.25">
      <c r="A13" s="502" t="s">
        <v>220</v>
      </c>
      <c r="B13" s="501">
        <v>10</v>
      </c>
      <c r="C13">
        <v>1</v>
      </c>
      <c r="D13">
        <v>309</v>
      </c>
      <c r="E13">
        <v>1.25</v>
      </c>
      <c r="I13">
        <v>50</v>
      </c>
      <c r="K13">
        <v>18</v>
      </c>
      <c r="O13">
        <v>4588</v>
      </c>
      <c r="P13">
        <v>4588</v>
      </c>
      <c r="Q13">
        <v>33037</v>
      </c>
    </row>
    <row r="14" spans="1:19" x14ac:dyDescent="0.25">
      <c r="A14" s="504" t="s">
        <v>221</v>
      </c>
      <c r="B14" s="503">
        <v>11</v>
      </c>
      <c r="C14">
        <v>1</v>
      </c>
      <c r="D14">
        <v>310</v>
      </c>
      <c r="E14">
        <v>33.75</v>
      </c>
      <c r="I14">
        <v>5386.75</v>
      </c>
      <c r="K14">
        <v>96.25</v>
      </c>
      <c r="O14">
        <v>15630</v>
      </c>
      <c r="P14">
        <v>15630</v>
      </c>
      <c r="Q14">
        <v>2014899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4</v>
      </c>
      <c r="I15">
        <v>672</v>
      </c>
      <c r="J15">
        <v>40</v>
      </c>
      <c r="Q15">
        <v>95645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2454</v>
      </c>
      <c r="E16">
        <v>1</v>
      </c>
      <c r="I16">
        <v>168</v>
      </c>
      <c r="J16">
        <v>18</v>
      </c>
      <c r="Q16">
        <v>37130</v>
      </c>
    </row>
    <row r="17" spans="3:19" x14ac:dyDescent="0.25">
      <c r="C17">
        <v>1</v>
      </c>
      <c r="D17">
        <v>30</v>
      </c>
      <c r="E17">
        <v>1</v>
      </c>
      <c r="I17">
        <v>168</v>
      </c>
      <c r="J17">
        <v>18</v>
      </c>
      <c r="Q17">
        <v>37130</v>
      </c>
    </row>
    <row r="18" spans="3:19" x14ac:dyDescent="0.25">
      <c r="C18" t="s">
        <v>2455</v>
      </c>
      <c r="E18">
        <v>71.3</v>
      </c>
      <c r="I18">
        <v>10905.15</v>
      </c>
      <c r="J18">
        <v>516</v>
      </c>
      <c r="K18">
        <v>196.45</v>
      </c>
      <c r="O18">
        <v>40824</v>
      </c>
      <c r="P18">
        <v>40824</v>
      </c>
      <c r="Q18">
        <v>4251994</v>
      </c>
      <c r="R18">
        <v>14730</v>
      </c>
      <c r="S18">
        <v>7905.6695992179866</v>
      </c>
    </row>
    <row r="19" spans="3:19" x14ac:dyDescent="0.25">
      <c r="C19">
        <v>2</v>
      </c>
      <c r="D19" t="s">
        <v>266</v>
      </c>
      <c r="E19">
        <v>10.3</v>
      </c>
      <c r="I19">
        <v>1456</v>
      </c>
      <c r="J19">
        <v>219</v>
      </c>
      <c r="K19">
        <v>49</v>
      </c>
      <c r="L19">
        <v>11.5</v>
      </c>
      <c r="Q19">
        <v>919914</v>
      </c>
      <c r="S19">
        <v>2489.0029325513196</v>
      </c>
    </row>
    <row r="20" spans="3:19" x14ac:dyDescent="0.25">
      <c r="C20">
        <v>2</v>
      </c>
      <c r="D20">
        <v>99</v>
      </c>
      <c r="E20">
        <v>1.2</v>
      </c>
      <c r="I20">
        <v>176</v>
      </c>
      <c r="J20">
        <v>40</v>
      </c>
      <c r="K20">
        <v>36</v>
      </c>
      <c r="Q20">
        <v>95919</v>
      </c>
      <c r="S20">
        <v>2489.0029325513196</v>
      </c>
    </row>
    <row r="21" spans="3:19" x14ac:dyDescent="0.25">
      <c r="C21">
        <v>2</v>
      </c>
      <c r="D21">
        <v>100</v>
      </c>
      <c r="E21">
        <v>1</v>
      </c>
      <c r="I21">
        <v>160</v>
      </c>
      <c r="J21">
        <v>12</v>
      </c>
      <c r="Q21">
        <v>50639</v>
      </c>
    </row>
    <row r="22" spans="3:19" x14ac:dyDescent="0.25">
      <c r="C22">
        <v>2</v>
      </c>
      <c r="D22">
        <v>101</v>
      </c>
      <c r="E22">
        <v>8.1</v>
      </c>
      <c r="I22">
        <v>1120</v>
      </c>
      <c r="J22">
        <v>167</v>
      </c>
      <c r="K22">
        <v>13</v>
      </c>
      <c r="L22">
        <v>11.5</v>
      </c>
      <c r="Q22">
        <v>773356</v>
      </c>
    </row>
    <row r="23" spans="3:19" x14ac:dyDescent="0.25">
      <c r="C23">
        <v>2</v>
      </c>
      <c r="D23" t="s">
        <v>2453</v>
      </c>
      <c r="E23">
        <v>59.5</v>
      </c>
      <c r="I23">
        <v>7988</v>
      </c>
      <c r="J23">
        <v>118.75</v>
      </c>
      <c r="K23">
        <v>448</v>
      </c>
      <c r="O23">
        <v>28870</v>
      </c>
      <c r="P23">
        <v>28870</v>
      </c>
      <c r="Q23">
        <v>2986423</v>
      </c>
      <c r="R23">
        <v>6420</v>
      </c>
      <c r="S23">
        <v>5416.666666666667</v>
      </c>
    </row>
    <row r="24" spans="3:19" x14ac:dyDescent="0.25">
      <c r="C24">
        <v>2</v>
      </c>
      <c r="D24">
        <v>303</v>
      </c>
      <c r="E24">
        <v>1.75</v>
      </c>
      <c r="I24">
        <v>240</v>
      </c>
      <c r="Q24">
        <v>41197</v>
      </c>
      <c r="R24">
        <v>6420</v>
      </c>
      <c r="S24">
        <v>5416.666666666667</v>
      </c>
    </row>
    <row r="25" spans="3:19" x14ac:dyDescent="0.25">
      <c r="C25">
        <v>2</v>
      </c>
      <c r="D25">
        <v>306</v>
      </c>
      <c r="E25">
        <v>10.5</v>
      </c>
      <c r="I25">
        <v>1332</v>
      </c>
      <c r="J25">
        <v>10</v>
      </c>
      <c r="K25">
        <v>20</v>
      </c>
      <c r="O25">
        <v>6000</v>
      </c>
      <c r="P25">
        <v>6000</v>
      </c>
      <c r="Q25">
        <v>424086</v>
      </c>
    </row>
    <row r="26" spans="3:19" x14ac:dyDescent="0.25">
      <c r="C26">
        <v>2</v>
      </c>
      <c r="D26">
        <v>307</v>
      </c>
      <c r="E26">
        <v>8.75</v>
      </c>
      <c r="I26">
        <v>1232</v>
      </c>
      <c r="J26">
        <v>41</v>
      </c>
      <c r="K26">
        <v>70</v>
      </c>
      <c r="O26">
        <v>4000</v>
      </c>
      <c r="P26">
        <v>4000</v>
      </c>
      <c r="Q26">
        <v>491510</v>
      </c>
    </row>
    <row r="27" spans="3:19" x14ac:dyDescent="0.25">
      <c r="C27">
        <v>2</v>
      </c>
      <c r="D27">
        <v>309</v>
      </c>
      <c r="E27">
        <v>1.25</v>
      </c>
      <c r="I27">
        <v>40</v>
      </c>
      <c r="K27">
        <v>64</v>
      </c>
      <c r="Q27">
        <v>24296</v>
      </c>
    </row>
    <row r="28" spans="3:19" x14ac:dyDescent="0.25">
      <c r="C28">
        <v>2</v>
      </c>
      <c r="D28">
        <v>310</v>
      </c>
      <c r="E28">
        <v>33.25</v>
      </c>
      <c r="I28">
        <v>4504</v>
      </c>
      <c r="J28">
        <v>42.75</v>
      </c>
      <c r="K28">
        <v>294</v>
      </c>
      <c r="O28">
        <v>18870</v>
      </c>
      <c r="P28">
        <v>18870</v>
      </c>
      <c r="Q28">
        <v>1914405</v>
      </c>
    </row>
    <row r="29" spans="3:19" x14ac:dyDescent="0.25">
      <c r="C29">
        <v>2</v>
      </c>
      <c r="D29">
        <v>642</v>
      </c>
      <c r="E29">
        <v>4</v>
      </c>
      <c r="I29">
        <v>640</v>
      </c>
      <c r="J29">
        <v>25</v>
      </c>
      <c r="Q29">
        <v>90929</v>
      </c>
    </row>
    <row r="30" spans="3:19" x14ac:dyDescent="0.25">
      <c r="C30">
        <v>2</v>
      </c>
      <c r="D30" t="s">
        <v>2454</v>
      </c>
      <c r="E30">
        <v>1</v>
      </c>
      <c r="I30">
        <v>136</v>
      </c>
      <c r="J30">
        <v>33</v>
      </c>
      <c r="Q30">
        <v>39784</v>
      </c>
    </row>
    <row r="31" spans="3:19" x14ac:dyDescent="0.25">
      <c r="C31">
        <v>2</v>
      </c>
      <c r="D31">
        <v>30</v>
      </c>
      <c r="E31">
        <v>1</v>
      </c>
      <c r="I31">
        <v>136</v>
      </c>
      <c r="J31">
        <v>33</v>
      </c>
      <c r="Q31">
        <v>39784</v>
      </c>
    </row>
    <row r="32" spans="3:19" x14ac:dyDescent="0.25">
      <c r="C32" t="s">
        <v>2456</v>
      </c>
      <c r="E32">
        <v>70.8</v>
      </c>
      <c r="I32">
        <v>9580</v>
      </c>
      <c r="J32">
        <v>370.75</v>
      </c>
      <c r="K32">
        <v>497</v>
      </c>
      <c r="L32">
        <v>11.5</v>
      </c>
      <c r="O32">
        <v>28870</v>
      </c>
      <c r="P32">
        <v>28870</v>
      </c>
      <c r="Q32">
        <v>3946121</v>
      </c>
      <c r="R32">
        <v>6420</v>
      </c>
      <c r="S32">
        <v>7905.6695992179866</v>
      </c>
    </row>
    <row r="33" spans="3:19" x14ac:dyDescent="0.25">
      <c r="C33">
        <v>3</v>
      </c>
      <c r="D33" t="s">
        <v>266</v>
      </c>
      <c r="E33">
        <v>10.3</v>
      </c>
      <c r="I33">
        <v>1787.2</v>
      </c>
      <c r="J33">
        <v>249</v>
      </c>
      <c r="K33">
        <v>37.6</v>
      </c>
      <c r="O33">
        <v>5750</v>
      </c>
      <c r="P33">
        <v>5750</v>
      </c>
      <c r="Q33">
        <v>898398</v>
      </c>
      <c r="S33">
        <v>2489.0029325513196</v>
      </c>
    </row>
    <row r="34" spans="3:19" x14ac:dyDescent="0.25">
      <c r="C34">
        <v>3</v>
      </c>
      <c r="D34">
        <v>99</v>
      </c>
      <c r="E34">
        <v>1.2</v>
      </c>
      <c r="I34">
        <v>220.8</v>
      </c>
      <c r="J34">
        <v>24</v>
      </c>
      <c r="K34">
        <v>32</v>
      </c>
      <c r="Q34">
        <v>85591</v>
      </c>
      <c r="S34">
        <v>2489.0029325513196</v>
      </c>
    </row>
    <row r="35" spans="3:19" x14ac:dyDescent="0.25">
      <c r="C35">
        <v>3</v>
      </c>
      <c r="D35">
        <v>100</v>
      </c>
      <c r="E35">
        <v>1</v>
      </c>
      <c r="I35">
        <v>184</v>
      </c>
      <c r="J35">
        <v>27</v>
      </c>
      <c r="Q35">
        <v>53239</v>
      </c>
    </row>
    <row r="36" spans="3:19" x14ac:dyDescent="0.25">
      <c r="C36">
        <v>3</v>
      </c>
      <c r="D36">
        <v>101</v>
      </c>
      <c r="E36">
        <v>8.1</v>
      </c>
      <c r="I36">
        <v>1382.4</v>
      </c>
      <c r="J36">
        <v>198</v>
      </c>
      <c r="K36">
        <v>5.6</v>
      </c>
      <c r="O36">
        <v>5750</v>
      </c>
      <c r="P36">
        <v>5750</v>
      </c>
      <c r="Q36">
        <v>759568</v>
      </c>
    </row>
    <row r="37" spans="3:19" x14ac:dyDescent="0.25">
      <c r="C37">
        <v>3</v>
      </c>
      <c r="D37" t="s">
        <v>2453</v>
      </c>
      <c r="E37">
        <v>59.25</v>
      </c>
      <c r="I37">
        <v>8594</v>
      </c>
      <c r="J37">
        <v>327.25</v>
      </c>
      <c r="K37">
        <v>809.5</v>
      </c>
      <c r="O37">
        <v>62798</v>
      </c>
      <c r="P37">
        <v>62798</v>
      </c>
      <c r="Q37">
        <v>3150512</v>
      </c>
      <c r="S37">
        <v>5416.666666666667</v>
      </c>
    </row>
    <row r="38" spans="3:19" x14ac:dyDescent="0.25">
      <c r="C38">
        <v>3</v>
      </c>
      <c r="D38">
        <v>303</v>
      </c>
      <c r="E38">
        <v>1.75</v>
      </c>
      <c r="I38">
        <v>210</v>
      </c>
      <c r="Q38">
        <v>18817</v>
      </c>
      <c r="S38">
        <v>5416.666666666667</v>
      </c>
    </row>
    <row r="39" spans="3:19" x14ac:dyDescent="0.25">
      <c r="C39">
        <v>3</v>
      </c>
      <c r="D39">
        <v>304</v>
      </c>
      <c r="O39">
        <v>7882</v>
      </c>
      <c r="P39">
        <v>7882</v>
      </c>
    </row>
    <row r="40" spans="3:19" x14ac:dyDescent="0.25">
      <c r="C40">
        <v>3</v>
      </c>
      <c r="D40">
        <v>306</v>
      </c>
      <c r="E40">
        <v>9.5</v>
      </c>
      <c r="I40">
        <v>1284</v>
      </c>
      <c r="J40">
        <v>70</v>
      </c>
      <c r="K40">
        <v>70</v>
      </c>
      <c r="O40">
        <v>7550</v>
      </c>
      <c r="P40">
        <v>7550</v>
      </c>
      <c r="Q40">
        <v>474866</v>
      </c>
    </row>
    <row r="41" spans="3:19" x14ac:dyDescent="0.25">
      <c r="C41">
        <v>3</v>
      </c>
      <c r="D41">
        <v>307</v>
      </c>
      <c r="E41">
        <v>8.75</v>
      </c>
      <c r="I41">
        <v>1384</v>
      </c>
      <c r="J41">
        <v>52</v>
      </c>
      <c r="K41">
        <v>102</v>
      </c>
      <c r="O41">
        <v>5560</v>
      </c>
      <c r="P41">
        <v>5560</v>
      </c>
      <c r="Q41">
        <v>477501</v>
      </c>
    </row>
    <row r="42" spans="3:19" x14ac:dyDescent="0.25">
      <c r="C42">
        <v>3</v>
      </c>
      <c r="D42">
        <v>309</v>
      </c>
      <c r="E42">
        <v>2</v>
      </c>
      <c r="I42">
        <v>184</v>
      </c>
      <c r="O42">
        <v>7882</v>
      </c>
      <c r="P42">
        <v>7882</v>
      </c>
      <c r="Q42">
        <v>44782</v>
      </c>
    </row>
    <row r="43" spans="3:19" x14ac:dyDescent="0.25">
      <c r="C43">
        <v>3</v>
      </c>
      <c r="D43">
        <v>310</v>
      </c>
      <c r="E43">
        <v>33.25</v>
      </c>
      <c r="I43">
        <v>4828</v>
      </c>
      <c r="J43">
        <v>116.75</v>
      </c>
      <c r="K43">
        <v>637.5</v>
      </c>
      <c r="O43">
        <v>33924</v>
      </c>
      <c r="P43">
        <v>33924</v>
      </c>
      <c r="Q43">
        <v>2019539</v>
      </c>
    </row>
    <row r="44" spans="3:19" x14ac:dyDescent="0.25">
      <c r="C44">
        <v>3</v>
      </c>
      <c r="D44">
        <v>642</v>
      </c>
      <c r="E44">
        <v>4</v>
      </c>
      <c r="I44">
        <v>704</v>
      </c>
      <c r="J44">
        <v>88.5</v>
      </c>
      <c r="Q44">
        <v>115007</v>
      </c>
    </row>
    <row r="45" spans="3:19" x14ac:dyDescent="0.25">
      <c r="C45">
        <v>3</v>
      </c>
      <c r="D45" t="s">
        <v>2454</v>
      </c>
      <c r="E45">
        <v>1</v>
      </c>
      <c r="I45">
        <v>180</v>
      </c>
      <c r="J45">
        <v>22</v>
      </c>
      <c r="Q45">
        <v>37461</v>
      </c>
    </row>
    <row r="46" spans="3:19" x14ac:dyDescent="0.25">
      <c r="C46">
        <v>3</v>
      </c>
      <c r="D46">
        <v>30</v>
      </c>
      <c r="E46">
        <v>1</v>
      </c>
      <c r="I46">
        <v>180</v>
      </c>
      <c r="J46">
        <v>22</v>
      </c>
      <c r="Q46">
        <v>37461</v>
      </c>
    </row>
    <row r="47" spans="3:19" x14ac:dyDescent="0.25">
      <c r="C47" t="s">
        <v>2457</v>
      </c>
      <c r="E47">
        <v>70.55</v>
      </c>
      <c r="I47">
        <v>10561.2</v>
      </c>
      <c r="J47">
        <v>598.25</v>
      </c>
      <c r="K47">
        <v>847.1</v>
      </c>
      <c r="O47">
        <v>68548</v>
      </c>
      <c r="P47">
        <v>68548</v>
      </c>
      <c r="Q47">
        <v>4086371</v>
      </c>
      <c r="S47">
        <v>7905.6695992179866</v>
      </c>
    </row>
    <row r="48" spans="3:19" x14ac:dyDescent="0.25">
      <c r="C48">
        <v>4</v>
      </c>
      <c r="D48" t="s">
        <v>266</v>
      </c>
      <c r="E48">
        <v>10.3</v>
      </c>
      <c r="I48">
        <v>1748.8</v>
      </c>
      <c r="J48">
        <v>331</v>
      </c>
      <c r="K48">
        <v>59.199999999999996</v>
      </c>
      <c r="L48">
        <v>13.5</v>
      </c>
      <c r="Q48">
        <v>1762284</v>
      </c>
      <c r="S48">
        <v>2489.0029325513196</v>
      </c>
    </row>
    <row r="49" spans="3:19" x14ac:dyDescent="0.25">
      <c r="C49">
        <v>4</v>
      </c>
      <c r="D49">
        <v>99</v>
      </c>
      <c r="E49">
        <v>1.2</v>
      </c>
      <c r="I49">
        <v>211.2</v>
      </c>
      <c r="J49">
        <v>16</v>
      </c>
      <c r="K49">
        <v>44.8</v>
      </c>
      <c r="Q49">
        <v>193294</v>
      </c>
      <c r="S49">
        <v>2489.0029325513196</v>
      </c>
    </row>
    <row r="50" spans="3:19" x14ac:dyDescent="0.25">
      <c r="C50">
        <v>4</v>
      </c>
      <c r="D50">
        <v>100</v>
      </c>
      <c r="E50">
        <v>1</v>
      </c>
      <c r="I50">
        <v>144</v>
      </c>
      <c r="J50">
        <v>28</v>
      </c>
      <c r="L50">
        <v>1</v>
      </c>
      <c r="Q50">
        <v>95511</v>
      </c>
    </row>
    <row r="51" spans="3:19" x14ac:dyDescent="0.25">
      <c r="C51">
        <v>4</v>
      </c>
      <c r="D51">
        <v>101</v>
      </c>
      <c r="E51">
        <v>8.1</v>
      </c>
      <c r="I51">
        <v>1393.6</v>
      </c>
      <c r="J51">
        <v>287</v>
      </c>
      <c r="K51">
        <v>14.4</v>
      </c>
      <c r="L51">
        <v>12.5</v>
      </c>
      <c r="Q51">
        <v>1473479</v>
      </c>
    </row>
    <row r="52" spans="3:19" x14ac:dyDescent="0.25">
      <c r="C52">
        <v>4</v>
      </c>
      <c r="D52" t="s">
        <v>2453</v>
      </c>
      <c r="E52">
        <v>59.25</v>
      </c>
      <c r="I52">
        <v>9010</v>
      </c>
      <c r="J52">
        <v>254.5</v>
      </c>
      <c r="K52">
        <v>443.5</v>
      </c>
      <c r="O52">
        <v>30216</v>
      </c>
      <c r="P52">
        <v>30216</v>
      </c>
      <c r="Q52">
        <v>7356191</v>
      </c>
      <c r="R52">
        <v>9670</v>
      </c>
      <c r="S52">
        <v>5416.666666666667</v>
      </c>
    </row>
    <row r="53" spans="3:19" x14ac:dyDescent="0.25">
      <c r="C53">
        <v>4</v>
      </c>
      <c r="D53">
        <v>303</v>
      </c>
      <c r="E53">
        <v>1.75</v>
      </c>
      <c r="I53">
        <v>288</v>
      </c>
      <c r="J53">
        <v>25</v>
      </c>
      <c r="K53">
        <v>44</v>
      </c>
      <c r="Q53">
        <v>125872</v>
      </c>
      <c r="R53">
        <v>9670</v>
      </c>
      <c r="S53">
        <v>5416.666666666667</v>
      </c>
    </row>
    <row r="54" spans="3:19" x14ac:dyDescent="0.25">
      <c r="C54">
        <v>4</v>
      </c>
      <c r="D54">
        <v>304</v>
      </c>
      <c r="O54">
        <v>400</v>
      </c>
      <c r="P54">
        <v>400</v>
      </c>
    </row>
    <row r="55" spans="3:19" x14ac:dyDescent="0.25">
      <c r="C55">
        <v>4</v>
      </c>
      <c r="D55">
        <v>306</v>
      </c>
      <c r="E55">
        <v>9.5</v>
      </c>
      <c r="I55">
        <v>1446</v>
      </c>
      <c r="J55">
        <v>33.5</v>
      </c>
      <c r="K55">
        <v>68</v>
      </c>
      <c r="O55">
        <v>7334</v>
      </c>
      <c r="P55">
        <v>7334</v>
      </c>
      <c r="Q55">
        <v>1157016</v>
      </c>
    </row>
    <row r="56" spans="3:19" x14ac:dyDescent="0.25">
      <c r="C56">
        <v>4</v>
      </c>
      <c r="D56">
        <v>307</v>
      </c>
      <c r="E56">
        <v>8.75</v>
      </c>
      <c r="I56">
        <v>1374</v>
      </c>
      <c r="J56">
        <v>36.5</v>
      </c>
      <c r="K56">
        <v>37</v>
      </c>
      <c r="O56">
        <v>2695</v>
      </c>
      <c r="P56">
        <v>2695</v>
      </c>
      <c r="Q56">
        <v>1109530</v>
      </c>
    </row>
    <row r="57" spans="3:19" x14ac:dyDescent="0.25">
      <c r="C57">
        <v>4</v>
      </c>
      <c r="D57">
        <v>309</v>
      </c>
      <c r="E57">
        <v>2</v>
      </c>
      <c r="I57">
        <v>176</v>
      </c>
      <c r="Q57">
        <v>114273</v>
      </c>
    </row>
    <row r="58" spans="3:19" x14ac:dyDescent="0.25">
      <c r="C58">
        <v>4</v>
      </c>
      <c r="D58">
        <v>310</v>
      </c>
      <c r="E58">
        <v>33.25</v>
      </c>
      <c r="I58">
        <v>5022</v>
      </c>
      <c r="J58">
        <v>100</v>
      </c>
      <c r="K58">
        <v>294.5</v>
      </c>
      <c r="O58">
        <v>19787</v>
      </c>
      <c r="P58">
        <v>19787</v>
      </c>
      <c r="Q58">
        <v>4429853</v>
      </c>
    </row>
    <row r="59" spans="3:19" x14ac:dyDescent="0.25">
      <c r="C59">
        <v>4</v>
      </c>
      <c r="D59">
        <v>642</v>
      </c>
      <c r="E59">
        <v>4</v>
      </c>
      <c r="I59">
        <v>704</v>
      </c>
      <c r="J59">
        <v>59.5</v>
      </c>
      <c r="Q59">
        <v>419647</v>
      </c>
    </row>
    <row r="60" spans="3:19" x14ac:dyDescent="0.25">
      <c r="C60">
        <v>4</v>
      </c>
      <c r="D60" t="s">
        <v>2454</v>
      </c>
      <c r="E60">
        <v>1</v>
      </c>
      <c r="I60">
        <v>172</v>
      </c>
      <c r="J60">
        <v>20</v>
      </c>
      <c r="Q60">
        <v>66565</v>
      </c>
    </row>
    <row r="61" spans="3:19" x14ac:dyDescent="0.25">
      <c r="C61">
        <v>4</v>
      </c>
      <c r="D61">
        <v>30</v>
      </c>
      <c r="E61">
        <v>1</v>
      </c>
      <c r="I61">
        <v>172</v>
      </c>
      <c r="J61">
        <v>20</v>
      </c>
      <c r="Q61">
        <v>66565</v>
      </c>
    </row>
    <row r="62" spans="3:19" x14ac:dyDescent="0.25">
      <c r="C62" t="s">
        <v>2458</v>
      </c>
      <c r="E62">
        <v>70.55</v>
      </c>
      <c r="I62">
        <v>10930.8</v>
      </c>
      <c r="J62">
        <v>605.5</v>
      </c>
      <c r="K62">
        <v>502.7</v>
      </c>
      <c r="L62">
        <v>13.5</v>
      </c>
      <c r="O62">
        <v>30216</v>
      </c>
      <c r="P62">
        <v>30216</v>
      </c>
      <c r="Q62">
        <v>9185040</v>
      </c>
      <c r="R62">
        <v>9670</v>
      </c>
      <c r="S62">
        <v>7905.6695992179866</v>
      </c>
    </row>
    <row r="63" spans="3:19" x14ac:dyDescent="0.25">
      <c r="C63">
        <v>5</v>
      </c>
      <c r="D63" t="s">
        <v>266</v>
      </c>
      <c r="E63">
        <v>10.3</v>
      </c>
      <c r="I63">
        <v>1654.4</v>
      </c>
      <c r="J63">
        <v>343</v>
      </c>
      <c r="K63">
        <v>89.6</v>
      </c>
      <c r="L63">
        <v>11.5</v>
      </c>
      <c r="Q63">
        <v>1085516</v>
      </c>
      <c r="S63">
        <v>2489.0029325513196</v>
      </c>
    </row>
    <row r="64" spans="3:19" x14ac:dyDescent="0.25">
      <c r="C64">
        <v>5</v>
      </c>
      <c r="D64">
        <v>99</v>
      </c>
      <c r="E64">
        <v>1.2</v>
      </c>
      <c r="I64">
        <v>177.6</v>
      </c>
      <c r="J64">
        <v>39</v>
      </c>
      <c r="K64">
        <v>45.4</v>
      </c>
      <c r="Q64">
        <v>104017</v>
      </c>
      <c r="S64">
        <v>2489.0029325513196</v>
      </c>
    </row>
    <row r="65" spans="3:19" x14ac:dyDescent="0.25">
      <c r="C65">
        <v>5</v>
      </c>
      <c r="D65">
        <v>100</v>
      </c>
      <c r="E65">
        <v>1</v>
      </c>
      <c r="I65">
        <v>164</v>
      </c>
      <c r="J65">
        <v>40</v>
      </c>
      <c r="Q65">
        <v>65861</v>
      </c>
    </row>
    <row r="66" spans="3:19" x14ac:dyDescent="0.25">
      <c r="C66">
        <v>5</v>
      </c>
      <c r="D66">
        <v>101</v>
      </c>
      <c r="E66">
        <v>8.1</v>
      </c>
      <c r="I66">
        <v>1312.8</v>
      </c>
      <c r="J66">
        <v>264</v>
      </c>
      <c r="K66">
        <v>44.2</v>
      </c>
      <c r="L66">
        <v>11.5</v>
      </c>
      <c r="Q66">
        <v>915638</v>
      </c>
    </row>
    <row r="67" spans="3:19" x14ac:dyDescent="0.25">
      <c r="C67">
        <v>5</v>
      </c>
      <c r="D67" t="s">
        <v>2453</v>
      </c>
      <c r="E67">
        <v>59.5</v>
      </c>
      <c r="I67">
        <v>8874</v>
      </c>
      <c r="J67">
        <v>242.75</v>
      </c>
      <c r="K67">
        <v>616.5</v>
      </c>
      <c r="O67">
        <v>29466</v>
      </c>
      <c r="P67">
        <v>29466</v>
      </c>
      <c r="Q67">
        <v>3342970</v>
      </c>
      <c r="R67">
        <v>9670</v>
      </c>
      <c r="S67">
        <v>5416.666666666667</v>
      </c>
    </row>
    <row r="68" spans="3:19" x14ac:dyDescent="0.25">
      <c r="C68">
        <v>5</v>
      </c>
      <c r="D68">
        <v>303</v>
      </c>
      <c r="E68">
        <v>1.75</v>
      </c>
      <c r="I68">
        <v>294</v>
      </c>
      <c r="K68">
        <v>42</v>
      </c>
      <c r="O68">
        <v>1065</v>
      </c>
      <c r="P68">
        <v>1065</v>
      </c>
      <c r="Q68">
        <v>11179</v>
      </c>
      <c r="R68">
        <v>9670</v>
      </c>
      <c r="S68">
        <v>5416.666666666667</v>
      </c>
    </row>
    <row r="69" spans="3:19" x14ac:dyDescent="0.25">
      <c r="C69">
        <v>5</v>
      </c>
      <c r="D69">
        <v>304</v>
      </c>
      <c r="O69">
        <v>400</v>
      </c>
      <c r="P69">
        <v>400</v>
      </c>
    </row>
    <row r="70" spans="3:19" x14ac:dyDescent="0.25">
      <c r="C70">
        <v>5</v>
      </c>
      <c r="D70">
        <v>306</v>
      </c>
      <c r="E70">
        <v>9.5</v>
      </c>
      <c r="I70">
        <v>1524</v>
      </c>
      <c r="J70">
        <v>49</v>
      </c>
      <c r="K70">
        <v>79</v>
      </c>
      <c r="O70">
        <v>5166</v>
      </c>
      <c r="P70">
        <v>5166</v>
      </c>
      <c r="Q70">
        <v>489906</v>
      </c>
    </row>
    <row r="71" spans="3:19" x14ac:dyDescent="0.25">
      <c r="C71">
        <v>5</v>
      </c>
      <c r="D71">
        <v>307</v>
      </c>
      <c r="E71">
        <v>8.75</v>
      </c>
      <c r="I71">
        <v>1250</v>
      </c>
      <c r="K71">
        <v>62.5</v>
      </c>
      <c r="O71">
        <v>2930</v>
      </c>
      <c r="P71">
        <v>2930</v>
      </c>
      <c r="Q71">
        <v>513369</v>
      </c>
    </row>
    <row r="72" spans="3:19" x14ac:dyDescent="0.25">
      <c r="C72">
        <v>5</v>
      </c>
      <c r="D72">
        <v>309</v>
      </c>
      <c r="E72">
        <v>2</v>
      </c>
      <c r="I72">
        <v>168</v>
      </c>
      <c r="J72">
        <v>20</v>
      </c>
      <c r="Q72">
        <v>47754</v>
      </c>
    </row>
    <row r="73" spans="3:19" x14ac:dyDescent="0.25">
      <c r="C73">
        <v>5</v>
      </c>
      <c r="D73">
        <v>310</v>
      </c>
      <c r="E73">
        <v>33.5</v>
      </c>
      <c r="I73">
        <v>5006</v>
      </c>
      <c r="J73">
        <v>120.75</v>
      </c>
      <c r="K73">
        <v>433</v>
      </c>
      <c r="O73">
        <v>19905</v>
      </c>
      <c r="P73">
        <v>19905</v>
      </c>
      <c r="Q73">
        <v>2153574</v>
      </c>
    </row>
    <row r="74" spans="3:19" x14ac:dyDescent="0.25">
      <c r="C74">
        <v>5</v>
      </c>
      <c r="D74">
        <v>642</v>
      </c>
      <c r="E74">
        <v>4</v>
      </c>
      <c r="I74">
        <v>632</v>
      </c>
      <c r="J74">
        <v>53</v>
      </c>
      <c r="Q74">
        <v>127188</v>
      </c>
    </row>
    <row r="75" spans="3:19" x14ac:dyDescent="0.25">
      <c r="C75">
        <v>5</v>
      </c>
      <c r="D75" t="s">
        <v>2454</v>
      </c>
      <c r="E75">
        <v>1</v>
      </c>
      <c r="I75">
        <v>160</v>
      </c>
      <c r="J75">
        <v>22</v>
      </c>
      <c r="Q75">
        <v>40637</v>
      </c>
    </row>
    <row r="76" spans="3:19" x14ac:dyDescent="0.25">
      <c r="C76">
        <v>5</v>
      </c>
      <c r="D76">
        <v>30</v>
      </c>
      <c r="E76">
        <v>1</v>
      </c>
      <c r="I76">
        <v>160</v>
      </c>
      <c r="J76">
        <v>22</v>
      </c>
      <c r="Q76">
        <v>40637</v>
      </c>
    </row>
    <row r="77" spans="3:19" x14ac:dyDescent="0.25">
      <c r="C77" t="s">
        <v>2459</v>
      </c>
      <c r="E77">
        <v>70.8</v>
      </c>
      <c r="I77">
        <v>10688.4</v>
      </c>
      <c r="J77">
        <v>607.75</v>
      </c>
      <c r="K77">
        <v>706.1</v>
      </c>
      <c r="L77">
        <v>11.5</v>
      </c>
      <c r="O77">
        <v>29466</v>
      </c>
      <c r="P77">
        <v>29466</v>
      </c>
      <c r="Q77">
        <v>4469123</v>
      </c>
      <c r="R77">
        <v>9670</v>
      </c>
      <c r="S77">
        <v>7905.6695992179866</v>
      </c>
    </row>
    <row r="78" spans="3:19" x14ac:dyDescent="0.25">
      <c r="C78">
        <v>6</v>
      </c>
      <c r="D78" t="s">
        <v>266</v>
      </c>
      <c r="E78">
        <v>10.3</v>
      </c>
      <c r="I78">
        <v>1685.6</v>
      </c>
      <c r="J78">
        <v>281</v>
      </c>
      <c r="K78">
        <v>61.9</v>
      </c>
      <c r="L78">
        <v>11.5</v>
      </c>
      <c r="Q78">
        <v>1082526</v>
      </c>
      <c r="S78">
        <v>2489.0029325513196</v>
      </c>
    </row>
    <row r="79" spans="3:19" x14ac:dyDescent="0.25">
      <c r="C79">
        <v>6</v>
      </c>
      <c r="D79">
        <v>99</v>
      </c>
      <c r="E79">
        <v>1.2</v>
      </c>
      <c r="I79">
        <v>200</v>
      </c>
      <c r="J79">
        <v>32</v>
      </c>
      <c r="K79">
        <v>47.5</v>
      </c>
      <c r="Q79">
        <v>93562</v>
      </c>
      <c r="S79">
        <v>2489.0029325513196</v>
      </c>
    </row>
    <row r="80" spans="3:19" x14ac:dyDescent="0.25">
      <c r="C80">
        <v>6</v>
      </c>
      <c r="D80">
        <v>100</v>
      </c>
      <c r="E80">
        <v>1</v>
      </c>
      <c r="I80">
        <v>160</v>
      </c>
      <c r="J80">
        <v>26</v>
      </c>
      <c r="Q80">
        <v>54475</v>
      </c>
    </row>
    <row r="81" spans="3:19" x14ac:dyDescent="0.25">
      <c r="C81">
        <v>6</v>
      </c>
      <c r="D81">
        <v>101</v>
      </c>
      <c r="E81">
        <v>8.1</v>
      </c>
      <c r="I81">
        <v>1325.6</v>
      </c>
      <c r="J81">
        <v>223</v>
      </c>
      <c r="K81">
        <v>14.4</v>
      </c>
      <c r="L81">
        <v>11.5</v>
      </c>
      <c r="Q81">
        <v>934489</v>
      </c>
    </row>
    <row r="82" spans="3:19" x14ac:dyDescent="0.25">
      <c r="C82">
        <v>6</v>
      </c>
      <c r="D82" t="s">
        <v>2453</v>
      </c>
      <c r="E82">
        <v>59.5</v>
      </c>
      <c r="I82">
        <v>7964</v>
      </c>
      <c r="J82">
        <v>293.5</v>
      </c>
      <c r="K82">
        <v>786</v>
      </c>
      <c r="O82">
        <v>33770</v>
      </c>
      <c r="P82">
        <v>33770</v>
      </c>
      <c r="Q82">
        <v>3447491</v>
      </c>
      <c r="R82">
        <v>5400</v>
      </c>
      <c r="S82">
        <v>5416.666666666667</v>
      </c>
    </row>
    <row r="83" spans="3:19" x14ac:dyDescent="0.25">
      <c r="C83">
        <v>6</v>
      </c>
      <c r="D83">
        <v>303</v>
      </c>
      <c r="E83">
        <v>1.75</v>
      </c>
      <c r="I83">
        <v>294</v>
      </c>
      <c r="J83">
        <v>17.75</v>
      </c>
      <c r="Q83">
        <v>73957</v>
      </c>
      <c r="R83">
        <v>5400</v>
      </c>
      <c r="S83">
        <v>5416.666666666667</v>
      </c>
    </row>
    <row r="84" spans="3:19" x14ac:dyDescent="0.25">
      <c r="C84">
        <v>6</v>
      </c>
      <c r="D84">
        <v>304</v>
      </c>
      <c r="O84">
        <v>518</v>
      </c>
      <c r="P84">
        <v>518</v>
      </c>
    </row>
    <row r="85" spans="3:19" x14ac:dyDescent="0.25">
      <c r="C85">
        <v>6</v>
      </c>
      <c r="D85">
        <v>306</v>
      </c>
      <c r="E85">
        <v>9.5</v>
      </c>
      <c r="I85">
        <v>1404</v>
      </c>
      <c r="J85">
        <v>39</v>
      </c>
      <c r="K85">
        <v>97</v>
      </c>
      <c r="O85">
        <v>9725</v>
      </c>
      <c r="P85">
        <v>9725</v>
      </c>
      <c r="Q85">
        <v>504360</v>
      </c>
    </row>
    <row r="86" spans="3:19" x14ac:dyDescent="0.25">
      <c r="C86">
        <v>6</v>
      </c>
      <c r="D86">
        <v>307</v>
      </c>
      <c r="E86">
        <v>8.75</v>
      </c>
      <c r="I86">
        <v>1178</v>
      </c>
      <c r="J86">
        <v>20</v>
      </c>
      <c r="K86">
        <v>116</v>
      </c>
      <c r="O86">
        <v>3255</v>
      </c>
      <c r="P86">
        <v>3255</v>
      </c>
      <c r="Q86">
        <v>582821</v>
      </c>
    </row>
    <row r="87" spans="3:19" x14ac:dyDescent="0.25">
      <c r="C87">
        <v>6</v>
      </c>
      <c r="D87">
        <v>309</v>
      </c>
      <c r="E87">
        <v>2</v>
      </c>
      <c r="I87">
        <v>176</v>
      </c>
      <c r="Q87">
        <v>38450</v>
      </c>
    </row>
    <row r="88" spans="3:19" x14ac:dyDescent="0.25">
      <c r="C88">
        <v>6</v>
      </c>
      <c r="D88">
        <v>310</v>
      </c>
      <c r="E88">
        <v>33.5</v>
      </c>
      <c r="I88">
        <v>4336</v>
      </c>
      <c r="J88">
        <v>172.75</v>
      </c>
      <c r="K88">
        <v>573</v>
      </c>
      <c r="O88">
        <v>20272</v>
      </c>
      <c r="P88">
        <v>20272</v>
      </c>
      <c r="Q88">
        <v>2116935</v>
      </c>
    </row>
    <row r="89" spans="3:19" x14ac:dyDescent="0.25">
      <c r="C89">
        <v>6</v>
      </c>
      <c r="D89">
        <v>642</v>
      </c>
      <c r="E89">
        <v>4</v>
      </c>
      <c r="I89">
        <v>576</v>
      </c>
      <c r="J89">
        <v>44</v>
      </c>
      <c r="Q89">
        <v>130968</v>
      </c>
    </row>
    <row r="90" spans="3:19" x14ac:dyDescent="0.25">
      <c r="C90">
        <v>6</v>
      </c>
      <c r="D90" t="s">
        <v>2454</v>
      </c>
      <c r="E90">
        <v>1</v>
      </c>
      <c r="I90">
        <v>168</v>
      </c>
      <c r="J90">
        <v>36</v>
      </c>
      <c r="Q90">
        <v>38903</v>
      </c>
    </row>
    <row r="91" spans="3:19" x14ac:dyDescent="0.25">
      <c r="C91">
        <v>6</v>
      </c>
      <c r="D91">
        <v>30</v>
      </c>
      <c r="E91">
        <v>1</v>
      </c>
      <c r="I91">
        <v>168</v>
      </c>
      <c r="J91">
        <v>36</v>
      </c>
      <c r="Q91">
        <v>38903</v>
      </c>
    </row>
    <row r="92" spans="3:19" x14ac:dyDescent="0.25">
      <c r="C92" t="s">
        <v>2460</v>
      </c>
      <c r="E92">
        <v>70.8</v>
      </c>
      <c r="I92">
        <v>9817.6</v>
      </c>
      <c r="J92">
        <v>610.5</v>
      </c>
      <c r="K92">
        <v>847.9</v>
      </c>
      <c r="L92">
        <v>11.5</v>
      </c>
      <c r="O92">
        <v>33770</v>
      </c>
      <c r="P92">
        <v>33770</v>
      </c>
      <c r="Q92">
        <v>4568920</v>
      </c>
      <c r="R92">
        <v>5400</v>
      </c>
      <c r="S92">
        <v>7905.6695992179866</v>
      </c>
    </row>
    <row r="93" spans="3:19" x14ac:dyDescent="0.25">
      <c r="C93">
        <v>7</v>
      </c>
      <c r="D93" t="s">
        <v>266</v>
      </c>
      <c r="E93">
        <v>10.199999999999999</v>
      </c>
      <c r="I93">
        <v>1218.4000000000001</v>
      </c>
      <c r="J93">
        <v>281</v>
      </c>
      <c r="K93">
        <v>130.4</v>
      </c>
      <c r="L93">
        <v>11.5</v>
      </c>
      <c r="O93">
        <v>348493</v>
      </c>
      <c r="P93">
        <v>348493</v>
      </c>
      <c r="Q93">
        <v>1580292</v>
      </c>
      <c r="R93">
        <v>1700</v>
      </c>
      <c r="S93">
        <v>2489.0029325513196</v>
      </c>
    </row>
    <row r="94" spans="3:19" x14ac:dyDescent="0.25">
      <c r="C94">
        <v>7</v>
      </c>
      <c r="D94">
        <v>99</v>
      </c>
      <c r="E94">
        <v>1.2</v>
      </c>
      <c r="I94">
        <v>128</v>
      </c>
      <c r="J94">
        <v>44</v>
      </c>
      <c r="K94">
        <v>68</v>
      </c>
      <c r="O94">
        <v>24009</v>
      </c>
      <c r="P94">
        <v>24009</v>
      </c>
      <c r="Q94">
        <v>144888</v>
      </c>
      <c r="R94">
        <v>1700</v>
      </c>
      <c r="S94">
        <v>2489.0029325513196</v>
      </c>
    </row>
    <row r="95" spans="3:19" x14ac:dyDescent="0.25">
      <c r="C95">
        <v>7</v>
      </c>
      <c r="D95">
        <v>100</v>
      </c>
      <c r="E95">
        <v>1</v>
      </c>
      <c r="I95">
        <v>128</v>
      </c>
      <c r="J95">
        <v>24</v>
      </c>
      <c r="O95">
        <v>15959</v>
      </c>
      <c r="P95">
        <v>15959</v>
      </c>
      <c r="Q95">
        <v>79720</v>
      </c>
    </row>
    <row r="96" spans="3:19" x14ac:dyDescent="0.25">
      <c r="C96">
        <v>7</v>
      </c>
      <c r="D96">
        <v>101</v>
      </c>
      <c r="E96">
        <v>8</v>
      </c>
      <c r="I96">
        <v>962.4</v>
      </c>
      <c r="J96">
        <v>213</v>
      </c>
      <c r="K96">
        <v>62.4</v>
      </c>
      <c r="L96">
        <v>11.5</v>
      </c>
      <c r="O96">
        <v>308525</v>
      </c>
      <c r="P96">
        <v>308525</v>
      </c>
      <c r="Q96">
        <v>1355684</v>
      </c>
    </row>
    <row r="97" spans="3:19" x14ac:dyDescent="0.25">
      <c r="C97">
        <v>7</v>
      </c>
      <c r="D97" t="s">
        <v>2453</v>
      </c>
      <c r="E97">
        <v>59.75</v>
      </c>
      <c r="I97">
        <v>8151.75</v>
      </c>
      <c r="J97">
        <v>119.5</v>
      </c>
      <c r="K97">
        <v>133</v>
      </c>
      <c r="O97">
        <v>858024</v>
      </c>
      <c r="P97">
        <v>858024</v>
      </c>
      <c r="Q97">
        <v>4148307</v>
      </c>
      <c r="S97">
        <v>5416.666666666667</v>
      </c>
    </row>
    <row r="98" spans="3:19" x14ac:dyDescent="0.25">
      <c r="C98">
        <v>7</v>
      </c>
      <c r="D98">
        <v>303</v>
      </c>
      <c r="E98">
        <v>1.75</v>
      </c>
      <c r="I98">
        <v>264</v>
      </c>
      <c r="J98">
        <v>34</v>
      </c>
      <c r="O98">
        <v>20393</v>
      </c>
      <c r="P98">
        <v>20393</v>
      </c>
      <c r="Q98">
        <v>103959</v>
      </c>
      <c r="S98">
        <v>5416.666666666667</v>
      </c>
    </row>
    <row r="99" spans="3:19" x14ac:dyDescent="0.25">
      <c r="C99">
        <v>7</v>
      </c>
      <c r="D99">
        <v>304</v>
      </c>
      <c r="O99">
        <v>13510</v>
      </c>
      <c r="P99">
        <v>13510</v>
      </c>
    </row>
    <row r="100" spans="3:19" x14ac:dyDescent="0.25">
      <c r="C100">
        <v>7</v>
      </c>
      <c r="D100">
        <v>306</v>
      </c>
      <c r="E100">
        <v>9.5</v>
      </c>
      <c r="I100">
        <v>1476</v>
      </c>
      <c r="J100">
        <v>20</v>
      </c>
      <c r="K100">
        <v>15</v>
      </c>
      <c r="O100">
        <v>117849</v>
      </c>
      <c r="P100">
        <v>117849</v>
      </c>
      <c r="Q100">
        <v>595415</v>
      </c>
    </row>
    <row r="101" spans="3:19" x14ac:dyDescent="0.25">
      <c r="C101">
        <v>7</v>
      </c>
      <c r="D101">
        <v>307</v>
      </c>
      <c r="E101">
        <v>9</v>
      </c>
      <c r="I101">
        <v>1339.75</v>
      </c>
      <c r="K101">
        <v>40</v>
      </c>
      <c r="O101">
        <v>172151</v>
      </c>
      <c r="P101">
        <v>172151</v>
      </c>
      <c r="Q101">
        <v>740465</v>
      </c>
    </row>
    <row r="102" spans="3:19" x14ac:dyDescent="0.25">
      <c r="C102">
        <v>7</v>
      </c>
      <c r="D102">
        <v>309</v>
      </c>
      <c r="E102">
        <v>2</v>
      </c>
      <c r="I102">
        <v>136</v>
      </c>
      <c r="J102">
        <v>24</v>
      </c>
      <c r="O102">
        <v>11409</v>
      </c>
      <c r="P102">
        <v>11409</v>
      </c>
      <c r="Q102">
        <v>61516</v>
      </c>
    </row>
    <row r="103" spans="3:19" x14ac:dyDescent="0.25">
      <c r="C103">
        <v>7</v>
      </c>
      <c r="D103">
        <v>310</v>
      </c>
      <c r="E103">
        <v>33.5</v>
      </c>
      <c r="I103">
        <v>4376</v>
      </c>
      <c r="J103">
        <v>12</v>
      </c>
      <c r="K103">
        <v>78</v>
      </c>
      <c r="O103">
        <v>497382</v>
      </c>
      <c r="P103">
        <v>497382</v>
      </c>
      <c r="Q103">
        <v>2502186</v>
      </c>
    </row>
    <row r="104" spans="3:19" x14ac:dyDescent="0.25">
      <c r="C104">
        <v>7</v>
      </c>
      <c r="D104">
        <v>642</v>
      </c>
      <c r="E104">
        <v>4</v>
      </c>
      <c r="I104">
        <v>560</v>
      </c>
      <c r="J104">
        <v>29.5</v>
      </c>
      <c r="O104">
        <v>25330</v>
      </c>
      <c r="P104">
        <v>25330</v>
      </c>
      <c r="Q104">
        <v>144766</v>
      </c>
    </row>
    <row r="105" spans="3:19" x14ac:dyDescent="0.25">
      <c r="C105">
        <v>7</v>
      </c>
      <c r="D105" t="s">
        <v>2454</v>
      </c>
      <c r="E105">
        <v>1</v>
      </c>
      <c r="I105">
        <v>136</v>
      </c>
      <c r="J105">
        <v>21</v>
      </c>
      <c r="O105">
        <v>13402</v>
      </c>
      <c r="P105">
        <v>13402</v>
      </c>
      <c r="Q105">
        <v>52487</v>
      </c>
    </row>
    <row r="106" spans="3:19" x14ac:dyDescent="0.25">
      <c r="C106">
        <v>7</v>
      </c>
      <c r="D106">
        <v>30</v>
      </c>
      <c r="E106">
        <v>1</v>
      </c>
      <c r="I106">
        <v>136</v>
      </c>
      <c r="J106">
        <v>21</v>
      </c>
      <c r="O106">
        <v>13402</v>
      </c>
      <c r="P106">
        <v>13402</v>
      </c>
      <c r="Q106">
        <v>52487</v>
      </c>
    </row>
    <row r="107" spans="3:19" x14ac:dyDescent="0.25">
      <c r="C107" t="s">
        <v>2461</v>
      </c>
      <c r="E107">
        <v>70.95</v>
      </c>
      <c r="I107">
        <v>9506.15</v>
      </c>
      <c r="J107">
        <v>421.5</v>
      </c>
      <c r="K107">
        <v>263.39999999999998</v>
      </c>
      <c r="L107">
        <v>11.5</v>
      </c>
      <c r="O107">
        <v>1219919</v>
      </c>
      <c r="P107">
        <v>1219919</v>
      </c>
      <c r="Q107">
        <v>5781086</v>
      </c>
      <c r="R107">
        <v>1700</v>
      </c>
      <c r="S107">
        <v>7905.6695992179866</v>
      </c>
    </row>
    <row r="108" spans="3:19" x14ac:dyDescent="0.25">
      <c r="C108">
        <v>8</v>
      </c>
      <c r="D108" t="s">
        <v>266</v>
      </c>
      <c r="E108">
        <v>10.199999999999999</v>
      </c>
      <c r="I108">
        <v>1131.2</v>
      </c>
      <c r="J108">
        <v>238</v>
      </c>
      <c r="K108">
        <v>67.2</v>
      </c>
      <c r="L108">
        <v>11.5</v>
      </c>
      <c r="Q108">
        <v>1082805</v>
      </c>
      <c r="S108">
        <v>2489.0029325513196</v>
      </c>
    </row>
    <row r="109" spans="3:19" x14ac:dyDescent="0.25">
      <c r="C109">
        <v>8</v>
      </c>
      <c r="D109">
        <v>99</v>
      </c>
      <c r="E109">
        <v>1.2</v>
      </c>
      <c r="I109">
        <v>163.19999999999999</v>
      </c>
      <c r="J109">
        <v>28</v>
      </c>
      <c r="K109">
        <v>60.8</v>
      </c>
      <c r="Q109">
        <v>104740</v>
      </c>
      <c r="S109">
        <v>2489.0029325513196</v>
      </c>
    </row>
    <row r="110" spans="3:19" x14ac:dyDescent="0.25">
      <c r="C110">
        <v>8</v>
      </c>
      <c r="D110">
        <v>100</v>
      </c>
      <c r="E110">
        <v>1</v>
      </c>
      <c r="I110">
        <v>128</v>
      </c>
      <c r="J110">
        <v>12</v>
      </c>
      <c r="Q110">
        <v>55773</v>
      </c>
    </row>
    <row r="111" spans="3:19" x14ac:dyDescent="0.25">
      <c r="C111">
        <v>8</v>
      </c>
      <c r="D111">
        <v>101</v>
      </c>
      <c r="E111">
        <v>8</v>
      </c>
      <c r="I111">
        <v>840</v>
      </c>
      <c r="J111">
        <v>198</v>
      </c>
      <c r="K111">
        <v>6.4</v>
      </c>
      <c r="L111">
        <v>11.5</v>
      </c>
      <c r="Q111">
        <v>922292</v>
      </c>
    </row>
    <row r="112" spans="3:19" x14ac:dyDescent="0.25">
      <c r="C112">
        <v>8</v>
      </c>
      <c r="D112" t="s">
        <v>2453</v>
      </c>
      <c r="E112">
        <v>59.75</v>
      </c>
      <c r="I112">
        <v>7500</v>
      </c>
      <c r="J112">
        <v>675.5</v>
      </c>
      <c r="K112">
        <v>911.5</v>
      </c>
      <c r="O112">
        <v>17802</v>
      </c>
      <c r="P112">
        <v>17802</v>
      </c>
      <c r="Q112">
        <v>3683593</v>
      </c>
      <c r="R112">
        <v>4850</v>
      </c>
      <c r="S112">
        <v>5416.666666666667</v>
      </c>
    </row>
    <row r="113" spans="3:19" x14ac:dyDescent="0.25">
      <c r="C113">
        <v>8</v>
      </c>
      <c r="D113">
        <v>303</v>
      </c>
      <c r="E113">
        <v>1.75</v>
      </c>
      <c r="I113">
        <v>228</v>
      </c>
      <c r="J113">
        <v>32</v>
      </c>
      <c r="Q113">
        <v>86993</v>
      </c>
      <c r="R113">
        <v>4850</v>
      </c>
      <c r="S113">
        <v>5416.666666666667</v>
      </c>
    </row>
    <row r="114" spans="3:19" x14ac:dyDescent="0.25">
      <c r="C114">
        <v>8</v>
      </c>
      <c r="D114">
        <v>306</v>
      </c>
      <c r="E114">
        <v>9.5</v>
      </c>
      <c r="I114">
        <v>1116</v>
      </c>
      <c r="J114">
        <v>154</v>
      </c>
      <c r="K114">
        <v>139</v>
      </c>
      <c r="O114">
        <v>5300</v>
      </c>
      <c r="P114">
        <v>5300</v>
      </c>
      <c r="Q114">
        <v>561141</v>
      </c>
    </row>
    <row r="115" spans="3:19" x14ac:dyDescent="0.25">
      <c r="C115">
        <v>8</v>
      </c>
      <c r="D115">
        <v>307</v>
      </c>
      <c r="E115">
        <v>9</v>
      </c>
      <c r="I115">
        <v>1234</v>
      </c>
      <c r="J115">
        <v>78.5</v>
      </c>
      <c r="K115">
        <v>169</v>
      </c>
      <c r="O115">
        <v>3802</v>
      </c>
      <c r="P115">
        <v>3802</v>
      </c>
      <c r="Q115">
        <v>625042</v>
      </c>
    </row>
    <row r="116" spans="3:19" x14ac:dyDescent="0.25">
      <c r="C116">
        <v>8</v>
      </c>
      <c r="D116">
        <v>309</v>
      </c>
      <c r="E116">
        <v>2</v>
      </c>
      <c r="I116">
        <v>112</v>
      </c>
      <c r="Q116">
        <v>39688</v>
      </c>
    </row>
    <row r="117" spans="3:19" x14ac:dyDescent="0.25">
      <c r="C117">
        <v>8</v>
      </c>
      <c r="D117">
        <v>310</v>
      </c>
      <c r="E117">
        <v>33.5</v>
      </c>
      <c r="I117">
        <v>4282</v>
      </c>
      <c r="J117">
        <v>347.5</v>
      </c>
      <c r="K117">
        <v>603.5</v>
      </c>
      <c r="O117">
        <v>8700</v>
      </c>
      <c r="P117">
        <v>8700</v>
      </c>
      <c r="Q117">
        <v>2242249</v>
      </c>
    </row>
    <row r="118" spans="3:19" x14ac:dyDescent="0.25">
      <c r="C118">
        <v>8</v>
      </c>
      <c r="D118">
        <v>642</v>
      </c>
      <c r="E118">
        <v>4</v>
      </c>
      <c r="I118">
        <v>528</v>
      </c>
      <c r="J118">
        <v>63.5</v>
      </c>
      <c r="Q118">
        <v>128480</v>
      </c>
    </row>
    <row r="119" spans="3:19" x14ac:dyDescent="0.25">
      <c r="C119">
        <v>8</v>
      </c>
      <c r="D119" t="s">
        <v>2454</v>
      </c>
      <c r="E119">
        <v>1</v>
      </c>
      <c r="I119">
        <v>104</v>
      </c>
      <c r="J119">
        <v>11</v>
      </c>
      <c r="Q119">
        <v>39189</v>
      </c>
    </row>
    <row r="120" spans="3:19" x14ac:dyDescent="0.25">
      <c r="C120">
        <v>8</v>
      </c>
      <c r="D120">
        <v>30</v>
      </c>
      <c r="E120">
        <v>1</v>
      </c>
      <c r="I120">
        <v>104</v>
      </c>
      <c r="J120">
        <v>11</v>
      </c>
      <c r="Q120">
        <v>39189</v>
      </c>
    </row>
    <row r="121" spans="3:19" x14ac:dyDescent="0.25">
      <c r="C121" t="s">
        <v>2462</v>
      </c>
      <c r="E121">
        <v>70.95</v>
      </c>
      <c r="I121">
        <v>8735.2000000000007</v>
      </c>
      <c r="J121">
        <v>924.5</v>
      </c>
      <c r="K121">
        <v>978.7</v>
      </c>
      <c r="L121">
        <v>11.5</v>
      </c>
      <c r="O121">
        <v>17802</v>
      </c>
      <c r="P121">
        <v>17802</v>
      </c>
      <c r="Q121">
        <v>4805587</v>
      </c>
      <c r="R121">
        <v>4850</v>
      </c>
      <c r="S121">
        <v>7905.6695992179866</v>
      </c>
    </row>
    <row r="122" spans="3:19" x14ac:dyDescent="0.25">
      <c r="C122">
        <v>9</v>
      </c>
      <c r="D122" t="s">
        <v>266</v>
      </c>
      <c r="E122">
        <v>10.199999999999999</v>
      </c>
      <c r="I122">
        <v>1627.2</v>
      </c>
      <c r="J122">
        <v>320</v>
      </c>
      <c r="K122">
        <v>22.7</v>
      </c>
      <c r="Q122">
        <v>1020883</v>
      </c>
      <c r="S122">
        <v>2489.0029325513196</v>
      </c>
    </row>
    <row r="123" spans="3:19" x14ac:dyDescent="0.25">
      <c r="C123">
        <v>9</v>
      </c>
      <c r="D123">
        <v>99</v>
      </c>
      <c r="E123">
        <v>1.2</v>
      </c>
      <c r="I123">
        <v>179.2</v>
      </c>
      <c r="J123">
        <v>36</v>
      </c>
      <c r="K123">
        <v>4.3</v>
      </c>
      <c r="Q123">
        <v>85566</v>
      </c>
      <c r="S123">
        <v>2489.0029325513196</v>
      </c>
    </row>
    <row r="124" spans="3:19" x14ac:dyDescent="0.25">
      <c r="C124">
        <v>9</v>
      </c>
      <c r="D124">
        <v>100</v>
      </c>
      <c r="E124">
        <v>1</v>
      </c>
      <c r="I124">
        <v>168</v>
      </c>
      <c r="J124">
        <v>39</v>
      </c>
      <c r="Q124">
        <v>65490</v>
      </c>
    </row>
    <row r="125" spans="3:19" x14ac:dyDescent="0.25">
      <c r="C125">
        <v>9</v>
      </c>
      <c r="D125">
        <v>101</v>
      </c>
      <c r="E125">
        <v>8</v>
      </c>
      <c r="I125">
        <v>1280</v>
      </c>
      <c r="J125">
        <v>245</v>
      </c>
      <c r="K125">
        <v>18.399999999999999</v>
      </c>
      <c r="Q125">
        <v>869827</v>
      </c>
    </row>
    <row r="126" spans="3:19" x14ac:dyDescent="0.25">
      <c r="C126">
        <v>9</v>
      </c>
      <c r="D126" t="s">
        <v>2453</v>
      </c>
      <c r="E126">
        <v>60.75</v>
      </c>
      <c r="I126">
        <v>7554</v>
      </c>
      <c r="J126">
        <v>148</v>
      </c>
      <c r="K126">
        <v>313.38</v>
      </c>
      <c r="O126">
        <v>48166</v>
      </c>
      <c r="P126">
        <v>48166</v>
      </c>
      <c r="Q126">
        <v>3296454</v>
      </c>
      <c r="R126">
        <v>15750</v>
      </c>
      <c r="S126">
        <v>5416.666666666667</v>
      </c>
    </row>
    <row r="127" spans="3:19" x14ac:dyDescent="0.25">
      <c r="C127">
        <v>9</v>
      </c>
      <c r="D127">
        <v>303</v>
      </c>
      <c r="E127">
        <v>1.5</v>
      </c>
      <c r="I127">
        <v>162</v>
      </c>
      <c r="K127">
        <v>20.13</v>
      </c>
      <c r="Q127">
        <v>52438</v>
      </c>
      <c r="R127">
        <v>15750</v>
      </c>
      <c r="S127">
        <v>5416.666666666667</v>
      </c>
    </row>
    <row r="128" spans="3:19" x14ac:dyDescent="0.25">
      <c r="C128">
        <v>9</v>
      </c>
      <c r="D128">
        <v>306</v>
      </c>
      <c r="E128">
        <v>10.75</v>
      </c>
      <c r="I128">
        <v>1392</v>
      </c>
      <c r="J128">
        <v>20</v>
      </c>
      <c r="K128">
        <v>40</v>
      </c>
      <c r="O128">
        <v>4962</v>
      </c>
      <c r="P128">
        <v>4962</v>
      </c>
      <c r="Q128">
        <v>510286</v>
      </c>
    </row>
    <row r="129" spans="3:19" x14ac:dyDescent="0.25">
      <c r="C129">
        <v>9</v>
      </c>
      <c r="D129">
        <v>307</v>
      </c>
      <c r="E129">
        <v>9</v>
      </c>
      <c r="I129">
        <v>1190</v>
      </c>
      <c r="J129">
        <v>25</v>
      </c>
      <c r="K129">
        <v>46.25</v>
      </c>
      <c r="O129">
        <v>13100</v>
      </c>
      <c r="P129">
        <v>13100</v>
      </c>
      <c r="Q129">
        <v>583194</v>
      </c>
    </row>
    <row r="130" spans="3:19" x14ac:dyDescent="0.25">
      <c r="C130">
        <v>9</v>
      </c>
      <c r="D130">
        <v>309</v>
      </c>
      <c r="E130">
        <v>2</v>
      </c>
      <c r="I130">
        <v>144</v>
      </c>
      <c r="J130">
        <v>30</v>
      </c>
      <c r="Q130">
        <v>49730</v>
      </c>
    </row>
    <row r="131" spans="3:19" x14ac:dyDescent="0.25">
      <c r="C131">
        <v>9</v>
      </c>
      <c r="D131">
        <v>310</v>
      </c>
      <c r="E131">
        <v>33.5</v>
      </c>
      <c r="I131">
        <v>4170</v>
      </c>
      <c r="J131">
        <v>55</v>
      </c>
      <c r="K131">
        <v>207</v>
      </c>
      <c r="O131">
        <v>30104</v>
      </c>
      <c r="P131">
        <v>30104</v>
      </c>
      <c r="Q131">
        <v>1986278</v>
      </c>
    </row>
    <row r="132" spans="3:19" x14ac:dyDescent="0.25">
      <c r="C132">
        <v>9</v>
      </c>
      <c r="D132">
        <v>642</v>
      </c>
      <c r="E132">
        <v>4</v>
      </c>
      <c r="I132">
        <v>496</v>
      </c>
      <c r="J132">
        <v>18</v>
      </c>
      <c r="Q132">
        <v>114528</v>
      </c>
    </row>
    <row r="133" spans="3:19" x14ac:dyDescent="0.25">
      <c r="C133">
        <v>9</v>
      </c>
      <c r="D133" t="s">
        <v>2454</v>
      </c>
      <c r="E133">
        <v>1</v>
      </c>
      <c r="I133">
        <v>152</v>
      </c>
      <c r="J133">
        <v>8</v>
      </c>
      <c r="Q133">
        <v>36596</v>
      </c>
    </row>
    <row r="134" spans="3:19" x14ac:dyDescent="0.25">
      <c r="C134">
        <v>9</v>
      </c>
      <c r="D134">
        <v>30</v>
      </c>
      <c r="E134">
        <v>1</v>
      </c>
      <c r="I134">
        <v>152</v>
      </c>
      <c r="J134">
        <v>8</v>
      </c>
      <c r="Q134">
        <v>36596</v>
      </c>
    </row>
    <row r="135" spans="3:19" x14ac:dyDescent="0.25">
      <c r="C135" t="s">
        <v>2463</v>
      </c>
      <c r="E135">
        <v>71.95</v>
      </c>
      <c r="I135">
        <v>9333.2000000000007</v>
      </c>
      <c r="J135">
        <v>476</v>
      </c>
      <c r="K135">
        <v>336.08</v>
      </c>
      <c r="O135">
        <v>48166</v>
      </c>
      <c r="P135">
        <v>48166</v>
      </c>
      <c r="Q135">
        <v>4353933</v>
      </c>
      <c r="R135">
        <v>15750</v>
      </c>
      <c r="S135">
        <v>7905.6695992179866</v>
      </c>
    </row>
    <row r="136" spans="3:19" x14ac:dyDescent="0.25">
      <c r="C136">
        <v>10</v>
      </c>
      <c r="D136" t="s">
        <v>266</v>
      </c>
      <c r="E136">
        <v>9.1999999999999993</v>
      </c>
      <c r="I136">
        <v>1445.6</v>
      </c>
      <c r="J136">
        <v>361.5</v>
      </c>
      <c r="K136">
        <v>86.6</v>
      </c>
      <c r="O136">
        <v>29560</v>
      </c>
      <c r="P136">
        <v>29560</v>
      </c>
      <c r="Q136">
        <v>1156747</v>
      </c>
      <c r="S136">
        <v>2489.0029325513196</v>
      </c>
    </row>
    <row r="137" spans="3:19" x14ac:dyDescent="0.25">
      <c r="C137">
        <v>10</v>
      </c>
      <c r="D137">
        <v>99</v>
      </c>
      <c r="E137">
        <v>1.2</v>
      </c>
      <c r="I137">
        <v>201.6</v>
      </c>
      <c r="J137">
        <v>38</v>
      </c>
      <c r="K137">
        <v>39.4</v>
      </c>
      <c r="O137">
        <v>3695</v>
      </c>
      <c r="P137">
        <v>3695</v>
      </c>
      <c r="Q137">
        <v>102805</v>
      </c>
      <c r="S137">
        <v>2489.0029325513196</v>
      </c>
    </row>
    <row r="138" spans="3:19" x14ac:dyDescent="0.25">
      <c r="C138">
        <v>10</v>
      </c>
      <c r="D138">
        <v>100</v>
      </c>
      <c r="I138">
        <v>120</v>
      </c>
      <c r="J138">
        <v>12</v>
      </c>
      <c r="Q138">
        <v>44408</v>
      </c>
    </row>
    <row r="139" spans="3:19" x14ac:dyDescent="0.25">
      <c r="C139">
        <v>10</v>
      </c>
      <c r="D139">
        <v>101</v>
      </c>
      <c r="E139">
        <v>8</v>
      </c>
      <c r="I139">
        <v>1124</v>
      </c>
      <c r="J139">
        <v>311.5</v>
      </c>
      <c r="K139">
        <v>47.2</v>
      </c>
      <c r="O139">
        <v>25865</v>
      </c>
      <c r="P139">
        <v>25865</v>
      </c>
      <c r="Q139">
        <v>1009534</v>
      </c>
    </row>
    <row r="140" spans="3:19" x14ac:dyDescent="0.25">
      <c r="C140">
        <v>10</v>
      </c>
      <c r="D140" t="s">
        <v>2453</v>
      </c>
      <c r="E140">
        <v>61.75</v>
      </c>
      <c r="I140">
        <v>8379.4599999999991</v>
      </c>
      <c r="J140">
        <v>248.75</v>
      </c>
      <c r="K140">
        <v>399.25</v>
      </c>
      <c r="O140">
        <v>27717</v>
      </c>
      <c r="P140">
        <v>27717</v>
      </c>
      <c r="Q140">
        <v>3369534</v>
      </c>
      <c r="S140">
        <v>5416.666666666667</v>
      </c>
    </row>
    <row r="141" spans="3:19" x14ac:dyDescent="0.25">
      <c r="C141">
        <v>10</v>
      </c>
      <c r="D141">
        <v>303</v>
      </c>
      <c r="E141">
        <v>1.5</v>
      </c>
      <c r="I141">
        <v>144</v>
      </c>
      <c r="Q141">
        <v>51826</v>
      </c>
      <c r="S141">
        <v>5416.666666666667</v>
      </c>
    </row>
    <row r="142" spans="3:19" x14ac:dyDescent="0.25">
      <c r="C142">
        <v>10</v>
      </c>
      <c r="D142">
        <v>306</v>
      </c>
      <c r="E142">
        <v>11.75</v>
      </c>
      <c r="I142">
        <v>1620</v>
      </c>
      <c r="J142">
        <v>46</v>
      </c>
      <c r="K142">
        <v>44</v>
      </c>
      <c r="O142">
        <v>7026</v>
      </c>
      <c r="P142">
        <v>7026</v>
      </c>
      <c r="Q142">
        <v>586852</v>
      </c>
    </row>
    <row r="143" spans="3:19" x14ac:dyDescent="0.25">
      <c r="C143">
        <v>10</v>
      </c>
      <c r="D143">
        <v>307</v>
      </c>
      <c r="E143">
        <v>9</v>
      </c>
      <c r="I143">
        <v>1286</v>
      </c>
      <c r="J143">
        <v>29.25</v>
      </c>
      <c r="K143">
        <v>49.25</v>
      </c>
      <c r="O143">
        <v>2200</v>
      </c>
      <c r="P143">
        <v>2200</v>
      </c>
      <c r="Q143">
        <v>547014</v>
      </c>
    </row>
    <row r="144" spans="3:19" x14ac:dyDescent="0.25">
      <c r="C144">
        <v>10</v>
      </c>
      <c r="D144">
        <v>309</v>
      </c>
      <c r="E144">
        <v>2</v>
      </c>
      <c r="I144">
        <v>144</v>
      </c>
      <c r="J144">
        <v>14</v>
      </c>
      <c r="Q144">
        <v>44358</v>
      </c>
    </row>
    <row r="145" spans="3:19" x14ac:dyDescent="0.25">
      <c r="C145">
        <v>10</v>
      </c>
      <c r="D145">
        <v>310</v>
      </c>
      <c r="E145">
        <v>33.5</v>
      </c>
      <c r="I145">
        <v>4577.46</v>
      </c>
      <c r="J145">
        <v>106</v>
      </c>
      <c r="K145">
        <v>306</v>
      </c>
      <c r="O145">
        <v>18491</v>
      </c>
      <c r="P145">
        <v>18491</v>
      </c>
      <c r="Q145">
        <v>2013797</v>
      </c>
    </row>
    <row r="146" spans="3:19" x14ac:dyDescent="0.25">
      <c r="C146">
        <v>10</v>
      </c>
      <c r="D146">
        <v>642</v>
      </c>
      <c r="E146">
        <v>4</v>
      </c>
      <c r="I146">
        <v>608</v>
      </c>
      <c r="J146">
        <v>53.5</v>
      </c>
      <c r="Q146">
        <v>125687</v>
      </c>
    </row>
    <row r="147" spans="3:19" x14ac:dyDescent="0.25">
      <c r="C147">
        <v>10</v>
      </c>
      <c r="D147" t="s">
        <v>2454</v>
      </c>
      <c r="E147">
        <v>1</v>
      </c>
      <c r="I147">
        <v>168</v>
      </c>
      <c r="J147">
        <v>16</v>
      </c>
      <c r="Q147">
        <v>36176</v>
      </c>
    </row>
    <row r="148" spans="3:19" x14ac:dyDescent="0.25">
      <c r="C148">
        <v>10</v>
      </c>
      <c r="D148">
        <v>30</v>
      </c>
      <c r="E148">
        <v>1</v>
      </c>
      <c r="I148">
        <v>168</v>
      </c>
      <c r="J148">
        <v>16</v>
      </c>
      <c r="Q148">
        <v>36176</v>
      </c>
    </row>
    <row r="149" spans="3:19" x14ac:dyDescent="0.25">
      <c r="C149" t="s">
        <v>2464</v>
      </c>
      <c r="E149">
        <v>71.95</v>
      </c>
      <c r="I149">
        <v>9993.0600000000013</v>
      </c>
      <c r="J149">
        <v>626.25</v>
      </c>
      <c r="K149">
        <v>485.85</v>
      </c>
      <c r="O149">
        <v>57277</v>
      </c>
      <c r="P149">
        <v>57277</v>
      </c>
      <c r="Q149">
        <v>4562457</v>
      </c>
      <c r="S149">
        <v>7905.6695992179866</v>
      </c>
    </row>
  </sheetData>
  <hyperlinks>
    <hyperlink ref="A2" location="Obsah!A1" display="Zpět na Obsah  KL 01  1.-4.měsíc" xr:uid="{0B0FC14D-2414-43CA-8D5E-19A3630C073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2479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377982</v>
      </c>
      <c r="C3" s="343">
        <f t="shared" ref="C3:Z3" si="0">SUBTOTAL(9,C6:C1048576)</f>
        <v>0</v>
      </c>
      <c r="D3" s="343"/>
      <c r="E3" s="343">
        <f>SUBTOTAL(9,E6:E1048576)/4</f>
        <v>421460</v>
      </c>
      <c r="F3" s="343"/>
      <c r="G3" s="343">
        <f t="shared" si="0"/>
        <v>0</v>
      </c>
      <c r="H3" s="343">
        <f>SUBTOTAL(9,H6:H1048576)/4</f>
        <v>861971</v>
      </c>
      <c r="I3" s="346">
        <f>IF(B3&lt;&gt;0,H3/B3,"")</f>
        <v>2.2804551539491298</v>
      </c>
      <c r="J3" s="344">
        <f>IF(E3&lt;&gt;0,H3/E3,"")</f>
        <v>2.0452023916860438</v>
      </c>
      <c r="K3" s="345">
        <f t="shared" si="0"/>
        <v>3848.9599999995771</v>
      </c>
      <c r="L3" s="345"/>
      <c r="M3" s="343">
        <f t="shared" si="0"/>
        <v>0</v>
      </c>
      <c r="N3" s="343">
        <f t="shared" si="0"/>
        <v>0</v>
      </c>
      <c r="O3" s="343"/>
      <c r="P3" s="343">
        <f t="shared" si="0"/>
        <v>0</v>
      </c>
      <c r="Q3" s="343">
        <f t="shared" si="0"/>
        <v>11.760000000009313</v>
      </c>
      <c r="R3" s="346">
        <f>IF(K3&lt;&gt;0,Q3/K3,"")</f>
        <v>3.0553708014660077E-3</v>
      </c>
      <c r="S3" s="346" t="str">
        <f>IF(N3&lt;&gt;0,Q3/N3,"")</f>
        <v/>
      </c>
      <c r="T3" s="342">
        <f t="shared" si="0"/>
        <v>4286923.1000000006</v>
      </c>
      <c r="U3" s="345"/>
      <c r="V3" s="343">
        <f t="shared" si="0"/>
        <v>0</v>
      </c>
      <c r="W3" s="343">
        <f t="shared" si="0"/>
        <v>4011648</v>
      </c>
      <c r="X3" s="343"/>
      <c r="Y3" s="343">
        <f t="shared" si="0"/>
        <v>0</v>
      </c>
      <c r="Z3" s="343">
        <f t="shared" si="0"/>
        <v>4471316</v>
      </c>
      <c r="AA3" s="346">
        <f>IF(T3&lt;&gt;0,Z3/T3,"")</f>
        <v>1.0430128779310268</v>
      </c>
      <c r="AB3" s="344">
        <f>IF(W3&lt;&gt;0,Z3/W3,"")</f>
        <v>1.1145833333333333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2019</v>
      </c>
      <c r="C5" s="844"/>
      <c r="D5" s="844"/>
      <c r="E5" s="844">
        <v>2020</v>
      </c>
      <c r="F5" s="844"/>
      <c r="G5" s="844"/>
      <c r="H5" s="844">
        <v>2021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2020</v>
      </c>
      <c r="O5" s="844"/>
      <c r="P5" s="844"/>
      <c r="Q5" s="844">
        <v>2021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2020</v>
      </c>
      <c r="X5" s="844"/>
      <c r="Y5" s="844"/>
      <c r="Z5" s="844">
        <v>2021</v>
      </c>
      <c r="AA5" s="845" t="s">
        <v>324</v>
      </c>
      <c r="AB5" s="846" t="s">
        <v>2</v>
      </c>
    </row>
    <row r="6" spans="1:28" ht="14.45" customHeight="1" x14ac:dyDescent="0.25">
      <c r="A6" s="847" t="s">
        <v>2477</v>
      </c>
      <c r="B6" s="848">
        <v>377982</v>
      </c>
      <c r="C6" s="849"/>
      <c r="D6" s="849"/>
      <c r="E6" s="848">
        <v>421460</v>
      </c>
      <c r="F6" s="849"/>
      <c r="G6" s="849"/>
      <c r="H6" s="848">
        <v>861971</v>
      </c>
      <c r="I6" s="849"/>
      <c r="J6" s="849"/>
      <c r="K6" s="848">
        <v>1924.4799999997886</v>
      </c>
      <c r="L6" s="849"/>
      <c r="M6" s="849"/>
      <c r="N6" s="848">
        <v>0</v>
      </c>
      <c r="O6" s="849"/>
      <c r="P6" s="849"/>
      <c r="Q6" s="848">
        <v>5.8800000000046566</v>
      </c>
      <c r="R6" s="849"/>
      <c r="S6" s="849"/>
      <c r="T6" s="848">
        <v>2143461.5500000003</v>
      </c>
      <c r="U6" s="849"/>
      <c r="V6" s="849"/>
      <c r="W6" s="848">
        <v>2005824</v>
      </c>
      <c r="X6" s="849"/>
      <c r="Y6" s="849"/>
      <c r="Z6" s="848">
        <v>2235658</v>
      </c>
      <c r="AA6" s="849"/>
      <c r="AB6" s="850"/>
    </row>
    <row r="7" spans="1:28" ht="14.45" customHeight="1" thickBot="1" x14ac:dyDescent="0.3">
      <c r="A7" s="854" t="s">
        <v>2478</v>
      </c>
      <c r="B7" s="851">
        <v>377982</v>
      </c>
      <c r="C7" s="852"/>
      <c r="D7" s="852"/>
      <c r="E7" s="851">
        <v>421460</v>
      </c>
      <c r="F7" s="852"/>
      <c r="G7" s="852"/>
      <c r="H7" s="851">
        <v>861971</v>
      </c>
      <c r="I7" s="852"/>
      <c r="J7" s="852"/>
      <c r="K7" s="851">
        <v>1924.4799999997886</v>
      </c>
      <c r="L7" s="852"/>
      <c r="M7" s="852"/>
      <c r="N7" s="851">
        <v>0</v>
      </c>
      <c r="O7" s="852"/>
      <c r="P7" s="852"/>
      <c r="Q7" s="851">
        <v>5.8800000000046566</v>
      </c>
      <c r="R7" s="852"/>
      <c r="S7" s="852"/>
      <c r="T7" s="851">
        <v>2143461.5500000003</v>
      </c>
      <c r="U7" s="852"/>
      <c r="V7" s="852"/>
      <c r="W7" s="851">
        <v>2005824</v>
      </c>
      <c r="X7" s="852"/>
      <c r="Y7" s="852"/>
      <c r="Z7" s="851">
        <v>2235658</v>
      </c>
      <c r="AA7" s="852"/>
      <c r="AB7" s="853"/>
    </row>
    <row r="8" spans="1:28" ht="14.45" customHeight="1" thickBot="1" x14ac:dyDescent="0.25"/>
    <row r="9" spans="1:28" ht="14.45" customHeight="1" x14ac:dyDescent="0.25">
      <c r="A9" s="847" t="s">
        <v>1843</v>
      </c>
      <c r="B9" s="848">
        <v>377982</v>
      </c>
      <c r="C9" s="849"/>
      <c r="D9" s="849"/>
      <c r="E9" s="848">
        <v>421460</v>
      </c>
      <c r="F9" s="849"/>
      <c r="G9" s="849"/>
      <c r="H9" s="848">
        <v>861971</v>
      </c>
      <c r="I9" s="849"/>
      <c r="J9" s="850"/>
    </row>
    <row r="10" spans="1:28" ht="14.45" customHeight="1" x14ac:dyDescent="0.25">
      <c r="A10" s="858" t="s">
        <v>2480</v>
      </c>
      <c r="B10" s="855">
        <v>7230</v>
      </c>
      <c r="C10" s="856"/>
      <c r="D10" s="856"/>
      <c r="E10" s="855">
        <v>7164</v>
      </c>
      <c r="F10" s="856"/>
      <c r="G10" s="856"/>
      <c r="H10" s="855">
        <v>10431</v>
      </c>
      <c r="I10" s="856"/>
      <c r="J10" s="857"/>
    </row>
    <row r="11" spans="1:28" ht="14.45" customHeight="1" thickBot="1" x14ac:dyDescent="0.3">
      <c r="A11" s="854" t="s">
        <v>2481</v>
      </c>
      <c r="B11" s="851">
        <v>370752</v>
      </c>
      <c r="C11" s="852"/>
      <c r="D11" s="852"/>
      <c r="E11" s="851">
        <v>414296</v>
      </c>
      <c r="F11" s="852"/>
      <c r="G11" s="852"/>
      <c r="H11" s="851">
        <v>851540</v>
      </c>
      <c r="I11" s="852"/>
      <c r="J11" s="853"/>
    </row>
    <row r="12" spans="1:28" ht="14.45" customHeight="1" x14ac:dyDescent="0.2">
      <c r="A12" s="787" t="s">
        <v>295</v>
      </c>
    </row>
    <row r="13" spans="1:28" ht="14.45" customHeight="1" x14ac:dyDescent="0.2">
      <c r="A13" s="788" t="s">
        <v>1112</v>
      </c>
    </row>
    <row r="14" spans="1:28" ht="14.45" customHeight="1" x14ac:dyDescent="0.2">
      <c r="A14" s="787" t="s">
        <v>2482</v>
      </c>
    </row>
    <row r="15" spans="1:28" ht="14.45" customHeight="1" x14ac:dyDescent="0.2">
      <c r="A15" s="787" t="s">
        <v>2483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2F39B72-7C76-46E4-B964-3239213B17B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2490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2830</v>
      </c>
      <c r="C3" s="403">
        <f t="shared" si="0"/>
        <v>2997</v>
      </c>
      <c r="D3" s="437">
        <f t="shared" si="0"/>
        <v>3899</v>
      </c>
      <c r="E3" s="345">
        <f t="shared" si="0"/>
        <v>377982</v>
      </c>
      <c r="F3" s="343">
        <f t="shared" si="0"/>
        <v>421460</v>
      </c>
      <c r="G3" s="404">
        <f t="shared" si="0"/>
        <v>861971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2019</v>
      </c>
      <c r="C5" s="844">
        <v>2020</v>
      </c>
      <c r="D5" s="859">
        <v>2021</v>
      </c>
      <c r="E5" s="843">
        <v>2019</v>
      </c>
      <c r="F5" s="844">
        <v>2020</v>
      </c>
      <c r="G5" s="859">
        <v>2021</v>
      </c>
    </row>
    <row r="6" spans="1:7" ht="14.45" customHeight="1" x14ac:dyDescent="0.2">
      <c r="A6" s="836" t="s">
        <v>2484</v>
      </c>
      <c r="B6" s="225">
        <v>11</v>
      </c>
      <c r="C6" s="225"/>
      <c r="D6" s="225"/>
      <c r="E6" s="860">
        <v>2292</v>
      </c>
      <c r="F6" s="860"/>
      <c r="G6" s="861"/>
    </row>
    <row r="7" spans="1:7" ht="14.45" customHeight="1" x14ac:dyDescent="0.2">
      <c r="A7" s="837" t="s">
        <v>1114</v>
      </c>
      <c r="B7" s="832"/>
      <c r="C7" s="832">
        <v>48</v>
      </c>
      <c r="D7" s="832">
        <v>73</v>
      </c>
      <c r="E7" s="862"/>
      <c r="F7" s="862">
        <v>6197</v>
      </c>
      <c r="G7" s="863">
        <v>11662</v>
      </c>
    </row>
    <row r="8" spans="1:7" ht="14.45" customHeight="1" x14ac:dyDescent="0.2">
      <c r="A8" s="837" t="s">
        <v>2480</v>
      </c>
      <c r="B8" s="832">
        <v>63</v>
      </c>
      <c r="C8" s="832">
        <v>57</v>
      </c>
      <c r="D8" s="832">
        <v>72</v>
      </c>
      <c r="E8" s="862">
        <v>7230</v>
      </c>
      <c r="F8" s="862">
        <v>7164</v>
      </c>
      <c r="G8" s="863">
        <v>10431</v>
      </c>
    </row>
    <row r="9" spans="1:7" ht="14.45" customHeight="1" x14ac:dyDescent="0.2">
      <c r="A9" s="837" t="s">
        <v>1115</v>
      </c>
      <c r="B9" s="832">
        <v>42</v>
      </c>
      <c r="C9" s="832">
        <v>49</v>
      </c>
      <c r="D9" s="832">
        <v>209</v>
      </c>
      <c r="E9" s="862">
        <v>5189</v>
      </c>
      <c r="F9" s="862">
        <v>7809</v>
      </c>
      <c r="G9" s="863">
        <v>52986</v>
      </c>
    </row>
    <row r="10" spans="1:7" ht="14.45" customHeight="1" x14ac:dyDescent="0.2">
      <c r="A10" s="837" t="s">
        <v>2485</v>
      </c>
      <c r="B10" s="832">
        <v>1</v>
      </c>
      <c r="C10" s="832"/>
      <c r="D10" s="832"/>
      <c r="E10" s="862">
        <v>38</v>
      </c>
      <c r="F10" s="862"/>
      <c r="G10" s="863"/>
    </row>
    <row r="11" spans="1:7" ht="14.45" customHeight="1" x14ac:dyDescent="0.2">
      <c r="A11" s="837" t="s">
        <v>1116</v>
      </c>
      <c r="B11" s="832"/>
      <c r="C11" s="832">
        <v>3</v>
      </c>
      <c r="D11" s="832">
        <v>1</v>
      </c>
      <c r="E11" s="862"/>
      <c r="F11" s="862">
        <v>1251</v>
      </c>
      <c r="G11" s="863">
        <v>110</v>
      </c>
    </row>
    <row r="12" spans="1:7" ht="14.45" customHeight="1" x14ac:dyDescent="0.2">
      <c r="A12" s="837" t="s">
        <v>1117</v>
      </c>
      <c r="B12" s="832">
        <v>788</v>
      </c>
      <c r="C12" s="832">
        <v>878</v>
      </c>
      <c r="D12" s="832">
        <v>774</v>
      </c>
      <c r="E12" s="862">
        <v>145614</v>
      </c>
      <c r="F12" s="862">
        <v>156483</v>
      </c>
      <c r="G12" s="863">
        <v>254894</v>
      </c>
    </row>
    <row r="13" spans="1:7" ht="14.45" customHeight="1" x14ac:dyDescent="0.2">
      <c r="A13" s="837" t="s">
        <v>1118</v>
      </c>
      <c r="B13" s="832">
        <v>14</v>
      </c>
      <c r="C13" s="832">
        <v>31</v>
      </c>
      <c r="D13" s="832">
        <v>347</v>
      </c>
      <c r="E13" s="862">
        <v>1100</v>
      </c>
      <c r="F13" s="862">
        <v>5786</v>
      </c>
      <c r="G13" s="863">
        <v>74893</v>
      </c>
    </row>
    <row r="14" spans="1:7" ht="14.45" customHeight="1" x14ac:dyDescent="0.2">
      <c r="A14" s="837" t="s">
        <v>2486</v>
      </c>
      <c r="B14" s="832"/>
      <c r="C14" s="832"/>
      <c r="D14" s="832">
        <v>7</v>
      </c>
      <c r="E14" s="862"/>
      <c r="F14" s="862"/>
      <c r="G14" s="863">
        <v>1418</v>
      </c>
    </row>
    <row r="15" spans="1:7" ht="14.45" customHeight="1" x14ac:dyDescent="0.2">
      <c r="A15" s="837" t="s">
        <v>1120</v>
      </c>
      <c r="B15" s="832">
        <v>110</v>
      </c>
      <c r="C15" s="832">
        <v>125</v>
      </c>
      <c r="D15" s="832">
        <v>228</v>
      </c>
      <c r="E15" s="862">
        <v>12982</v>
      </c>
      <c r="F15" s="862">
        <v>14833</v>
      </c>
      <c r="G15" s="863">
        <v>32603</v>
      </c>
    </row>
    <row r="16" spans="1:7" ht="14.45" customHeight="1" x14ac:dyDescent="0.2">
      <c r="A16" s="837" t="s">
        <v>1121</v>
      </c>
      <c r="B16" s="832">
        <v>817</v>
      </c>
      <c r="C16" s="832">
        <v>1035</v>
      </c>
      <c r="D16" s="832">
        <v>1329</v>
      </c>
      <c r="E16" s="862">
        <v>83106</v>
      </c>
      <c r="F16" s="862">
        <v>110866</v>
      </c>
      <c r="G16" s="863">
        <v>235127</v>
      </c>
    </row>
    <row r="17" spans="1:7" ht="14.45" customHeight="1" x14ac:dyDescent="0.2">
      <c r="A17" s="837" t="s">
        <v>1122</v>
      </c>
      <c r="B17" s="832"/>
      <c r="C17" s="832"/>
      <c r="D17" s="832">
        <v>2</v>
      </c>
      <c r="E17" s="862"/>
      <c r="F17" s="862"/>
      <c r="G17" s="863">
        <v>121</v>
      </c>
    </row>
    <row r="18" spans="1:7" ht="14.45" customHeight="1" x14ac:dyDescent="0.2">
      <c r="A18" s="837" t="s">
        <v>2487</v>
      </c>
      <c r="B18" s="832"/>
      <c r="C18" s="832"/>
      <c r="D18" s="832">
        <v>4</v>
      </c>
      <c r="E18" s="862"/>
      <c r="F18" s="862"/>
      <c r="G18" s="863">
        <v>642</v>
      </c>
    </row>
    <row r="19" spans="1:7" ht="14.45" customHeight="1" x14ac:dyDescent="0.2">
      <c r="A19" s="837" t="s">
        <v>1124</v>
      </c>
      <c r="B19" s="832"/>
      <c r="C19" s="832">
        <v>2</v>
      </c>
      <c r="D19" s="832">
        <v>218</v>
      </c>
      <c r="E19" s="862"/>
      <c r="F19" s="862">
        <v>540</v>
      </c>
      <c r="G19" s="863">
        <v>44229</v>
      </c>
    </row>
    <row r="20" spans="1:7" ht="14.45" customHeight="1" x14ac:dyDescent="0.2">
      <c r="A20" s="837" t="s">
        <v>1125</v>
      </c>
      <c r="B20" s="832">
        <v>72</v>
      </c>
      <c r="C20" s="832">
        <v>210</v>
      </c>
      <c r="D20" s="832">
        <v>107</v>
      </c>
      <c r="E20" s="862">
        <v>10561</v>
      </c>
      <c r="F20" s="862">
        <v>38307</v>
      </c>
      <c r="G20" s="863">
        <v>21135</v>
      </c>
    </row>
    <row r="21" spans="1:7" ht="14.45" customHeight="1" x14ac:dyDescent="0.2">
      <c r="A21" s="837" t="s">
        <v>1126</v>
      </c>
      <c r="B21" s="832">
        <v>96</v>
      </c>
      <c r="C21" s="832"/>
      <c r="D21" s="832"/>
      <c r="E21" s="862">
        <v>13834</v>
      </c>
      <c r="F21" s="862"/>
      <c r="G21" s="863"/>
    </row>
    <row r="22" spans="1:7" ht="14.45" customHeight="1" x14ac:dyDescent="0.2">
      <c r="A22" s="837" t="s">
        <v>2488</v>
      </c>
      <c r="B22" s="832">
        <v>7</v>
      </c>
      <c r="C22" s="832">
        <v>18</v>
      </c>
      <c r="D22" s="832"/>
      <c r="E22" s="862">
        <v>1439</v>
      </c>
      <c r="F22" s="862">
        <v>2648</v>
      </c>
      <c r="G22" s="863"/>
    </row>
    <row r="23" spans="1:7" ht="14.45" customHeight="1" x14ac:dyDescent="0.2">
      <c r="A23" s="837" t="s">
        <v>1127</v>
      </c>
      <c r="B23" s="832">
        <v>613</v>
      </c>
      <c r="C23" s="832">
        <v>541</v>
      </c>
      <c r="D23" s="832">
        <v>403</v>
      </c>
      <c r="E23" s="862">
        <v>70386</v>
      </c>
      <c r="F23" s="862">
        <v>69576</v>
      </c>
      <c r="G23" s="863">
        <v>103672</v>
      </c>
    </row>
    <row r="24" spans="1:7" ht="14.45" customHeight="1" thickBot="1" x14ac:dyDescent="0.25">
      <c r="A24" s="866" t="s">
        <v>2489</v>
      </c>
      <c r="B24" s="834">
        <v>196</v>
      </c>
      <c r="C24" s="834"/>
      <c r="D24" s="834">
        <v>125</v>
      </c>
      <c r="E24" s="864">
        <v>24211</v>
      </c>
      <c r="F24" s="864"/>
      <c r="G24" s="865">
        <v>18048</v>
      </c>
    </row>
    <row r="25" spans="1:7" ht="14.45" customHeight="1" x14ac:dyDescent="0.2">
      <c r="A25" s="787" t="s">
        <v>295</v>
      </c>
    </row>
    <row r="26" spans="1:7" ht="14.45" customHeight="1" x14ac:dyDescent="0.2">
      <c r="A26" s="788" t="s">
        <v>1112</v>
      </c>
    </row>
    <row r="27" spans="1:7" ht="14.45" customHeight="1" x14ac:dyDescent="0.2">
      <c r="A27" s="787" t="s">
        <v>2482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C938388-B7B9-4299-9355-4A340B173BE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2559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2962</v>
      </c>
      <c r="H3" s="208">
        <f t="shared" si="0"/>
        <v>2523368.0300000007</v>
      </c>
      <c r="I3" s="78"/>
      <c r="J3" s="78"/>
      <c r="K3" s="208">
        <f t="shared" si="0"/>
        <v>3110</v>
      </c>
      <c r="L3" s="208">
        <f t="shared" si="0"/>
        <v>2427284</v>
      </c>
      <c r="M3" s="78"/>
      <c r="N3" s="78"/>
      <c r="O3" s="208">
        <f t="shared" si="0"/>
        <v>4031.1</v>
      </c>
      <c r="P3" s="208">
        <f t="shared" si="0"/>
        <v>3097634.88</v>
      </c>
      <c r="Q3" s="79">
        <f>IF(L3=0,0,P3/L3)</f>
        <v>1.2761732372478869</v>
      </c>
      <c r="R3" s="209">
        <f>IF(O3=0,0,P3/O3)</f>
        <v>768.43414452630793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7"/>
      <c r="B5" s="867"/>
      <c r="C5" s="868"/>
      <c r="D5" s="869"/>
      <c r="E5" s="870"/>
      <c r="F5" s="871"/>
      <c r="G5" s="872" t="s">
        <v>90</v>
      </c>
      <c r="H5" s="873" t="s">
        <v>14</v>
      </c>
      <c r="I5" s="874"/>
      <c r="J5" s="874"/>
      <c r="K5" s="872" t="s">
        <v>90</v>
      </c>
      <c r="L5" s="873" t="s">
        <v>14</v>
      </c>
      <c r="M5" s="874"/>
      <c r="N5" s="874"/>
      <c r="O5" s="872" t="s">
        <v>90</v>
      </c>
      <c r="P5" s="873" t="s">
        <v>14</v>
      </c>
      <c r="Q5" s="875"/>
      <c r="R5" s="876"/>
    </row>
    <row r="6" spans="1:18" ht="14.45" customHeight="1" x14ac:dyDescent="0.2">
      <c r="A6" s="807" t="s">
        <v>2491</v>
      </c>
      <c r="B6" s="808" t="s">
        <v>2492</v>
      </c>
      <c r="C6" s="808" t="s">
        <v>2493</v>
      </c>
      <c r="D6" s="808" t="s">
        <v>2494</v>
      </c>
      <c r="E6" s="808" t="s">
        <v>2495</v>
      </c>
      <c r="F6" s="808" t="s">
        <v>2496</v>
      </c>
      <c r="G6" s="225">
        <v>0</v>
      </c>
      <c r="H6" s="225">
        <v>1.7462298274040222E-10</v>
      </c>
      <c r="I6" s="808"/>
      <c r="J6" s="808"/>
      <c r="K6" s="225">
        <v>0</v>
      </c>
      <c r="L6" s="225">
        <v>0</v>
      </c>
      <c r="M6" s="808"/>
      <c r="N6" s="808"/>
      <c r="O6" s="225">
        <v>0</v>
      </c>
      <c r="P6" s="225">
        <v>0</v>
      </c>
      <c r="Q6" s="813"/>
      <c r="R6" s="831"/>
    </row>
    <row r="7" spans="1:18" ht="14.45" customHeight="1" x14ac:dyDescent="0.2">
      <c r="A7" s="822" t="s">
        <v>2491</v>
      </c>
      <c r="B7" s="823" t="s">
        <v>2492</v>
      </c>
      <c r="C7" s="823" t="s">
        <v>2493</v>
      </c>
      <c r="D7" s="823" t="s">
        <v>2494</v>
      </c>
      <c r="E7" s="823" t="s">
        <v>2497</v>
      </c>
      <c r="F7" s="823" t="s">
        <v>2496</v>
      </c>
      <c r="G7" s="832">
        <v>0</v>
      </c>
      <c r="H7" s="832">
        <v>-2.5465851649641991E-11</v>
      </c>
      <c r="I7" s="823"/>
      <c r="J7" s="823"/>
      <c r="K7" s="832">
        <v>0</v>
      </c>
      <c r="L7" s="832">
        <v>0</v>
      </c>
      <c r="M7" s="823"/>
      <c r="N7" s="823"/>
      <c r="O7" s="832">
        <v>0</v>
      </c>
      <c r="P7" s="832">
        <v>0</v>
      </c>
      <c r="Q7" s="828"/>
      <c r="R7" s="833"/>
    </row>
    <row r="8" spans="1:18" ht="14.45" customHeight="1" x14ac:dyDescent="0.2">
      <c r="A8" s="822" t="s">
        <v>2491</v>
      </c>
      <c r="B8" s="823" t="s">
        <v>2492</v>
      </c>
      <c r="C8" s="823" t="s">
        <v>1843</v>
      </c>
      <c r="D8" s="823" t="s">
        <v>2494</v>
      </c>
      <c r="E8" s="823" t="s">
        <v>2498</v>
      </c>
      <c r="F8" s="823" t="s">
        <v>2499</v>
      </c>
      <c r="G8" s="832"/>
      <c r="H8" s="832"/>
      <c r="I8" s="823"/>
      <c r="J8" s="823"/>
      <c r="K8" s="832"/>
      <c r="L8" s="832"/>
      <c r="M8" s="823"/>
      <c r="N8" s="823"/>
      <c r="O8" s="832">
        <v>0.1</v>
      </c>
      <c r="P8" s="832">
        <v>5.88</v>
      </c>
      <c r="Q8" s="828"/>
      <c r="R8" s="833">
        <v>58.8</v>
      </c>
    </row>
    <row r="9" spans="1:18" ht="14.45" customHeight="1" x14ac:dyDescent="0.2">
      <c r="A9" s="822" t="s">
        <v>2491</v>
      </c>
      <c r="B9" s="823" t="s">
        <v>2492</v>
      </c>
      <c r="C9" s="823" t="s">
        <v>1843</v>
      </c>
      <c r="D9" s="823" t="s">
        <v>2494</v>
      </c>
      <c r="E9" s="823" t="s">
        <v>2495</v>
      </c>
      <c r="F9" s="823" t="s">
        <v>2500</v>
      </c>
      <c r="G9" s="832">
        <v>79</v>
      </c>
      <c r="H9" s="832">
        <v>1621001.5000000002</v>
      </c>
      <c r="I9" s="823"/>
      <c r="J9" s="823">
        <v>20519.006329113927</v>
      </c>
      <c r="K9" s="832">
        <v>79</v>
      </c>
      <c r="L9" s="832">
        <v>1650626</v>
      </c>
      <c r="M9" s="823"/>
      <c r="N9" s="823">
        <v>20894</v>
      </c>
      <c r="O9" s="832">
        <v>82</v>
      </c>
      <c r="P9" s="832">
        <v>1713308</v>
      </c>
      <c r="Q9" s="828"/>
      <c r="R9" s="833">
        <v>20894</v>
      </c>
    </row>
    <row r="10" spans="1:18" ht="14.45" customHeight="1" x14ac:dyDescent="0.2">
      <c r="A10" s="822" t="s">
        <v>2491</v>
      </c>
      <c r="B10" s="823" t="s">
        <v>2492</v>
      </c>
      <c r="C10" s="823" t="s">
        <v>1843</v>
      </c>
      <c r="D10" s="823" t="s">
        <v>2494</v>
      </c>
      <c r="E10" s="823" t="s">
        <v>2497</v>
      </c>
      <c r="F10" s="823" t="s">
        <v>2500</v>
      </c>
      <c r="G10" s="832">
        <v>51</v>
      </c>
      <c r="H10" s="832">
        <v>522460.05000000005</v>
      </c>
      <c r="I10" s="823"/>
      <c r="J10" s="823">
        <v>10244.314705882354</v>
      </c>
      <c r="K10" s="832">
        <v>34</v>
      </c>
      <c r="L10" s="832">
        <v>355198</v>
      </c>
      <c r="M10" s="823"/>
      <c r="N10" s="823">
        <v>10447</v>
      </c>
      <c r="O10" s="832">
        <v>50</v>
      </c>
      <c r="P10" s="832">
        <v>522350</v>
      </c>
      <c r="Q10" s="828"/>
      <c r="R10" s="833">
        <v>10447</v>
      </c>
    </row>
    <row r="11" spans="1:18" ht="14.45" customHeight="1" x14ac:dyDescent="0.2">
      <c r="A11" s="822" t="s">
        <v>2491</v>
      </c>
      <c r="B11" s="823" t="s">
        <v>2492</v>
      </c>
      <c r="C11" s="823" t="s">
        <v>1843</v>
      </c>
      <c r="D11" s="823" t="s">
        <v>2501</v>
      </c>
      <c r="E11" s="823" t="s">
        <v>2502</v>
      </c>
      <c r="F11" s="823" t="s">
        <v>2503</v>
      </c>
      <c r="G11" s="832">
        <v>1</v>
      </c>
      <c r="H11" s="832">
        <v>1674.52</v>
      </c>
      <c r="I11" s="823"/>
      <c r="J11" s="823">
        <v>1674.52</v>
      </c>
      <c r="K11" s="832"/>
      <c r="L11" s="832"/>
      <c r="M11" s="823"/>
      <c r="N11" s="823"/>
      <c r="O11" s="832"/>
      <c r="P11" s="832"/>
      <c r="Q11" s="828"/>
      <c r="R11" s="833"/>
    </row>
    <row r="12" spans="1:18" ht="14.45" customHeight="1" x14ac:dyDescent="0.2">
      <c r="A12" s="822" t="s">
        <v>2491</v>
      </c>
      <c r="B12" s="823" t="s">
        <v>2492</v>
      </c>
      <c r="C12" s="823" t="s">
        <v>1843</v>
      </c>
      <c r="D12" s="823" t="s">
        <v>2501</v>
      </c>
      <c r="E12" s="823" t="s">
        <v>2504</v>
      </c>
      <c r="F12" s="823" t="s">
        <v>2505</v>
      </c>
      <c r="G12" s="832">
        <v>1</v>
      </c>
      <c r="H12" s="832">
        <v>249.96</v>
      </c>
      <c r="I12" s="823"/>
      <c r="J12" s="823">
        <v>249.96</v>
      </c>
      <c r="K12" s="832"/>
      <c r="L12" s="832"/>
      <c r="M12" s="823"/>
      <c r="N12" s="823"/>
      <c r="O12" s="832"/>
      <c r="P12" s="832"/>
      <c r="Q12" s="828"/>
      <c r="R12" s="833"/>
    </row>
    <row r="13" spans="1:18" ht="14.45" customHeight="1" x14ac:dyDescent="0.2">
      <c r="A13" s="822" t="s">
        <v>2491</v>
      </c>
      <c r="B13" s="823" t="s">
        <v>2492</v>
      </c>
      <c r="C13" s="823" t="s">
        <v>1843</v>
      </c>
      <c r="D13" s="823" t="s">
        <v>2506</v>
      </c>
      <c r="E13" s="823" t="s">
        <v>2507</v>
      </c>
      <c r="F13" s="823" t="s">
        <v>2508</v>
      </c>
      <c r="G13" s="832">
        <v>15</v>
      </c>
      <c r="H13" s="832">
        <v>465</v>
      </c>
      <c r="I13" s="823"/>
      <c r="J13" s="823">
        <v>31</v>
      </c>
      <c r="K13" s="832">
        <v>20</v>
      </c>
      <c r="L13" s="832">
        <v>620</v>
      </c>
      <c r="M13" s="823"/>
      <c r="N13" s="823">
        <v>31</v>
      </c>
      <c r="O13" s="832">
        <v>5</v>
      </c>
      <c r="P13" s="832">
        <v>160</v>
      </c>
      <c r="Q13" s="828"/>
      <c r="R13" s="833">
        <v>32</v>
      </c>
    </row>
    <row r="14" spans="1:18" ht="14.45" customHeight="1" x14ac:dyDescent="0.2">
      <c r="A14" s="822" t="s">
        <v>2491</v>
      </c>
      <c r="B14" s="823" t="s">
        <v>2492</v>
      </c>
      <c r="C14" s="823" t="s">
        <v>1843</v>
      </c>
      <c r="D14" s="823" t="s">
        <v>2506</v>
      </c>
      <c r="E14" s="823" t="s">
        <v>2509</v>
      </c>
      <c r="F14" s="823" t="s">
        <v>2510</v>
      </c>
      <c r="G14" s="832">
        <v>71</v>
      </c>
      <c r="H14" s="832">
        <v>4757</v>
      </c>
      <c r="I14" s="823"/>
      <c r="J14" s="823">
        <v>67</v>
      </c>
      <c r="K14" s="832">
        <v>60</v>
      </c>
      <c r="L14" s="832">
        <v>4080</v>
      </c>
      <c r="M14" s="823"/>
      <c r="N14" s="823">
        <v>68</v>
      </c>
      <c r="O14" s="832">
        <v>88</v>
      </c>
      <c r="P14" s="832">
        <v>6336</v>
      </c>
      <c r="Q14" s="828"/>
      <c r="R14" s="833">
        <v>72</v>
      </c>
    </row>
    <row r="15" spans="1:18" ht="14.45" customHeight="1" x14ac:dyDescent="0.2">
      <c r="A15" s="822" t="s">
        <v>2491</v>
      </c>
      <c r="B15" s="823" t="s">
        <v>2492</v>
      </c>
      <c r="C15" s="823" t="s">
        <v>1843</v>
      </c>
      <c r="D15" s="823" t="s">
        <v>2506</v>
      </c>
      <c r="E15" s="823" t="s">
        <v>2511</v>
      </c>
      <c r="F15" s="823" t="s">
        <v>2512</v>
      </c>
      <c r="G15" s="832"/>
      <c r="H15" s="832"/>
      <c r="I15" s="823"/>
      <c r="J15" s="823"/>
      <c r="K15" s="832"/>
      <c r="L15" s="832"/>
      <c r="M15" s="823"/>
      <c r="N15" s="823"/>
      <c r="O15" s="832">
        <v>19</v>
      </c>
      <c r="P15" s="832">
        <v>4180</v>
      </c>
      <c r="Q15" s="828"/>
      <c r="R15" s="833">
        <v>220</v>
      </c>
    </row>
    <row r="16" spans="1:18" ht="14.45" customHeight="1" x14ac:dyDescent="0.2">
      <c r="A16" s="822" t="s">
        <v>2491</v>
      </c>
      <c r="B16" s="823" t="s">
        <v>2492</v>
      </c>
      <c r="C16" s="823" t="s">
        <v>1843</v>
      </c>
      <c r="D16" s="823" t="s">
        <v>2506</v>
      </c>
      <c r="E16" s="823" t="s">
        <v>2513</v>
      </c>
      <c r="F16" s="823" t="s">
        <v>2514</v>
      </c>
      <c r="G16" s="832">
        <v>1</v>
      </c>
      <c r="H16" s="832">
        <v>199</v>
      </c>
      <c r="I16" s="823"/>
      <c r="J16" s="823">
        <v>199</v>
      </c>
      <c r="K16" s="832"/>
      <c r="L16" s="832"/>
      <c r="M16" s="823"/>
      <c r="N16" s="823"/>
      <c r="O16" s="832"/>
      <c r="P16" s="832"/>
      <c r="Q16" s="828"/>
      <c r="R16" s="833"/>
    </row>
    <row r="17" spans="1:18" ht="14.45" customHeight="1" x14ac:dyDescent="0.2">
      <c r="A17" s="822" t="s">
        <v>2491</v>
      </c>
      <c r="B17" s="823" t="s">
        <v>2492</v>
      </c>
      <c r="C17" s="823" t="s">
        <v>1843</v>
      </c>
      <c r="D17" s="823" t="s">
        <v>2506</v>
      </c>
      <c r="E17" s="823" t="s">
        <v>2515</v>
      </c>
      <c r="F17" s="823" t="s">
        <v>2516</v>
      </c>
      <c r="G17" s="832">
        <v>606</v>
      </c>
      <c r="H17" s="832">
        <v>23028</v>
      </c>
      <c r="I17" s="823"/>
      <c r="J17" s="823">
        <v>38</v>
      </c>
      <c r="K17" s="832">
        <v>504</v>
      </c>
      <c r="L17" s="832">
        <v>19152</v>
      </c>
      <c r="M17" s="823"/>
      <c r="N17" s="823">
        <v>38</v>
      </c>
      <c r="O17" s="832">
        <v>570</v>
      </c>
      <c r="P17" s="832">
        <v>22800</v>
      </c>
      <c r="Q17" s="828"/>
      <c r="R17" s="833">
        <v>40</v>
      </c>
    </row>
    <row r="18" spans="1:18" ht="14.45" customHeight="1" x14ac:dyDescent="0.2">
      <c r="A18" s="822" t="s">
        <v>2491</v>
      </c>
      <c r="B18" s="823" t="s">
        <v>2492</v>
      </c>
      <c r="C18" s="823" t="s">
        <v>1843</v>
      </c>
      <c r="D18" s="823" t="s">
        <v>2506</v>
      </c>
      <c r="E18" s="823" t="s">
        <v>2517</v>
      </c>
      <c r="F18" s="823" t="s">
        <v>2518</v>
      </c>
      <c r="G18" s="832">
        <v>557</v>
      </c>
      <c r="H18" s="832">
        <v>99703</v>
      </c>
      <c r="I18" s="823"/>
      <c r="J18" s="823">
        <v>179</v>
      </c>
      <c r="K18" s="832">
        <v>628</v>
      </c>
      <c r="L18" s="832">
        <v>113040</v>
      </c>
      <c r="M18" s="823"/>
      <c r="N18" s="823">
        <v>180</v>
      </c>
      <c r="O18" s="832">
        <v>629</v>
      </c>
      <c r="P18" s="832">
        <v>122026</v>
      </c>
      <c r="Q18" s="828"/>
      <c r="R18" s="833">
        <v>194</v>
      </c>
    </row>
    <row r="19" spans="1:18" ht="14.45" customHeight="1" x14ac:dyDescent="0.2">
      <c r="A19" s="822" t="s">
        <v>2491</v>
      </c>
      <c r="B19" s="823" t="s">
        <v>2492</v>
      </c>
      <c r="C19" s="823" t="s">
        <v>1843</v>
      </c>
      <c r="D19" s="823" t="s">
        <v>2506</v>
      </c>
      <c r="E19" s="823" t="s">
        <v>2519</v>
      </c>
      <c r="F19" s="823" t="s">
        <v>2520</v>
      </c>
      <c r="G19" s="832">
        <v>6</v>
      </c>
      <c r="H19" s="832">
        <v>1362</v>
      </c>
      <c r="I19" s="823"/>
      <c r="J19" s="823">
        <v>227</v>
      </c>
      <c r="K19" s="832">
        <v>10</v>
      </c>
      <c r="L19" s="832">
        <v>2300</v>
      </c>
      <c r="M19" s="823"/>
      <c r="N19" s="823">
        <v>230</v>
      </c>
      <c r="O19" s="832">
        <v>63</v>
      </c>
      <c r="P19" s="832">
        <v>15309</v>
      </c>
      <c r="Q19" s="828"/>
      <c r="R19" s="833">
        <v>243</v>
      </c>
    </row>
    <row r="20" spans="1:18" ht="14.45" customHeight="1" x14ac:dyDescent="0.2">
      <c r="A20" s="822" t="s">
        <v>2491</v>
      </c>
      <c r="B20" s="823" t="s">
        <v>2492</v>
      </c>
      <c r="C20" s="823" t="s">
        <v>1843</v>
      </c>
      <c r="D20" s="823" t="s">
        <v>2506</v>
      </c>
      <c r="E20" s="823" t="s">
        <v>2521</v>
      </c>
      <c r="F20" s="823" t="s">
        <v>2522</v>
      </c>
      <c r="G20" s="832">
        <v>92</v>
      </c>
      <c r="H20" s="832">
        <v>0</v>
      </c>
      <c r="I20" s="823"/>
      <c r="J20" s="823">
        <v>0</v>
      </c>
      <c r="K20" s="832">
        <v>82</v>
      </c>
      <c r="L20" s="832">
        <v>0</v>
      </c>
      <c r="M20" s="823"/>
      <c r="N20" s="823">
        <v>0</v>
      </c>
      <c r="O20" s="832">
        <v>88</v>
      </c>
      <c r="P20" s="832">
        <v>0</v>
      </c>
      <c r="Q20" s="828"/>
      <c r="R20" s="833">
        <v>0</v>
      </c>
    </row>
    <row r="21" spans="1:18" ht="14.45" customHeight="1" x14ac:dyDescent="0.2">
      <c r="A21" s="822" t="s">
        <v>2491</v>
      </c>
      <c r="B21" s="823" t="s">
        <v>2492</v>
      </c>
      <c r="C21" s="823" t="s">
        <v>1843</v>
      </c>
      <c r="D21" s="823" t="s">
        <v>2506</v>
      </c>
      <c r="E21" s="823" t="s">
        <v>2523</v>
      </c>
      <c r="F21" s="823" t="s">
        <v>2524</v>
      </c>
      <c r="G21" s="832">
        <v>939</v>
      </c>
      <c r="H21" s="832">
        <v>108924</v>
      </c>
      <c r="I21" s="823"/>
      <c r="J21" s="823">
        <v>116</v>
      </c>
      <c r="K21" s="832">
        <v>1029</v>
      </c>
      <c r="L21" s="832">
        <v>120393</v>
      </c>
      <c r="M21" s="823"/>
      <c r="N21" s="823">
        <v>117</v>
      </c>
      <c r="O21" s="832">
        <v>948</v>
      </c>
      <c r="P21" s="832">
        <v>120396</v>
      </c>
      <c r="Q21" s="828"/>
      <c r="R21" s="833">
        <v>127</v>
      </c>
    </row>
    <row r="22" spans="1:18" ht="14.45" customHeight="1" x14ac:dyDescent="0.2">
      <c r="A22" s="822" t="s">
        <v>2491</v>
      </c>
      <c r="B22" s="823" t="s">
        <v>2492</v>
      </c>
      <c r="C22" s="823" t="s">
        <v>1843</v>
      </c>
      <c r="D22" s="823" t="s">
        <v>2506</v>
      </c>
      <c r="E22" s="823" t="s">
        <v>2525</v>
      </c>
      <c r="F22" s="823" t="s">
        <v>2526</v>
      </c>
      <c r="G22" s="832"/>
      <c r="H22" s="832"/>
      <c r="I22" s="823"/>
      <c r="J22" s="823"/>
      <c r="K22" s="832"/>
      <c r="L22" s="832"/>
      <c r="M22" s="823"/>
      <c r="N22" s="823"/>
      <c r="O22" s="832">
        <v>1</v>
      </c>
      <c r="P22" s="832">
        <v>60</v>
      </c>
      <c r="Q22" s="828"/>
      <c r="R22" s="833">
        <v>60</v>
      </c>
    </row>
    <row r="23" spans="1:18" ht="14.45" customHeight="1" x14ac:dyDescent="0.2">
      <c r="A23" s="822" t="s">
        <v>2491</v>
      </c>
      <c r="B23" s="823" t="s">
        <v>2492</v>
      </c>
      <c r="C23" s="823" t="s">
        <v>1843</v>
      </c>
      <c r="D23" s="823" t="s">
        <v>2506</v>
      </c>
      <c r="E23" s="823" t="s">
        <v>2527</v>
      </c>
      <c r="F23" s="823" t="s">
        <v>2528</v>
      </c>
      <c r="G23" s="832">
        <v>91</v>
      </c>
      <c r="H23" s="832">
        <v>3003</v>
      </c>
      <c r="I23" s="823"/>
      <c r="J23" s="823">
        <v>33</v>
      </c>
      <c r="K23" s="832">
        <v>86</v>
      </c>
      <c r="L23" s="832">
        <v>2838</v>
      </c>
      <c r="M23" s="823"/>
      <c r="N23" s="823">
        <v>33</v>
      </c>
      <c r="O23" s="832">
        <v>93</v>
      </c>
      <c r="P23" s="832">
        <v>3162</v>
      </c>
      <c r="Q23" s="828"/>
      <c r="R23" s="833">
        <v>34</v>
      </c>
    </row>
    <row r="24" spans="1:18" ht="14.45" customHeight="1" x14ac:dyDescent="0.2">
      <c r="A24" s="822" t="s">
        <v>2491</v>
      </c>
      <c r="B24" s="823" t="s">
        <v>2492</v>
      </c>
      <c r="C24" s="823" t="s">
        <v>1843</v>
      </c>
      <c r="D24" s="823" t="s">
        <v>2506</v>
      </c>
      <c r="E24" s="823" t="s">
        <v>2529</v>
      </c>
      <c r="F24" s="823" t="s">
        <v>2530</v>
      </c>
      <c r="G24" s="832">
        <v>320</v>
      </c>
      <c r="H24" s="832">
        <v>114560</v>
      </c>
      <c r="I24" s="823"/>
      <c r="J24" s="823">
        <v>358</v>
      </c>
      <c r="K24" s="832">
        <v>375</v>
      </c>
      <c r="L24" s="832">
        <v>135000</v>
      </c>
      <c r="M24" s="823"/>
      <c r="N24" s="823">
        <v>360</v>
      </c>
      <c r="O24" s="832">
        <v>240</v>
      </c>
      <c r="P24" s="832">
        <v>93120</v>
      </c>
      <c r="Q24" s="828"/>
      <c r="R24" s="833">
        <v>388</v>
      </c>
    </row>
    <row r="25" spans="1:18" ht="14.45" customHeight="1" x14ac:dyDescent="0.2">
      <c r="A25" s="822" t="s">
        <v>2491</v>
      </c>
      <c r="B25" s="823" t="s">
        <v>2492</v>
      </c>
      <c r="C25" s="823" t="s">
        <v>1843</v>
      </c>
      <c r="D25" s="823" t="s">
        <v>2506</v>
      </c>
      <c r="E25" s="823" t="s">
        <v>2531</v>
      </c>
      <c r="F25" s="823" t="s">
        <v>2532</v>
      </c>
      <c r="G25" s="832">
        <v>109</v>
      </c>
      <c r="H25" s="832">
        <v>8175</v>
      </c>
      <c r="I25" s="823"/>
      <c r="J25" s="823">
        <v>75</v>
      </c>
      <c r="K25" s="832">
        <v>137</v>
      </c>
      <c r="L25" s="832">
        <v>10412</v>
      </c>
      <c r="M25" s="823"/>
      <c r="N25" s="823">
        <v>76</v>
      </c>
      <c r="O25" s="832">
        <v>111</v>
      </c>
      <c r="P25" s="832">
        <v>8991</v>
      </c>
      <c r="Q25" s="828"/>
      <c r="R25" s="833">
        <v>81</v>
      </c>
    </row>
    <row r="26" spans="1:18" ht="14.45" customHeight="1" x14ac:dyDescent="0.2">
      <c r="A26" s="822" t="s">
        <v>2491</v>
      </c>
      <c r="B26" s="823" t="s">
        <v>2492</v>
      </c>
      <c r="C26" s="823" t="s">
        <v>1843</v>
      </c>
      <c r="D26" s="823" t="s">
        <v>2506</v>
      </c>
      <c r="E26" s="823" t="s">
        <v>2533</v>
      </c>
      <c r="F26" s="823" t="s">
        <v>2534</v>
      </c>
      <c r="G26" s="832">
        <v>19</v>
      </c>
      <c r="H26" s="832">
        <v>13433</v>
      </c>
      <c r="I26" s="823"/>
      <c r="J26" s="823">
        <v>707</v>
      </c>
      <c r="K26" s="832">
        <v>11</v>
      </c>
      <c r="L26" s="832">
        <v>7821</v>
      </c>
      <c r="M26" s="823"/>
      <c r="N26" s="823">
        <v>711</v>
      </c>
      <c r="O26" s="832">
        <v>3</v>
      </c>
      <c r="P26" s="832">
        <v>2304</v>
      </c>
      <c r="Q26" s="828"/>
      <c r="R26" s="833">
        <v>768</v>
      </c>
    </row>
    <row r="27" spans="1:18" ht="14.45" customHeight="1" x14ac:dyDescent="0.2">
      <c r="A27" s="822" t="s">
        <v>2491</v>
      </c>
      <c r="B27" s="823" t="s">
        <v>2492</v>
      </c>
      <c r="C27" s="823" t="s">
        <v>1843</v>
      </c>
      <c r="D27" s="823" t="s">
        <v>2506</v>
      </c>
      <c r="E27" s="823" t="s">
        <v>2535</v>
      </c>
      <c r="F27" s="823" t="s">
        <v>2536</v>
      </c>
      <c r="G27" s="832"/>
      <c r="H27" s="832"/>
      <c r="I27" s="823"/>
      <c r="J27" s="823"/>
      <c r="K27" s="832"/>
      <c r="L27" s="832"/>
      <c r="M27" s="823"/>
      <c r="N27" s="823"/>
      <c r="O27" s="832">
        <v>1</v>
      </c>
      <c r="P27" s="832">
        <v>243</v>
      </c>
      <c r="Q27" s="828"/>
      <c r="R27" s="833">
        <v>243</v>
      </c>
    </row>
    <row r="28" spans="1:18" ht="14.45" customHeight="1" x14ac:dyDescent="0.2">
      <c r="A28" s="822" t="s">
        <v>2491</v>
      </c>
      <c r="B28" s="823" t="s">
        <v>2492</v>
      </c>
      <c r="C28" s="823" t="s">
        <v>1843</v>
      </c>
      <c r="D28" s="823" t="s">
        <v>2506</v>
      </c>
      <c r="E28" s="823" t="s">
        <v>2537</v>
      </c>
      <c r="F28" s="823" t="s">
        <v>2538</v>
      </c>
      <c r="G28" s="832"/>
      <c r="H28" s="832"/>
      <c r="I28" s="823"/>
      <c r="J28" s="823"/>
      <c r="K28" s="832"/>
      <c r="L28" s="832"/>
      <c r="M28" s="823"/>
      <c r="N28" s="823"/>
      <c r="O28" s="832">
        <v>9</v>
      </c>
      <c r="P28" s="832">
        <v>747</v>
      </c>
      <c r="Q28" s="828"/>
      <c r="R28" s="833">
        <v>83</v>
      </c>
    </row>
    <row r="29" spans="1:18" ht="14.45" customHeight="1" x14ac:dyDescent="0.2">
      <c r="A29" s="822" t="s">
        <v>2491</v>
      </c>
      <c r="B29" s="823" t="s">
        <v>2492</v>
      </c>
      <c r="C29" s="823" t="s">
        <v>1843</v>
      </c>
      <c r="D29" s="823" t="s">
        <v>2506</v>
      </c>
      <c r="E29" s="823" t="s">
        <v>2539</v>
      </c>
      <c r="F29" s="823" t="s">
        <v>2540</v>
      </c>
      <c r="G29" s="832"/>
      <c r="H29" s="832"/>
      <c r="I29" s="823"/>
      <c r="J29" s="823"/>
      <c r="K29" s="832"/>
      <c r="L29" s="832"/>
      <c r="M29" s="823"/>
      <c r="N29" s="823"/>
      <c r="O29" s="832">
        <v>1</v>
      </c>
      <c r="P29" s="832">
        <v>243</v>
      </c>
      <c r="Q29" s="828"/>
      <c r="R29" s="833">
        <v>243</v>
      </c>
    </row>
    <row r="30" spans="1:18" ht="14.45" customHeight="1" x14ac:dyDescent="0.2">
      <c r="A30" s="822" t="s">
        <v>2491</v>
      </c>
      <c r="B30" s="823" t="s">
        <v>2492</v>
      </c>
      <c r="C30" s="823" t="s">
        <v>1843</v>
      </c>
      <c r="D30" s="823" t="s">
        <v>2506</v>
      </c>
      <c r="E30" s="823" t="s">
        <v>2541</v>
      </c>
      <c r="F30" s="823" t="s">
        <v>2542</v>
      </c>
      <c r="G30" s="832">
        <v>1</v>
      </c>
      <c r="H30" s="832">
        <v>61</v>
      </c>
      <c r="I30" s="823"/>
      <c r="J30" s="823">
        <v>61</v>
      </c>
      <c r="K30" s="832">
        <v>1</v>
      </c>
      <c r="L30" s="832">
        <v>62</v>
      </c>
      <c r="M30" s="823"/>
      <c r="N30" s="823">
        <v>62</v>
      </c>
      <c r="O30" s="832">
        <v>4</v>
      </c>
      <c r="P30" s="832">
        <v>264</v>
      </c>
      <c r="Q30" s="828"/>
      <c r="R30" s="833">
        <v>66</v>
      </c>
    </row>
    <row r="31" spans="1:18" ht="14.45" customHeight="1" x14ac:dyDescent="0.2">
      <c r="A31" s="822" t="s">
        <v>2491</v>
      </c>
      <c r="B31" s="823" t="s">
        <v>2492</v>
      </c>
      <c r="C31" s="823" t="s">
        <v>1843</v>
      </c>
      <c r="D31" s="823" t="s">
        <v>2506</v>
      </c>
      <c r="E31" s="823" t="s">
        <v>2543</v>
      </c>
      <c r="F31" s="823" t="s">
        <v>2544</v>
      </c>
      <c r="G31" s="832"/>
      <c r="H31" s="832"/>
      <c r="I31" s="823"/>
      <c r="J31" s="823"/>
      <c r="K31" s="832"/>
      <c r="L31" s="832"/>
      <c r="M31" s="823"/>
      <c r="N31" s="823"/>
      <c r="O31" s="832">
        <v>3</v>
      </c>
      <c r="P31" s="832">
        <v>600</v>
      </c>
      <c r="Q31" s="828"/>
      <c r="R31" s="833">
        <v>200</v>
      </c>
    </row>
    <row r="32" spans="1:18" ht="14.45" customHeight="1" x14ac:dyDescent="0.2">
      <c r="A32" s="822" t="s">
        <v>2491</v>
      </c>
      <c r="B32" s="823" t="s">
        <v>2492</v>
      </c>
      <c r="C32" s="823" t="s">
        <v>1843</v>
      </c>
      <c r="D32" s="823" t="s">
        <v>2506</v>
      </c>
      <c r="E32" s="823" t="s">
        <v>2545</v>
      </c>
      <c r="F32" s="823" t="s">
        <v>2546</v>
      </c>
      <c r="G32" s="832"/>
      <c r="H32" s="832"/>
      <c r="I32" s="823"/>
      <c r="J32" s="823"/>
      <c r="K32" s="832">
        <v>4</v>
      </c>
      <c r="L32" s="832">
        <v>456</v>
      </c>
      <c r="M32" s="823"/>
      <c r="N32" s="823">
        <v>114</v>
      </c>
      <c r="O32" s="832">
        <v>39</v>
      </c>
      <c r="P32" s="832">
        <v>4758</v>
      </c>
      <c r="Q32" s="828"/>
      <c r="R32" s="833">
        <v>122</v>
      </c>
    </row>
    <row r="33" spans="1:18" ht="14.45" customHeight="1" x14ac:dyDescent="0.2">
      <c r="A33" s="822" t="s">
        <v>2491</v>
      </c>
      <c r="B33" s="823" t="s">
        <v>2492</v>
      </c>
      <c r="C33" s="823" t="s">
        <v>1843</v>
      </c>
      <c r="D33" s="823" t="s">
        <v>2506</v>
      </c>
      <c r="E33" s="823" t="s">
        <v>2547</v>
      </c>
      <c r="F33" s="823" t="s">
        <v>2548</v>
      </c>
      <c r="G33" s="832">
        <v>3</v>
      </c>
      <c r="H33" s="832">
        <v>312</v>
      </c>
      <c r="I33" s="823"/>
      <c r="J33" s="823">
        <v>104</v>
      </c>
      <c r="K33" s="832">
        <v>47</v>
      </c>
      <c r="L33" s="832">
        <v>4935</v>
      </c>
      <c r="M33" s="823"/>
      <c r="N33" s="823">
        <v>105</v>
      </c>
      <c r="O33" s="832">
        <v>96</v>
      </c>
      <c r="P33" s="832">
        <v>10560</v>
      </c>
      <c r="Q33" s="828"/>
      <c r="R33" s="833">
        <v>110</v>
      </c>
    </row>
    <row r="34" spans="1:18" ht="14.45" customHeight="1" x14ac:dyDescent="0.2">
      <c r="A34" s="822" t="s">
        <v>2491</v>
      </c>
      <c r="B34" s="823" t="s">
        <v>2492</v>
      </c>
      <c r="C34" s="823" t="s">
        <v>1843</v>
      </c>
      <c r="D34" s="823" t="s">
        <v>2506</v>
      </c>
      <c r="E34" s="823" t="s">
        <v>2549</v>
      </c>
      <c r="F34" s="823" t="s">
        <v>2550</v>
      </c>
      <c r="G34" s="832"/>
      <c r="H34" s="832"/>
      <c r="I34" s="823"/>
      <c r="J34" s="823"/>
      <c r="K34" s="832"/>
      <c r="L34" s="832"/>
      <c r="M34" s="823"/>
      <c r="N34" s="823"/>
      <c r="O34" s="832">
        <v>1</v>
      </c>
      <c r="P34" s="832">
        <v>234</v>
      </c>
      <c r="Q34" s="828"/>
      <c r="R34" s="833">
        <v>234</v>
      </c>
    </row>
    <row r="35" spans="1:18" ht="14.45" customHeight="1" x14ac:dyDescent="0.2">
      <c r="A35" s="822" t="s">
        <v>2491</v>
      </c>
      <c r="B35" s="823" t="s">
        <v>2492</v>
      </c>
      <c r="C35" s="823" t="s">
        <v>1843</v>
      </c>
      <c r="D35" s="823" t="s">
        <v>2506</v>
      </c>
      <c r="E35" s="823" t="s">
        <v>2551</v>
      </c>
      <c r="F35" s="823" t="s">
        <v>2550</v>
      </c>
      <c r="G35" s="832"/>
      <c r="H35" s="832"/>
      <c r="I35" s="823"/>
      <c r="J35" s="823"/>
      <c r="K35" s="832">
        <v>3</v>
      </c>
      <c r="L35" s="832">
        <v>351</v>
      </c>
      <c r="M35" s="823"/>
      <c r="N35" s="823">
        <v>117</v>
      </c>
      <c r="O35" s="832">
        <v>6</v>
      </c>
      <c r="P35" s="832">
        <v>702</v>
      </c>
      <c r="Q35" s="828"/>
      <c r="R35" s="833">
        <v>117</v>
      </c>
    </row>
    <row r="36" spans="1:18" ht="14.45" customHeight="1" x14ac:dyDescent="0.2">
      <c r="A36" s="822" t="s">
        <v>2491</v>
      </c>
      <c r="B36" s="823" t="s">
        <v>2492</v>
      </c>
      <c r="C36" s="823" t="s">
        <v>1843</v>
      </c>
      <c r="D36" s="823" t="s">
        <v>2506</v>
      </c>
      <c r="E36" s="823" t="s">
        <v>2552</v>
      </c>
      <c r="F36" s="823"/>
      <c r="G36" s="832"/>
      <c r="H36" s="832"/>
      <c r="I36" s="823"/>
      <c r="J36" s="823"/>
      <c r="K36" s="832"/>
      <c r="L36" s="832"/>
      <c r="M36" s="823"/>
      <c r="N36" s="823"/>
      <c r="O36" s="832">
        <v>0</v>
      </c>
      <c r="P36" s="832">
        <v>0</v>
      </c>
      <c r="Q36" s="828"/>
      <c r="R36" s="833"/>
    </row>
    <row r="37" spans="1:18" ht="14.45" customHeight="1" x14ac:dyDescent="0.2">
      <c r="A37" s="822" t="s">
        <v>2491</v>
      </c>
      <c r="B37" s="823" t="s">
        <v>2492</v>
      </c>
      <c r="C37" s="823" t="s">
        <v>1843</v>
      </c>
      <c r="D37" s="823" t="s">
        <v>2506</v>
      </c>
      <c r="E37" s="823" t="s">
        <v>2553</v>
      </c>
      <c r="F37" s="823" t="s">
        <v>2554</v>
      </c>
      <c r="G37" s="832"/>
      <c r="H37" s="832"/>
      <c r="I37" s="823"/>
      <c r="J37" s="823"/>
      <c r="K37" s="832"/>
      <c r="L37" s="832"/>
      <c r="M37" s="823"/>
      <c r="N37" s="823"/>
      <c r="O37" s="832">
        <v>372</v>
      </c>
      <c r="P37" s="832">
        <v>329964</v>
      </c>
      <c r="Q37" s="828"/>
      <c r="R37" s="833">
        <v>887</v>
      </c>
    </row>
    <row r="38" spans="1:18" ht="14.45" customHeight="1" x14ac:dyDescent="0.2">
      <c r="A38" s="822" t="s">
        <v>2491</v>
      </c>
      <c r="B38" s="823" t="s">
        <v>2492</v>
      </c>
      <c r="C38" s="823" t="s">
        <v>1843</v>
      </c>
      <c r="D38" s="823" t="s">
        <v>2506</v>
      </c>
      <c r="E38" s="823" t="s">
        <v>2555</v>
      </c>
      <c r="F38" s="823" t="s">
        <v>2556</v>
      </c>
      <c r="G38" s="832"/>
      <c r="H38" s="832"/>
      <c r="I38" s="823"/>
      <c r="J38" s="823"/>
      <c r="K38" s="832"/>
      <c r="L38" s="832"/>
      <c r="M38" s="823"/>
      <c r="N38" s="823"/>
      <c r="O38" s="832">
        <v>174</v>
      </c>
      <c r="P38" s="832">
        <v>10962</v>
      </c>
      <c r="Q38" s="828"/>
      <c r="R38" s="833">
        <v>63</v>
      </c>
    </row>
    <row r="39" spans="1:18" ht="14.45" customHeight="1" thickBot="1" x14ac:dyDescent="0.25">
      <c r="A39" s="814" t="s">
        <v>2491</v>
      </c>
      <c r="B39" s="815" t="s">
        <v>2492</v>
      </c>
      <c r="C39" s="815" t="s">
        <v>1843</v>
      </c>
      <c r="D39" s="815" t="s">
        <v>2506</v>
      </c>
      <c r="E39" s="815" t="s">
        <v>2557</v>
      </c>
      <c r="F39" s="815" t="s">
        <v>2558</v>
      </c>
      <c r="G39" s="834"/>
      <c r="H39" s="834"/>
      <c r="I39" s="815"/>
      <c r="J39" s="815"/>
      <c r="K39" s="834"/>
      <c r="L39" s="834"/>
      <c r="M39" s="815"/>
      <c r="N39" s="815"/>
      <c r="O39" s="834">
        <v>335</v>
      </c>
      <c r="P39" s="834">
        <v>103850</v>
      </c>
      <c r="Q39" s="820"/>
      <c r="R39" s="835">
        <v>310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CF4842F-9D11-4500-B51B-7EF6F16A89B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2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2560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2962</v>
      </c>
      <c r="I3" s="208">
        <f t="shared" si="0"/>
        <v>2523368.0300000003</v>
      </c>
      <c r="J3" s="78"/>
      <c r="K3" s="78"/>
      <c r="L3" s="208">
        <f t="shared" si="0"/>
        <v>3110</v>
      </c>
      <c r="M3" s="208">
        <f t="shared" si="0"/>
        <v>2427284</v>
      </c>
      <c r="N3" s="78"/>
      <c r="O3" s="78"/>
      <c r="P3" s="208">
        <f t="shared" si="0"/>
        <v>4031.1</v>
      </c>
      <c r="Q3" s="208">
        <f t="shared" si="0"/>
        <v>3097634.88</v>
      </c>
      <c r="R3" s="79">
        <f>IF(M3=0,0,Q3/M3)</f>
        <v>1.2761732372478869</v>
      </c>
      <c r="S3" s="209">
        <f>IF(P3=0,0,Q3/P3)</f>
        <v>768.43414452630793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7"/>
      <c r="B5" s="867"/>
      <c r="C5" s="868"/>
      <c r="D5" s="877"/>
      <c r="E5" s="869"/>
      <c r="F5" s="870"/>
      <c r="G5" s="871"/>
      <c r="H5" s="872" t="s">
        <v>90</v>
      </c>
      <c r="I5" s="873" t="s">
        <v>14</v>
      </c>
      <c r="J5" s="874"/>
      <c r="K5" s="874"/>
      <c r="L5" s="872" t="s">
        <v>90</v>
      </c>
      <c r="M5" s="873" t="s">
        <v>14</v>
      </c>
      <c r="N5" s="874"/>
      <c r="O5" s="874"/>
      <c r="P5" s="872" t="s">
        <v>90</v>
      </c>
      <c r="Q5" s="873" t="s">
        <v>14</v>
      </c>
      <c r="R5" s="875"/>
      <c r="S5" s="876"/>
    </row>
    <row r="6" spans="1:19" ht="14.45" customHeight="1" x14ac:dyDescent="0.2">
      <c r="A6" s="807" t="s">
        <v>2491</v>
      </c>
      <c r="B6" s="808" t="s">
        <v>2492</v>
      </c>
      <c r="C6" s="808" t="s">
        <v>2493</v>
      </c>
      <c r="D6" s="808" t="s">
        <v>2480</v>
      </c>
      <c r="E6" s="808" t="s">
        <v>2494</v>
      </c>
      <c r="F6" s="808" t="s">
        <v>2495</v>
      </c>
      <c r="G6" s="808" t="s">
        <v>2496</v>
      </c>
      <c r="H6" s="225">
        <v>0</v>
      </c>
      <c r="I6" s="225">
        <v>1.7462298274040222E-10</v>
      </c>
      <c r="J6" s="808"/>
      <c r="K6" s="808"/>
      <c r="L6" s="225">
        <v>0</v>
      </c>
      <c r="M6" s="225">
        <v>0</v>
      </c>
      <c r="N6" s="808"/>
      <c r="O6" s="808"/>
      <c r="P6" s="225">
        <v>0</v>
      </c>
      <c r="Q6" s="225">
        <v>0</v>
      </c>
      <c r="R6" s="813"/>
      <c r="S6" s="831"/>
    </row>
    <row r="7" spans="1:19" ht="14.45" customHeight="1" x14ac:dyDescent="0.2">
      <c r="A7" s="822" t="s">
        <v>2491</v>
      </c>
      <c r="B7" s="823" t="s">
        <v>2492</v>
      </c>
      <c r="C7" s="823" t="s">
        <v>2493</v>
      </c>
      <c r="D7" s="823" t="s">
        <v>2480</v>
      </c>
      <c r="E7" s="823" t="s">
        <v>2494</v>
      </c>
      <c r="F7" s="823" t="s">
        <v>2497</v>
      </c>
      <c r="G7" s="823" t="s">
        <v>2496</v>
      </c>
      <c r="H7" s="832">
        <v>0</v>
      </c>
      <c r="I7" s="832">
        <v>-2.5465851649641991E-11</v>
      </c>
      <c r="J7" s="823"/>
      <c r="K7" s="823"/>
      <c r="L7" s="832">
        <v>0</v>
      </c>
      <c r="M7" s="832">
        <v>0</v>
      </c>
      <c r="N7" s="823"/>
      <c r="O7" s="823"/>
      <c r="P7" s="832">
        <v>0</v>
      </c>
      <c r="Q7" s="832">
        <v>0</v>
      </c>
      <c r="R7" s="828"/>
      <c r="S7" s="833"/>
    </row>
    <row r="8" spans="1:19" ht="14.45" customHeight="1" x14ac:dyDescent="0.2">
      <c r="A8" s="822" t="s">
        <v>2491</v>
      </c>
      <c r="B8" s="823" t="s">
        <v>2492</v>
      </c>
      <c r="C8" s="823" t="s">
        <v>1843</v>
      </c>
      <c r="D8" s="823" t="s">
        <v>2480</v>
      </c>
      <c r="E8" s="823" t="s">
        <v>2506</v>
      </c>
      <c r="F8" s="823" t="s">
        <v>2509</v>
      </c>
      <c r="G8" s="823" t="s">
        <v>2510</v>
      </c>
      <c r="H8" s="832"/>
      <c r="I8" s="832"/>
      <c r="J8" s="823"/>
      <c r="K8" s="823"/>
      <c r="L8" s="832"/>
      <c r="M8" s="832"/>
      <c r="N8" s="823"/>
      <c r="O8" s="823"/>
      <c r="P8" s="832">
        <v>1</v>
      </c>
      <c r="Q8" s="832">
        <v>72</v>
      </c>
      <c r="R8" s="828"/>
      <c r="S8" s="833">
        <v>72</v>
      </c>
    </row>
    <row r="9" spans="1:19" ht="14.45" customHeight="1" x14ac:dyDescent="0.2">
      <c r="A9" s="822" t="s">
        <v>2491</v>
      </c>
      <c r="B9" s="823" t="s">
        <v>2492</v>
      </c>
      <c r="C9" s="823" t="s">
        <v>1843</v>
      </c>
      <c r="D9" s="823" t="s">
        <v>2480</v>
      </c>
      <c r="E9" s="823" t="s">
        <v>2506</v>
      </c>
      <c r="F9" s="823" t="s">
        <v>2515</v>
      </c>
      <c r="G9" s="823" t="s">
        <v>2516</v>
      </c>
      <c r="H9" s="832">
        <v>1</v>
      </c>
      <c r="I9" s="832">
        <v>38</v>
      </c>
      <c r="J9" s="823"/>
      <c r="K9" s="823">
        <v>38</v>
      </c>
      <c r="L9" s="832"/>
      <c r="M9" s="832"/>
      <c r="N9" s="823"/>
      <c r="O9" s="823"/>
      <c r="P9" s="832">
        <v>2</v>
      </c>
      <c r="Q9" s="832">
        <v>80</v>
      </c>
      <c r="R9" s="828"/>
      <c r="S9" s="833">
        <v>40</v>
      </c>
    </row>
    <row r="10" spans="1:19" ht="14.45" customHeight="1" x14ac:dyDescent="0.2">
      <c r="A10" s="822" t="s">
        <v>2491</v>
      </c>
      <c r="B10" s="823" t="s">
        <v>2492</v>
      </c>
      <c r="C10" s="823" t="s">
        <v>1843</v>
      </c>
      <c r="D10" s="823" t="s">
        <v>2480</v>
      </c>
      <c r="E10" s="823" t="s">
        <v>2506</v>
      </c>
      <c r="F10" s="823" t="s">
        <v>2517</v>
      </c>
      <c r="G10" s="823" t="s">
        <v>2518</v>
      </c>
      <c r="H10" s="832"/>
      <c r="I10" s="832"/>
      <c r="J10" s="823"/>
      <c r="K10" s="823"/>
      <c r="L10" s="832">
        <v>2</v>
      </c>
      <c r="M10" s="832">
        <v>360</v>
      </c>
      <c r="N10" s="823"/>
      <c r="O10" s="823">
        <v>180</v>
      </c>
      <c r="P10" s="832">
        <v>1</v>
      </c>
      <c r="Q10" s="832">
        <v>194</v>
      </c>
      <c r="R10" s="828"/>
      <c r="S10" s="833">
        <v>194</v>
      </c>
    </row>
    <row r="11" spans="1:19" ht="14.45" customHeight="1" x14ac:dyDescent="0.2">
      <c r="A11" s="822" t="s">
        <v>2491</v>
      </c>
      <c r="B11" s="823" t="s">
        <v>2492</v>
      </c>
      <c r="C11" s="823" t="s">
        <v>1843</v>
      </c>
      <c r="D11" s="823" t="s">
        <v>2480</v>
      </c>
      <c r="E11" s="823" t="s">
        <v>2506</v>
      </c>
      <c r="F11" s="823" t="s">
        <v>2521</v>
      </c>
      <c r="G11" s="823" t="s">
        <v>2522</v>
      </c>
      <c r="H11" s="832"/>
      <c r="I11" s="832"/>
      <c r="J11" s="823"/>
      <c r="K11" s="823"/>
      <c r="L11" s="832">
        <v>1</v>
      </c>
      <c r="M11" s="832">
        <v>0</v>
      </c>
      <c r="N11" s="823"/>
      <c r="O11" s="823">
        <v>0</v>
      </c>
      <c r="P11" s="832">
        <v>2</v>
      </c>
      <c r="Q11" s="832">
        <v>0</v>
      </c>
      <c r="R11" s="828"/>
      <c r="S11" s="833">
        <v>0</v>
      </c>
    </row>
    <row r="12" spans="1:19" ht="14.45" customHeight="1" x14ac:dyDescent="0.2">
      <c r="A12" s="822" t="s">
        <v>2491</v>
      </c>
      <c r="B12" s="823" t="s">
        <v>2492</v>
      </c>
      <c r="C12" s="823" t="s">
        <v>1843</v>
      </c>
      <c r="D12" s="823" t="s">
        <v>2480</v>
      </c>
      <c r="E12" s="823" t="s">
        <v>2506</v>
      </c>
      <c r="F12" s="823" t="s">
        <v>2523</v>
      </c>
      <c r="G12" s="823" t="s">
        <v>2524</v>
      </c>
      <c r="H12" s="832">
        <v>62</v>
      </c>
      <c r="I12" s="832">
        <v>7192</v>
      </c>
      <c r="J12" s="823"/>
      <c r="K12" s="823">
        <v>116</v>
      </c>
      <c r="L12" s="832">
        <v>52</v>
      </c>
      <c r="M12" s="832">
        <v>6084</v>
      </c>
      <c r="N12" s="823"/>
      <c r="O12" s="823">
        <v>117</v>
      </c>
      <c r="P12" s="832">
        <v>63</v>
      </c>
      <c r="Q12" s="832">
        <v>8001</v>
      </c>
      <c r="R12" s="828"/>
      <c r="S12" s="833">
        <v>127</v>
      </c>
    </row>
    <row r="13" spans="1:19" ht="14.45" customHeight="1" x14ac:dyDescent="0.2">
      <c r="A13" s="822" t="s">
        <v>2491</v>
      </c>
      <c r="B13" s="823" t="s">
        <v>2492</v>
      </c>
      <c r="C13" s="823" t="s">
        <v>1843</v>
      </c>
      <c r="D13" s="823" t="s">
        <v>2480</v>
      </c>
      <c r="E13" s="823" t="s">
        <v>2506</v>
      </c>
      <c r="F13" s="823" t="s">
        <v>2529</v>
      </c>
      <c r="G13" s="823" t="s">
        <v>2530</v>
      </c>
      <c r="H13" s="832"/>
      <c r="I13" s="832"/>
      <c r="J13" s="823"/>
      <c r="K13" s="823"/>
      <c r="L13" s="832">
        <v>2</v>
      </c>
      <c r="M13" s="832">
        <v>720</v>
      </c>
      <c r="N13" s="823"/>
      <c r="O13" s="823">
        <v>360</v>
      </c>
      <c r="P13" s="832"/>
      <c r="Q13" s="832"/>
      <c r="R13" s="828"/>
      <c r="S13" s="833"/>
    </row>
    <row r="14" spans="1:19" ht="14.45" customHeight="1" x14ac:dyDescent="0.2">
      <c r="A14" s="822" t="s">
        <v>2491</v>
      </c>
      <c r="B14" s="823" t="s">
        <v>2492</v>
      </c>
      <c r="C14" s="823" t="s">
        <v>1843</v>
      </c>
      <c r="D14" s="823" t="s">
        <v>2480</v>
      </c>
      <c r="E14" s="823" t="s">
        <v>2506</v>
      </c>
      <c r="F14" s="823" t="s">
        <v>2553</v>
      </c>
      <c r="G14" s="823" t="s">
        <v>2554</v>
      </c>
      <c r="H14" s="832"/>
      <c r="I14" s="832"/>
      <c r="J14" s="823"/>
      <c r="K14" s="823"/>
      <c r="L14" s="832"/>
      <c r="M14" s="832"/>
      <c r="N14" s="823"/>
      <c r="O14" s="823"/>
      <c r="P14" s="832">
        <v>2</v>
      </c>
      <c r="Q14" s="832">
        <v>1774</v>
      </c>
      <c r="R14" s="828"/>
      <c r="S14" s="833">
        <v>887</v>
      </c>
    </row>
    <row r="15" spans="1:19" ht="14.45" customHeight="1" x14ac:dyDescent="0.2">
      <c r="A15" s="822" t="s">
        <v>2491</v>
      </c>
      <c r="B15" s="823" t="s">
        <v>2492</v>
      </c>
      <c r="C15" s="823" t="s">
        <v>1843</v>
      </c>
      <c r="D15" s="823" t="s">
        <v>2480</v>
      </c>
      <c r="E15" s="823" t="s">
        <v>2506</v>
      </c>
      <c r="F15" s="823" t="s">
        <v>2557</v>
      </c>
      <c r="G15" s="823" t="s">
        <v>2558</v>
      </c>
      <c r="H15" s="832"/>
      <c r="I15" s="832"/>
      <c r="J15" s="823"/>
      <c r="K15" s="823"/>
      <c r="L15" s="832"/>
      <c r="M15" s="832"/>
      <c r="N15" s="823"/>
      <c r="O15" s="823"/>
      <c r="P15" s="832">
        <v>1</v>
      </c>
      <c r="Q15" s="832">
        <v>310</v>
      </c>
      <c r="R15" s="828"/>
      <c r="S15" s="833">
        <v>310</v>
      </c>
    </row>
    <row r="16" spans="1:19" ht="14.45" customHeight="1" x14ac:dyDescent="0.2">
      <c r="A16" s="822" t="s">
        <v>2491</v>
      </c>
      <c r="B16" s="823" t="s">
        <v>2492</v>
      </c>
      <c r="C16" s="823" t="s">
        <v>1843</v>
      </c>
      <c r="D16" s="823" t="s">
        <v>1115</v>
      </c>
      <c r="E16" s="823" t="s">
        <v>2506</v>
      </c>
      <c r="F16" s="823" t="s">
        <v>2507</v>
      </c>
      <c r="G16" s="823" t="s">
        <v>2508</v>
      </c>
      <c r="H16" s="832">
        <v>4</v>
      </c>
      <c r="I16" s="832">
        <v>124</v>
      </c>
      <c r="J16" s="823"/>
      <c r="K16" s="823">
        <v>31</v>
      </c>
      <c r="L16" s="832">
        <v>1</v>
      </c>
      <c r="M16" s="832">
        <v>31</v>
      </c>
      <c r="N16" s="823"/>
      <c r="O16" s="823">
        <v>31</v>
      </c>
      <c r="P16" s="832">
        <v>3</v>
      </c>
      <c r="Q16" s="832">
        <v>96</v>
      </c>
      <c r="R16" s="828"/>
      <c r="S16" s="833">
        <v>32</v>
      </c>
    </row>
    <row r="17" spans="1:19" ht="14.45" customHeight="1" x14ac:dyDescent="0.2">
      <c r="A17" s="822" t="s">
        <v>2491</v>
      </c>
      <c r="B17" s="823" t="s">
        <v>2492</v>
      </c>
      <c r="C17" s="823" t="s">
        <v>1843</v>
      </c>
      <c r="D17" s="823" t="s">
        <v>1115</v>
      </c>
      <c r="E17" s="823" t="s">
        <v>2506</v>
      </c>
      <c r="F17" s="823" t="s">
        <v>2509</v>
      </c>
      <c r="G17" s="823" t="s">
        <v>2510</v>
      </c>
      <c r="H17" s="832">
        <v>2</v>
      </c>
      <c r="I17" s="832">
        <v>134</v>
      </c>
      <c r="J17" s="823"/>
      <c r="K17" s="823">
        <v>67</v>
      </c>
      <c r="L17" s="832">
        <v>5</v>
      </c>
      <c r="M17" s="832">
        <v>340</v>
      </c>
      <c r="N17" s="823"/>
      <c r="O17" s="823">
        <v>68</v>
      </c>
      <c r="P17" s="832">
        <v>12</v>
      </c>
      <c r="Q17" s="832">
        <v>864</v>
      </c>
      <c r="R17" s="828"/>
      <c r="S17" s="833">
        <v>72</v>
      </c>
    </row>
    <row r="18" spans="1:19" ht="14.45" customHeight="1" x14ac:dyDescent="0.2">
      <c r="A18" s="822" t="s">
        <v>2491</v>
      </c>
      <c r="B18" s="823" t="s">
        <v>2492</v>
      </c>
      <c r="C18" s="823" t="s">
        <v>1843</v>
      </c>
      <c r="D18" s="823" t="s">
        <v>1115</v>
      </c>
      <c r="E18" s="823" t="s">
        <v>2506</v>
      </c>
      <c r="F18" s="823" t="s">
        <v>2511</v>
      </c>
      <c r="G18" s="823" t="s">
        <v>2512</v>
      </c>
      <c r="H18" s="832"/>
      <c r="I18" s="832"/>
      <c r="J18" s="823"/>
      <c r="K18" s="823"/>
      <c r="L18" s="832"/>
      <c r="M18" s="832"/>
      <c r="N18" s="823"/>
      <c r="O18" s="823"/>
      <c r="P18" s="832">
        <v>2</v>
      </c>
      <c r="Q18" s="832">
        <v>440</v>
      </c>
      <c r="R18" s="828"/>
      <c r="S18" s="833">
        <v>220</v>
      </c>
    </row>
    <row r="19" spans="1:19" ht="14.45" customHeight="1" x14ac:dyDescent="0.2">
      <c r="A19" s="822" t="s">
        <v>2491</v>
      </c>
      <c r="B19" s="823" t="s">
        <v>2492</v>
      </c>
      <c r="C19" s="823" t="s">
        <v>1843</v>
      </c>
      <c r="D19" s="823" t="s">
        <v>1115</v>
      </c>
      <c r="E19" s="823" t="s">
        <v>2506</v>
      </c>
      <c r="F19" s="823" t="s">
        <v>2515</v>
      </c>
      <c r="G19" s="823" t="s">
        <v>2516</v>
      </c>
      <c r="H19" s="832">
        <v>5</v>
      </c>
      <c r="I19" s="832">
        <v>190</v>
      </c>
      <c r="J19" s="823"/>
      <c r="K19" s="823">
        <v>38</v>
      </c>
      <c r="L19" s="832">
        <v>11</v>
      </c>
      <c r="M19" s="832">
        <v>418</v>
      </c>
      <c r="N19" s="823"/>
      <c r="O19" s="823">
        <v>38</v>
      </c>
      <c r="P19" s="832">
        <v>36</v>
      </c>
      <c r="Q19" s="832">
        <v>1440</v>
      </c>
      <c r="R19" s="828"/>
      <c r="S19" s="833">
        <v>40</v>
      </c>
    </row>
    <row r="20" spans="1:19" ht="14.45" customHeight="1" x14ac:dyDescent="0.2">
      <c r="A20" s="822" t="s">
        <v>2491</v>
      </c>
      <c r="B20" s="823" t="s">
        <v>2492</v>
      </c>
      <c r="C20" s="823" t="s">
        <v>1843</v>
      </c>
      <c r="D20" s="823" t="s">
        <v>1115</v>
      </c>
      <c r="E20" s="823" t="s">
        <v>2506</v>
      </c>
      <c r="F20" s="823" t="s">
        <v>2517</v>
      </c>
      <c r="G20" s="823" t="s">
        <v>2518</v>
      </c>
      <c r="H20" s="832">
        <v>11</v>
      </c>
      <c r="I20" s="832">
        <v>1969</v>
      </c>
      <c r="J20" s="823"/>
      <c r="K20" s="823">
        <v>179</v>
      </c>
      <c r="L20" s="832"/>
      <c r="M20" s="832"/>
      <c r="N20" s="823"/>
      <c r="O20" s="823"/>
      <c r="P20" s="832">
        <v>10</v>
      </c>
      <c r="Q20" s="832">
        <v>1940</v>
      </c>
      <c r="R20" s="828"/>
      <c r="S20" s="833">
        <v>194</v>
      </c>
    </row>
    <row r="21" spans="1:19" ht="14.45" customHeight="1" x14ac:dyDescent="0.2">
      <c r="A21" s="822" t="s">
        <v>2491</v>
      </c>
      <c r="B21" s="823" t="s">
        <v>2492</v>
      </c>
      <c r="C21" s="823" t="s">
        <v>1843</v>
      </c>
      <c r="D21" s="823" t="s">
        <v>1115</v>
      </c>
      <c r="E21" s="823" t="s">
        <v>2506</v>
      </c>
      <c r="F21" s="823" t="s">
        <v>2519</v>
      </c>
      <c r="G21" s="823" t="s">
        <v>2520</v>
      </c>
      <c r="H21" s="832">
        <v>3</v>
      </c>
      <c r="I21" s="832">
        <v>681</v>
      </c>
      <c r="J21" s="823"/>
      <c r="K21" s="823">
        <v>227</v>
      </c>
      <c r="L21" s="832">
        <v>2</v>
      </c>
      <c r="M21" s="832">
        <v>460</v>
      </c>
      <c r="N21" s="823"/>
      <c r="O21" s="823">
        <v>230</v>
      </c>
      <c r="P21" s="832">
        <v>4</v>
      </c>
      <c r="Q21" s="832">
        <v>972</v>
      </c>
      <c r="R21" s="828"/>
      <c r="S21" s="833">
        <v>243</v>
      </c>
    </row>
    <row r="22" spans="1:19" ht="14.45" customHeight="1" x14ac:dyDescent="0.2">
      <c r="A22" s="822" t="s">
        <v>2491</v>
      </c>
      <c r="B22" s="823" t="s">
        <v>2492</v>
      </c>
      <c r="C22" s="823" t="s">
        <v>1843</v>
      </c>
      <c r="D22" s="823" t="s">
        <v>1115</v>
      </c>
      <c r="E22" s="823" t="s">
        <v>2506</v>
      </c>
      <c r="F22" s="823" t="s">
        <v>2523</v>
      </c>
      <c r="G22" s="823" t="s">
        <v>2524</v>
      </c>
      <c r="H22" s="832">
        <v>13</v>
      </c>
      <c r="I22" s="832">
        <v>1508</v>
      </c>
      <c r="J22" s="823"/>
      <c r="K22" s="823">
        <v>116</v>
      </c>
      <c r="L22" s="832">
        <v>12</v>
      </c>
      <c r="M22" s="832">
        <v>1404</v>
      </c>
      <c r="N22" s="823"/>
      <c r="O22" s="823">
        <v>117</v>
      </c>
      <c r="P22" s="832">
        <v>24</v>
      </c>
      <c r="Q22" s="832">
        <v>3048</v>
      </c>
      <c r="R22" s="828"/>
      <c r="S22" s="833">
        <v>127</v>
      </c>
    </row>
    <row r="23" spans="1:19" ht="14.45" customHeight="1" x14ac:dyDescent="0.2">
      <c r="A23" s="822" t="s">
        <v>2491</v>
      </c>
      <c r="B23" s="823" t="s">
        <v>2492</v>
      </c>
      <c r="C23" s="823" t="s">
        <v>1843</v>
      </c>
      <c r="D23" s="823" t="s">
        <v>1115</v>
      </c>
      <c r="E23" s="823" t="s">
        <v>2506</v>
      </c>
      <c r="F23" s="823" t="s">
        <v>2529</v>
      </c>
      <c r="G23" s="823" t="s">
        <v>2530</v>
      </c>
      <c r="H23" s="832">
        <v>1</v>
      </c>
      <c r="I23" s="832">
        <v>358</v>
      </c>
      <c r="J23" s="823"/>
      <c r="K23" s="823">
        <v>358</v>
      </c>
      <c r="L23" s="832">
        <v>13</v>
      </c>
      <c r="M23" s="832">
        <v>4680</v>
      </c>
      <c r="N23" s="823"/>
      <c r="O23" s="823">
        <v>360</v>
      </c>
      <c r="P23" s="832">
        <v>15</v>
      </c>
      <c r="Q23" s="832">
        <v>5820</v>
      </c>
      <c r="R23" s="828"/>
      <c r="S23" s="833">
        <v>388</v>
      </c>
    </row>
    <row r="24" spans="1:19" ht="14.45" customHeight="1" x14ac:dyDescent="0.2">
      <c r="A24" s="822" t="s">
        <v>2491</v>
      </c>
      <c r="B24" s="823" t="s">
        <v>2492</v>
      </c>
      <c r="C24" s="823" t="s">
        <v>1843</v>
      </c>
      <c r="D24" s="823" t="s">
        <v>1115</v>
      </c>
      <c r="E24" s="823" t="s">
        <v>2506</v>
      </c>
      <c r="F24" s="823" t="s">
        <v>2531</v>
      </c>
      <c r="G24" s="823" t="s">
        <v>2532</v>
      </c>
      <c r="H24" s="832">
        <v>3</v>
      </c>
      <c r="I24" s="832">
        <v>225</v>
      </c>
      <c r="J24" s="823"/>
      <c r="K24" s="823">
        <v>75</v>
      </c>
      <c r="L24" s="832">
        <v>2</v>
      </c>
      <c r="M24" s="832">
        <v>152</v>
      </c>
      <c r="N24" s="823"/>
      <c r="O24" s="823">
        <v>76</v>
      </c>
      <c r="P24" s="832">
        <v>7</v>
      </c>
      <c r="Q24" s="832">
        <v>567</v>
      </c>
      <c r="R24" s="828"/>
      <c r="S24" s="833">
        <v>81</v>
      </c>
    </row>
    <row r="25" spans="1:19" ht="14.45" customHeight="1" x14ac:dyDescent="0.2">
      <c r="A25" s="822" t="s">
        <v>2491</v>
      </c>
      <c r="B25" s="823" t="s">
        <v>2492</v>
      </c>
      <c r="C25" s="823" t="s">
        <v>1843</v>
      </c>
      <c r="D25" s="823" t="s">
        <v>1115</v>
      </c>
      <c r="E25" s="823" t="s">
        <v>2506</v>
      </c>
      <c r="F25" s="823" t="s">
        <v>2533</v>
      </c>
      <c r="G25" s="823" t="s">
        <v>2534</v>
      </c>
      <c r="H25" s="832"/>
      <c r="I25" s="832"/>
      <c r="J25" s="823"/>
      <c r="K25" s="823"/>
      <c r="L25" s="832"/>
      <c r="M25" s="832"/>
      <c r="N25" s="823"/>
      <c r="O25" s="823"/>
      <c r="P25" s="832">
        <v>1</v>
      </c>
      <c r="Q25" s="832">
        <v>768</v>
      </c>
      <c r="R25" s="828"/>
      <c r="S25" s="833">
        <v>768</v>
      </c>
    </row>
    <row r="26" spans="1:19" ht="14.45" customHeight="1" x14ac:dyDescent="0.2">
      <c r="A26" s="822" t="s">
        <v>2491</v>
      </c>
      <c r="B26" s="823" t="s">
        <v>2492</v>
      </c>
      <c r="C26" s="823" t="s">
        <v>1843</v>
      </c>
      <c r="D26" s="823" t="s">
        <v>1115</v>
      </c>
      <c r="E26" s="823" t="s">
        <v>2506</v>
      </c>
      <c r="F26" s="823" t="s">
        <v>2537</v>
      </c>
      <c r="G26" s="823" t="s">
        <v>2538</v>
      </c>
      <c r="H26" s="832"/>
      <c r="I26" s="832"/>
      <c r="J26" s="823"/>
      <c r="K26" s="823"/>
      <c r="L26" s="832"/>
      <c r="M26" s="832"/>
      <c r="N26" s="823"/>
      <c r="O26" s="823"/>
      <c r="P26" s="832">
        <v>1</v>
      </c>
      <c r="Q26" s="832">
        <v>83</v>
      </c>
      <c r="R26" s="828"/>
      <c r="S26" s="833">
        <v>83</v>
      </c>
    </row>
    <row r="27" spans="1:19" ht="14.45" customHeight="1" x14ac:dyDescent="0.2">
      <c r="A27" s="822" t="s">
        <v>2491</v>
      </c>
      <c r="B27" s="823" t="s">
        <v>2492</v>
      </c>
      <c r="C27" s="823" t="s">
        <v>1843</v>
      </c>
      <c r="D27" s="823" t="s">
        <v>1115</v>
      </c>
      <c r="E27" s="823" t="s">
        <v>2506</v>
      </c>
      <c r="F27" s="823" t="s">
        <v>2545</v>
      </c>
      <c r="G27" s="823" t="s">
        <v>2546</v>
      </c>
      <c r="H27" s="832"/>
      <c r="I27" s="832"/>
      <c r="J27" s="823"/>
      <c r="K27" s="823"/>
      <c r="L27" s="832">
        <v>1</v>
      </c>
      <c r="M27" s="832">
        <v>114</v>
      </c>
      <c r="N27" s="823"/>
      <c r="O27" s="823">
        <v>114</v>
      </c>
      <c r="P27" s="832">
        <v>2</v>
      </c>
      <c r="Q27" s="832">
        <v>244</v>
      </c>
      <c r="R27" s="828"/>
      <c r="S27" s="833">
        <v>122</v>
      </c>
    </row>
    <row r="28" spans="1:19" ht="14.45" customHeight="1" x14ac:dyDescent="0.2">
      <c r="A28" s="822" t="s">
        <v>2491</v>
      </c>
      <c r="B28" s="823" t="s">
        <v>2492</v>
      </c>
      <c r="C28" s="823" t="s">
        <v>1843</v>
      </c>
      <c r="D28" s="823" t="s">
        <v>1115</v>
      </c>
      <c r="E28" s="823" t="s">
        <v>2506</v>
      </c>
      <c r="F28" s="823" t="s">
        <v>2547</v>
      </c>
      <c r="G28" s="823" t="s">
        <v>2548</v>
      </c>
      <c r="H28" s="832"/>
      <c r="I28" s="832"/>
      <c r="J28" s="823"/>
      <c r="K28" s="823"/>
      <c r="L28" s="832">
        <v>2</v>
      </c>
      <c r="M28" s="832">
        <v>210</v>
      </c>
      <c r="N28" s="823"/>
      <c r="O28" s="823">
        <v>105</v>
      </c>
      <c r="P28" s="832">
        <v>8</v>
      </c>
      <c r="Q28" s="832">
        <v>880</v>
      </c>
      <c r="R28" s="828"/>
      <c r="S28" s="833">
        <v>110</v>
      </c>
    </row>
    <row r="29" spans="1:19" ht="14.45" customHeight="1" x14ac:dyDescent="0.2">
      <c r="A29" s="822" t="s">
        <v>2491</v>
      </c>
      <c r="B29" s="823" t="s">
        <v>2492</v>
      </c>
      <c r="C29" s="823" t="s">
        <v>1843</v>
      </c>
      <c r="D29" s="823" t="s">
        <v>1115</v>
      </c>
      <c r="E29" s="823" t="s">
        <v>2506</v>
      </c>
      <c r="F29" s="823" t="s">
        <v>2551</v>
      </c>
      <c r="G29" s="823" t="s">
        <v>2550</v>
      </c>
      <c r="H29" s="832"/>
      <c r="I29" s="832"/>
      <c r="J29" s="823"/>
      <c r="K29" s="823"/>
      <c r="L29" s="832"/>
      <c r="M29" s="832"/>
      <c r="N29" s="823"/>
      <c r="O29" s="823"/>
      <c r="P29" s="832">
        <v>1</v>
      </c>
      <c r="Q29" s="832">
        <v>117</v>
      </c>
      <c r="R29" s="828"/>
      <c r="S29" s="833">
        <v>117</v>
      </c>
    </row>
    <row r="30" spans="1:19" ht="14.45" customHeight="1" x14ac:dyDescent="0.2">
      <c r="A30" s="822" t="s">
        <v>2491</v>
      </c>
      <c r="B30" s="823" t="s">
        <v>2492</v>
      </c>
      <c r="C30" s="823" t="s">
        <v>1843</v>
      </c>
      <c r="D30" s="823" t="s">
        <v>1115</v>
      </c>
      <c r="E30" s="823" t="s">
        <v>2506</v>
      </c>
      <c r="F30" s="823" t="s">
        <v>2553</v>
      </c>
      <c r="G30" s="823" t="s">
        <v>2554</v>
      </c>
      <c r="H30" s="832"/>
      <c r="I30" s="832"/>
      <c r="J30" s="823"/>
      <c r="K30" s="823"/>
      <c r="L30" s="832"/>
      <c r="M30" s="832"/>
      <c r="N30" s="823"/>
      <c r="O30" s="823"/>
      <c r="P30" s="832">
        <v>22</v>
      </c>
      <c r="Q30" s="832">
        <v>19514</v>
      </c>
      <c r="R30" s="828"/>
      <c r="S30" s="833">
        <v>887</v>
      </c>
    </row>
    <row r="31" spans="1:19" ht="14.45" customHeight="1" x14ac:dyDescent="0.2">
      <c r="A31" s="822" t="s">
        <v>2491</v>
      </c>
      <c r="B31" s="823" t="s">
        <v>2492</v>
      </c>
      <c r="C31" s="823" t="s">
        <v>1843</v>
      </c>
      <c r="D31" s="823" t="s">
        <v>1115</v>
      </c>
      <c r="E31" s="823" t="s">
        <v>2506</v>
      </c>
      <c r="F31" s="823" t="s">
        <v>2555</v>
      </c>
      <c r="G31" s="823" t="s">
        <v>2556</v>
      </c>
      <c r="H31" s="832"/>
      <c r="I31" s="832"/>
      <c r="J31" s="823"/>
      <c r="K31" s="823"/>
      <c r="L31" s="832"/>
      <c r="M31" s="832"/>
      <c r="N31" s="823"/>
      <c r="O31" s="823"/>
      <c r="P31" s="832">
        <v>11</v>
      </c>
      <c r="Q31" s="832">
        <v>693</v>
      </c>
      <c r="R31" s="828"/>
      <c r="S31" s="833">
        <v>63</v>
      </c>
    </row>
    <row r="32" spans="1:19" ht="14.45" customHeight="1" x14ac:dyDescent="0.2">
      <c r="A32" s="822" t="s">
        <v>2491</v>
      </c>
      <c r="B32" s="823" t="s">
        <v>2492</v>
      </c>
      <c r="C32" s="823" t="s">
        <v>1843</v>
      </c>
      <c r="D32" s="823" t="s">
        <v>1115</v>
      </c>
      <c r="E32" s="823" t="s">
        <v>2506</v>
      </c>
      <c r="F32" s="823" t="s">
        <v>2557</v>
      </c>
      <c r="G32" s="823" t="s">
        <v>2558</v>
      </c>
      <c r="H32" s="832"/>
      <c r="I32" s="832"/>
      <c r="J32" s="823"/>
      <c r="K32" s="823"/>
      <c r="L32" s="832"/>
      <c r="M32" s="832"/>
      <c r="N32" s="823"/>
      <c r="O32" s="823"/>
      <c r="P32" s="832">
        <v>50</v>
      </c>
      <c r="Q32" s="832">
        <v>15500</v>
      </c>
      <c r="R32" s="828"/>
      <c r="S32" s="833">
        <v>310</v>
      </c>
    </row>
    <row r="33" spans="1:19" ht="14.45" customHeight="1" x14ac:dyDescent="0.2">
      <c r="A33" s="822" t="s">
        <v>2491</v>
      </c>
      <c r="B33" s="823" t="s">
        <v>2492</v>
      </c>
      <c r="C33" s="823" t="s">
        <v>1843</v>
      </c>
      <c r="D33" s="823" t="s">
        <v>1116</v>
      </c>
      <c r="E33" s="823" t="s">
        <v>2506</v>
      </c>
      <c r="F33" s="823" t="s">
        <v>2517</v>
      </c>
      <c r="G33" s="823" t="s">
        <v>2518</v>
      </c>
      <c r="H33" s="832"/>
      <c r="I33" s="832"/>
      <c r="J33" s="823"/>
      <c r="K33" s="823"/>
      <c r="L33" s="832">
        <v>1</v>
      </c>
      <c r="M33" s="832">
        <v>180</v>
      </c>
      <c r="N33" s="823"/>
      <c r="O33" s="823">
        <v>180</v>
      </c>
      <c r="P33" s="832"/>
      <c r="Q33" s="832"/>
      <c r="R33" s="828"/>
      <c r="S33" s="833"/>
    </row>
    <row r="34" spans="1:19" ht="14.45" customHeight="1" x14ac:dyDescent="0.2">
      <c r="A34" s="822" t="s">
        <v>2491</v>
      </c>
      <c r="B34" s="823" t="s">
        <v>2492</v>
      </c>
      <c r="C34" s="823" t="s">
        <v>1843</v>
      </c>
      <c r="D34" s="823" t="s">
        <v>1116</v>
      </c>
      <c r="E34" s="823" t="s">
        <v>2506</v>
      </c>
      <c r="F34" s="823" t="s">
        <v>2529</v>
      </c>
      <c r="G34" s="823" t="s">
        <v>2530</v>
      </c>
      <c r="H34" s="832"/>
      <c r="I34" s="832"/>
      <c r="J34" s="823"/>
      <c r="K34" s="823"/>
      <c r="L34" s="832">
        <v>1</v>
      </c>
      <c r="M34" s="832">
        <v>360</v>
      </c>
      <c r="N34" s="823"/>
      <c r="O34" s="823">
        <v>360</v>
      </c>
      <c r="P34" s="832"/>
      <c r="Q34" s="832"/>
      <c r="R34" s="828"/>
      <c r="S34" s="833"/>
    </row>
    <row r="35" spans="1:19" ht="14.45" customHeight="1" x14ac:dyDescent="0.2">
      <c r="A35" s="822" t="s">
        <v>2491</v>
      </c>
      <c r="B35" s="823" t="s">
        <v>2492</v>
      </c>
      <c r="C35" s="823" t="s">
        <v>1843</v>
      </c>
      <c r="D35" s="823" t="s">
        <v>1116</v>
      </c>
      <c r="E35" s="823" t="s">
        <v>2506</v>
      </c>
      <c r="F35" s="823" t="s">
        <v>2533</v>
      </c>
      <c r="G35" s="823" t="s">
        <v>2534</v>
      </c>
      <c r="H35" s="832"/>
      <c r="I35" s="832"/>
      <c r="J35" s="823"/>
      <c r="K35" s="823"/>
      <c r="L35" s="832">
        <v>1</v>
      </c>
      <c r="M35" s="832">
        <v>711</v>
      </c>
      <c r="N35" s="823"/>
      <c r="O35" s="823">
        <v>711</v>
      </c>
      <c r="P35" s="832"/>
      <c r="Q35" s="832"/>
      <c r="R35" s="828"/>
      <c r="S35" s="833"/>
    </row>
    <row r="36" spans="1:19" ht="14.45" customHeight="1" x14ac:dyDescent="0.2">
      <c r="A36" s="822" t="s">
        <v>2491</v>
      </c>
      <c r="B36" s="823" t="s">
        <v>2492</v>
      </c>
      <c r="C36" s="823" t="s">
        <v>1843</v>
      </c>
      <c r="D36" s="823" t="s">
        <v>1116</v>
      </c>
      <c r="E36" s="823" t="s">
        <v>2506</v>
      </c>
      <c r="F36" s="823" t="s">
        <v>2547</v>
      </c>
      <c r="G36" s="823" t="s">
        <v>2548</v>
      </c>
      <c r="H36" s="832"/>
      <c r="I36" s="832"/>
      <c r="J36" s="823"/>
      <c r="K36" s="823"/>
      <c r="L36" s="832"/>
      <c r="M36" s="832"/>
      <c r="N36" s="823"/>
      <c r="O36" s="823"/>
      <c r="P36" s="832">
        <v>1</v>
      </c>
      <c r="Q36" s="832">
        <v>110</v>
      </c>
      <c r="R36" s="828"/>
      <c r="S36" s="833">
        <v>110</v>
      </c>
    </row>
    <row r="37" spans="1:19" ht="14.45" customHeight="1" x14ac:dyDescent="0.2">
      <c r="A37" s="822" t="s">
        <v>2491</v>
      </c>
      <c r="B37" s="823" t="s">
        <v>2492</v>
      </c>
      <c r="C37" s="823" t="s">
        <v>1843</v>
      </c>
      <c r="D37" s="823" t="s">
        <v>1117</v>
      </c>
      <c r="E37" s="823" t="s">
        <v>2494</v>
      </c>
      <c r="F37" s="823" t="s">
        <v>2495</v>
      </c>
      <c r="G37" s="823" t="s">
        <v>2500</v>
      </c>
      <c r="H37" s="832">
        <v>28</v>
      </c>
      <c r="I37" s="832">
        <v>574298.4</v>
      </c>
      <c r="J37" s="823"/>
      <c r="K37" s="823">
        <v>20510.657142857144</v>
      </c>
      <c r="L37" s="832">
        <v>15</v>
      </c>
      <c r="M37" s="832">
        <v>313410</v>
      </c>
      <c r="N37" s="823"/>
      <c r="O37" s="823">
        <v>20894</v>
      </c>
      <c r="P37" s="832">
        <v>17</v>
      </c>
      <c r="Q37" s="832">
        <v>355198</v>
      </c>
      <c r="R37" s="828"/>
      <c r="S37" s="833">
        <v>20894</v>
      </c>
    </row>
    <row r="38" spans="1:19" ht="14.45" customHeight="1" x14ac:dyDescent="0.2">
      <c r="A38" s="822" t="s">
        <v>2491</v>
      </c>
      <c r="B38" s="823" t="s">
        <v>2492</v>
      </c>
      <c r="C38" s="823" t="s">
        <v>1843</v>
      </c>
      <c r="D38" s="823" t="s">
        <v>1117</v>
      </c>
      <c r="E38" s="823" t="s">
        <v>2494</v>
      </c>
      <c r="F38" s="823" t="s">
        <v>2497</v>
      </c>
      <c r="G38" s="823" t="s">
        <v>2500</v>
      </c>
      <c r="H38" s="832">
        <v>20</v>
      </c>
      <c r="I38" s="832">
        <v>205034.78999999998</v>
      </c>
      <c r="J38" s="823"/>
      <c r="K38" s="823">
        <v>10251.7395</v>
      </c>
      <c r="L38" s="832">
        <v>9</v>
      </c>
      <c r="M38" s="832">
        <v>94023</v>
      </c>
      <c r="N38" s="823"/>
      <c r="O38" s="823">
        <v>10447</v>
      </c>
      <c r="P38" s="832">
        <v>8</v>
      </c>
      <c r="Q38" s="832">
        <v>83576</v>
      </c>
      <c r="R38" s="828"/>
      <c r="S38" s="833">
        <v>10447</v>
      </c>
    </row>
    <row r="39" spans="1:19" ht="14.45" customHeight="1" x14ac:dyDescent="0.2">
      <c r="A39" s="822" t="s">
        <v>2491</v>
      </c>
      <c r="B39" s="823" t="s">
        <v>2492</v>
      </c>
      <c r="C39" s="823" t="s">
        <v>1843</v>
      </c>
      <c r="D39" s="823" t="s">
        <v>1117</v>
      </c>
      <c r="E39" s="823" t="s">
        <v>2506</v>
      </c>
      <c r="F39" s="823" t="s">
        <v>2509</v>
      </c>
      <c r="G39" s="823" t="s">
        <v>2510</v>
      </c>
      <c r="H39" s="832">
        <v>1</v>
      </c>
      <c r="I39" s="832">
        <v>67</v>
      </c>
      <c r="J39" s="823"/>
      <c r="K39" s="823">
        <v>67</v>
      </c>
      <c r="L39" s="832"/>
      <c r="M39" s="832"/>
      <c r="N39" s="823"/>
      <c r="O39" s="823"/>
      <c r="P39" s="832">
        <v>1</v>
      </c>
      <c r="Q39" s="832">
        <v>72</v>
      </c>
      <c r="R39" s="828"/>
      <c r="S39" s="833">
        <v>72</v>
      </c>
    </row>
    <row r="40" spans="1:19" ht="14.45" customHeight="1" x14ac:dyDescent="0.2">
      <c r="A40" s="822" t="s">
        <v>2491</v>
      </c>
      <c r="B40" s="823" t="s">
        <v>2492</v>
      </c>
      <c r="C40" s="823" t="s">
        <v>1843</v>
      </c>
      <c r="D40" s="823" t="s">
        <v>1117</v>
      </c>
      <c r="E40" s="823" t="s">
        <v>2506</v>
      </c>
      <c r="F40" s="823" t="s">
        <v>2515</v>
      </c>
      <c r="G40" s="823" t="s">
        <v>2516</v>
      </c>
      <c r="H40" s="832">
        <v>83</v>
      </c>
      <c r="I40" s="832">
        <v>3154</v>
      </c>
      <c r="J40" s="823"/>
      <c r="K40" s="823">
        <v>38</v>
      </c>
      <c r="L40" s="832">
        <v>144</v>
      </c>
      <c r="M40" s="832">
        <v>5472</v>
      </c>
      <c r="N40" s="823"/>
      <c r="O40" s="823">
        <v>38</v>
      </c>
      <c r="P40" s="832">
        <v>117</v>
      </c>
      <c r="Q40" s="832">
        <v>4680</v>
      </c>
      <c r="R40" s="828"/>
      <c r="S40" s="833">
        <v>40</v>
      </c>
    </row>
    <row r="41" spans="1:19" ht="14.45" customHeight="1" x14ac:dyDescent="0.2">
      <c r="A41" s="822" t="s">
        <v>2491</v>
      </c>
      <c r="B41" s="823" t="s">
        <v>2492</v>
      </c>
      <c r="C41" s="823" t="s">
        <v>1843</v>
      </c>
      <c r="D41" s="823" t="s">
        <v>1117</v>
      </c>
      <c r="E41" s="823" t="s">
        <v>2506</v>
      </c>
      <c r="F41" s="823" t="s">
        <v>2517</v>
      </c>
      <c r="G41" s="823" t="s">
        <v>2518</v>
      </c>
      <c r="H41" s="832">
        <v>18</v>
      </c>
      <c r="I41" s="832">
        <v>3222</v>
      </c>
      <c r="J41" s="823"/>
      <c r="K41" s="823">
        <v>179</v>
      </c>
      <c r="L41" s="832">
        <v>24</v>
      </c>
      <c r="M41" s="832">
        <v>4320</v>
      </c>
      <c r="N41" s="823"/>
      <c r="O41" s="823">
        <v>180</v>
      </c>
      <c r="P41" s="832">
        <v>50</v>
      </c>
      <c r="Q41" s="832">
        <v>9700</v>
      </c>
      <c r="R41" s="828"/>
      <c r="S41" s="833">
        <v>194</v>
      </c>
    </row>
    <row r="42" spans="1:19" ht="14.45" customHeight="1" x14ac:dyDescent="0.2">
      <c r="A42" s="822" t="s">
        <v>2491</v>
      </c>
      <c r="B42" s="823" t="s">
        <v>2492</v>
      </c>
      <c r="C42" s="823" t="s">
        <v>1843</v>
      </c>
      <c r="D42" s="823" t="s">
        <v>1117</v>
      </c>
      <c r="E42" s="823" t="s">
        <v>2506</v>
      </c>
      <c r="F42" s="823" t="s">
        <v>2519</v>
      </c>
      <c r="G42" s="823" t="s">
        <v>2520</v>
      </c>
      <c r="H42" s="832"/>
      <c r="I42" s="832"/>
      <c r="J42" s="823"/>
      <c r="K42" s="823"/>
      <c r="L42" s="832"/>
      <c r="M42" s="832"/>
      <c r="N42" s="823"/>
      <c r="O42" s="823"/>
      <c r="P42" s="832">
        <v>4</v>
      </c>
      <c r="Q42" s="832">
        <v>972</v>
      </c>
      <c r="R42" s="828"/>
      <c r="S42" s="833">
        <v>243</v>
      </c>
    </row>
    <row r="43" spans="1:19" ht="14.45" customHeight="1" x14ac:dyDescent="0.2">
      <c r="A43" s="822" t="s">
        <v>2491</v>
      </c>
      <c r="B43" s="823" t="s">
        <v>2492</v>
      </c>
      <c r="C43" s="823" t="s">
        <v>1843</v>
      </c>
      <c r="D43" s="823" t="s">
        <v>1117</v>
      </c>
      <c r="E43" s="823" t="s">
        <v>2506</v>
      </c>
      <c r="F43" s="823" t="s">
        <v>2521</v>
      </c>
      <c r="G43" s="823" t="s">
        <v>2522</v>
      </c>
      <c r="H43" s="832">
        <v>35</v>
      </c>
      <c r="I43" s="832">
        <v>0</v>
      </c>
      <c r="J43" s="823"/>
      <c r="K43" s="823">
        <v>0</v>
      </c>
      <c r="L43" s="832">
        <v>18</v>
      </c>
      <c r="M43" s="832">
        <v>0</v>
      </c>
      <c r="N43" s="823"/>
      <c r="O43" s="823">
        <v>0</v>
      </c>
      <c r="P43" s="832">
        <v>18</v>
      </c>
      <c r="Q43" s="832">
        <v>0</v>
      </c>
      <c r="R43" s="828"/>
      <c r="S43" s="833">
        <v>0</v>
      </c>
    </row>
    <row r="44" spans="1:19" ht="14.45" customHeight="1" x14ac:dyDescent="0.2">
      <c r="A44" s="822" t="s">
        <v>2491</v>
      </c>
      <c r="B44" s="823" t="s">
        <v>2492</v>
      </c>
      <c r="C44" s="823" t="s">
        <v>1843</v>
      </c>
      <c r="D44" s="823" t="s">
        <v>1117</v>
      </c>
      <c r="E44" s="823" t="s">
        <v>2506</v>
      </c>
      <c r="F44" s="823" t="s">
        <v>2523</v>
      </c>
      <c r="G44" s="823" t="s">
        <v>2524</v>
      </c>
      <c r="H44" s="832">
        <v>311</v>
      </c>
      <c r="I44" s="832">
        <v>36076</v>
      </c>
      <c r="J44" s="823"/>
      <c r="K44" s="823">
        <v>116</v>
      </c>
      <c r="L44" s="832">
        <v>320</v>
      </c>
      <c r="M44" s="832">
        <v>37440</v>
      </c>
      <c r="N44" s="823"/>
      <c r="O44" s="823">
        <v>117</v>
      </c>
      <c r="P44" s="832">
        <v>197</v>
      </c>
      <c r="Q44" s="832">
        <v>25019</v>
      </c>
      <c r="R44" s="828"/>
      <c r="S44" s="833">
        <v>127</v>
      </c>
    </row>
    <row r="45" spans="1:19" ht="14.45" customHeight="1" x14ac:dyDescent="0.2">
      <c r="A45" s="822" t="s">
        <v>2491</v>
      </c>
      <c r="B45" s="823" t="s">
        <v>2492</v>
      </c>
      <c r="C45" s="823" t="s">
        <v>1843</v>
      </c>
      <c r="D45" s="823" t="s">
        <v>1117</v>
      </c>
      <c r="E45" s="823" t="s">
        <v>2506</v>
      </c>
      <c r="F45" s="823" t="s">
        <v>2525</v>
      </c>
      <c r="G45" s="823" t="s">
        <v>2526</v>
      </c>
      <c r="H45" s="832"/>
      <c r="I45" s="832"/>
      <c r="J45" s="823"/>
      <c r="K45" s="823"/>
      <c r="L45" s="832"/>
      <c r="M45" s="832"/>
      <c r="N45" s="823"/>
      <c r="O45" s="823"/>
      <c r="P45" s="832">
        <v>1</v>
      </c>
      <c r="Q45" s="832">
        <v>60</v>
      </c>
      <c r="R45" s="828"/>
      <c r="S45" s="833">
        <v>60</v>
      </c>
    </row>
    <row r="46" spans="1:19" ht="14.45" customHeight="1" x14ac:dyDescent="0.2">
      <c r="A46" s="822" t="s">
        <v>2491</v>
      </c>
      <c r="B46" s="823" t="s">
        <v>2492</v>
      </c>
      <c r="C46" s="823" t="s">
        <v>1843</v>
      </c>
      <c r="D46" s="823" t="s">
        <v>1117</v>
      </c>
      <c r="E46" s="823" t="s">
        <v>2506</v>
      </c>
      <c r="F46" s="823" t="s">
        <v>2527</v>
      </c>
      <c r="G46" s="823" t="s">
        <v>2528</v>
      </c>
      <c r="H46" s="832">
        <v>34</v>
      </c>
      <c r="I46" s="832">
        <v>1122</v>
      </c>
      <c r="J46" s="823"/>
      <c r="K46" s="823">
        <v>33</v>
      </c>
      <c r="L46" s="832">
        <v>18</v>
      </c>
      <c r="M46" s="832">
        <v>594</v>
      </c>
      <c r="N46" s="823"/>
      <c r="O46" s="823">
        <v>33</v>
      </c>
      <c r="P46" s="832">
        <v>10</v>
      </c>
      <c r="Q46" s="832">
        <v>340</v>
      </c>
      <c r="R46" s="828"/>
      <c r="S46" s="833">
        <v>34</v>
      </c>
    </row>
    <row r="47" spans="1:19" ht="14.45" customHeight="1" x14ac:dyDescent="0.2">
      <c r="A47" s="822" t="s">
        <v>2491</v>
      </c>
      <c r="B47" s="823" t="s">
        <v>2492</v>
      </c>
      <c r="C47" s="823" t="s">
        <v>1843</v>
      </c>
      <c r="D47" s="823" t="s">
        <v>1117</v>
      </c>
      <c r="E47" s="823" t="s">
        <v>2506</v>
      </c>
      <c r="F47" s="823" t="s">
        <v>2529</v>
      </c>
      <c r="G47" s="823" t="s">
        <v>2530</v>
      </c>
      <c r="H47" s="832">
        <v>277</v>
      </c>
      <c r="I47" s="832">
        <v>99166</v>
      </c>
      <c r="J47" s="823"/>
      <c r="K47" s="823">
        <v>358</v>
      </c>
      <c r="L47" s="832">
        <v>283</v>
      </c>
      <c r="M47" s="832">
        <v>101880</v>
      </c>
      <c r="N47" s="823"/>
      <c r="O47" s="823">
        <v>360</v>
      </c>
      <c r="P47" s="832">
        <v>106</v>
      </c>
      <c r="Q47" s="832">
        <v>41128</v>
      </c>
      <c r="R47" s="828"/>
      <c r="S47" s="833">
        <v>388</v>
      </c>
    </row>
    <row r="48" spans="1:19" ht="14.45" customHeight="1" x14ac:dyDescent="0.2">
      <c r="A48" s="822" t="s">
        <v>2491</v>
      </c>
      <c r="B48" s="823" t="s">
        <v>2492</v>
      </c>
      <c r="C48" s="823" t="s">
        <v>1843</v>
      </c>
      <c r="D48" s="823" t="s">
        <v>1117</v>
      </c>
      <c r="E48" s="823" t="s">
        <v>2506</v>
      </c>
      <c r="F48" s="823" t="s">
        <v>2531</v>
      </c>
      <c r="G48" s="823" t="s">
        <v>2532</v>
      </c>
      <c r="H48" s="832">
        <v>28</v>
      </c>
      <c r="I48" s="832">
        <v>2100</v>
      </c>
      <c r="J48" s="823"/>
      <c r="K48" s="823">
        <v>75</v>
      </c>
      <c r="L48" s="832">
        <v>66</v>
      </c>
      <c r="M48" s="832">
        <v>5016</v>
      </c>
      <c r="N48" s="823"/>
      <c r="O48" s="823">
        <v>76</v>
      </c>
      <c r="P48" s="832">
        <v>18</v>
      </c>
      <c r="Q48" s="832">
        <v>1458</v>
      </c>
      <c r="R48" s="828"/>
      <c r="S48" s="833">
        <v>81</v>
      </c>
    </row>
    <row r="49" spans="1:19" ht="14.45" customHeight="1" x14ac:dyDescent="0.2">
      <c r="A49" s="822" t="s">
        <v>2491</v>
      </c>
      <c r="B49" s="823" t="s">
        <v>2492</v>
      </c>
      <c r="C49" s="823" t="s">
        <v>1843</v>
      </c>
      <c r="D49" s="823" t="s">
        <v>1117</v>
      </c>
      <c r="E49" s="823" t="s">
        <v>2506</v>
      </c>
      <c r="F49" s="823" t="s">
        <v>2533</v>
      </c>
      <c r="G49" s="823" t="s">
        <v>2534</v>
      </c>
      <c r="H49" s="832">
        <v>1</v>
      </c>
      <c r="I49" s="832">
        <v>707</v>
      </c>
      <c r="J49" s="823"/>
      <c r="K49" s="823">
        <v>707</v>
      </c>
      <c r="L49" s="832">
        <v>2</v>
      </c>
      <c r="M49" s="832">
        <v>1422</v>
      </c>
      <c r="N49" s="823"/>
      <c r="O49" s="823">
        <v>711</v>
      </c>
      <c r="P49" s="832"/>
      <c r="Q49" s="832"/>
      <c r="R49" s="828"/>
      <c r="S49" s="833"/>
    </row>
    <row r="50" spans="1:19" ht="14.45" customHeight="1" x14ac:dyDescent="0.2">
      <c r="A50" s="822" t="s">
        <v>2491</v>
      </c>
      <c r="B50" s="823" t="s">
        <v>2492</v>
      </c>
      <c r="C50" s="823" t="s">
        <v>1843</v>
      </c>
      <c r="D50" s="823" t="s">
        <v>1117</v>
      </c>
      <c r="E50" s="823" t="s">
        <v>2506</v>
      </c>
      <c r="F50" s="823" t="s">
        <v>2541</v>
      </c>
      <c r="G50" s="823" t="s">
        <v>2542</v>
      </c>
      <c r="H50" s="832"/>
      <c r="I50" s="832"/>
      <c r="J50" s="823"/>
      <c r="K50" s="823"/>
      <c r="L50" s="832"/>
      <c r="M50" s="832"/>
      <c r="N50" s="823"/>
      <c r="O50" s="823"/>
      <c r="P50" s="832">
        <v>1</v>
      </c>
      <c r="Q50" s="832">
        <v>66</v>
      </c>
      <c r="R50" s="828"/>
      <c r="S50" s="833">
        <v>66</v>
      </c>
    </row>
    <row r="51" spans="1:19" ht="14.45" customHeight="1" x14ac:dyDescent="0.2">
      <c r="A51" s="822" t="s">
        <v>2491</v>
      </c>
      <c r="B51" s="823" t="s">
        <v>2492</v>
      </c>
      <c r="C51" s="823" t="s">
        <v>1843</v>
      </c>
      <c r="D51" s="823" t="s">
        <v>1117</v>
      </c>
      <c r="E51" s="823" t="s">
        <v>2506</v>
      </c>
      <c r="F51" s="823" t="s">
        <v>2543</v>
      </c>
      <c r="G51" s="823" t="s">
        <v>2544</v>
      </c>
      <c r="H51" s="832"/>
      <c r="I51" s="832"/>
      <c r="J51" s="823"/>
      <c r="K51" s="823"/>
      <c r="L51" s="832"/>
      <c r="M51" s="832"/>
      <c r="N51" s="823"/>
      <c r="O51" s="823"/>
      <c r="P51" s="832">
        <v>1</v>
      </c>
      <c r="Q51" s="832">
        <v>200</v>
      </c>
      <c r="R51" s="828"/>
      <c r="S51" s="833">
        <v>200</v>
      </c>
    </row>
    <row r="52" spans="1:19" ht="14.45" customHeight="1" x14ac:dyDescent="0.2">
      <c r="A52" s="822" t="s">
        <v>2491</v>
      </c>
      <c r="B52" s="823" t="s">
        <v>2492</v>
      </c>
      <c r="C52" s="823" t="s">
        <v>1843</v>
      </c>
      <c r="D52" s="823" t="s">
        <v>1117</v>
      </c>
      <c r="E52" s="823" t="s">
        <v>2506</v>
      </c>
      <c r="F52" s="823" t="s">
        <v>2545</v>
      </c>
      <c r="G52" s="823" t="s">
        <v>2546</v>
      </c>
      <c r="H52" s="832"/>
      <c r="I52" s="832"/>
      <c r="J52" s="823"/>
      <c r="K52" s="823"/>
      <c r="L52" s="832"/>
      <c r="M52" s="832"/>
      <c r="N52" s="823"/>
      <c r="O52" s="823"/>
      <c r="P52" s="832">
        <v>3</v>
      </c>
      <c r="Q52" s="832">
        <v>366</v>
      </c>
      <c r="R52" s="828"/>
      <c r="S52" s="833">
        <v>122</v>
      </c>
    </row>
    <row r="53" spans="1:19" ht="14.45" customHeight="1" x14ac:dyDescent="0.2">
      <c r="A53" s="822" t="s">
        <v>2491</v>
      </c>
      <c r="B53" s="823" t="s">
        <v>2492</v>
      </c>
      <c r="C53" s="823" t="s">
        <v>1843</v>
      </c>
      <c r="D53" s="823" t="s">
        <v>1117</v>
      </c>
      <c r="E53" s="823" t="s">
        <v>2506</v>
      </c>
      <c r="F53" s="823" t="s">
        <v>2547</v>
      </c>
      <c r="G53" s="823" t="s">
        <v>2548</v>
      </c>
      <c r="H53" s="832"/>
      <c r="I53" s="832"/>
      <c r="J53" s="823"/>
      <c r="K53" s="823"/>
      <c r="L53" s="832">
        <v>1</v>
      </c>
      <c r="M53" s="832">
        <v>105</v>
      </c>
      <c r="N53" s="823"/>
      <c r="O53" s="823">
        <v>105</v>
      </c>
      <c r="P53" s="832">
        <v>5</v>
      </c>
      <c r="Q53" s="832">
        <v>550</v>
      </c>
      <c r="R53" s="828"/>
      <c r="S53" s="833">
        <v>110</v>
      </c>
    </row>
    <row r="54" spans="1:19" ht="14.45" customHeight="1" x14ac:dyDescent="0.2">
      <c r="A54" s="822" t="s">
        <v>2491</v>
      </c>
      <c r="B54" s="823" t="s">
        <v>2492</v>
      </c>
      <c r="C54" s="823" t="s">
        <v>1843</v>
      </c>
      <c r="D54" s="823" t="s">
        <v>1117</v>
      </c>
      <c r="E54" s="823" t="s">
        <v>2506</v>
      </c>
      <c r="F54" s="823" t="s">
        <v>2551</v>
      </c>
      <c r="G54" s="823" t="s">
        <v>2550</v>
      </c>
      <c r="H54" s="832"/>
      <c r="I54" s="832"/>
      <c r="J54" s="823"/>
      <c r="K54" s="823"/>
      <c r="L54" s="832">
        <v>2</v>
      </c>
      <c r="M54" s="832">
        <v>234</v>
      </c>
      <c r="N54" s="823"/>
      <c r="O54" s="823">
        <v>117</v>
      </c>
      <c r="P54" s="832">
        <v>4</v>
      </c>
      <c r="Q54" s="832">
        <v>468</v>
      </c>
      <c r="R54" s="828"/>
      <c r="S54" s="833">
        <v>117</v>
      </c>
    </row>
    <row r="55" spans="1:19" ht="14.45" customHeight="1" x14ac:dyDescent="0.2">
      <c r="A55" s="822" t="s">
        <v>2491</v>
      </c>
      <c r="B55" s="823" t="s">
        <v>2492</v>
      </c>
      <c r="C55" s="823" t="s">
        <v>1843</v>
      </c>
      <c r="D55" s="823" t="s">
        <v>1117</v>
      </c>
      <c r="E55" s="823" t="s">
        <v>2506</v>
      </c>
      <c r="F55" s="823" t="s">
        <v>2553</v>
      </c>
      <c r="G55" s="823" t="s">
        <v>2554</v>
      </c>
      <c r="H55" s="832"/>
      <c r="I55" s="832"/>
      <c r="J55" s="823"/>
      <c r="K55" s="823"/>
      <c r="L55" s="832"/>
      <c r="M55" s="832"/>
      <c r="N55" s="823"/>
      <c r="O55" s="823"/>
      <c r="P55" s="832">
        <v>175</v>
      </c>
      <c r="Q55" s="832">
        <v>155225</v>
      </c>
      <c r="R55" s="828"/>
      <c r="S55" s="833">
        <v>887</v>
      </c>
    </row>
    <row r="56" spans="1:19" ht="14.45" customHeight="1" x14ac:dyDescent="0.2">
      <c r="A56" s="822" t="s">
        <v>2491</v>
      </c>
      <c r="B56" s="823" t="s">
        <v>2492</v>
      </c>
      <c r="C56" s="823" t="s">
        <v>1843</v>
      </c>
      <c r="D56" s="823" t="s">
        <v>1117</v>
      </c>
      <c r="E56" s="823" t="s">
        <v>2506</v>
      </c>
      <c r="F56" s="823" t="s">
        <v>2555</v>
      </c>
      <c r="G56" s="823" t="s">
        <v>2556</v>
      </c>
      <c r="H56" s="832"/>
      <c r="I56" s="832"/>
      <c r="J56" s="823"/>
      <c r="K56" s="823"/>
      <c r="L56" s="832"/>
      <c r="M56" s="832"/>
      <c r="N56" s="823"/>
      <c r="O56" s="823"/>
      <c r="P56" s="832">
        <v>20</v>
      </c>
      <c r="Q56" s="832">
        <v>1260</v>
      </c>
      <c r="R56" s="828"/>
      <c r="S56" s="833">
        <v>63</v>
      </c>
    </row>
    <row r="57" spans="1:19" ht="14.45" customHeight="1" x14ac:dyDescent="0.2">
      <c r="A57" s="822" t="s">
        <v>2491</v>
      </c>
      <c r="B57" s="823" t="s">
        <v>2492</v>
      </c>
      <c r="C57" s="823" t="s">
        <v>1843</v>
      </c>
      <c r="D57" s="823" t="s">
        <v>1117</v>
      </c>
      <c r="E57" s="823" t="s">
        <v>2506</v>
      </c>
      <c r="F57" s="823" t="s">
        <v>2557</v>
      </c>
      <c r="G57" s="823" t="s">
        <v>2558</v>
      </c>
      <c r="H57" s="832"/>
      <c r="I57" s="832"/>
      <c r="J57" s="823"/>
      <c r="K57" s="823"/>
      <c r="L57" s="832"/>
      <c r="M57" s="832"/>
      <c r="N57" s="823"/>
      <c r="O57" s="823"/>
      <c r="P57" s="832">
        <v>43</v>
      </c>
      <c r="Q57" s="832">
        <v>13330</v>
      </c>
      <c r="R57" s="828"/>
      <c r="S57" s="833">
        <v>310</v>
      </c>
    </row>
    <row r="58" spans="1:19" ht="14.45" customHeight="1" x14ac:dyDescent="0.2">
      <c r="A58" s="822" t="s">
        <v>2491</v>
      </c>
      <c r="B58" s="823" t="s">
        <v>2492</v>
      </c>
      <c r="C58" s="823" t="s">
        <v>1843</v>
      </c>
      <c r="D58" s="823" t="s">
        <v>1118</v>
      </c>
      <c r="E58" s="823" t="s">
        <v>2506</v>
      </c>
      <c r="F58" s="823" t="s">
        <v>2509</v>
      </c>
      <c r="G58" s="823" t="s">
        <v>2510</v>
      </c>
      <c r="H58" s="832">
        <v>1</v>
      </c>
      <c r="I58" s="832">
        <v>67</v>
      </c>
      <c r="J58" s="823"/>
      <c r="K58" s="823">
        <v>67</v>
      </c>
      <c r="L58" s="832">
        <v>1</v>
      </c>
      <c r="M58" s="832">
        <v>68</v>
      </c>
      <c r="N58" s="823"/>
      <c r="O58" s="823">
        <v>68</v>
      </c>
      <c r="P58" s="832">
        <v>3</v>
      </c>
      <c r="Q58" s="832">
        <v>216</v>
      </c>
      <c r="R58" s="828"/>
      <c r="S58" s="833">
        <v>72</v>
      </c>
    </row>
    <row r="59" spans="1:19" ht="14.45" customHeight="1" x14ac:dyDescent="0.2">
      <c r="A59" s="822" t="s">
        <v>2491</v>
      </c>
      <c r="B59" s="823" t="s">
        <v>2492</v>
      </c>
      <c r="C59" s="823" t="s">
        <v>1843</v>
      </c>
      <c r="D59" s="823" t="s">
        <v>1118</v>
      </c>
      <c r="E59" s="823" t="s">
        <v>2506</v>
      </c>
      <c r="F59" s="823" t="s">
        <v>2511</v>
      </c>
      <c r="G59" s="823" t="s">
        <v>2512</v>
      </c>
      <c r="H59" s="832"/>
      <c r="I59" s="832"/>
      <c r="J59" s="823"/>
      <c r="K59" s="823"/>
      <c r="L59" s="832"/>
      <c r="M59" s="832"/>
      <c r="N59" s="823"/>
      <c r="O59" s="823"/>
      <c r="P59" s="832">
        <v>1</v>
      </c>
      <c r="Q59" s="832">
        <v>220</v>
      </c>
      <c r="R59" s="828"/>
      <c r="S59" s="833">
        <v>220</v>
      </c>
    </row>
    <row r="60" spans="1:19" ht="14.45" customHeight="1" x14ac:dyDescent="0.2">
      <c r="A60" s="822" t="s">
        <v>2491</v>
      </c>
      <c r="B60" s="823" t="s">
        <v>2492</v>
      </c>
      <c r="C60" s="823" t="s">
        <v>1843</v>
      </c>
      <c r="D60" s="823" t="s">
        <v>1118</v>
      </c>
      <c r="E60" s="823" t="s">
        <v>2506</v>
      </c>
      <c r="F60" s="823" t="s">
        <v>2515</v>
      </c>
      <c r="G60" s="823" t="s">
        <v>2516</v>
      </c>
      <c r="H60" s="832">
        <v>10</v>
      </c>
      <c r="I60" s="832">
        <v>380</v>
      </c>
      <c r="J60" s="823"/>
      <c r="K60" s="823">
        <v>38</v>
      </c>
      <c r="L60" s="832">
        <v>5</v>
      </c>
      <c r="M60" s="832">
        <v>190</v>
      </c>
      <c r="N60" s="823"/>
      <c r="O60" s="823">
        <v>38</v>
      </c>
      <c r="P60" s="832">
        <v>34</v>
      </c>
      <c r="Q60" s="832">
        <v>1360</v>
      </c>
      <c r="R60" s="828"/>
      <c r="S60" s="833">
        <v>40</v>
      </c>
    </row>
    <row r="61" spans="1:19" ht="14.45" customHeight="1" x14ac:dyDescent="0.2">
      <c r="A61" s="822" t="s">
        <v>2491</v>
      </c>
      <c r="B61" s="823" t="s">
        <v>2492</v>
      </c>
      <c r="C61" s="823" t="s">
        <v>1843</v>
      </c>
      <c r="D61" s="823" t="s">
        <v>1118</v>
      </c>
      <c r="E61" s="823" t="s">
        <v>2506</v>
      </c>
      <c r="F61" s="823" t="s">
        <v>2517</v>
      </c>
      <c r="G61" s="823" t="s">
        <v>2518</v>
      </c>
      <c r="H61" s="832">
        <v>1</v>
      </c>
      <c r="I61" s="832">
        <v>179</v>
      </c>
      <c r="J61" s="823"/>
      <c r="K61" s="823">
        <v>179</v>
      </c>
      <c r="L61" s="832">
        <v>5</v>
      </c>
      <c r="M61" s="832">
        <v>900</v>
      </c>
      <c r="N61" s="823"/>
      <c r="O61" s="823">
        <v>180</v>
      </c>
      <c r="P61" s="832">
        <v>19</v>
      </c>
      <c r="Q61" s="832">
        <v>3686</v>
      </c>
      <c r="R61" s="828"/>
      <c r="S61" s="833">
        <v>194</v>
      </c>
    </row>
    <row r="62" spans="1:19" ht="14.45" customHeight="1" x14ac:dyDescent="0.2">
      <c r="A62" s="822" t="s">
        <v>2491</v>
      </c>
      <c r="B62" s="823" t="s">
        <v>2492</v>
      </c>
      <c r="C62" s="823" t="s">
        <v>1843</v>
      </c>
      <c r="D62" s="823" t="s">
        <v>1118</v>
      </c>
      <c r="E62" s="823" t="s">
        <v>2506</v>
      </c>
      <c r="F62" s="823" t="s">
        <v>2519</v>
      </c>
      <c r="G62" s="823" t="s">
        <v>2520</v>
      </c>
      <c r="H62" s="832">
        <v>0</v>
      </c>
      <c r="I62" s="832">
        <v>0</v>
      </c>
      <c r="J62" s="823"/>
      <c r="K62" s="823"/>
      <c r="L62" s="832">
        <v>1</v>
      </c>
      <c r="M62" s="832">
        <v>230</v>
      </c>
      <c r="N62" s="823"/>
      <c r="O62" s="823">
        <v>230</v>
      </c>
      <c r="P62" s="832">
        <v>8</v>
      </c>
      <c r="Q62" s="832">
        <v>1944</v>
      </c>
      <c r="R62" s="828"/>
      <c r="S62" s="833">
        <v>243</v>
      </c>
    </row>
    <row r="63" spans="1:19" ht="14.45" customHeight="1" x14ac:dyDescent="0.2">
      <c r="A63" s="822" t="s">
        <v>2491</v>
      </c>
      <c r="B63" s="823" t="s">
        <v>2492</v>
      </c>
      <c r="C63" s="823" t="s">
        <v>1843</v>
      </c>
      <c r="D63" s="823" t="s">
        <v>1118</v>
      </c>
      <c r="E63" s="823" t="s">
        <v>2506</v>
      </c>
      <c r="F63" s="823" t="s">
        <v>2523</v>
      </c>
      <c r="G63" s="823" t="s">
        <v>2524</v>
      </c>
      <c r="H63" s="832">
        <v>1</v>
      </c>
      <c r="I63" s="832">
        <v>116</v>
      </c>
      <c r="J63" s="823"/>
      <c r="K63" s="823">
        <v>116</v>
      </c>
      <c r="L63" s="832">
        <v>9</v>
      </c>
      <c r="M63" s="832">
        <v>1053</v>
      </c>
      <c r="N63" s="823"/>
      <c r="O63" s="823">
        <v>117</v>
      </c>
      <c r="P63" s="832">
        <v>68</v>
      </c>
      <c r="Q63" s="832">
        <v>8636</v>
      </c>
      <c r="R63" s="828"/>
      <c r="S63" s="833">
        <v>127</v>
      </c>
    </row>
    <row r="64" spans="1:19" ht="14.45" customHeight="1" x14ac:dyDescent="0.2">
      <c r="A64" s="822" t="s">
        <v>2491</v>
      </c>
      <c r="B64" s="823" t="s">
        <v>2492</v>
      </c>
      <c r="C64" s="823" t="s">
        <v>1843</v>
      </c>
      <c r="D64" s="823" t="s">
        <v>1118</v>
      </c>
      <c r="E64" s="823" t="s">
        <v>2506</v>
      </c>
      <c r="F64" s="823" t="s">
        <v>2529</v>
      </c>
      <c r="G64" s="823" t="s">
        <v>2530</v>
      </c>
      <c r="H64" s="832">
        <v>1</v>
      </c>
      <c r="I64" s="832">
        <v>358</v>
      </c>
      <c r="J64" s="823"/>
      <c r="K64" s="823">
        <v>358</v>
      </c>
      <c r="L64" s="832">
        <v>9</v>
      </c>
      <c r="M64" s="832">
        <v>3240</v>
      </c>
      <c r="N64" s="823"/>
      <c r="O64" s="823">
        <v>360</v>
      </c>
      <c r="P64" s="832">
        <v>49</v>
      </c>
      <c r="Q64" s="832">
        <v>19012</v>
      </c>
      <c r="R64" s="828"/>
      <c r="S64" s="833">
        <v>388</v>
      </c>
    </row>
    <row r="65" spans="1:19" ht="14.45" customHeight="1" x14ac:dyDescent="0.2">
      <c r="A65" s="822" t="s">
        <v>2491</v>
      </c>
      <c r="B65" s="823" t="s">
        <v>2492</v>
      </c>
      <c r="C65" s="823" t="s">
        <v>1843</v>
      </c>
      <c r="D65" s="823" t="s">
        <v>1118</v>
      </c>
      <c r="E65" s="823" t="s">
        <v>2506</v>
      </c>
      <c r="F65" s="823" t="s">
        <v>2531</v>
      </c>
      <c r="G65" s="823" t="s">
        <v>2532</v>
      </c>
      <c r="H65" s="832"/>
      <c r="I65" s="832"/>
      <c r="J65" s="823"/>
      <c r="K65" s="823"/>
      <c r="L65" s="832"/>
      <c r="M65" s="832"/>
      <c r="N65" s="823"/>
      <c r="O65" s="823"/>
      <c r="P65" s="832">
        <v>3</v>
      </c>
      <c r="Q65" s="832">
        <v>243</v>
      </c>
      <c r="R65" s="828"/>
      <c r="S65" s="833">
        <v>81</v>
      </c>
    </row>
    <row r="66" spans="1:19" ht="14.45" customHeight="1" x14ac:dyDescent="0.2">
      <c r="A66" s="822" t="s">
        <v>2491</v>
      </c>
      <c r="B66" s="823" t="s">
        <v>2492</v>
      </c>
      <c r="C66" s="823" t="s">
        <v>1843</v>
      </c>
      <c r="D66" s="823" t="s">
        <v>1118</v>
      </c>
      <c r="E66" s="823" t="s">
        <v>2506</v>
      </c>
      <c r="F66" s="823" t="s">
        <v>2533</v>
      </c>
      <c r="G66" s="823" t="s">
        <v>2534</v>
      </c>
      <c r="H66" s="832"/>
      <c r="I66" s="832"/>
      <c r="J66" s="823"/>
      <c r="K66" s="823"/>
      <c r="L66" s="832"/>
      <c r="M66" s="832"/>
      <c r="N66" s="823"/>
      <c r="O66" s="823"/>
      <c r="P66" s="832">
        <v>1</v>
      </c>
      <c r="Q66" s="832">
        <v>768</v>
      </c>
      <c r="R66" s="828"/>
      <c r="S66" s="833">
        <v>768</v>
      </c>
    </row>
    <row r="67" spans="1:19" ht="14.45" customHeight="1" x14ac:dyDescent="0.2">
      <c r="A67" s="822" t="s">
        <v>2491</v>
      </c>
      <c r="B67" s="823" t="s">
        <v>2492</v>
      </c>
      <c r="C67" s="823" t="s">
        <v>1843</v>
      </c>
      <c r="D67" s="823" t="s">
        <v>1118</v>
      </c>
      <c r="E67" s="823" t="s">
        <v>2506</v>
      </c>
      <c r="F67" s="823" t="s">
        <v>2537</v>
      </c>
      <c r="G67" s="823" t="s">
        <v>2538</v>
      </c>
      <c r="H67" s="832"/>
      <c r="I67" s="832"/>
      <c r="J67" s="823"/>
      <c r="K67" s="823"/>
      <c r="L67" s="832"/>
      <c r="M67" s="832"/>
      <c r="N67" s="823"/>
      <c r="O67" s="823"/>
      <c r="P67" s="832">
        <v>2</v>
      </c>
      <c r="Q67" s="832">
        <v>166</v>
      </c>
      <c r="R67" s="828"/>
      <c r="S67" s="833">
        <v>83</v>
      </c>
    </row>
    <row r="68" spans="1:19" ht="14.45" customHeight="1" x14ac:dyDescent="0.2">
      <c r="A68" s="822" t="s">
        <v>2491</v>
      </c>
      <c r="B68" s="823" t="s">
        <v>2492</v>
      </c>
      <c r="C68" s="823" t="s">
        <v>1843</v>
      </c>
      <c r="D68" s="823" t="s">
        <v>1118</v>
      </c>
      <c r="E68" s="823" t="s">
        <v>2506</v>
      </c>
      <c r="F68" s="823" t="s">
        <v>2541</v>
      </c>
      <c r="G68" s="823" t="s">
        <v>2542</v>
      </c>
      <c r="H68" s="832"/>
      <c r="I68" s="832"/>
      <c r="J68" s="823"/>
      <c r="K68" s="823"/>
      <c r="L68" s="832"/>
      <c r="M68" s="832"/>
      <c r="N68" s="823"/>
      <c r="O68" s="823"/>
      <c r="P68" s="832">
        <v>1</v>
      </c>
      <c r="Q68" s="832">
        <v>66</v>
      </c>
      <c r="R68" s="828"/>
      <c r="S68" s="833">
        <v>66</v>
      </c>
    </row>
    <row r="69" spans="1:19" ht="14.45" customHeight="1" x14ac:dyDescent="0.2">
      <c r="A69" s="822" t="s">
        <v>2491</v>
      </c>
      <c r="B69" s="823" t="s">
        <v>2492</v>
      </c>
      <c r="C69" s="823" t="s">
        <v>1843</v>
      </c>
      <c r="D69" s="823" t="s">
        <v>1118</v>
      </c>
      <c r="E69" s="823" t="s">
        <v>2506</v>
      </c>
      <c r="F69" s="823" t="s">
        <v>2545</v>
      </c>
      <c r="G69" s="823" t="s">
        <v>2546</v>
      </c>
      <c r="H69" s="832"/>
      <c r="I69" s="832"/>
      <c r="J69" s="823"/>
      <c r="K69" s="823"/>
      <c r="L69" s="832"/>
      <c r="M69" s="832"/>
      <c r="N69" s="823"/>
      <c r="O69" s="823"/>
      <c r="P69" s="832">
        <v>6</v>
      </c>
      <c r="Q69" s="832">
        <v>732</v>
      </c>
      <c r="R69" s="828"/>
      <c r="S69" s="833">
        <v>122</v>
      </c>
    </row>
    <row r="70" spans="1:19" ht="14.45" customHeight="1" x14ac:dyDescent="0.2">
      <c r="A70" s="822" t="s">
        <v>2491</v>
      </c>
      <c r="B70" s="823" t="s">
        <v>2492</v>
      </c>
      <c r="C70" s="823" t="s">
        <v>1843</v>
      </c>
      <c r="D70" s="823" t="s">
        <v>1118</v>
      </c>
      <c r="E70" s="823" t="s">
        <v>2506</v>
      </c>
      <c r="F70" s="823" t="s">
        <v>2547</v>
      </c>
      <c r="G70" s="823" t="s">
        <v>2548</v>
      </c>
      <c r="H70" s="832"/>
      <c r="I70" s="832"/>
      <c r="J70" s="823"/>
      <c r="K70" s="823"/>
      <c r="L70" s="832">
        <v>1</v>
      </c>
      <c r="M70" s="832">
        <v>105</v>
      </c>
      <c r="N70" s="823"/>
      <c r="O70" s="823">
        <v>105</v>
      </c>
      <c r="P70" s="832">
        <v>11</v>
      </c>
      <c r="Q70" s="832">
        <v>1210</v>
      </c>
      <c r="R70" s="828"/>
      <c r="S70" s="833">
        <v>110</v>
      </c>
    </row>
    <row r="71" spans="1:19" ht="14.45" customHeight="1" x14ac:dyDescent="0.2">
      <c r="A71" s="822" t="s">
        <v>2491</v>
      </c>
      <c r="B71" s="823" t="s">
        <v>2492</v>
      </c>
      <c r="C71" s="823" t="s">
        <v>1843</v>
      </c>
      <c r="D71" s="823" t="s">
        <v>1118</v>
      </c>
      <c r="E71" s="823" t="s">
        <v>2506</v>
      </c>
      <c r="F71" s="823" t="s">
        <v>2553</v>
      </c>
      <c r="G71" s="823" t="s">
        <v>2554</v>
      </c>
      <c r="H71" s="832"/>
      <c r="I71" s="832"/>
      <c r="J71" s="823"/>
      <c r="K71" s="823"/>
      <c r="L71" s="832"/>
      <c r="M71" s="832"/>
      <c r="N71" s="823"/>
      <c r="O71" s="823"/>
      <c r="P71" s="832">
        <v>7</v>
      </c>
      <c r="Q71" s="832">
        <v>6209</v>
      </c>
      <c r="R71" s="828"/>
      <c r="S71" s="833">
        <v>887</v>
      </c>
    </row>
    <row r="72" spans="1:19" ht="14.45" customHeight="1" x14ac:dyDescent="0.2">
      <c r="A72" s="822" t="s">
        <v>2491</v>
      </c>
      <c r="B72" s="823" t="s">
        <v>2492</v>
      </c>
      <c r="C72" s="823" t="s">
        <v>1843</v>
      </c>
      <c r="D72" s="823" t="s">
        <v>1118</v>
      </c>
      <c r="E72" s="823" t="s">
        <v>2506</v>
      </c>
      <c r="F72" s="823" t="s">
        <v>2555</v>
      </c>
      <c r="G72" s="823" t="s">
        <v>2556</v>
      </c>
      <c r="H72" s="832"/>
      <c r="I72" s="832"/>
      <c r="J72" s="823"/>
      <c r="K72" s="823"/>
      <c r="L72" s="832"/>
      <c r="M72" s="832"/>
      <c r="N72" s="823"/>
      <c r="O72" s="823"/>
      <c r="P72" s="832">
        <v>45</v>
      </c>
      <c r="Q72" s="832">
        <v>2835</v>
      </c>
      <c r="R72" s="828"/>
      <c r="S72" s="833">
        <v>63</v>
      </c>
    </row>
    <row r="73" spans="1:19" ht="14.45" customHeight="1" x14ac:dyDescent="0.2">
      <c r="A73" s="822" t="s">
        <v>2491</v>
      </c>
      <c r="B73" s="823" t="s">
        <v>2492</v>
      </c>
      <c r="C73" s="823" t="s">
        <v>1843</v>
      </c>
      <c r="D73" s="823" t="s">
        <v>1118</v>
      </c>
      <c r="E73" s="823" t="s">
        <v>2506</v>
      </c>
      <c r="F73" s="823" t="s">
        <v>2557</v>
      </c>
      <c r="G73" s="823" t="s">
        <v>2558</v>
      </c>
      <c r="H73" s="832"/>
      <c r="I73" s="832"/>
      <c r="J73" s="823"/>
      <c r="K73" s="823"/>
      <c r="L73" s="832"/>
      <c r="M73" s="832"/>
      <c r="N73" s="823"/>
      <c r="O73" s="823"/>
      <c r="P73" s="832">
        <v>89</v>
      </c>
      <c r="Q73" s="832">
        <v>27590</v>
      </c>
      <c r="R73" s="828"/>
      <c r="S73" s="833">
        <v>310</v>
      </c>
    </row>
    <row r="74" spans="1:19" ht="14.45" customHeight="1" x14ac:dyDescent="0.2">
      <c r="A74" s="822" t="s">
        <v>2491</v>
      </c>
      <c r="B74" s="823" t="s">
        <v>2492</v>
      </c>
      <c r="C74" s="823" t="s">
        <v>1843</v>
      </c>
      <c r="D74" s="823" t="s">
        <v>1121</v>
      </c>
      <c r="E74" s="823" t="s">
        <v>2494</v>
      </c>
      <c r="F74" s="823" t="s">
        <v>2495</v>
      </c>
      <c r="G74" s="823" t="s">
        <v>2500</v>
      </c>
      <c r="H74" s="832">
        <v>22</v>
      </c>
      <c r="I74" s="832">
        <v>451518</v>
      </c>
      <c r="J74" s="823"/>
      <c r="K74" s="823">
        <v>20523.545454545456</v>
      </c>
      <c r="L74" s="832">
        <v>55</v>
      </c>
      <c r="M74" s="832">
        <v>1149170</v>
      </c>
      <c r="N74" s="823"/>
      <c r="O74" s="823">
        <v>20894</v>
      </c>
      <c r="P74" s="832">
        <v>64</v>
      </c>
      <c r="Q74" s="832">
        <v>1337216</v>
      </c>
      <c r="R74" s="828"/>
      <c r="S74" s="833">
        <v>20894</v>
      </c>
    </row>
    <row r="75" spans="1:19" ht="14.45" customHeight="1" x14ac:dyDescent="0.2">
      <c r="A75" s="822" t="s">
        <v>2491</v>
      </c>
      <c r="B75" s="823" t="s">
        <v>2492</v>
      </c>
      <c r="C75" s="823" t="s">
        <v>1843</v>
      </c>
      <c r="D75" s="823" t="s">
        <v>1121</v>
      </c>
      <c r="E75" s="823" t="s">
        <v>2494</v>
      </c>
      <c r="F75" s="823" t="s">
        <v>2497</v>
      </c>
      <c r="G75" s="823" t="s">
        <v>2500</v>
      </c>
      <c r="H75" s="832">
        <v>14</v>
      </c>
      <c r="I75" s="832">
        <v>142528.64000000001</v>
      </c>
      <c r="J75" s="823"/>
      <c r="K75" s="823">
        <v>10180.617142857143</v>
      </c>
      <c r="L75" s="832">
        <v>20</v>
      </c>
      <c r="M75" s="832">
        <v>208940</v>
      </c>
      <c r="N75" s="823"/>
      <c r="O75" s="823">
        <v>10447</v>
      </c>
      <c r="P75" s="832">
        <v>41</v>
      </c>
      <c r="Q75" s="832">
        <v>428327</v>
      </c>
      <c r="R75" s="828"/>
      <c r="S75" s="833">
        <v>10447</v>
      </c>
    </row>
    <row r="76" spans="1:19" ht="14.45" customHeight="1" x14ac:dyDescent="0.2">
      <c r="A76" s="822" t="s">
        <v>2491</v>
      </c>
      <c r="B76" s="823" t="s">
        <v>2492</v>
      </c>
      <c r="C76" s="823" t="s">
        <v>1843</v>
      </c>
      <c r="D76" s="823" t="s">
        <v>1121</v>
      </c>
      <c r="E76" s="823" t="s">
        <v>2501</v>
      </c>
      <c r="F76" s="823" t="s">
        <v>2502</v>
      </c>
      <c r="G76" s="823" t="s">
        <v>2503</v>
      </c>
      <c r="H76" s="832">
        <v>1</v>
      </c>
      <c r="I76" s="832">
        <v>1674.52</v>
      </c>
      <c r="J76" s="823"/>
      <c r="K76" s="823">
        <v>1674.52</v>
      </c>
      <c r="L76" s="832"/>
      <c r="M76" s="832"/>
      <c r="N76" s="823"/>
      <c r="O76" s="823"/>
      <c r="P76" s="832"/>
      <c r="Q76" s="832"/>
      <c r="R76" s="828"/>
      <c r="S76" s="833"/>
    </row>
    <row r="77" spans="1:19" ht="14.45" customHeight="1" x14ac:dyDescent="0.2">
      <c r="A77" s="822" t="s">
        <v>2491</v>
      </c>
      <c r="B77" s="823" t="s">
        <v>2492</v>
      </c>
      <c r="C77" s="823" t="s">
        <v>1843</v>
      </c>
      <c r="D77" s="823" t="s">
        <v>1121</v>
      </c>
      <c r="E77" s="823" t="s">
        <v>2501</v>
      </c>
      <c r="F77" s="823" t="s">
        <v>2504</v>
      </c>
      <c r="G77" s="823" t="s">
        <v>2505</v>
      </c>
      <c r="H77" s="832">
        <v>1</v>
      </c>
      <c r="I77" s="832">
        <v>249.96</v>
      </c>
      <c r="J77" s="823"/>
      <c r="K77" s="823">
        <v>249.96</v>
      </c>
      <c r="L77" s="832"/>
      <c r="M77" s="832"/>
      <c r="N77" s="823"/>
      <c r="O77" s="823"/>
      <c r="P77" s="832"/>
      <c r="Q77" s="832"/>
      <c r="R77" s="828"/>
      <c r="S77" s="833"/>
    </row>
    <row r="78" spans="1:19" ht="14.45" customHeight="1" x14ac:dyDescent="0.2">
      <c r="A78" s="822" t="s">
        <v>2491</v>
      </c>
      <c r="B78" s="823" t="s">
        <v>2492</v>
      </c>
      <c r="C78" s="823" t="s">
        <v>1843</v>
      </c>
      <c r="D78" s="823" t="s">
        <v>1121</v>
      </c>
      <c r="E78" s="823" t="s">
        <v>2506</v>
      </c>
      <c r="F78" s="823" t="s">
        <v>2507</v>
      </c>
      <c r="G78" s="823" t="s">
        <v>2508</v>
      </c>
      <c r="H78" s="832">
        <v>3</v>
      </c>
      <c r="I78" s="832">
        <v>93</v>
      </c>
      <c r="J78" s="823"/>
      <c r="K78" s="823">
        <v>31</v>
      </c>
      <c r="L78" s="832">
        <v>6</v>
      </c>
      <c r="M78" s="832">
        <v>186</v>
      </c>
      <c r="N78" s="823"/>
      <c r="O78" s="823">
        <v>31</v>
      </c>
      <c r="P78" s="832"/>
      <c r="Q78" s="832"/>
      <c r="R78" s="828"/>
      <c r="S78" s="833"/>
    </row>
    <row r="79" spans="1:19" ht="14.45" customHeight="1" x14ac:dyDescent="0.2">
      <c r="A79" s="822" t="s">
        <v>2491</v>
      </c>
      <c r="B79" s="823" t="s">
        <v>2492</v>
      </c>
      <c r="C79" s="823" t="s">
        <v>1843</v>
      </c>
      <c r="D79" s="823" t="s">
        <v>1121</v>
      </c>
      <c r="E79" s="823" t="s">
        <v>2506</v>
      </c>
      <c r="F79" s="823" t="s">
        <v>2509</v>
      </c>
      <c r="G79" s="823" t="s">
        <v>2510</v>
      </c>
      <c r="H79" s="832">
        <v>24</v>
      </c>
      <c r="I79" s="832">
        <v>1608</v>
      </c>
      <c r="J79" s="823"/>
      <c r="K79" s="823">
        <v>67</v>
      </c>
      <c r="L79" s="832">
        <v>20</v>
      </c>
      <c r="M79" s="832">
        <v>1360</v>
      </c>
      <c r="N79" s="823"/>
      <c r="O79" s="823">
        <v>68</v>
      </c>
      <c r="P79" s="832">
        <v>33</v>
      </c>
      <c r="Q79" s="832">
        <v>2376</v>
      </c>
      <c r="R79" s="828"/>
      <c r="S79" s="833">
        <v>72</v>
      </c>
    </row>
    <row r="80" spans="1:19" ht="14.45" customHeight="1" x14ac:dyDescent="0.2">
      <c r="A80" s="822" t="s">
        <v>2491</v>
      </c>
      <c r="B80" s="823" t="s">
        <v>2492</v>
      </c>
      <c r="C80" s="823" t="s">
        <v>1843</v>
      </c>
      <c r="D80" s="823" t="s">
        <v>1121</v>
      </c>
      <c r="E80" s="823" t="s">
        <v>2506</v>
      </c>
      <c r="F80" s="823" t="s">
        <v>2511</v>
      </c>
      <c r="G80" s="823" t="s">
        <v>2512</v>
      </c>
      <c r="H80" s="832"/>
      <c r="I80" s="832"/>
      <c r="J80" s="823"/>
      <c r="K80" s="823"/>
      <c r="L80" s="832"/>
      <c r="M80" s="832"/>
      <c r="N80" s="823"/>
      <c r="O80" s="823"/>
      <c r="P80" s="832">
        <v>3</v>
      </c>
      <c r="Q80" s="832">
        <v>660</v>
      </c>
      <c r="R80" s="828"/>
      <c r="S80" s="833">
        <v>220</v>
      </c>
    </row>
    <row r="81" spans="1:19" ht="14.45" customHeight="1" x14ac:dyDescent="0.2">
      <c r="A81" s="822" t="s">
        <v>2491</v>
      </c>
      <c r="B81" s="823" t="s">
        <v>2492</v>
      </c>
      <c r="C81" s="823" t="s">
        <v>1843</v>
      </c>
      <c r="D81" s="823" t="s">
        <v>1121</v>
      </c>
      <c r="E81" s="823" t="s">
        <v>2506</v>
      </c>
      <c r="F81" s="823" t="s">
        <v>2513</v>
      </c>
      <c r="G81" s="823" t="s">
        <v>2514</v>
      </c>
      <c r="H81" s="832">
        <v>1</v>
      </c>
      <c r="I81" s="832">
        <v>199</v>
      </c>
      <c r="J81" s="823"/>
      <c r="K81" s="823">
        <v>199</v>
      </c>
      <c r="L81" s="832"/>
      <c r="M81" s="832"/>
      <c r="N81" s="823"/>
      <c r="O81" s="823"/>
      <c r="P81" s="832"/>
      <c r="Q81" s="832"/>
      <c r="R81" s="828"/>
      <c r="S81" s="833"/>
    </row>
    <row r="82" spans="1:19" ht="14.45" customHeight="1" x14ac:dyDescent="0.2">
      <c r="A82" s="822" t="s">
        <v>2491</v>
      </c>
      <c r="B82" s="823" t="s">
        <v>2492</v>
      </c>
      <c r="C82" s="823" t="s">
        <v>1843</v>
      </c>
      <c r="D82" s="823" t="s">
        <v>1121</v>
      </c>
      <c r="E82" s="823" t="s">
        <v>2506</v>
      </c>
      <c r="F82" s="823" t="s">
        <v>2515</v>
      </c>
      <c r="G82" s="823" t="s">
        <v>2516</v>
      </c>
      <c r="H82" s="832">
        <v>252</v>
      </c>
      <c r="I82" s="832">
        <v>9576</v>
      </c>
      <c r="J82" s="823"/>
      <c r="K82" s="823">
        <v>38</v>
      </c>
      <c r="L82" s="832">
        <v>212</v>
      </c>
      <c r="M82" s="832">
        <v>8056</v>
      </c>
      <c r="N82" s="823"/>
      <c r="O82" s="823">
        <v>38</v>
      </c>
      <c r="P82" s="832">
        <v>297</v>
      </c>
      <c r="Q82" s="832">
        <v>11880</v>
      </c>
      <c r="R82" s="828"/>
      <c r="S82" s="833">
        <v>40</v>
      </c>
    </row>
    <row r="83" spans="1:19" ht="14.45" customHeight="1" x14ac:dyDescent="0.2">
      <c r="A83" s="822" t="s">
        <v>2491</v>
      </c>
      <c r="B83" s="823" t="s">
        <v>2492</v>
      </c>
      <c r="C83" s="823" t="s">
        <v>1843</v>
      </c>
      <c r="D83" s="823" t="s">
        <v>1121</v>
      </c>
      <c r="E83" s="823" t="s">
        <v>2506</v>
      </c>
      <c r="F83" s="823" t="s">
        <v>2517</v>
      </c>
      <c r="G83" s="823" t="s">
        <v>2518</v>
      </c>
      <c r="H83" s="832">
        <v>222</v>
      </c>
      <c r="I83" s="832">
        <v>39738</v>
      </c>
      <c r="J83" s="823"/>
      <c r="K83" s="823">
        <v>179</v>
      </c>
      <c r="L83" s="832">
        <v>324</v>
      </c>
      <c r="M83" s="832">
        <v>58320</v>
      </c>
      <c r="N83" s="823"/>
      <c r="O83" s="823">
        <v>180</v>
      </c>
      <c r="P83" s="832">
        <v>257</v>
      </c>
      <c r="Q83" s="832">
        <v>49858</v>
      </c>
      <c r="R83" s="828"/>
      <c r="S83" s="833">
        <v>194</v>
      </c>
    </row>
    <row r="84" spans="1:19" ht="14.45" customHeight="1" x14ac:dyDescent="0.2">
      <c r="A84" s="822" t="s">
        <v>2491</v>
      </c>
      <c r="B84" s="823" t="s">
        <v>2492</v>
      </c>
      <c r="C84" s="823" t="s">
        <v>1843</v>
      </c>
      <c r="D84" s="823" t="s">
        <v>1121</v>
      </c>
      <c r="E84" s="823" t="s">
        <v>2506</v>
      </c>
      <c r="F84" s="823" t="s">
        <v>2519</v>
      </c>
      <c r="G84" s="823" t="s">
        <v>2520</v>
      </c>
      <c r="H84" s="832"/>
      <c r="I84" s="832"/>
      <c r="J84" s="823"/>
      <c r="K84" s="823"/>
      <c r="L84" s="832"/>
      <c r="M84" s="832"/>
      <c r="N84" s="823"/>
      <c r="O84" s="823"/>
      <c r="P84" s="832">
        <v>16</v>
      </c>
      <c r="Q84" s="832">
        <v>3888</v>
      </c>
      <c r="R84" s="828"/>
      <c r="S84" s="833">
        <v>243</v>
      </c>
    </row>
    <row r="85" spans="1:19" ht="14.45" customHeight="1" x14ac:dyDescent="0.2">
      <c r="A85" s="822" t="s">
        <v>2491</v>
      </c>
      <c r="B85" s="823" t="s">
        <v>2492</v>
      </c>
      <c r="C85" s="823" t="s">
        <v>1843</v>
      </c>
      <c r="D85" s="823" t="s">
        <v>1121</v>
      </c>
      <c r="E85" s="823" t="s">
        <v>2506</v>
      </c>
      <c r="F85" s="823" t="s">
        <v>2521</v>
      </c>
      <c r="G85" s="823" t="s">
        <v>2522</v>
      </c>
      <c r="H85" s="832">
        <v>22</v>
      </c>
      <c r="I85" s="832">
        <v>0</v>
      </c>
      <c r="J85" s="823"/>
      <c r="K85" s="823">
        <v>0</v>
      </c>
      <c r="L85" s="832">
        <v>53</v>
      </c>
      <c r="M85" s="832">
        <v>0</v>
      </c>
      <c r="N85" s="823"/>
      <c r="O85" s="823">
        <v>0</v>
      </c>
      <c r="P85" s="832">
        <v>65</v>
      </c>
      <c r="Q85" s="832">
        <v>0</v>
      </c>
      <c r="R85" s="828"/>
      <c r="S85" s="833">
        <v>0</v>
      </c>
    </row>
    <row r="86" spans="1:19" ht="14.45" customHeight="1" x14ac:dyDescent="0.2">
      <c r="A86" s="822" t="s">
        <v>2491</v>
      </c>
      <c r="B86" s="823" t="s">
        <v>2492</v>
      </c>
      <c r="C86" s="823" t="s">
        <v>1843</v>
      </c>
      <c r="D86" s="823" t="s">
        <v>1121</v>
      </c>
      <c r="E86" s="823" t="s">
        <v>2506</v>
      </c>
      <c r="F86" s="823" t="s">
        <v>2523</v>
      </c>
      <c r="G86" s="823" t="s">
        <v>2524</v>
      </c>
      <c r="H86" s="832">
        <v>223</v>
      </c>
      <c r="I86" s="832">
        <v>25868</v>
      </c>
      <c r="J86" s="823"/>
      <c r="K86" s="823">
        <v>116</v>
      </c>
      <c r="L86" s="832">
        <v>320</v>
      </c>
      <c r="M86" s="832">
        <v>37440</v>
      </c>
      <c r="N86" s="823"/>
      <c r="O86" s="823">
        <v>117</v>
      </c>
      <c r="P86" s="832">
        <v>261</v>
      </c>
      <c r="Q86" s="832">
        <v>33147</v>
      </c>
      <c r="R86" s="828"/>
      <c r="S86" s="833">
        <v>127</v>
      </c>
    </row>
    <row r="87" spans="1:19" ht="14.45" customHeight="1" x14ac:dyDescent="0.2">
      <c r="A87" s="822" t="s">
        <v>2491</v>
      </c>
      <c r="B87" s="823" t="s">
        <v>2492</v>
      </c>
      <c r="C87" s="823" t="s">
        <v>1843</v>
      </c>
      <c r="D87" s="823" t="s">
        <v>1121</v>
      </c>
      <c r="E87" s="823" t="s">
        <v>2506</v>
      </c>
      <c r="F87" s="823" t="s">
        <v>2527</v>
      </c>
      <c r="G87" s="823" t="s">
        <v>2528</v>
      </c>
      <c r="H87" s="832">
        <v>22</v>
      </c>
      <c r="I87" s="832">
        <v>726</v>
      </c>
      <c r="J87" s="823"/>
      <c r="K87" s="823">
        <v>33</v>
      </c>
      <c r="L87" s="832">
        <v>58</v>
      </c>
      <c r="M87" s="832">
        <v>1914</v>
      </c>
      <c r="N87" s="823"/>
      <c r="O87" s="823">
        <v>33</v>
      </c>
      <c r="P87" s="832">
        <v>76</v>
      </c>
      <c r="Q87" s="832">
        <v>2584</v>
      </c>
      <c r="R87" s="828"/>
      <c r="S87" s="833">
        <v>34</v>
      </c>
    </row>
    <row r="88" spans="1:19" ht="14.45" customHeight="1" x14ac:dyDescent="0.2">
      <c r="A88" s="822" t="s">
        <v>2491</v>
      </c>
      <c r="B88" s="823" t="s">
        <v>2492</v>
      </c>
      <c r="C88" s="823" t="s">
        <v>1843</v>
      </c>
      <c r="D88" s="823" t="s">
        <v>1121</v>
      </c>
      <c r="E88" s="823" t="s">
        <v>2506</v>
      </c>
      <c r="F88" s="823" t="s">
        <v>2529</v>
      </c>
      <c r="G88" s="823" t="s">
        <v>2530</v>
      </c>
      <c r="H88" s="832">
        <v>6</v>
      </c>
      <c r="I88" s="832">
        <v>2148</v>
      </c>
      <c r="J88" s="823"/>
      <c r="K88" s="823">
        <v>358</v>
      </c>
      <c r="L88" s="832"/>
      <c r="M88" s="832"/>
      <c r="N88" s="823"/>
      <c r="O88" s="823"/>
      <c r="P88" s="832">
        <v>2</v>
      </c>
      <c r="Q88" s="832">
        <v>776</v>
      </c>
      <c r="R88" s="828"/>
      <c r="S88" s="833">
        <v>388</v>
      </c>
    </row>
    <row r="89" spans="1:19" ht="14.45" customHeight="1" x14ac:dyDescent="0.2">
      <c r="A89" s="822" t="s">
        <v>2491</v>
      </c>
      <c r="B89" s="823" t="s">
        <v>2492</v>
      </c>
      <c r="C89" s="823" t="s">
        <v>1843</v>
      </c>
      <c r="D89" s="823" t="s">
        <v>1121</v>
      </c>
      <c r="E89" s="823" t="s">
        <v>2506</v>
      </c>
      <c r="F89" s="823" t="s">
        <v>2531</v>
      </c>
      <c r="G89" s="823" t="s">
        <v>2532</v>
      </c>
      <c r="H89" s="832">
        <v>42</v>
      </c>
      <c r="I89" s="832">
        <v>3150</v>
      </c>
      <c r="J89" s="823"/>
      <c r="K89" s="823">
        <v>75</v>
      </c>
      <c r="L89" s="832">
        <v>29</v>
      </c>
      <c r="M89" s="832">
        <v>2204</v>
      </c>
      <c r="N89" s="823"/>
      <c r="O89" s="823">
        <v>76</v>
      </c>
      <c r="P89" s="832">
        <v>41</v>
      </c>
      <c r="Q89" s="832">
        <v>3321</v>
      </c>
      <c r="R89" s="828"/>
      <c r="S89" s="833">
        <v>81</v>
      </c>
    </row>
    <row r="90" spans="1:19" ht="14.45" customHeight="1" x14ac:dyDescent="0.2">
      <c r="A90" s="822" t="s">
        <v>2491</v>
      </c>
      <c r="B90" s="823" t="s">
        <v>2492</v>
      </c>
      <c r="C90" s="823" t="s">
        <v>1843</v>
      </c>
      <c r="D90" s="823" t="s">
        <v>1121</v>
      </c>
      <c r="E90" s="823" t="s">
        <v>2506</v>
      </c>
      <c r="F90" s="823" t="s">
        <v>2537</v>
      </c>
      <c r="G90" s="823" t="s">
        <v>2538</v>
      </c>
      <c r="H90" s="832"/>
      <c r="I90" s="832"/>
      <c r="J90" s="823"/>
      <c r="K90" s="823"/>
      <c r="L90" s="832"/>
      <c r="M90" s="832"/>
      <c r="N90" s="823"/>
      <c r="O90" s="823"/>
      <c r="P90" s="832">
        <v>1</v>
      </c>
      <c r="Q90" s="832">
        <v>83</v>
      </c>
      <c r="R90" s="828"/>
      <c r="S90" s="833">
        <v>83</v>
      </c>
    </row>
    <row r="91" spans="1:19" ht="14.45" customHeight="1" x14ac:dyDescent="0.2">
      <c r="A91" s="822" t="s">
        <v>2491</v>
      </c>
      <c r="B91" s="823" t="s">
        <v>2492</v>
      </c>
      <c r="C91" s="823" t="s">
        <v>1843</v>
      </c>
      <c r="D91" s="823" t="s">
        <v>1121</v>
      </c>
      <c r="E91" s="823" t="s">
        <v>2506</v>
      </c>
      <c r="F91" s="823" t="s">
        <v>2545</v>
      </c>
      <c r="G91" s="823" t="s">
        <v>2546</v>
      </c>
      <c r="H91" s="832"/>
      <c r="I91" s="832"/>
      <c r="J91" s="823"/>
      <c r="K91" s="823"/>
      <c r="L91" s="832">
        <v>1</v>
      </c>
      <c r="M91" s="832">
        <v>114</v>
      </c>
      <c r="N91" s="823"/>
      <c r="O91" s="823">
        <v>114</v>
      </c>
      <c r="P91" s="832">
        <v>8</v>
      </c>
      <c r="Q91" s="832">
        <v>976</v>
      </c>
      <c r="R91" s="828"/>
      <c r="S91" s="833">
        <v>122</v>
      </c>
    </row>
    <row r="92" spans="1:19" ht="14.45" customHeight="1" x14ac:dyDescent="0.2">
      <c r="A92" s="822" t="s">
        <v>2491</v>
      </c>
      <c r="B92" s="823" t="s">
        <v>2492</v>
      </c>
      <c r="C92" s="823" t="s">
        <v>1843</v>
      </c>
      <c r="D92" s="823" t="s">
        <v>1121</v>
      </c>
      <c r="E92" s="823" t="s">
        <v>2506</v>
      </c>
      <c r="F92" s="823" t="s">
        <v>2547</v>
      </c>
      <c r="G92" s="823" t="s">
        <v>2548</v>
      </c>
      <c r="H92" s="832"/>
      <c r="I92" s="832"/>
      <c r="J92" s="823"/>
      <c r="K92" s="823"/>
      <c r="L92" s="832">
        <v>11</v>
      </c>
      <c r="M92" s="832">
        <v>1155</v>
      </c>
      <c r="N92" s="823"/>
      <c r="O92" s="823">
        <v>105</v>
      </c>
      <c r="P92" s="832">
        <v>19</v>
      </c>
      <c r="Q92" s="832">
        <v>2090</v>
      </c>
      <c r="R92" s="828"/>
      <c r="S92" s="833">
        <v>110</v>
      </c>
    </row>
    <row r="93" spans="1:19" ht="14.45" customHeight="1" x14ac:dyDescent="0.2">
      <c r="A93" s="822" t="s">
        <v>2491</v>
      </c>
      <c r="B93" s="823" t="s">
        <v>2492</v>
      </c>
      <c r="C93" s="823" t="s">
        <v>1843</v>
      </c>
      <c r="D93" s="823" t="s">
        <v>1121</v>
      </c>
      <c r="E93" s="823" t="s">
        <v>2506</v>
      </c>
      <c r="F93" s="823" t="s">
        <v>2549</v>
      </c>
      <c r="G93" s="823" t="s">
        <v>2550</v>
      </c>
      <c r="H93" s="832"/>
      <c r="I93" s="832"/>
      <c r="J93" s="823"/>
      <c r="K93" s="823"/>
      <c r="L93" s="832"/>
      <c r="M93" s="832"/>
      <c r="N93" s="823"/>
      <c r="O93" s="823"/>
      <c r="P93" s="832">
        <v>1</v>
      </c>
      <c r="Q93" s="832">
        <v>234</v>
      </c>
      <c r="R93" s="828"/>
      <c r="S93" s="833">
        <v>234</v>
      </c>
    </row>
    <row r="94" spans="1:19" ht="14.45" customHeight="1" x14ac:dyDescent="0.2">
      <c r="A94" s="822" t="s">
        <v>2491</v>
      </c>
      <c r="B94" s="823" t="s">
        <v>2492</v>
      </c>
      <c r="C94" s="823" t="s">
        <v>1843</v>
      </c>
      <c r="D94" s="823" t="s">
        <v>1121</v>
      </c>
      <c r="E94" s="823" t="s">
        <v>2506</v>
      </c>
      <c r="F94" s="823" t="s">
        <v>2551</v>
      </c>
      <c r="G94" s="823" t="s">
        <v>2550</v>
      </c>
      <c r="H94" s="832"/>
      <c r="I94" s="832"/>
      <c r="J94" s="823"/>
      <c r="K94" s="823"/>
      <c r="L94" s="832">
        <v>1</v>
      </c>
      <c r="M94" s="832">
        <v>117</v>
      </c>
      <c r="N94" s="823"/>
      <c r="O94" s="823">
        <v>117</v>
      </c>
      <c r="P94" s="832">
        <v>1</v>
      </c>
      <c r="Q94" s="832">
        <v>117</v>
      </c>
      <c r="R94" s="828"/>
      <c r="S94" s="833">
        <v>117</v>
      </c>
    </row>
    <row r="95" spans="1:19" ht="14.45" customHeight="1" x14ac:dyDescent="0.2">
      <c r="A95" s="822" t="s">
        <v>2491</v>
      </c>
      <c r="B95" s="823" t="s">
        <v>2492</v>
      </c>
      <c r="C95" s="823" t="s">
        <v>1843</v>
      </c>
      <c r="D95" s="823" t="s">
        <v>1121</v>
      </c>
      <c r="E95" s="823" t="s">
        <v>2506</v>
      </c>
      <c r="F95" s="823" t="s">
        <v>2552</v>
      </c>
      <c r="G95" s="823"/>
      <c r="H95" s="832"/>
      <c r="I95" s="832"/>
      <c r="J95" s="823"/>
      <c r="K95" s="823"/>
      <c r="L95" s="832"/>
      <c r="M95" s="832"/>
      <c r="N95" s="823"/>
      <c r="O95" s="823"/>
      <c r="P95" s="832">
        <v>0</v>
      </c>
      <c r="Q95" s="832">
        <v>0</v>
      </c>
      <c r="R95" s="828"/>
      <c r="S95" s="833"/>
    </row>
    <row r="96" spans="1:19" ht="14.45" customHeight="1" x14ac:dyDescent="0.2">
      <c r="A96" s="822" t="s">
        <v>2491</v>
      </c>
      <c r="B96" s="823" t="s">
        <v>2492</v>
      </c>
      <c r="C96" s="823" t="s">
        <v>1843</v>
      </c>
      <c r="D96" s="823" t="s">
        <v>1121</v>
      </c>
      <c r="E96" s="823" t="s">
        <v>2506</v>
      </c>
      <c r="F96" s="823" t="s">
        <v>2553</v>
      </c>
      <c r="G96" s="823" t="s">
        <v>2554</v>
      </c>
      <c r="H96" s="832"/>
      <c r="I96" s="832"/>
      <c r="J96" s="823"/>
      <c r="K96" s="823"/>
      <c r="L96" s="832"/>
      <c r="M96" s="832"/>
      <c r="N96" s="823"/>
      <c r="O96" s="823"/>
      <c r="P96" s="832">
        <v>102</v>
      </c>
      <c r="Q96" s="832">
        <v>90474</v>
      </c>
      <c r="R96" s="828"/>
      <c r="S96" s="833">
        <v>887</v>
      </c>
    </row>
    <row r="97" spans="1:19" ht="14.45" customHeight="1" x14ac:dyDescent="0.2">
      <c r="A97" s="822" t="s">
        <v>2491</v>
      </c>
      <c r="B97" s="823" t="s">
        <v>2492</v>
      </c>
      <c r="C97" s="823" t="s">
        <v>1843</v>
      </c>
      <c r="D97" s="823" t="s">
        <v>1121</v>
      </c>
      <c r="E97" s="823" t="s">
        <v>2506</v>
      </c>
      <c r="F97" s="823" t="s">
        <v>2555</v>
      </c>
      <c r="G97" s="823" t="s">
        <v>2556</v>
      </c>
      <c r="H97" s="832"/>
      <c r="I97" s="832"/>
      <c r="J97" s="823"/>
      <c r="K97" s="823"/>
      <c r="L97" s="832"/>
      <c r="M97" s="832"/>
      <c r="N97" s="823"/>
      <c r="O97" s="823"/>
      <c r="P97" s="832">
        <v>51</v>
      </c>
      <c r="Q97" s="832">
        <v>3213</v>
      </c>
      <c r="R97" s="828"/>
      <c r="S97" s="833">
        <v>63</v>
      </c>
    </row>
    <row r="98" spans="1:19" ht="14.45" customHeight="1" x14ac:dyDescent="0.2">
      <c r="A98" s="822" t="s">
        <v>2491</v>
      </c>
      <c r="B98" s="823" t="s">
        <v>2492</v>
      </c>
      <c r="C98" s="823" t="s">
        <v>1843</v>
      </c>
      <c r="D98" s="823" t="s">
        <v>1121</v>
      </c>
      <c r="E98" s="823" t="s">
        <v>2506</v>
      </c>
      <c r="F98" s="823" t="s">
        <v>2557</v>
      </c>
      <c r="G98" s="823" t="s">
        <v>2558</v>
      </c>
      <c r="H98" s="832"/>
      <c r="I98" s="832"/>
      <c r="J98" s="823"/>
      <c r="K98" s="823"/>
      <c r="L98" s="832"/>
      <c r="M98" s="832"/>
      <c r="N98" s="823"/>
      <c r="O98" s="823"/>
      <c r="P98" s="832">
        <v>95</v>
      </c>
      <c r="Q98" s="832">
        <v>29450</v>
      </c>
      <c r="R98" s="828"/>
      <c r="S98" s="833">
        <v>310</v>
      </c>
    </row>
    <row r="99" spans="1:19" ht="14.45" customHeight="1" x14ac:dyDescent="0.2">
      <c r="A99" s="822" t="s">
        <v>2491</v>
      </c>
      <c r="B99" s="823" t="s">
        <v>2492</v>
      </c>
      <c r="C99" s="823" t="s">
        <v>1843</v>
      </c>
      <c r="D99" s="823" t="s">
        <v>1125</v>
      </c>
      <c r="E99" s="823" t="s">
        <v>2506</v>
      </c>
      <c r="F99" s="823" t="s">
        <v>2507</v>
      </c>
      <c r="G99" s="823" t="s">
        <v>2508</v>
      </c>
      <c r="H99" s="832"/>
      <c r="I99" s="832"/>
      <c r="J99" s="823"/>
      <c r="K99" s="823"/>
      <c r="L99" s="832">
        <v>8</v>
      </c>
      <c r="M99" s="832">
        <v>248</v>
      </c>
      <c r="N99" s="823"/>
      <c r="O99" s="823">
        <v>31</v>
      </c>
      <c r="P99" s="832">
        <v>2</v>
      </c>
      <c r="Q99" s="832">
        <v>64</v>
      </c>
      <c r="R99" s="828"/>
      <c r="S99" s="833">
        <v>32</v>
      </c>
    </row>
    <row r="100" spans="1:19" ht="14.45" customHeight="1" x14ac:dyDescent="0.2">
      <c r="A100" s="822" t="s">
        <v>2491</v>
      </c>
      <c r="B100" s="823" t="s">
        <v>2492</v>
      </c>
      <c r="C100" s="823" t="s">
        <v>1843</v>
      </c>
      <c r="D100" s="823" t="s">
        <v>1125</v>
      </c>
      <c r="E100" s="823" t="s">
        <v>2506</v>
      </c>
      <c r="F100" s="823" t="s">
        <v>2509</v>
      </c>
      <c r="G100" s="823" t="s">
        <v>2510</v>
      </c>
      <c r="H100" s="832">
        <v>2</v>
      </c>
      <c r="I100" s="832">
        <v>134</v>
      </c>
      <c r="J100" s="823"/>
      <c r="K100" s="823">
        <v>67</v>
      </c>
      <c r="L100" s="832">
        <v>11</v>
      </c>
      <c r="M100" s="832">
        <v>748</v>
      </c>
      <c r="N100" s="823"/>
      <c r="O100" s="823">
        <v>68</v>
      </c>
      <c r="P100" s="832">
        <v>3</v>
      </c>
      <c r="Q100" s="832">
        <v>216</v>
      </c>
      <c r="R100" s="828"/>
      <c r="S100" s="833">
        <v>72</v>
      </c>
    </row>
    <row r="101" spans="1:19" ht="14.45" customHeight="1" x14ac:dyDescent="0.2">
      <c r="A101" s="822" t="s">
        <v>2491</v>
      </c>
      <c r="B101" s="823" t="s">
        <v>2492</v>
      </c>
      <c r="C101" s="823" t="s">
        <v>1843</v>
      </c>
      <c r="D101" s="823" t="s">
        <v>1125</v>
      </c>
      <c r="E101" s="823" t="s">
        <v>2506</v>
      </c>
      <c r="F101" s="823" t="s">
        <v>2515</v>
      </c>
      <c r="G101" s="823" t="s">
        <v>2516</v>
      </c>
      <c r="H101" s="832">
        <v>49</v>
      </c>
      <c r="I101" s="832">
        <v>1862</v>
      </c>
      <c r="J101" s="823"/>
      <c r="K101" s="823">
        <v>38</v>
      </c>
      <c r="L101" s="832">
        <v>66</v>
      </c>
      <c r="M101" s="832">
        <v>2508</v>
      </c>
      <c r="N101" s="823"/>
      <c r="O101" s="823">
        <v>38</v>
      </c>
      <c r="P101" s="832">
        <v>21</v>
      </c>
      <c r="Q101" s="832">
        <v>840</v>
      </c>
      <c r="R101" s="828"/>
      <c r="S101" s="833">
        <v>40</v>
      </c>
    </row>
    <row r="102" spans="1:19" ht="14.45" customHeight="1" x14ac:dyDescent="0.2">
      <c r="A102" s="822" t="s">
        <v>2491</v>
      </c>
      <c r="B102" s="823" t="s">
        <v>2492</v>
      </c>
      <c r="C102" s="823" t="s">
        <v>1843</v>
      </c>
      <c r="D102" s="823" t="s">
        <v>1125</v>
      </c>
      <c r="E102" s="823" t="s">
        <v>2506</v>
      </c>
      <c r="F102" s="823" t="s">
        <v>2517</v>
      </c>
      <c r="G102" s="823" t="s">
        <v>2518</v>
      </c>
      <c r="H102" s="832"/>
      <c r="I102" s="832"/>
      <c r="J102" s="823"/>
      <c r="K102" s="823"/>
      <c r="L102" s="832">
        <v>4</v>
      </c>
      <c r="M102" s="832">
        <v>720</v>
      </c>
      <c r="N102" s="823"/>
      <c r="O102" s="823">
        <v>180</v>
      </c>
      <c r="P102" s="832">
        <v>4</v>
      </c>
      <c r="Q102" s="832">
        <v>776</v>
      </c>
      <c r="R102" s="828"/>
      <c r="S102" s="833">
        <v>194</v>
      </c>
    </row>
    <row r="103" spans="1:19" ht="14.45" customHeight="1" x14ac:dyDescent="0.2">
      <c r="A103" s="822" t="s">
        <v>2491</v>
      </c>
      <c r="B103" s="823" t="s">
        <v>2492</v>
      </c>
      <c r="C103" s="823" t="s">
        <v>1843</v>
      </c>
      <c r="D103" s="823" t="s">
        <v>1125</v>
      </c>
      <c r="E103" s="823" t="s">
        <v>2506</v>
      </c>
      <c r="F103" s="823" t="s">
        <v>2519</v>
      </c>
      <c r="G103" s="823" t="s">
        <v>2520</v>
      </c>
      <c r="H103" s="832"/>
      <c r="I103" s="832"/>
      <c r="J103" s="823"/>
      <c r="K103" s="823"/>
      <c r="L103" s="832">
        <v>2</v>
      </c>
      <c r="M103" s="832">
        <v>460</v>
      </c>
      <c r="N103" s="823"/>
      <c r="O103" s="823">
        <v>230</v>
      </c>
      <c r="P103" s="832">
        <v>2</v>
      </c>
      <c r="Q103" s="832">
        <v>486</v>
      </c>
      <c r="R103" s="828"/>
      <c r="S103" s="833">
        <v>243</v>
      </c>
    </row>
    <row r="104" spans="1:19" ht="14.45" customHeight="1" x14ac:dyDescent="0.2">
      <c r="A104" s="822" t="s">
        <v>2491</v>
      </c>
      <c r="B104" s="823" t="s">
        <v>2492</v>
      </c>
      <c r="C104" s="823" t="s">
        <v>1843</v>
      </c>
      <c r="D104" s="823" t="s">
        <v>1125</v>
      </c>
      <c r="E104" s="823" t="s">
        <v>2506</v>
      </c>
      <c r="F104" s="823" t="s">
        <v>2523</v>
      </c>
      <c r="G104" s="823" t="s">
        <v>2524</v>
      </c>
      <c r="H104" s="832"/>
      <c r="I104" s="832"/>
      <c r="J104" s="823"/>
      <c r="K104" s="823"/>
      <c r="L104" s="832">
        <v>42</v>
      </c>
      <c r="M104" s="832">
        <v>4914</v>
      </c>
      <c r="N104" s="823"/>
      <c r="O104" s="823">
        <v>117</v>
      </c>
      <c r="P104" s="832">
        <v>38</v>
      </c>
      <c r="Q104" s="832">
        <v>4826</v>
      </c>
      <c r="R104" s="828"/>
      <c r="S104" s="833">
        <v>127</v>
      </c>
    </row>
    <row r="105" spans="1:19" ht="14.45" customHeight="1" x14ac:dyDescent="0.2">
      <c r="A105" s="822" t="s">
        <v>2491</v>
      </c>
      <c r="B105" s="823" t="s">
        <v>2492</v>
      </c>
      <c r="C105" s="823" t="s">
        <v>1843</v>
      </c>
      <c r="D105" s="823" t="s">
        <v>1125</v>
      </c>
      <c r="E105" s="823" t="s">
        <v>2506</v>
      </c>
      <c r="F105" s="823" t="s">
        <v>2529</v>
      </c>
      <c r="G105" s="823" t="s">
        <v>2530</v>
      </c>
      <c r="H105" s="832">
        <v>18</v>
      </c>
      <c r="I105" s="832">
        <v>6444</v>
      </c>
      <c r="J105" s="823"/>
      <c r="K105" s="823">
        <v>358</v>
      </c>
      <c r="L105" s="832">
        <v>62</v>
      </c>
      <c r="M105" s="832">
        <v>22320</v>
      </c>
      <c r="N105" s="823"/>
      <c r="O105" s="823">
        <v>360</v>
      </c>
      <c r="P105" s="832">
        <v>33</v>
      </c>
      <c r="Q105" s="832">
        <v>12804</v>
      </c>
      <c r="R105" s="828"/>
      <c r="S105" s="833">
        <v>388</v>
      </c>
    </row>
    <row r="106" spans="1:19" ht="14.45" customHeight="1" x14ac:dyDescent="0.2">
      <c r="A106" s="822" t="s">
        <v>2491</v>
      </c>
      <c r="B106" s="823" t="s">
        <v>2492</v>
      </c>
      <c r="C106" s="823" t="s">
        <v>1843</v>
      </c>
      <c r="D106" s="823" t="s">
        <v>1125</v>
      </c>
      <c r="E106" s="823" t="s">
        <v>2506</v>
      </c>
      <c r="F106" s="823" t="s">
        <v>2533</v>
      </c>
      <c r="G106" s="823" t="s">
        <v>2534</v>
      </c>
      <c r="H106" s="832">
        <v>3</v>
      </c>
      <c r="I106" s="832">
        <v>2121</v>
      </c>
      <c r="J106" s="823"/>
      <c r="K106" s="823">
        <v>707</v>
      </c>
      <c r="L106" s="832">
        <v>8</v>
      </c>
      <c r="M106" s="832">
        <v>5688</v>
      </c>
      <c r="N106" s="823"/>
      <c r="O106" s="823">
        <v>711</v>
      </c>
      <c r="P106" s="832"/>
      <c r="Q106" s="832"/>
      <c r="R106" s="828"/>
      <c r="S106" s="833"/>
    </row>
    <row r="107" spans="1:19" ht="14.45" customHeight="1" x14ac:dyDescent="0.2">
      <c r="A107" s="822" t="s">
        <v>2491</v>
      </c>
      <c r="B107" s="823" t="s">
        <v>2492</v>
      </c>
      <c r="C107" s="823" t="s">
        <v>1843</v>
      </c>
      <c r="D107" s="823" t="s">
        <v>1125</v>
      </c>
      <c r="E107" s="823" t="s">
        <v>2506</v>
      </c>
      <c r="F107" s="823" t="s">
        <v>2541</v>
      </c>
      <c r="G107" s="823" t="s">
        <v>2542</v>
      </c>
      <c r="H107" s="832"/>
      <c r="I107" s="832"/>
      <c r="J107" s="823"/>
      <c r="K107" s="823"/>
      <c r="L107" s="832">
        <v>1</v>
      </c>
      <c r="M107" s="832">
        <v>62</v>
      </c>
      <c r="N107" s="823"/>
      <c r="O107" s="823">
        <v>62</v>
      </c>
      <c r="P107" s="832"/>
      <c r="Q107" s="832"/>
      <c r="R107" s="828"/>
      <c r="S107" s="833"/>
    </row>
    <row r="108" spans="1:19" ht="14.45" customHeight="1" x14ac:dyDescent="0.2">
      <c r="A108" s="822" t="s">
        <v>2491</v>
      </c>
      <c r="B108" s="823" t="s">
        <v>2492</v>
      </c>
      <c r="C108" s="823" t="s">
        <v>1843</v>
      </c>
      <c r="D108" s="823" t="s">
        <v>1125</v>
      </c>
      <c r="E108" s="823" t="s">
        <v>2506</v>
      </c>
      <c r="F108" s="823" t="s">
        <v>2545</v>
      </c>
      <c r="G108" s="823" t="s">
        <v>2546</v>
      </c>
      <c r="H108" s="832"/>
      <c r="I108" s="832"/>
      <c r="J108" s="823"/>
      <c r="K108" s="823"/>
      <c r="L108" s="832">
        <v>1</v>
      </c>
      <c r="M108" s="832">
        <v>114</v>
      </c>
      <c r="N108" s="823"/>
      <c r="O108" s="823">
        <v>114</v>
      </c>
      <c r="P108" s="832"/>
      <c r="Q108" s="832"/>
      <c r="R108" s="828"/>
      <c r="S108" s="833"/>
    </row>
    <row r="109" spans="1:19" ht="14.45" customHeight="1" x14ac:dyDescent="0.2">
      <c r="A109" s="822" t="s">
        <v>2491</v>
      </c>
      <c r="B109" s="823" t="s">
        <v>2492</v>
      </c>
      <c r="C109" s="823" t="s">
        <v>1843</v>
      </c>
      <c r="D109" s="823" t="s">
        <v>1125</v>
      </c>
      <c r="E109" s="823" t="s">
        <v>2506</v>
      </c>
      <c r="F109" s="823" t="s">
        <v>2547</v>
      </c>
      <c r="G109" s="823" t="s">
        <v>2548</v>
      </c>
      <c r="H109" s="832"/>
      <c r="I109" s="832"/>
      <c r="J109" s="823"/>
      <c r="K109" s="823"/>
      <c r="L109" s="832">
        <v>5</v>
      </c>
      <c r="M109" s="832">
        <v>525</v>
      </c>
      <c r="N109" s="823"/>
      <c r="O109" s="823">
        <v>105</v>
      </c>
      <c r="P109" s="832">
        <v>1</v>
      </c>
      <c r="Q109" s="832">
        <v>110</v>
      </c>
      <c r="R109" s="828"/>
      <c r="S109" s="833">
        <v>110</v>
      </c>
    </row>
    <row r="110" spans="1:19" ht="14.45" customHeight="1" x14ac:dyDescent="0.2">
      <c r="A110" s="822" t="s">
        <v>2491</v>
      </c>
      <c r="B110" s="823" t="s">
        <v>2492</v>
      </c>
      <c r="C110" s="823" t="s">
        <v>1843</v>
      </c>
      <c r="D110" s="823" t="s">
        <v>1125</v>
      </c>
      <c r="E110" s="823" t="s">
        <v>2506</v>
      </c>
      <c r="F110" s="823" t="s">
        <v>2553</v>
      </c>
      <c r="G110" s="823" t="s">
        <v>2554</v>
      </c>
      <c r="H110" s="832"/>
      <c r="I110" s="832"/>
      <c r="J110" s="823"/>
      <c r="K110" s="823"/>
      <c r="L110" s="832"/>
      <c r="M110" s="832"/>
      <c r="N110" s="823"/>
      <c r="O110" s="823"/>
      <c r="P110" s="832">
        <v>1</v>
      </c>
      <c r="Q110" s="832">
        <v>887</v>
      </c>
      <c r="R110" s="828"/>
      <c r="S110" s="833">
        <v>887</v>
      </c>
    </row>
    <row r="111" spans="1:19" ht="14.45" customHeight="1" x14ac:dyDescent="0.2">
      <c r="A111" s="822" t="s">
        <v>2491</v>
      </c>
      <c r="B111" s="823" t="s">
        <v>2492</v>
      </c>
      <c r="C111" s="823" t="s">
        <v>1843</v>
      </c>
      <c r="D111" s="823" t="s">
        <v>1125</v>
      </c>
      <c r="E111" s="823" t="s">
        <v>2506</v>
      </c>
      <c r="F111" s="823" t="s">
        <v>2555</v>
      </c>
      <c r="G111" s="823" t="s">
        <v>2556</v>
      </c>
      <c r="H111" s="832"/>
      <c r="I111" s="832"/>
      <c r="J111" s="823"/>
      <c r="K111" s="823"/>
      <c r="L111" s="832"/>
      <c r="M111" s="832"/>
      <c r="N111" s="823"/>
      <c r="O111" s="823"/>
      <c r="P111" s="832">
        <v>2</v>
      </c>
      <c r="Q111" s="832">
        <v>126</v>
      </c>
      <c r="R111" s="828"/>
      <c r="S111" s="833">
        <v>63</v>
      </c>
    </row>
    <row r="112" spans="1:19" ht="14.45" customHeight="1" x14ac:dyDescent="0.2">
      <c r="A112" s="822" t="s">
        <v>2491</v>
      </c>
      <c r="B112" s="823" t="s">
        <v>2492</v>
      </c>
      <c r="C112" s="823" t="s">
        <v>1843</v>
      </c>
      <c r="D112" s="823" t="s">
        <v>1126</v>
      </c>
      <c r="E112" s="823" t="s">
        <v>2506</v>
      </c>
      <c r="F112" s="823" t="s">
        <v>2507</v>
      </c>
      <c r="G112" s="823" t="s">
        <v>2508</v>
      </c>
      <c r="H112" s="832">
        <v>2</v>
      </c>
      <c r="I112" s="832">
        <v>62</v>
      </c>
      <c r="J112" s="823"/>
      <c r="K112" s="823">
        <v>31</v>
      </c>
      <c r="L112" s="832"/>
      <c r="M112" s="832"/>
      <c r="N112" s="823"/>
      <c r="O112" s="823"/>
      <c r="P112" s="832"/>
      <c r="Q112" s="832"/>
      <c r="R112" s="828"/>
      <c r="S112" s="833"/>
    </row>
    <row r="113" spans="1:19" ht="14.45" customHeight="1" x14ac:dyDescent="0.2">
      <c r="A113" s="822" t="s">
        <v>2491</v>
      </c>
      <c r="B113" s="823" t="s">
        <v>2492</v>
      </c>
      <c r="C113" s="823" t="s">
        <v>1843</v>
      </c>
      <c r="D113" s="823" t="s">
        <v>1126</v>
      </c>
      <c r="E113" s="823" t="s">
        <v>2506</v>
      </c>
      <c r="F113" s="823" t="s">
        <v>2509</v>
      </c>
      <c r="G113" s="823" t="s">
        <v>2510</v>
      </c>
      <c r="H113" s="832">
        <v>7</v>
      </c>
      <c r="I113" s="832">
        <v>469</v>
      </c>
      <c r="J113" s="823"/>
      <c r="K113" s="823">
        <v>67</v>
      </c>
      <c r="L113" s="832"/>
      <c r="M113" s="832"/>
      <c r="N113" s="823"/>
      <c r="O113" s="823"/>
      <c r="P113" s="832"/>
      <c r="Q113" s="832"/>
      <c r="R113" s="828"/>
      <c r="S113" s="833"/>
    </row>
    <row r="114" spans="1:19" ht="14.45" customHeight="1" x14ac:dyDescent="0.2">
      <c r="A114" s="822" t="s">
        <v>2491</v>
      </c>
      <c r="B114" s="823" t="s">
        <v>2492</v>
      </c>
      <c r="C114" s="823" t="s">
        <v>1843</v>
      </c>
      <c r="D114" s="823" t="s">
        <v>1126</v>
      </c>
      <c r="E114" s="823" t="s">
        <v>2506</v>
      </c>
      <c r="F114" s="823" t="s">
        <v>2515</v>
      </c>
      <c r="G114" s="823" t="s">
        <v>2516</v>
      </c>
      <c r="H114" s="832">
        <v>67</v>
      </c>
      <c r="I114" s="832">
        <v>2546</v>
      </c>
      <c r="J114" s="823"/>
      <c r="K114" s="823">
        <v>38</v>
      </c>
      <c r="L114" s="832"/>
      <c r="M114" s="832"/>
      <c r="N114" s="823"/>
      <c r="O114" s="823"/>
      <c r="P114" s="832"/>
      <c r="Q114" s="832"/>
      <c r="R114" s="828"/>
      <c r="S114" s="833"/>
    </row>
    <row r="115" spans="1:19" ht="14.45" customHeight="1" x14ac:dyDescent="0.2">
      <c r="A115" s="822" t="s">
        <v>2491</v>
      </c>
      <c r="B115" s="823" t="s">
        <v>2492</v>
      </c>
      <c r="C115" s="823" t="s">
        <v>1843</v>
      </c>
      <c r="D115" s="823" t="s">
        <v>1126</v>
      </c>
      <c r="E115" s="823" t="s">
        <v>2506</v>
      </c>
      <c r="F115" s="823" t="s">
        <v>2523</v>
      </c>
      <c r="G115" s="823" t="s">
        <v>2524</v>
      </c>
      <c r="H115" s="832">
        <v>1</v>
      </c>
      <c r="I115" s="832">
        <v>116</v>
      </c>
      <c r="J115" s="823"/>
      <c r="K115" s="823">
        <v>116</v>
      </c>
      <c r="L115" s="832"/>
      <c r="M115" s="832"/>
      <c r="N115" s="823"/>
      <c r="O115" s="823"/>
      <c r="P115" s="832"/>
      <c r="Q115" s="832"/>
      <c r="R115" s="828"/>
      <c r="S115" s="833"/>
    </row>
    <row r="116" spans="1:19" ht="14.45" customHeight="1" x14ac:dyDescent="0.2">
      <c r="A116" s="822" t="s">
        <v>2491</v>
      </c>
      <c r="B116" s="823" t="s">
        <v>2492</v>
      </c>
      <c r="C116" s="823" t="s">
        <v>1843</v>
      </c>
      <c r="D116" s="823" t="s">
        <v>1126</v>
      </c>
      <c r="E116" s="823" t="s">
        <v>2506</v>
      </c>
      <c r="F116" s="823" t="s">
        <v>2529</v>
      </c>
      <c r="G116" s="823" t="s">
        <v>2530</v>
      </c>
      <c r="H116" s="832">
        <v>8</v>
      </c>
      <c r="I116" s="832">
        <v>2864</v>
      </c>
      <c r="J116" s="823"/>
      <c r="K116" s="823">
        <v>358</v>
      </c>
      <c r="L116" s="832"/>
      <c r="M116" s="832"/>
      <c r="N116" s="823"/>
      <c r="O116" s="823"/>
      <c r="P116" s="832"/>
      <c r="Q116" s="832"/>
      <c r="R116" s="828"/>
      <c r="S116" s="833"/>
    </row>
    <row r="117" spans="1:19" ht="14.45" customHeight="1" x14ac:dyDescent="0.2">
      <c r="A117" s="822" t="s">
        <v>2491</v>
      </c>
      <c r="B117" s="823" t="s">
        <v>2492</v>
      </c>
      <c r="C117" s="823" t="s">
        <v>1843</v>
      </c>
      <c r="D117" s="823" t="s">
        <v>1126</v>
      </c>
      <c r="E117" s="823" t="s">
        <v>2506</v>
      </c>
      <c r="F117" s="823" t="s">
        <v>2533</v>
      </c>
      <c r="G117" s="823" t="s">
        <v>2534</v>
      </c>
      <c r="H117" s="832">
        <v>11</v>
      </c>
      <c r="I117" s="832">
        <v>7777</v>
      </c>
      <c r="J117" s="823"/>
      <c r="K117" s="823">
        <v>707</v>
      </c>
      <c r="L117" s="832"/>
      <c r="M117" s="832"/>
      <c r="N117" s="823"/>
      <c r="O117" s="823"/>
      <c r="P117" s="832"/>
      <c r="Q117" s="832"/>
      <c r="R117" s="828"/>
      <c r="S117" s="833"/>
    </row>
    <row r="118" spans="1:19" ht="14.45" customHeight="1" x14ac:dyDescent="0.2">
      <c r="A118" s="822" t="s">
        <v>2491</v>
      </c>
      <c r="B118" s="823" t="s">
        <v>2492</v>
      </c>
      <c r="C118" s="823" t="s">
        <v>1843</v>
      </c>
      <c r="D118" s="823" t="s">
        <v>1127</v>
      </c>
      <c r="E118" s="823" t="s">
        <v>2494</v>
      </c>
      <c r="F118" s="823" t="s">
        <v>2498</v>
      </c>
      <c r="G118" s="823" t="s">
        <v>2499</v>
      </c>
      <c r="H118" s="832"/>
      <c r="I118" s="832"/>
      <c r="J118" s="823"/>
      <c r="K118" s="823"/>
      <c r="L118" s="832"/>
      <c r="M118" s="832"/>
      <c r="N118" s="823"/>
      <c r="O118" s="823"/>
      <c r="P118" s="832">
        <v>0.1</v>
      </c>
      <c r="Q118" s="832">
        <v>5.88</v>
      </c>
      <c r="R118" s="828"/>
      <c r="S118" s="833">
        <v>58.8</v>
      </c>
    </row>
    <row r="119" spans="1:19" ht="14.45" customHeight="1" x14ac:dyDescent="0.2">
      <c r="A119" s="822" t="s">
        <v>2491</v>
      </c>
      <c r="B119" s="823" t="s">
        <v>2492</v>
      </c>
      <c r="C119" s="823" t="s">
        <v>1843</v>
      </c>
      <c r="D119" s="823" t="s">
        <v>1127</v>
      </c>
      <c r="E119" s="823" t="s">
        <v>2494</v>
      </c>
      <c r="F119" s="823" t="s">
        <v>2495</v>
      </c>
      <c r="G119" s="823" t="s">
        <v>2500</v>
      </c>
      <c r="H119" s="832">
        <v>29</v>
      </c>
      <c r="I119" s="832">
        <v>595185.1</v>
      </c>
      <c r="J119" s="823"/>
      <c r="K119" s="823">
        <v>20523.624137931034</v>
      </c>
      <c r="L119" s="832">
        <v>9</v>
      </c>
      <c r="M119" s="832">
        <v>188046</v>
      </c>
      <c r="N119" s="823"/>
      <c r="O119" s="823">
        <v>20894</v>
      </c>
      <c r="P119" s="832">
        <v>1</v>
      </c>
      <c r="Q119" s="832">
        <v>20894</v>
      </c>
      <c r="R119" s="828"/>
      <c r="S119" s="833">
        <v>20894</v>
      </c>
    </row>
    <row r="120" spans="1:19" ht="14.45" customHeight="1" x14ac:dyDescent="0.2">
      <c r="A120" s="822" t="s">
        <v>2491</v>
      </c>
      <c r="B120" s="823" t="s">
        <v>2492</v>
      </c>
      <c r="C120" s="823" t="s">
        <v>1843</v>
      </c>
      <c r="D120" s="823" t="s">
        <v>1127</v>
      </c>
      <c r="E120" s="823" t="s">
        <v>2494</v>
      </c>
      <c r="F120" s="823" t="s">
        <v>2497</v>
      </c>
      <c r="G120" s="823" t="s">
        <v>2500</v>
      </c>
      <c r="H120" s="832">
        <v>17</v>
      </c>
      <c r="I120" s="832">
        <v>174896.62</v>
      </c>
      <c r="J120" s="823"/>
      <c r="K120" s="823">
        <v>10288.036470588235</v>
      </c>
      <c r="L120" s="832">
        <v>5</v>
      </c>
      <c r="M120" s="832">
        <v>52235</v>
      </c>
      <c r="N120" s="823"/>
      <c r="O120" s="823">
        <v>10447</v>
      </c>
      <c r="P120" s="832">
        <v>1</v>
      </c>
      <c r="Q120" s="832">
        <v>10447</v>
      </c>
      <c r="R120" s="828"/>
      <c r="S120" s="833">
        <v>10447</v>
      </c>
    </row>
    <row r="121" spans="1:19" ht="14.45" customHeight="1" x14ac:dyDescent="0.2">
      <c r="A121" s="822" t="s">
        <v>2491</v>
      </c>
      <c r="B121" s="823" t="s">
        <v>2492</v>
      </c>
      <c r="C121" s="823" t="s">
        <v>1843</v>
      </c>
      <c r="D121" s="823" t="s">
        <v>1127</v>
      </c>
      <c r="E121" s="823" t="s">
        <v>2506</v>
      </c>
      <c r="F121" s="823" t="s">
        <v>2507</v>
      </c>
      <c r="G121" s="823" t="s">
        <v>2508</v>
      </c>
      <c r="H121" s="832"/>
      <c r="I121" s="832"/>
      <c r="J121" s="823"/>
      <c r="K121" s="823"/>
      <c r="L121" s="832">
        <v>2</v>
      </c>
      <c r="M121" s="832">
        <v>62</v>
      </c>
      <c r="N121" s="823"/>
      <c r="O121" s="823">
        <v>31</v>
      </c>
      <c r="P121" s="832"/>
      <c r="Q121" s="832"/>
      <c r="R121" s="828"/>
      <c r="S121" s="833"/>
    </row>
    <row r="122" spans="1:19" ht="14.45" customHeight="1" x14ac:dyDescent="0.2">
      <c r="A122" s="822" t="s">
        <v>2491</v>
      </c>
      <c r="B122" s="823" t="s">
        <v>2492</v>
      </c>
      <c r="C122" s="823" t="s">
        <v>1843</v>
      </c>
      <c r="D122" s="823" t="s">
        <v>1127</v>
      </c>
      <c r="E122" s="823" t="s">
        <v>2506</v>
      </c>
      <c r="F122" s="823" t="s">
        <v>2509</v>
      </c>
      <c r="G122" s="823" t="s">
        <v>2510</v>
      </c>
      <c r="H122" s="832">
        <v>15</v>
      </c>
      <c r="I122" s="832">
        <v>1005</v>
      </c>
      <c r="J122" s="823"/>
      <c r="K122" s="823">
        <v>67</v>
      </c>
      <c r="L122" s="832">
        <v>16</v>
      </c>
      <c r="M122" s="832">
        <v>1088</v>
      </c>
      <c r="N122" s="823"/>
      <c r="O122" s="823">
        <v>68</v>
      </c>
      <c r="P122" s="832">
        <v>13</v>
      </c>
      <c r="Q122" s="832">
        <v>936</v>
      </c>
      <c r="R122" s="828"/>
      <c r="S122" s="833">
        <v>72</v>
      </c>
    </row>
    <row r="123" spans="1:19" ht="14.45" customHeight="1" x14ac:dyDescent="0.2">
      <c r="A123" s="822" t="s">
        <v>2491</v>
      </c>
      <c r="B123" s="823" t="s">
        <v>2492</v>
      </c>
      <c r="C123" s="823" t="s">
        <v>1843</v>
      </c>
      <c r="D123" s="823" t="s">
        <v>1127</v>
      </c>
      <c r="E123" s="823" t="s">
        <v>2506</v>
      </c>
      <c r="F123" s="823" t="s">
        <v>2515</v>
      </c>
      <c r="G123" s="823" t="s">
        <v>2516</v>
      </c>
      <c r="H123" s="832">
        <v>70</v>
      </c>
      <c r="I123" s="832">
        <v>2660</v>
      </c>
      <c r="J123" s="823"/>
      <c r="K123" s="823">
        <v>38</v>
      </c>
      <c r="L123" s="832">
        <v>38</v>
      </c>
      <c r="M123" s="832">
        <v>1444</v>
      </c>
      <c r="N123" s="823"/>
      <c r="O123" s="823">
        <v>38</v>
      </c>
      <c r="P123" s="832">
        <v>11</v>
      </c>
      <c r="Q123" s="832">
        <v>440</v>
      </c>
      <c r="R123" s="828"/>
      <c r="S123" s="833">
        <v>40</v>
      </c>
    </row>
    <row r="124" spans="1:19" ht="14.45" customHeight="1" x14ac:dyDescent="0.2">
      <c r="A124" s="822" t="s">
        <v>2491</v>
      </c>
      <c r="B124" s="823" t="s">
        <v>2492</v>
      </c>
      <c r="C124" s="823" t="s">
        <v>1843</v>
      </c>
      <c r="D124" s="823" t="s">
        <v>1127</v>
      </c>
      <c r="E124" s="823" t="s">
        <v>2506</v>
      </c>
      <c r="F124" s="823" t="s">
        <v>2517</v>
      </c>
      <c r="G124" s="823" t="s">
        <v>2518</v>
      </c>
      <c r="H124" s="832">
        <v>215</v>
      </c>
      <c r="I124" s="832">
        <v>38485</v>
      </c>
      <c r="J124" s="823"/>
      <c r="K124" s="823">
        <v>179</v>
      </c>
      <c r="L124" s="832">
        <v>214</v>
      </c>
      <c r="M124" s="832">
        <v>38520</v>
      </c>
      <c r="N124" s="823"/>
      <c r="O124" s="823">
        <v>180</v>
      </c>
      <c r="P124" s="832">
        <v>136</v>
      </c>
      <c r="Q124" s="832">
        <v>26384</v>
      </c>
      <c r="R124" s="828"/>
      <c r="S124" s="833">
        <v>194</v>
      </c>
    </row>
    <row r="125" spans="1:19" ht="14.45" customHeight="1" x14ac:dyDescent="0.2">
      <c r="A125" s="822" t="s">
        <v>2491</v>
      </c>
      <c r="B125" s="823" t="s">
        <v>2492</v>
      </c>
      <c r="C125" s="823" t="s">
        <v>1843</v>
      </c>
      <c r="D125" s="823" t="s">
        <v>1127</v>
      </c>
      <c r="E125" s="823" t="s">
        <v>2506</v>
      </c>
      <c r="F125" s="823" t="s">
        <v>2521</v>
      </c>
      <c r="G125" s="823" t="s">
        <v>2522</v>
      </c>
      <c r="H125" s="832">
        <v>35</v>
      </c>
      <c r="I125" s="832">
        <v>0</v>
      </c>
      <c r="J125" s="823"/>
      <c r="K125" s="823">
        <v>0</v>
      </c>
      <c r="L125" s="832">
        <v>10</v>
      </c>
      <c r="M125" s="832">
        <v>0</v>
      </c>
      <c r="N125" s="823"/>
      <c r="O125" s="823">
        <v>0</v>
      </c>
      <c r="P125" s="832">
        <v>2</v>
      </c>
      <c r="Q125" s="832">
        <v>0</v>
      </c>
      <c r="R125" s="828"/>
      <c r="S125" s="833">
        <v>0</v>
      </c>
    </row>
    <row r="126" spans="1:19" ht="14.45" customHeight="1" x14ac:dyDescent="0.2">
      <c r="A126" s="822" t="s">
        <v>2491</v>
      </c>
      <c r="B126" s="823" t="s">
        <v>2492</v>
      </c>
      <c r="C126" s="823" t="s">
        <v>1843</v>
      </c>
      <c r="D126" s="823" t="s">
        <v>1127</v>
      </c>
      <c r="E126" s="823" t="s">
        <v>2506</v>
      </c>
      <c r="F126" s="823" t="s">
        <v>2523</v>
      </c>
      <c r="G126" s="823" t="s">
        <v>2524</v>
      </c>
      <c r="H126" s="832">
        <v>216</v>
      </c>
      <c r="I126" s="832">
        <v>25056</v>
      </c>
      <c r="J126" s="823"/>
      <c r="K126" s="823">
        <v>116</v>
      </c>
      <c r="L126" s="832">
        <v>209</v>
      </c>
      <c r="M126" s="832">
        <v>24453</v>
      </c>
      <c r="N126" s="823"/>
      <c r="O126" s="823">
        <v>117</v>
      </c>
      <c r="P126" s="832">
        <v>143</v>
      </c>
      <c r="Q126" s="832">
        <v>18161</v>
      </c>
      <c r="R126" s="828"/>
      <c r="S126" s="833">
        <v>127</v>
      </c>
    </row>
    <row r="127" spans="1:19" ht="14.45" customHeight="1" x14ac:dyDescent="0.2">
      <c r="A127" s="822" t="s">
        <v>2491</v>
      </c>
      <c r="B127" s="823" t="s">
        <v>2492</v>
      </c>
      <c r="C127" s="823" t="s">
        <v>1843</v>
      </c>
      <c r="D127" s="823" t="s">
        <v>1127</v>
      </c>
      <c r="E127" s="823" t="s">
        <v>2506</v>
      </c>
      <c r="F127" s="823" t="s">
        <v>2527</v>
      </c>
      <c r="G127" s="823" t="s">
        <v>2528</v>
      </c>
      <c r="H127" s="832">
        <v>35</v>
      </c>
      <c r="I127" s="832">
        <v>1155</v>
      </c>
      <c r="J127" s="823"/>
      <c r="K127" s="823">
        <v>33</v>
      </c>
      <c r="L127" s="832">
        <v>10</v>
      </c>
      <c r="M127" s="832">
        <v>330</v>
      </c>
      <c r="N127" s="823"/>
      <c r="O127" s="823">
        <v>33</v>
      </c>
      <c r="P127" s="832">
        <v>3</v>
      </c>
      <c r="Q127" s="832">
        <v>102</v>
      </c>
      <c r="R127" s="828"/>
      <c r="S127" s="833">
        <v>34</v>
      </c>
    </row>
    <row r="128" spans="1:19" ht="14.45" customHeight="1" x14ac:dyDescent="0.2">
      <c r="A128" s="822" t="s">
        <v>2491</v>
      </c>
      <c r="B128" s="823" t="s">
        <v>2492</v>
      </c>
      <c r="C128" s="823" t="s">
        <v>1843</v>
      </c>
      <c r="D128" s="823" t="s">
        <v>1127</v>
      </c>
      <c r="E128" s="823" t="s">
        <v>2506</v>
      </c>
      <c r="F128" s="823" t="s">
        <v>2529</v>
      </c>
      <c r="G128" s="823" t="s">
        <v>2530</v>
      </c>
      <c r="H128" s="832"/>
      <c r="I128" s="832"/>
      <c r="J128" s="823"/>
      <c r="K128" s="823"/>
      <c r="L128" s="832">
        <v>1</v>
      </c>
      <c r="M128" s="832">
        <v>360</v>
      </c>
      <c r="N128" s="823"/>
      <c r="O128" s="823">
        <v>360</v>
      </c>
      <c r="P128" s="832"/>
      <c r="Q128" s="832"/>
      <c r="R128" s="828"/>
      <c r="S128" s="833"/>
    </row>
    <row r="129" spans="1:19" ht="14.45" customHeight="1" x14ac:dyDescent="0.2">
      <c r="A129" s="822" t="s">
        <v>2491</v>
      </c>
      <c r="B129" s="823" t="s">
        <v>2492</v>
      </c>
      <c r="C129" s="823" t="s">
        <v>1843</v>
      </c>
      <c r="D129" s="823" t="s">
        <v>1127</v>
      </c>
      <c r="E129" s="823" t="s">
        <v>2506</v>
      </c>
      <c r="F129" s="823" t="s">
        <v>2531</v>
      </c>
      <c r="G129" s="823" t="s">
        <v>2532</v>
      </c>
      <c r="H129" s="832">
        <v>27</v>
      </c>
      <c r="I129" s="832">
        <v>2025</v>
      </c>
      <c r="J129" s="823"/>
      <c r="K129" s="823">
        <v>75</v>
      </c>
      <c r="L129" s="832">
        <v>34</v>
      </c>
      <c r="M129" s="832">
        <v>2584</v>
      </c>
      <c r="N129" s="823"/>
      <c r="O129" s="823">
        <v>76</v>
      </c>
      <c r="P129" s="832">
        <v>23</v>
      </c>
      <c r="Q129" s="832">
        <v>1863</v>
      </c>
      <c r="R129" s="828"/>
      <c r="S129" s="833">
        <v>81</v>
      </c>
    </row>
    <row r="130" spans="1:19" ht="14.45" customHeight="1" x14ac:dyDescent="0.2">
      <c r="A130" s="822" t="s">
        <v>2491</v>
      </c>
      <c r="B130" s="823" t="s">
        <v>2492</v>
      </c>
      <c r="C130" s="823" t="s">
        <v>1843</v>
      </c>
      <c r="D130" s="823" t="s">
        <v>1127</v>
      </c>
      <c r="E130" s="823" t="s">
        <v>2506</v>
      </c>
      <c r="F130" s="823" t="s">
        <v>2547</v>
      </c>
      <c r="G130" s="823" t="s">
        <v>2548</v>
      </c>
      <c r="H130" s="832"/>
      <c r="I130" s="832"/>
      <c r="J130" s="823"/>
      <c r="K130" s="823"/>
      <c r="L130" s="832">
        <v>7</v>
      </c>
      <c r="M130" s="832">
        <v>735</v>
      </c>
      <c r="N130" s="823"/>
      <c r="O130" s="823">
        <v>105</v>
      </c>
      <c r="P130" s="832"/>
      <c r="Q130" s="832"/>
      <c r="R130" s="828"/>
      <c r="S130" s="833"/>
    </row>
    <row r="131" spans="1:19" ht="14.45" customHeight="1" x14ac:dyDescent="0.2">
      <c r="A131" s="822" t="s">
        <v>2491</v>
      </c>
      <c r="B131" s="823" t="s">
        <v>2492</v>
      </c>
      <c r="C131" s="823" t="s">
        <v>1843</v>
      </c>
      <c r="D131" s="823" t="s">
        <v>1127</v>
      </c>
      <c r="E131" s="823" t="s">
        <v>2506</v>
      </c>
      <c r="F131" s="823" t="s">
        <v>2553</v>
      </c>
      <c r="G131" s="823" t="s">
        <v>2554</v>
      </c>
      <c r="H131" s="832"/>
      <c r="I131" s="832"/>
      <c r="J131" s="823"/>
      <c r="K131" s="823"/>
      <c r="L131" s="832"/>
      <c r="M131" s="832"/>
      <c r="N131" s="823"/>
      <c r="O131" s="823"/>
      <c r="P131" s="832">
        <v>58</v>
      </c>
      <c r="Q131" s="832">
        <v>51446</v>
      </c>
      <c r="R131" s="828"/>
      <c r="S131" s="833">
        <v>887</v>
      </c>
    </row>
    <row r="132" spans="1:19" ht="14.45" customHeight="1" x14ac:dyDescent="0.2">
      <c r="A132" s="822" t="s">
        <v>2491</v>
      </c>
      <c r="B132" s="823" t="s">
        <v>2492</v>
      </c>
      <c r="C132" s="823" t="s">
        <v>1843</v>
      </c>
      <c r="D132" s="823" t="s">
        <v>1127</v>
      </c>
      <c r="E132" s="823" t="s">
        <v>2506</v>
      </c>
      <c r="F132" s="823" t="s">
        <v>2557</v>
      </c>
      <c r="G132" s="823" t="s">
        <v>2558</v>
      </c>
      <c r="H132" s="832"/>
      <c r="I132" s="832"/>
      <c r="J132" s="823"/>
      <c r="K132" s="823"/>
      <c r="L132" s="832"/>
      <c r="M132" s="832"/>
      <c r="N132" s="823"/>
      <c r="O132" s="823"/>
      <c r="P132" s="832">
        <v>14</v>
      </c>
      <c r="Q132" s="832">
        <v>4340</v>
      </c>
      <c r="R132" s="828"/>
      <c r="S132" s="833">
        <v>310</v>
      </c>
    </row>
    <row r="133" spans="1:19" ht="14.45" customHeight="1" x14ac:dyDescent="0.2">
      <c r="A133" s="822" t="s">
        <v>2491</v>
      </c>
      <c r="B133" s="823" t="s">
        <v>2492</v>
      </c>
      <c r="C133" s="823" t="s">
        <v>1843</v>
      </c>
      <c r="D133" s="823" t="s">
        <v>1120</v>
      </c>
      <c r="E133" s="823" t="s">
        <v>2506</v>
      </c>
      <c r="F133" s="823" t="s">
        <v>2507</v>
      </c>
      <c r="G133" s="823" t="s">
        <v>2508</v>
      </c>
      <c r="H133" s="832">
        <v>2</v>
      </c>
      <c r="I133" s="832">
        <v>62</v>
      </c>
      <c r="J133" s="823"/>
      <c r="K133" s="823">
        <v>31</v>
      </c>
      <c r="L133" s="832"/>
      <c r="M133" s="832"/>
      <c r="N133" s="823"/>
      <c r="O133" s="823"/>
      <c r="P133" s="832"/>
      <c r="Q133" s="832"/>
      <c r="R133" s="828"/>
      <c r="S133" s="833"/>
    </row>
    <row r="134" spans="1:19" ht="14.45" customHeight="1" x14ac:dyDescent="0.2">
      <c r="A134" s="822" t="s">
        <v>2491</v>
      </c>
      <c r="B134" s="823" t="s">
        <v>2492</v>
      </c>
      <c r="C134" s="823" t="s">
        <v>1843</v>
      </c>
      <c r="D134" s="823" t="s">
        <v>1120</v>
      </c>
      <c r="E134" s="823" t="s">
        <v>2506</v>
      </c>
      <c r="F134" s="823" t="s">
        <v>2509</v>
      </c>
      <c r="G134" s="823" t="s">
        <v>2510</v>
      </c>
      <c r="H134" s="832">
        <v>8</v>
      </c>
      <c r="I134" s="832">
        <v>536</v>
      </c>
      <c r="J134" s="823"/>
      <c r="K134" s="823">
        <v>67</v>
      </c>
      <c r="L134" s="832">
        <v>5</v>
      </c>
      <c r="M134" s="832">
        <v>340</v>
      </c>
      <c r="N134" s="823"/>
      <c r="O134" s="823">
        <v>68</v>
      </c>
      <c r="P134" s="832">
        <v>8</v>
      </c>
      <c r="Q134" s="832">
        <v>576</v>
      </c>
      <c r="R134" s="828"/>
      <c r="S134" s="833">
        <v>72</v>
      </c>
    </row>
    <row r="135" spans="1:19" ht="14.45" customHeight="1" x14ac:dyDescent="0.2">
      <c r="A135" s="822" t="s">
        <v>2491</v>
      </c>
      <c r="B135" s="823" t="s">
        <v>2492</v>
      </c>
      <c r="C135" s="823" t="s">
        <v>1843</v>
      </c>
      <c r="D135" s="823" t="s">
        <v>1120</v>
      </c>
      <c r="E135" s="823" t="s">
        <v>2506</v>
      </c>
      <c r="F135" s="823" t="s">
        <v>2511</v>
      </c>
      <c r="G135" s="823" t="s">
        <v>2512</v>
      </c>
      <c r="H135" s="832"/>
      <c r="I135" s="832"/>
      <c r="J135" s="823"/>
      <c r="K135" s="823"/>
      <c r="L135" s="832"/>
      <c r="M135" s="832"/>
      <c r="N135" s="823"/>
      <c r="O135" s="823"/>
      <c r="P135" s="832">
        <v>5</v>
      </c>
      <c r="Q135" s="832">
        <v>1100</v>
      </c>
      <c r="R135" s="828"/>
      <c r="S135" s="833">
        <v>220</v>
      </c>
    </row>
    <row r="136" spans="1:19" ht="14.45" customHeight="1" x14ac:dyDescent="0.2">
      <c r="A136" s="822" t="s">
        <v>2491</v>
      </c>
      <c r="B136" s="823" t="s">
        <v>2492</v>
      </c>
      <c r="C136" s="823" t="s">
        <v>1843</v>
      </c>
      <c r="D136" s="823" t="s">
        <v>1120</v>
      </c>
      <c r="E136" s="823" t="s">
        <v>2506</v>
      </c>
      <c r="F136" s="823" t="s">
        <v>2515</v>
      </c>
      <c r="G136" s="823" t="s">
        <v>2516</v>
      </c>
      <c r="H136" s="832">
        <v>20</v>
      </c>
      <c r="I136" s="832">
        <v>760</v>
      </c>
      <c r="J136" s="823"/>
      <c r="K136" s="823">
        <v>38</v>
      </c>
      <c r="L136" s="832">
        <v>24</v>
      </c>
      <c r="M136" s="832">
        <v>912</v>
      </c>
      <c r="N136" s="823"/>
      <c r="O136" s="823">
        <v>38</v>
      </c>
      <c r="P136" s="832">
        <v>42</v>
      </c>
      <c r="Q136" s="832">
        <v>1680</v>
      </c>
      <c r="R136" s="828"/>
      <c r="S136" s="833">
        <v>40</v>
      </c>
    </row>
    <row r="137" spans="1:19" ht="14.45" customHeight="1" x14ac:dyDescent="0.2">
      <c r="A137" s="822" t="s">
        <v>2491</v>
      </c>
      <c r="B137" s="823" t="s">
        <v>2492</v>
      </c>
      <c r="C137" s="823" t="s">
        <v>1843</v>
      </c>
      <c r="D137" s="823" t="s">
        <v>1120</v>
      </c>
      <c r="E137" s="823" t="s">
        <v>2506</v>
      </c>
      <c r="F137" s="823" t="s">
        <v>2517</v>
      </c>
      <c r="G137" s="823" t="s">
        <v>2518</v>
      </c>
      <c r="H137" s="832">
        <v>31</v>
      </c>
      <c r="I137" s="832">
        <v>5549</v>
      </c>
      <c r="J137" s="823"/>
      <c r="K137" s="823">
        <v>179</v>
      </c>
      <c r="L137" s="832">
        <v>35</v>
      </c>
      <c r="M137" s="832">
        <v>6300</v>
      </c>
      <c r="N137" s="823"/>
      <c r="O137" s="823">
        <v>180</v>
      </c>
      <c r="P137" s="832">
        <v>60</v>
      </c>
      <c r="Q137" s="832">
        <v>11640</v>
      </c>
      <c r="R137" s="828"/>
      <c r="S137" s="833">
        <v>194</v>
      </c>
    </row>
    <row r="138" spans="1:19" ht="14.45" customHeight="1" x14ac:dyDescent="0.2">
      <c r="A138" s="822" t="s">
        <v>2491</v>
      </c>
      <c r="B138" s="823" t="s">
        <v>2492</v>
      </c>
      <c r="C138" s="823" t="s">
        <v>1843</v>
      </c>
      <c r="D138" s="823" t="s">
        <v>1120</v>
      </c>
      <c r="E138" s="823" t="s">
        <v>2506</v>
      </c>
      <c r="F138" s="823" t="s">
        <v>2519</v>
      </c>
      <c r="G138" s="823" t="s">
        <v>2520</v>
      </c>
      <c r="H138" s="832">
        <v>1</v>
      </c>
      <c r="I138" s="832">
        <v>227</v>
      </c>
      <c r="J138" s="823"/>
      <c r="K138" s="823">
        <v>227</v>
      </c>
      <c r="L138" s="832">
        <v>2</v>
      </c>
      <c r="M138" s="832">
        <v>460</v>
      </c>
      <c r="N138" s="823"/>
      <c r="O138" s="823">
        <v>230</v>
      </c>
      <c r="P138" s="832">
        <v>10</v>
      </c>
      <c r="Q138" s="832">
        <v>2430</v>
      </c>
      <c r="R138" s="828"/>
      <c r="S138" s="833">
        <v>243</v>
      </c>
    </row>
    <row r="139" spans="1:19" ht="14.45" customHeight="1" x14ac:dyDescent="0.2">
      <c r="A139" s="822" t="s">
        <v>2491</v>
      </c>
      <c r="B139" s="823" t="s">
        <v>2492</v>
      </c>
      <c r="C139" s="823" t="s">
        <v>1843</v>
      </c>
      <c r="D139" s="823" t="s">
        <v>1120</v>
      </c>
      <c r="E139" s="823" t="s">
        <v>2506</v>
      </c>
      <c r="F139" s="823" t="s">
        <v>2521</v>
      </c>
      <c r="G139" s="823" t="s">
        <v>2522</v>
      </c>
      <c r="H139" s="832"/>
      <c r="I139" s="832"/>
      <c r="J139" s="823"/>
      <c r="K139" s="823"/>
      <c r="L139" s="832"/>
      <c r="M139" s="832"/>
      <c r="N139" s="823"/>
      <c r="O139" s="823"/>
      <c r="P139" s="832">
        <v>1</v>
      </c>
      <c r="Q139" s="832">
        <v>0</v>
      </c>
      <c r="R139" s="828"/>
      <c r="S139" s="833">
        <v>0</v>
      </c>
    </row>
    <row r="140" spans="1:19" ht="14.45" customHeight="1" x14ac:dyDescent="0.2">
      <c r="A140" s="822" t="s">
        <v>2491</v>
      </c>
      <c r="B140" s="823" t="s">
        <v>2492</v>
      </c>
      <c r="C140" s="823" t="s">
        <v>1843</v>
      </c>
      <c r="D140" s="823" t="s">
        <v>1120</v>
      </c>
      <c r="E140" s="823" t="s">
        <v>2506</v>
      </c>
      <c r="F140" s="823" t="s">
        <v>2523</v>
      </c>
      <c r="G140" s="823" t="s">
        <v>2524</v>
      </c>
      <c r="H140" s="832">
        <v>38</v>
      </c>
      <c r="I140" s="832">
        <v>4408</v>
      </c>
      <c r="J140" s="823"/>
      <c r="K140" s="823">
        <v>116</v>
      </c>
      <c r="L140" s="832">
        <v>43</v>
      </c>
      <c r="M140" s="832">
        <v>5031</v>
      </c>
      <c r="N140" s="823"/>
      <c r="O140" s="823">
        <v>117</v>
      </c>
      <c r="P140" s="832">
        <v>41</v>
      </c>
      <c r="Q140" s="832">
        <v>5207</v>
      </c>
      <c r="R140" s="828"/>
      <c r="S140" s="833">
        <v>127</v>
      </c>
    </row>
    <row r="141" spans="1:19" ht="14.45" customHeight="1" x14ac:dyDescent="0.2">
      <c r="A141" s="822" t="s">
        <v>2491</v>
      </c>
      <c r="B141" s="823" t="s">
        <v>2492</v>
      </c>
      <c r="C141" s="823" t="s">
        <v>1843</v>
      </c>
      <c r="D141" s="823" t="s">
        <v>1120</v>
      </c>
      <c r="E141" s="823" t="s">
        <v>2506</v>
      </c>
      <c r="F141" s="823" t="s">
        <v>2527</v>
      </c>
      <c r="G141" s="823" t="s">
        <v>2528</v>
      </c>
      <c r="H141" s="832"/>
      <c r="I141" s="832"/>
      <c r="J141" s="823"/>
      <c r="K141" s="823"/>
      <c r="L141" s="832"/>
      <c r="M141" s="832"/>
      <c r="N141" s="823"/>
      <c r="O141" s="823"/>
      <c r="P141" s="832">
        <v>3</v>
      </c>
      <c r="Q141" s="832">
        <v>102</v>
      </c>
      <c r="R141" s="828"/>
      <c r="S141" s="833">
        <v>34</v>
      </c>
    </row>
    <row r="142" spans="1:19" ht="14.45" customHeight="1" x14ac:dyDescent="0.2">
      <c r="A142" s="822" t="s">
        <v>2491</v>
      </c>
      <c r="B142" s="823" t="s">
        <v>2492</v>
      </c>
      <c r="C142" s="823" t="s">
        <v>1843</v>
      </c>
      <c r="D142" s="823" t="s">
        <v>1120</v>
      </c>
      <c r="E142" s="823" t="s">
        <v>2506</v>
      </c>
      <c r="F142" s="823" t="s">
        <v>2529</v>
      </c>
      <c r="G142" s="823" t="s">
        <v>2530</v>
      </c>
      <c r="H142" s="832"/>
      <c r="I142" s="832"/>
      <c r="J142" s="823"/>
      <c r="K142" s="823"/>
      <c r="L142" s="832">
        <v>1</v>
      </c>
      <c r="M142" s="832">
        <v>360</v>
      </c>
      <c r="N142" s="823"/>
      <c r="O142" s="823">
        <v>360</v>
      </c>
      <c r="P142" s="832">
        <v>1</v>
      </c>
      <c r="Q142" s="832">
        <v>388</v>
      </c>
      <c r="R142" s="828"/>
      <c r="S142" s="833">
        <v>388</v>
      </c>
    </row>
    <row r="143" spans="1:19" ht="14.45" customHeight="1" x14ac:dyDescent="0.2">
      <c r="A143" s="822" t="s">
        <v>2491</v>
      </c>
      <c r="B143" s="823" t="s">
        <v>2492</v>
      </c>
      <c r="C143" s="823" t="s">
        <v>1843</v>
      </c>
      <c r="D143" s="823" t="s">
        <v>1120</v>
      </c>
      <c r="E143" s="823" t="s">
        <v>2506</v>
      </c>
      <c r="F143" s="823" t="s">
        <v>2531</v>
      </c>
      <c r="G143" s="823" t="s">
        <v>2532</v>
      </c>
      <c r="H143" s="832">
        <v>7</v>
      </c>
      <c r="I143" s="832">
        <v>525</v>
      </c>
      <c r="J143" s="823"/>
      <c r="K143" s="823">
        <v>75</v>
      </c>
      <c r="L143" s="832">
        <v>5</v>
      </c>
      <c r="M143" s="832">
        <v>380</v>
      </c>
      <c r="N143" s="823"/>
      <c r="O143" s="823">
        <v>76</v>
      </c>
      <c r="P143" s="832">
        <v>13</v>
      </c>
      <c r="Q143" s="832">
        <v>1053</v>
      </c>
      <c r="R143" s="828"/>
      <c r="S143" s="833">
        <v>81</v>
      </c>
    </row>
    <row r="144" spans="1:19" ht="14.45" customHeight="1" x14ac:dyDescent="0.2">
      <c r="A144" s="822" t="s">
        <v>2491</v>
      </c>
      <c r="B144" s="823" t="s">
        <v>2492</v>
      </c>
      <c r="C144" s="823" t="s">
        <v>1843</v>
      </c>
      <c r="D144" s="823" t="s">
        <v>1120</v>
      </c>
      <c r="E144" s="823" t="s">
        <v>2506</v>
      </c>
      <c r="F144" s="823" t="s">
        <v>2533</v>
      </c>
      <c r="G144" s="823" t="s">
        <v>2534</v>
      </c>
      <c r="H144" s="832">
        <v>1</v>
      </c>
      <c r="I144" s="832">
        <v>707</v>
      </c>
      <c r="J144" s="823"/>
      <c r="K144" s="823">
        <v>707</v>
      </c>
      <c r="L144" s="832"/>
      <c r="M144" s="832"/>
      <c r="N144" s="823"/>
      <c r="O144" s="823"/>
      <c r="P144" s="832"/>
      <c r="Q144" s="832"/>
      <c r="R144" s="828"/>
      <c r="S144" s="833"/>
    </row>
    <row r="145" spans="1:19" ht="14.45" customHeight="1" x14ac:dyDescent="0.2">
      <c r="A145" s="822" t="s">
        <v>2491</v>
      </c>
      <c r="B145" s="823" t="s">
        <v>2492</v>
      </c>
      <c r="C145" s="823" t="s">
        <v>1843</v>
      </c>
      <c r="D145" s="823" t="s">
        <v>1120</v>
      </c>
      <c r="E145" s="823" t="s">
        <v>2506</v>
      </c>
      <c r="F145" s="823" t="s">
        <v>2535</v>
      </c>
      <c r="G145" s="823" t="s">
        <v>2536</v>
      </c>
      <c r="H145" s="832"/>
      <c r="I145" s="832"/>
      <c r="J145" s="823"/>
      <c r="K145" s="823"/>
      <c r="L145" s="832"/>
      <c r="M145" s="832"/>
      <c r="N145" s="823"/>
      <c r="O145" s="823"/>
      <c r="P145" s="832">
        <v>1</v>
      </c>
      <c r="Q145" s="832">
        <v>243</v>
      </c>
      <c r="R145" s="828"/>
      <c r="S145" s="833">
        <v>243</v>
      </c>
    </row>
    <row r="146" spans="1:19" ht="14.45" customHeight="1" x14ac:dyDescent="0.2">
      <c r="A146" s="822" t="s">
        <v>2491</v>
      </c>
      <c r="B146" s="823" t="s">
        <v>2492</v>
      </c>
      <c r="C146" s="823" t="s">
        <v>1843</v>
      </c>
      <c r="D146" s="823" t="s">
        <v>1120</v>
      </c>
      <c r="E146" s="823" t="s">
        <v>2506</v>
      </c>
      <c r="F146" s="823" t="s">
        <v>2537</v>
      </c>
      <c r="G146" s="823" t="s">
        <v>2538</v>
      </c>
      <c r="H146" s="832"/>
      <c r="I146" s="832"/>
      <c r="J146" s="823"/>
      <c r="K146" s="823"/>
      <c r="L146" s="832"/>
      <c r="M146" s="832"/>
      <c r="N146" s="823"/>
      <c r="O146" s="823"/>
      <c r="P146" s="832">
        <v>4</v>
      </c>
      <c r="Q146" s="832">
        <v>332</v>
      </c>
      <c r="R146" s="828"/>
      <c r="S146" s="833">
        <v>83</v>
      </c>
    </row>
    <row r="147" spans="1:19" ht="14.45" customHeight="1" x14ac:dyDescent="0.2">
      <c r="A147" s="822" t="s">
        <v>2491</v>
      </c>
      <c r="B147" s="823" t="s">
        <v>2492</v>
      </c>
      <c r="C147" s="823" t="s">
        <v>1843</v>
      </c>
      <c r="D147" s="823" t="s">
        <v>1120</v>
      </c>
      <c r="E147" s="823" t="s">
        <v>2506</v>
      </c>
      <c r="F147" s="823" t="s">
        <v>2539</v>
      </c>
      <c r="G147" s="823" t="s">
        <v>2540</v>
      </c>
      <c r="H147" s="832"/>
      <c r="I147" s="832"/>
      <c r="J147" s="823"/>
      <c r="K147" s="823"/>
      <c r="L147" s="832"/>
      <c r="M147" s="832"/>
      <c r="N147" s="823"/>
      <c r="O147" s="823"/>
      <c r="P147" s="832">
        <v>1</v>
      </c>
      <c r="Q147" s="832">
        <v>243</v>
      </c>
      <c r="R147" s="828"/>
      <c r="S147" s="833">
        <v>243</v>
      </c>
    </row>
    <row r="148" spans="1:19" ht="14.45" customHeight="1" x14ac:dyDescent="0.2">
      <c r="A148" s="822" t="s">
        <v>2491</v>
      </c>
      <c r="B148" s="823" t="s">
        <v>2492</v>
      </c>
      <c r="C148" s="823" t="s">
        <v>1843</v>
      </c>
      <c r="D148" s="823" t="s">
        <v>1120</v>
      </c>
      <c r="E148" s="823" t="s">
        <v>2506</v>
      </c>
      <c r="F148" s="823" t="s">
        <v>2543</v>
      </c>
      <c r="G148" s="823" t="s">
        <v>2544</v>
      </c>
      <c r="H148" s="832"/>
      <c r="I148" s="832"/>
      <c r="J148" s="823"/>
      <c r="K148" s="823"/>
      <c r="L148" s="832"/>
      <c r="M148" s="832"/>
      <c r="N148" s="823"/>
      <c r="O148" s="823"/>
      <c r="P148" s="832">
        <v>2</v>
      </c>
      <c r="Q148" s="832">
        <v>400</v>
      </c>
      <c r="R148" s="828"/>
      <c r="S148" s="833">
        <v>200</v>
      </c>
    </row>
    <row r="149" spans="1:19" ht="14.45" customHeight="1" x14ac:dyDescent="0.2">
      <c r="A149" s="822" t="s">
        <v>2491</v>
      </c>
      <c r="B149" s="823" t="s">
        <v>2492</v>
      </c>
      <c r="C149" s="823" t="s">
        <v>1843</v>
      </c>
      <c r="D149" s="823" t="s">
        <v>1120</v>
      </c>
      <c r="E149" s="823" t="s">
        <v>2506</v>
      </c>
      <c r="F149" s="823" t="s">
        <v>2545</v>
      </c>
      <c r="G149" s="823" t="s">
        <v>2546</v>
      </c>
      <c r="H149" s="832"/>
      <c r="I149" s="832"/>
      <c r="J149" s="823"/>
      <c r="K149" s="823"/>
      <c r="L149" s="832"/>
      <c r="M149" s="832"/>
      <c r="N149" s="823"/>
      <c r="O149" s="823"/>
      <c r="P149" s="832">
        <v>6</v>
      </c>
      <c r="Q149" s="832">
        <v>732</v>
      </c>
      <c r="R149" s="828"/>
      <c r="S149" s="833">
        <v>122</v>
      </c>
    </row>
    <row r="150" spans="1:19" ht="14.45" customHeight="1" x14ac:dyDescent="0.2">
      <c r="A150" s="822" t="s">
        <v>2491</v>
      </c>
      <c r="B150" s="823" t="s">
        <v>2492</v>
      </c>
      <c r="C150" s="823" t="s">
        <v>1843</v>
      </c>
      <c r="D150" s="823" t="s">
        <v>1120</v>
      </c>
      <c r="E150" s="823" t="s">
        <v>2506</v>
      </c>
      <c r="F150" s="823" t="s">
        <v>2547</v>
      </c>
      <c r="G150" s="823" t="s">
        <v>2548</v>
      </c>
      <c r="H150" s="832">
        <v>2</v>
      </c>
      <c r="I150" s="832">
        <v>208</v>
      </c>
      <c r="J150" s="823"/>
      <c r="K150" s="823">
        <v>104</v>
      </c>
      <c r="L150" s="832">
        <v>10</v>
      </c>
      <c r="M150" s="832">
        <v>1050</v>
      </c>
      <c r="N150" s="823"/>
      <c r="O150" s="823">
        <v>105</v>
      </c>
      <c r="P150" s="832">
        <v>17</v>
      </c>
      <c r="Q150" s="832">
        <v>1870</v>
      </c>
      <c r="R150" s="828"/>
      <c r="S150" s="833">
        <v>110</v>
      </c>
    </row>
    <row r="151" spans="1:19" ht="14.45" customHeight="1" x14ac:dyDescent="0.2">
      <c r="A151" s="822" t="s">
        <v>2491</v>
      </c>
      <c r="B151" s="823" t="s">
        <v>2492</v>
      </c>
      <c r="C151" s="823" t="s">
        <v>1843</v>
      </c>
      <c r="D151" s="823" t="s">
        <v>1120</v>
      </c>
      <c r="E151" s="823" t="s">
        <v>2506</v>
      </c>
      <c r="F151" s="823" t="s">
        <v>2553</v>
      </c>
      <c r="G151" s="823" t="s">
        <v>2554</v>
      </c>
      <c r="H151" s="832"/>
      <c r="I151" s="832"/>
      <c r="J151" s="823"/>
      <c r="K151" s="823"/>
      <c r="L151" s="832"/>
      <c r="M151" s="832"/>
      <c r="N151" s="823"/>
      <c r="O151" s="823"/>
      <c r="P151" s="832">
        <v>1</v>
      </c>
      <c r="Q151" s="832">
        <v>887</v>
      </c>
      <c r="R151" s="828"/>
      <c r="S151" s="833">
        <v>887</v>
      </c>
    </row>
    <row r="152" spans="1:19" ht="14.45" customHeight="1" x14ac:dyDescent="0.2">
      <c r="A152" s="822" t="s">
        <v>2491</v>
      </c>
      <c r="B152" s="823" t="s">
        <v>2492</v>
      </c>
      <c r="C152" s="823" t="s">
        <v>1843</v>
      </c>
      <c r="D152" s="823" t="s">
        <v>1120</v>
      </c>
      <c r="E152" s="823" t="s">
        <v>2506</v>
      </c>
      <c r="F152" s="823" t="s">
        <v>2557</v>
      </c>
      <c r="G152" s="823" t="s">
        <v>2558</v>
      </c>
      <c r="H152" s="832"/>
      <c r="I152" s="832"/>
      <c r="J152" s="823"/>
      <c r="K152" s="823"/>
      <c r="L152" s="832"/>
      <c r="M152" s="832"/>
      <c r="N152" s="823"/>
      <c r="O152" s="823"/>
      <c r="P152" s="832">
        <v>12</v>
      </c>
      <c r="Q152" s="832">
        <v>3720</v>
      </c>
      <c r="R152" s="828"/>
      <c r="S152" s="833">
        <v>310</v>
      </c>
    </row>
    <row r="153" spans="1:19" ht="14.45" customHeight="1" x14ac:dyDescent="0.2">
      <c r="A153" s="822" t="s">
        <v>2491</v>
      </c>
      <c r="B153" s="823" t="s">
        <v>2492</v>
      </c>
      <c r="C153" s="823" t="s">
        <v>1843</v>
      </c>
      <c r="D153" s="823" t="s">
        <v>2485</v>
      </c>
      <c r="E153" s="823" t="s">
        <v>2506</v>
      </c>
      <c r="F153" s="823" t="s">
        <v>2515</v>
      </c>
      <c r="G153" s="823" t="s">
        <v>2516</v>
      </c>
      <c r="H153" s="832">
        <v>1</v>
      </c>
      <c r="I153" s="832">
        <v>38</v>
      </c>
      <c r="J153" s="823"/>
      <c r="K153" s="823">
        <v>38</v>
      </c>
      <c r="L153" s="832"/>
      <c r="M153" s="832"/>
      <c r="N153" s="823"/>
      <c r="O153" s="823"/>
      <c r="P153" s="832"/>
      <c r="Q153" s="832"/>
      <c r="R153" s="828"/>
      <c r="S153" s="833"/>
    </row>
    <row r="154" spans="1:19" ht="14.45" customHeight="1" x14ac:dyDescent="0.2">
      <c r="A154" s="822" t="s">
        <v>2491</v>
      </c>
      <c r="B154" s="823" t="s">
        <v>2492</v>
      </c>
      <c r="C154" s="823" t="s">
        <v>1843</v>
      </c>
      <c r="D154" s="823" t="s">
        <v>2489</v>
      </c>
      <c r="E154" s="823" t="s">
        <v>2506</v>
      </c>
      <c r="F154" s="823" t="s">
        <v>2507</v>
      </c>
      <c r="G154" s="823" t="s">
        <v>2508</v>
      </c>
      <c r="H154" s="832">
        <v>4</v>
      </c>
      <c r="I154" s="832">
        <v>124</v>
      </c>
      <c r="J154" s="823"/>
      <c r="K154" s="823">
        <v>31</v>
      </c>
      <c r="L154" s="832"/>
      <c r="M154" s="832"/>
      <c r="N154" s="823"/>
      <c r="O154" s="823"/>
      <c r="P154" s="832"/>
      <c r="Q154" s="832"/>
      <c r="R154" s="828"/>
      <c r="S154" s="833"/>
    </row>
    <row r="155" spans="1:19" ht="14.45" customHeight="1" x14ac:dyDescent="0.2">
      <c r="A155" s="822" t="s">
        <v>2491</v>
      </c>
      <c r="B155" s="823" t="s">
        <v>2492</v>
      </c>
      <c r="C155" s="823" t="s">
        <v>1843</v>
      </c>
      <c r="D155" s="823" t="s">
        <v>2489</v>
      </c>
      <c r="E155" s="823" t="s">
        <v>2506</v>
      </c>
      <c r="F155" s="823" t="s">
        <v>2509</v>
      </c>
      <c r="G155" s="823" t="s">
        <v>2510</v>
      </c>
      <c r="H155" s="832">
        <v>10</v>
      </c>
      <c r="I155" s="832">
        <v>670</v>
      </c>
      <c r="J155" s="823"/>
      <c r="K155" s="823">
        <v>67</v>
      </c>
      <c r="L155" s="832"/>
      <c r="M155" s="832"/>
      <c r="N155" s="823"/>
      <c r="O155" s="823"/>
      <c r="P155" s="832"/>
      <c r="Q155" s="832"/>
      <c r="R155" s="828"/>
      <c r="S155" s="833"/>
    </row>
    <row r="156" spans="1:19" ht="14.45" customHeight="1" x14ac:dyDescent="0.2">
      <c r="A156" s="822" t="s">
        <v>2491</v>
      </c>
      <c r="B156" s="823" t="s">
        <v>2492</v>
      </c>
      <c r="C156" s="823" t="s">
        <v>1843</v>
      </c>
      <c r="D156" s="823" t="s">
        <v>2489</v>
      </c>
      <c r="E156" s="823" t="s">
        <v>2506</v>
      </c>
      <c r="F156" s="823" t="s">
        <v>2515</v>
      </c>
      <c r="G156" s="823" t="s">
        <v>2516</v>
      </c>
      <c r="H156" s="832">
        <v>47</v>
      </c>
      <c r="I156" s="832">
        <v>1786</v>
      </c>
      <c r="J156" s="823"/>
      <c r="K156" s="823">
        <v>38</v>
      </c>
      <c r="L156" s="832"/>
      <c r="M156" s="832"/>
      <c r="N156" s="823"/>
      <c r="O156" s="823"/>
      <c r="P156" s="832">
        <v>4</v>
      </c>
      <c r="Q156" s="832">
        <v>160</v>
      </c>
      <c r="R156" s="828"/>
      <c r="S156" s="833">
        <v>40</v>
      </c>
    </row>
    <row r="157" spans="1:19" ht="14.45" customHeight="1" x14ac:dyDescent="0.2">
      <c r="A157" s="822" t="s">
        <v>2491</v>
      </c>
      <c r="B157" s="823" t="s">
        <v>2492</v>
      </c>
      <c r="C157" s="823" t="s">
        <v>1843</v>
      </c>
      <c r="D157" s="823" t="s">
        <v>2489</v>
      </c>
      <c r="E157" s="823" t="s">
        <v>2506</v>
      </c>
      <c r="F157" s="823" t="s">
        <v>2517</v>
      </c>
      <c r="G157" s="823" t="s">
        <v>2518</v>
      </c>
      <c r="H157" s="832">
        <v>55</v>
      </c>
      <c r="I157" s="832">
        <v>9845</v>
      </c>
      <c r="J157" s="823"/>
      <c r="K157" s="823">
        <v>179</v>
      </c>
      <c r="L157" s="832"/>
      <c r="M157" s="832"/>
      <c r="N157" s="823"/>
      <c r="O157" s="823"/>
      <c r="P157" s="832">
        <v>37</v>
      </c>
      <c r="Q157" s="832">
        <v>7178</v>
      </c>
      <c r="R157" s="828"/>
      <c r="S157" s="833">
        <v>194</v>
      </c>
    </row>
    <row r="158" spans="1:19" ht="14.45" customHeight="1" x14ac:dyDescent="0.2">
      <c r="A158" s="822" t="s">
        <v>2491</v>
      </c>
      <c r="B158" s="823" t="s">
        <v>2492</v>
      </c>
      <c r="C158" s="823" t="s">
        <v>1843</v>
      </c>
      <c r="D158" s="823" t="s">
        <v>2489</v>
      </c>
      <c r="E158" s="823" t="s">
        <v>2506</v>
      </c>
      <c r="F158" s="823" t="s">
        <v>2519</v>
      </c>
      <c r="G158" s="823" t="s">
        <v>2520</v>
      </c>
      <c r="H158" s="832">
        <v>2</v>
      </c>
      <c r="I158" s="832">
        <v>454</v>
      </c>
      <c r="J158" s="823"/>
      <c r="K158" s="823">
        <v>227</v>
      </c>
      <c r="L158" s="832"/>
      <c r="M158" s="832"/>
      <c r="N158" s="823"/>
      <c r="O158" s="823"/>
      <c r="P158" s="832">
        <v>5</v>
      </c>
      <c r="Q158" s="832">
        <v>1215</v>
      </c>
      <c r="R158" s="828"/>
      <c r="S158" s="833">
        <v>243</v>
      </c>
    </row>
    <row r="159" spans="1:19" ht="14.45" customHeight="1" x14ac:dyDescent="0.2">
      <c r="A159" s="822" t="s">
        <v>2491</v>
      </c>
      <c r="B159" s="823" t="s">
        <v>2492</v>
      </c>
      <c r="C159" s="823" t="s">
        <v>1843</v>
      </c>
      <c r="D159" s="823" t="s">
        <v>2489</v>
      </c>
      <c r="E159" s="823" t="s">
        <v>2506</v>
      </c>
      <c r="F159" s="823" t="s">
        <v>2523</v>
      </c>
      <c r="G159" s="823" t="s">
        <v>2524</v>
      </c>
      <c r="H159" s="832">
        <v>68</v>
      </c>
      <c r="I159" s="832">
        <v>7888</v>
      </c>
      <c r="J159" s="823"/>
      <c r="K159" s="823">
        <v>116</v>
      </c>
      <c r="L159" s="832"/>
      <c r="M159" s="832"/>
      <c r="N159" s="823"/>
      <c r="O159" s="823"/>
      <c r="P159" s="832">
        <v>43</v>
      </c>
      <c r="Q159" s="832">
        <v>5461</v>
      </c>
      <c r="R159" s="828"/>
      <c r="S159" s="833">
        <v>127</v>
      </c>
    </row>
    <row r="160" spans="1:19" ht="14.45" customHeight="1" x14ac:dyDescent="0.2">
      <c r="A160" s="822" t="s">
        <v>2491</v>
      </c>
      <c r="B160" s="823" t="s">
        <v>2492</v>
      </c>
      <c r="C160" s="823" t="s">
        <v>1843</v>
      </c>
      <c r="D160" s="823" t="s">
        <v>2489</v>
      </c>
      <c r="E160" s="823" t="s">
        <v>2506</v>
      </c>
      <c r="F160" s="823" t="s">
        <v>2529</v>
      </c>
      <c r="G160" s="823" t="s">
        <v>2530</v>
      </c>
      <c r="H160" s="832">
        <v>5</v>
      </c>
      <c r="I160" s="832">
        <v>1790</v>
      </c>
      <c r="J160" s="823"/>
      <c r="K160" s="823">
        <v>358</v>
      </c>
      <c r="L160" s="832"/>
      <c r="M160" s="832"/>
      <c r="N160" s="823"/>
      <c r="O160" s="823"/>
      <c r="P160" s="832">
        <v>1</v>
      </c>
      <c r="Q160" s="832">
        <v>388</v>
      </c>
      <c r="R160" s="828"/>
      <c r="S160" s="833">
        <v>388</v>
      </c>
    </row>
    <row r="161" spans="1:19" ht="14.45" customHeight="1" x14ac:dyDescent="0.2">
      <c r="A161" s="822" t="s">
        <v>2491</v>
      </c>
      <c r="B161" s="823" t="s">
        <v>2492</v>
      </c>
      <c r="C161" s="823" t="s">
        <v>1843</v>
      </c>
      <c r="D161" s="823" t="s">
        <v>2489</v>
      </c>
      <c r="E161" s="823" t="s">
        <v>2506</v>
      </c>
      <c r="F161" s="823" t="s">
        <v>2531</v>
      </c>
      <c r="G161" s="823" t="s">
        <v>2532</v>
      </c>
      <c r="H161" s="832">
        <v>1</v>
      </c>
      <c r="I161" s="832">
        <v>75</v>
      </c>
      <c r="J161" s="823"/>
      <c r="K161" s="823">
        <v>75</v>
      </c>
      <c r="L161" s="832"/>
      <c r="M161" s="832"/>
      <c r="N161" s="823"/>
      <c r="O161" s="823"/>
      <c r="P161" s="832">
        <v>1</v>
      </c>
      <c r="Q161" s="832">
        <v>81</v>
      </c>
      <c r="R161" s="828"/>
      <c r="S161" s="833">
        <v>81</v>
      </c>
    </row>
    <row r="162" spans="1:19" ht="14.45" customHeight="1" x14ac:dyDescent="0.2">
      <c r="A162" s="822" t="s">
        <v>2491</v>
      </c>
      <c r="B162" s="823" t="s">
        <v>2492</v>
      </c>
      <c r="C162" s="823" t="s">
        <v>1843</v>
      </c>
      <c r="D162" s="823" t="s">
        <v>2489</v>
      </c>
      <c r="E162" s="823" t="s">
        <v>2506</v>
      </c>
      <c r="F162" s="823" t="s">
        <v>2533</v>
      </c>
      <c r="G162" s="823" t="s">
        <v>2534</v>
      </c>
      <c r="H162" s="832">
        <v>2</v>
      </c>
      <c r="I162" s="832">
        <v>1414</v>
      </c>
      <c r="J162" s="823"/>
      <c r="K162" s="823">
        <v>707</v>
      </c>
      <c r="L162" s="832"/>
      <c r="M162" s="832"/>
      <c r="N162" s="823"/>
      <c r="O162" s="823"/>
      <c r="P162" s="832"/>
      <c r="Q162" s="832"/>
      <c r="R162" s="828"/>
      <c r="S162" s="833"/>
    </row>
    <row r="163" spans="1:19" ht="14.45" customHeight="1" x14ac:dyDescent="0.2">
      <c r="A163" s="822" t="s">
        <v>2491</v>
      </c>
      <c r="B163" s="823" t="s">
        <v>2492</v>
      </c>
      <c r="C163" s="823" t="s">
        <v>1843</v>
      </c>
      <c r="D163" s="823" t="s">
        <v>2489</v>
      </c>
      <c r="E163" s="823" t="s">
        <v>2506</v>
      </c>
      <c r="F163" s="823" t="s">
        <v>2541</v>
      </c>
      <c r="G163" s="823" t="s">
        <v>2542</v>
      </c>
      <c r="H163" s="832">
        <v>1</v>
      </c>
      <c r="I163" s="832">
        <v>61</v>
      </c>
      <c r="J163" s="823"/>
      <c r="K163" s="823">
        <v>61</v>
      </c>
      <c r="L163" s="832"/>
      <c r="M163" s="832"/>
      <c r="N163" s="823"/>
      <c r="O163" s="823"/>
      <c r="P163" s="832"/>
      <c r="Q163" s="832"/>
      <c r="R163" s="828"/>
      <c r="S163" s="833"/>
    </row>
    <row r="164" spans="1:19" ht="14.45" customHeight="1" x14ac:dyDescent="0.2">
      <c r="A164" s="822" t="s">
        <v>2491</v>
      </c>
      <c r="B164" s="823" t="s">
        <v>2492</v>
      </c>
      <c r="C164" s="823" t="s">
        <v>1843</v>
      </c>
      <c r="D164" s="823" t="s">
        <v>2489</v>
      </c>
      <c r="E164" s="823" t="s">
        <v>2506</v>
      </c>
      <c r="F164" s="823" t="s">
        <v>2545</v>
      </c>
      <c r="G164" s="823" t="s">
        <v>2546</v>
      </c>
      <c r="H164" s="832"/>
      <c r="I164" s="832"/>
      <c r="J164" s="823"/>
      <c r="K164" s="823"/>
      <c r="L164" s="832"/>
      <c r="M164" s="832"/>
      <c r="N164" s="823"/>
      <c r="O164" s="823"/>
      <c r="P164" s="832">
        <v>2</v>
      </c>
      <c r="Q164" s="832">
        <v>244</v>
      </c>
      <c r="R164" s="828"/>
      <c r="S164" s="833">
        <v>122</v>
      </c>
    </row>
    <row r="165" spans="1:19" ht="14.45" customHeight="1" x14ac:dyDescent="0.2">
      <c r="A165" s="822" t="s">
        <v>2491</v>
      </c>
      <c r="B165" s="823" t="s">
        <v>2492</v>
      </c>
      <c r="C165" s="823" t="s">
        <v>1843</v>
      </c>
      <c r="D165" s="823" t="s">
        <v>2489</v>
      </c>
      <c r="E165" s="823" t="s">
        <v>2506</v>
      </c>
      <c r="F165" s="823" t="s">
        <v>2547</v>
      </c>
      <c r="G165" s="823" t="s">
        <v>2548</v>
      </c>
      <c r="H165" s="832">
        <v>1</v>
      </c>
      <c r="I165" s="832">
        <v>104</v>
      </c>
      <c r="J165" s="823"/>
      <c r="K165" s="823">
        <v>104</v>
      </c>
      <c r="L165" s="832"/>
      <c r="M165" s="832"/>
      <c r="N165" s="823"/>
      <c r="O165" s="823"/>
      <c r="P165" s="832">
        <v>12</v>
      </c>
      <c r="Q165" s="832">
        <v>1320</v>
      </c>
      <c r="R165" s="828"/>
      <c r="S165" s="833">
        <v>110</v>
      </c>
    </row>
    <row r="166" spans="1:19" ht="14.45" customHeight="1" x14ac:dyDescent="0.2">
      <c r="A166" s="822" t="s">
        <v>2491</v>
      </c>
      <c r="B166" s="823" t="s">
        <v>2492</v>
      </c>
      <c r="C166" s="823" t="s">
        <v>1843</v>
      </c>
      <c r="D166" s="823" t="s">
        <v>2489</v>
      </c>
      <c r="E166" s="823" t="s">
        <v>2506</v>
      </c>
      <c r="F166" s="823" t="s">
        <v>2555</v>
      </c>
      <c r="G166" s="823" t="s">
        <v>2556</v>
      </c>
      <c r="H166" s="832"/>
      <c r="I166" s="832"/>
      <c r="J166" s="823"/>
      <c r="K166" s="823"/>
      <c r="L166" s="832"/>
      <c r="M166" s="832"/>
      <c r="N166" s="823"/>
      <c r="O166" s="823"/>
      <c r="P166" s="832">
        <v>17</v>
      </c>
      <c r="Q166" s="832">
        <v>1071</v>
      </c>
      <c r="R166" s="828"/>
      <c r="S166" s="833">
        <v>63</v>
      </c>
    </row>
    <row r="167" spans="1:19" ht="14.45" customHeight="1" x14ac:dyDescent="0.2">
      <c r="A167" s="822" t="s">
        <v>2491</v>
      </c>
      <c r="B167" s="823" t="s">
        <v>2492</v>
      </c>
      <c r="C167" s="823" t="s">
        <v>1843</v>
      </c>
      <c r="D167" s="823" t="s">
        <v>2489</v>
      </c>
      <c r="E167" s="823" t="s">
        <v>2506</v>
      </c>
      <c r="F167" s="823" t="s">
        <v>2557</v>
      </c>
      <c r="G167" s="823" t="s">
        <v>2558</v>
      </c>
      <c r="H167" s="832"/>
      <c r="I167" s="832"/>
      <c r="J167" s="823"/>
      <c r="K167" s="823"/>
      <c r="L167" s="832"/>
      <c r="M167" s="832"/>
      <c r="N167" s="823"/>
      <c r="O167" s="823"/>
      <c r="P167" s="832">
        <v>3</v>
      </c>
      <c r="Q167" s="832">
        <v>930</v>
      </c>
      <c r="R167" s="828"/>
      <c r="S167" s="833">
        <v>310</v>
      </c>
    </row>
    <row r="168" spans="1:19" ht="14.45" customHeight="1" x14ac:dyDescent="0.2">
      <c r="A168" s="822" t="s">
        <v>2491</v>
      </c>
      <c r="B168" s="823" t="s">
        <v>2492</v>
      </c>
      <c r="C168" s="823" t="s">
        <v>1843</v>
      </c>
      <c r="D168" s="823" t="s">
        <v>1122</v>
      </c>
      <c r="E168" s="823" t="s">
        <v>2506</v>
      </c>
      <c r="F168" s="823" t="s">
        <v>2515</v>
      </c>
      <c r="G168" s="823" t="s">
        <v>2516</v>
      </c>
      <c r="H168" s="832"/>
      <c r="I168" s="832"/>
      <c r="J168" s="823"/>
      <c r="K168" s="823"/>
      <c r="L168" s="832"/>
      <c r="M168" s="832"/>
      <c r="N168" s="823"/>
      <c r="O168" s="823"/>
      <c r="P168" s="832">
        <v>1</v>
      </c>
      <c r="Q168" s="832">
        <v>40</v>
      </c>
      <c r="R168" s="828"/>
      <c r="S168" s="833">
        <v>40</v>
      </c>
    </row>
    <row r="169" spans="1:19" ht="14.45" customHeight="1" x14ac:dyDescent="0.2">
      <c r="A169" s="822" t="s">
        <v>2491</v>
      </c>
      <c r="B169" s="823" t="s">
        <v>2492</v>
      </c>
      <c r="C169" s="823" t="s">
        <v>1843</v>
      </c>
      <c r="D169" s="823" t="s">
        <v>1122</v>
      </c>
      <c r="E169" s="823" t="s">
        <v>2506</v>
      </c>
      <c r="F169" s="823" t="s">
        <v>2531</v>
      </c>
      <c r="G169" s="823" t="s">
        <v>2532</v>
      </c>
      <c r="H169" s="832"/>
      <c r="I169" s="832"/>
      <c r="J169" s="823"/>
      <c r="K169" s="823"/>
      <c r="L169" s="832"/>
      <c r="M169" s="832"/>
      <c r="N169" s="823"/>
      <c r="O169" s="823"/>
      <c r="P169" s="832">
        <v>1</v>
      </c>
      <c r="Q169" s="832">
        <v>81</v>
      </c>
      <c r="R169" s="828"/>
      <c r="S169" s="833">
        <v>81</v>
      </c>
    </row>
    <row r="170" spans="1:19" ht="14.45" customHeight="1" x14ac:dyDescent="0.2">
      <c r="A170" s="822" t="s">
        <v>2491</v>
      </c>
      <c r="B170" s="823" t="s">
        <v>2492</v>
      </c>
      <c r="C170" s="823" t="s">
        <v>1843</v>
      </c>
      <c r="D170" s="823" t="s">
        <v>2488</v>
      </c>
      <c r="E170" s="823" t="s">
        <v>2506</v>
      </c>
      <c r="F170" s="823" t="s">
        <v>2509</v>
      </c>
      <c r="G170" s="823" t="s">
        <v>2510</v>
      </c>
      <c r="H170" s="832">
        <v>1</v>
      </c>
      <c r="I170" s="832">
        <v>67</v>
      </c>
      <c r="J170" s="823"/>
      <c r="K170" s="823">
        <v>67</v>
      </c>
      <c r="L170" s="832">
        <v>1</v>
      </c>
      <c r="M170" s="832">
        <v>68</v>
      </c>
      <c r="N170" s="823"/>
      <c r="O170" s="823">
        <v>68</v>
      </c>
      <c r="P170" s="832"/>
      <c r="Q170" s="832"/>
      <c r="R170" s="828"/>
      <c r="S170" s="833"/>
    </row>
    <row r="171" spans="1:19" ht="14.45" customHeight="1" x14ac:dyDescent="0.2">
      <c r="A171" s="822" t="s">
        <v>2491</v>
      </c>
      <c r="B171" s="823" t="s">
        <v>2492</v>
      </c>
      <c r="C171" s="823" t="s">
        <v>1843</v>
      </c>
      <c r="D171" s="823" t="s">
        <v>2488</v>
      </c>
      <c r="E171" s="823" t="s">
        <v>2506</v>
      </c>
      <c r="F171" s="823" t="s">
        <v>2515</v>
      </c>
      <c r="G171" s="823" t="s">
        <v>2516</v>
      </c>
      <c r="H171" s="832"/>
      <c r="I171" s="832"/>
      <c r="J171" s="823"/>
      <c r="K171" s="823"/>
      <c r="L171" s="832">
        <v>2</v>
      </c>
      <c r="M171" s="832">
        <v>76</v>
      </c>
      <c r="N171" s="823"/>
      <c r="O171" s="823">
        <v>38</v>
      </c>
      <c r="P171" s="832"/>
      <c r="Q171" s="832"/>
      <c r="R171" s="828"/>
      <c r="S171" s="833"/>
    </row>
    <row r="172" spans="1:19" ht="14.45" customHeight="1" x14ac:dyDescent="0.2">
      <c r="A172" s="822" t="s">
        <v>2491</v>
      </c>
      <c r="B172" s="823" t="s">
        <v>2492</v>
      </c>
      <c r="C172" s="823" t="s">
        <v>1843</v>
      </c>
      <c r="D172" s="823" t="s">
        <v>2488</v>
      </c>
      <c r="E172" s="823" t="s">
        <v>2506</v>
      </c>
      <c r="F172" s="823" t="s">
        <v>2517</v>
      </c>
      <c r="G172" s="823" t="s">
        <v>2518</v>
      </c>
      <c r="H172" s="832">
        <v>2</v>
      </c>
      <c r="I172" s="832">
        <v>358</v>
      </c>
      <c r="J172" s="823"/>
      <c r="K172" s="823">
        <v>179</v>
      </c>
      <c r="L172" s="832">
        <v>2</v>
      </c>
      <c r="M172" s="832">
        <v>360</v>
      </c>
      <c r="N172" s="823"/>
      <c r="O172" s="823">
        <v>180</v>
      </c>
      <c r="P172" s="832"/>
      <c r="Q172" s="832"/>
      <c r="R172" s="828"/>
      <c r="S172" s="833"/>
    </row>
    <row r="173" spans="1:19" ht="14.45" customHeight="1" x14ac:dyDescent="0.2">
      <c r="A173" s="822" t="s">
        <v>2491</v>
      </c>
      <c r="B173" s="823" t="s">
        <v>2492</v>
      </c>
      <c r="C173" s="823" t="s">
        <v>1843</v>
      </c>
      <c r="D173" s="823" t="s">
        <v>2488</v>
      </c>
      <c r="E173" s="823" t="s">
        <v>2506</v>
      </c>
      <c r="F173" s="823" t="s">
        <v>2519</v>
      </c>
      <c r="G173" s="823" t="s">
        <v>2520</v>
      </c>
      <c r="H173" s="832"/>
      <c r="I173" s="832"/>
      <c r="J173" s="823"/>
      <c r="K173" s="823"/>
      <c r="L173" s="832">
        <v>2</v>
      </c>
      <c r="M173" s="832">
        <v>460</v>
      </c>
      <c r="N173" s="823"/>
      <c r="O173" s="823">
        <v>230</v>
      </c>
      <c r="P173" s="832"/>
      <c r="Q173" s="832"/>
      <c r="R173" s="828"/>
      <c r="S173" s="833"/>
    </row>
    <row r="174" spans="1:19" ht="14.45" customHeight="1" x14ac:dyDescent="0.2">
      <c r="A174" s="822" t="s">
        <v>2491</v>
      </c>
      <c r="B174" s="823" t="s">
        <v>2492</v>
      </c>
      <c r="C174" s="823" t="s">
        <v>1843</v>
      </c>
      <c r="D174" s="823" t="s">
        <v>2488</v>
      </c>
      <c r="E174" s="823" t="s">
        <v>2506</v>
      </c>
      <c r="F174" s="823" t="s">
        <v>2523</v>
      </c>
      <c r="G174" s="823" t="s">
        <v>2524</v>
      </c>
      <c r="H174" s="832">
        <v>2</v>
      </c>
      <c r="I174" s="832">
        <v>232</v>
      </c>
      <c r="J174" s="823"/>
      <c r="K174" s="823">
        <v>116</v>
      </c>
      <c r="L174" s="832">
        <v>4</v>
      </c>
      <c r="M174" s="832">
        <v>468</v>
      </c>
      <c r="N174" s="823"/>
      <c r="O174" s="823">
        <v>117</v>
      </c>
      <c r="P174" s="832"/>
      <c r="Q174" s="832"/>
      <c r="R174" s="828"/>
      <c r="S174" s="833"/>
    </row>
    <row r="175" spans="1:19" ht="14.45" customHeight="1" x14ac:dyDescent="0.2">
      <c r="A175" s="822" t="s">
        <v>2491</v>
      </c>
      <c r="B175" s="823" t="s">
        <v>2492</v>
      </c>
      <c r="C175" s="823" t="s">
        <v>1843</v>
      </c>
      <c r="D175" s="823" t="s">
        <v>2488</v>
      </c>
      <c r="E175" s="823" t="s">
        <v>2506</v>
      </c>
      <c r="F175" s="823" t="s">
        <v>2529</v>
      </c>
      <c r="G175" s="823" t="s">
        <v>2530</v>
      </c>
      <c r="H175" s="832"/>
      <c r="I175" s="832"/>
      <c r="J175" s="823"/>
      <c r="K175" s="823"/>
      <c r="L175" s="832">
        <v>2</v>
      </c>
      <c r="M175" s="832">
        <v>720</v>
      </c>
      <c r="N175" s="823"/>
      <c r="O175" s="823">
        <v>360</v>
      </c>
      <c r="P175" s="832"/>
      <c r="Q175" s="832"/>
      <c r="R175" s="828"/>
      <c r="S175" s="833"/>
    </row>
    <row r="176" spans="1:19" ht="14.45" customHeight="1" x14ac:dyDescent="0.2">
      <c r="A176" s="822" t="s">
        <v>2491</v>
      </c>
      <c r="B176" s="823" t="s">
        <v>2492</v>
      </c>
      <c r="C176" s="823" t="s">
        <v>1843</v>
      </c>
      <c r="D176" s="823" t="s">
        <v>2488</v>
      </c>
      <c r="E176" s="823" t="s">
        <v>2506</v>
      </c>
      <c r="F176" s="823" t="s">
        <v>2531</v>
      </c>
      <c r="G176" s="823" t="s">
        <v>2532</v>
      </c>
      <c r="H176" s="832">
        <v>1</v>
      </c>
      <c r="I176" s="832">
        <v>75</v>
      </c>
      <c r="J176" s="823"/>
      <c r="K176" s="823">
        <v>75</v>
      </c>
      <c r="L176" s="832">
        <v>1</v>
      </c>
      <c r="M176" s="832">
        <v>76</v>
      </c>
      <c r="N176" s="823"/>
      <c r="O176" s="823">
        <v>76</v>
      </c>
      <c r="P176" s="832"/>
      <c r="Q176" s="832"/>
      <c r="R176" s="828"/>
      <c r="S176" s="833"/>
    </row>
    <row r="177" spans="1:19" ht="14.45" customHeight="1" x14ac:dyDescent="0.2">
      <c r="A177" s="822" t="s">
        <v>2491</v>
      </c>
      <c r="B177" s="823" t="s">
        <v>2492</v>
      </c>
      <c r="C177" s="823" t="s">
        <v>1843</v>
      </c>
      <c r="D177" s="823" t="s">
        <v>2488</v>
      </c>
      <c r="E177" s="823" t="s">
        <v>2506</v>
      </c>
      <c r="F177" s="823" t="s">
        <v>2533</v>
      </c>
      <c r="G177" s="823" t="s">
        <v>2534</v>
      </c>
      <c r="H177" s="832">
        <v>1</v>
      </c>
      <c r="I177" s="832">
        <v>707</v>
      </c>
      <c r="J177" s="823"/>
      <c r="K177" s="823">
        <v>707</v>
      </c>
      <c r="L177" s="832"/>
      <c r="M177" s="832"/>
      <c r="N177" s="823"/>
      <c r="O177" s="823"/>
      <c r="P177" s="832"/>
      <c r="Q177" s="832"/>
      <c r="R177" s="828"/>
      <c r="S177" s="833"/>
    </row>
    <row r="178" spans="1:19" ht="14.45" customHeight="1" x14ac:dyDescent="0.2">
      <c r="A178" s="822" t="s">
        <v>2491</v>
      </c>
      <c r="B178" s="823" t="s">
        <v>2492</v>
      </c>
      <c r="C178" s="823" t="s">
        <v>1843</v>
      </c>
      <c r="D178" s="823" t="s">
        <v>2488</v>
      </c>
      <c r="E178" s="823" t="s">
        <v>2506</v>
      </c>
      <c r="F178" s="823" t="s">
        <v>2547</v>
      </c>
      <c r="G178" s="823" t="s">
        <v>2548</v>
      </c>
      <c r="H178" s="832"/>
      <c r="I178" s="832"/>
      <c r="J178" s="823"/>
      <c r="K178" s="823"/>
      <c r="L178" s="832">
        <v>4</v>
      </c>
      <c r="M178" s="832">
        <v>420</v>
      </c>
      <c r="N178" s="823"/>
      <c r="O178" s="823">
        <v>105</v>
      </c>
      <c r="P178" s="832"/>
      <c r="Q178" s="832"/>
      <c r="R178" s="828"/>
      <c r="S178" s="833"/>
    </row>
    <row r="179" spans="1:19" ht="14.45" customHeight="1" x14ac:dyDescent="0.2">
      <c r="A179" s="822" t="s">
        <v>2491</v>
      </c>
      <c r="B179" s="823" t="s">
        <v>2492</v>
      </c>
      <c r="C179" s="823" t="s">
        <v>1843</v>
      </c>
      <c r="D179" s="823" t="s">
        <v>1124</v>
      </c>
      <c r="E179" s="823" t="s">
        <v>2506</v>
      </c>
      <c r="F179" s="823" t="s">
        <v>2509</v>
      </c>
      <c r="G179" s="823" t="s">
        <v>2510</v>
      </c>
      <c r="H179" s="832"/>
      <c r="I179" s="832"/>
      <c r="J179" s="823"/>
      <c r="K179" s="823"/>
      <c r="L179" s="832"/>
      <c r="M179" s="832"/>
      <c r="N179" s="823"/>
      <c r="O179" s="823"/>
      <c r="P179" s="832">
        <v>14</v>
      </c>
      <c r="Q179" s="832">
        <v>1008</v>
      </c>
      <c r="R179" s="828"/>
      <c r="S179" s="833">
        <v>72</v>
      </c>
    </row>
    <row r="180" spans="1:19" ht="14.45" customHeight="1" x14ac:dyDescent="0.2">
      <c r="A180" s="822" t="s">
        <v>2491</v>
      </c>
      <c r="B180" s="823" t="s">
        <v>2492</v>
      </c>
      <c r="C180" s="823" t="s">
        <v>1843</v>
      </c>
      <c r="D180" s="823" t="s">
        <v>1124</v>
      </c>
      <c r="E180" s="823" t="s">
        <v>2506</v>
      </c>
      <c r="F180" s="823" t="s">
        <v>2511</v>
      </c>
      <c r="G180" s="823" t="s">
        <v>2512</v>
      </c>
      <c r="H180" s="832"/>
      <c r="I180" s="832"/>
      <c r="J180" s="823"/>
      <c r="K180" s="823"/>
      <c r="L180" s="832"/>
      <c r="M180" s="832"/>
      <c r="N180" s="823"/>
      <c r="O180" s="823"/>
      <c r="P180" s="832">
        <v>5</v>
      </c>
      <c r="Q180" s="832">
        <v>1100</v>
      </c>
      <c r="R180" s="828"/>
      <c r="S180" s="833">
        <v>220</v>
      </c>
    </row>
    <row r="181" spans="1:19" ht="14.45" customHeight="1" x14ac:dyDescent="0.2">
      <c r="A181" s="822" t="s">
        <v>2491</v>
      </c>
      <c r="B181" s="823" t="s">
        <v>2492</v>
      </c>
      <c r="C181" s="823" t="s">
        <v>1843</v>
      </c>
      <c r="D181" s="823" t="s">
        <v>1124</v>
      </c>
      <c r="E181" s="823" t="s">
        <v>2506</v>
      </c>
      <c r="F181" s="823" t="s">
        <v>2515</v>
      </c>
      <c r="G181" s="823" t="s">
        <v>2516</v>
      </c>
      <c r="H181" s="832"/>
      <c r="I181" s="832"/>
      <c r="J181" s="823"/>
      <c r="K181" s="823"/>
      <c r="L181" s="832"/>
      <c r="M181" s="832"/>
      <c r="N181" s="823"/>
      <c r="O181" s="823"/>
      <c r="P181" s="832">
        <v>3</v>
      </c>
      <c r="Q181" s="832">
        <v>120</v>
      </c>
      <c r="R181" s="828"/>
      <c r="S181" s="833">
        <v>40</v>
      </c>
    </row>
    <row r="182" spans="1:19" ht="14.45" customHeight="1" x14ac:dyDescent="0.2">
      <c r="A182" s="822" t="s">
        <v>2491</v>
      </c>
      <c r="B182" s="823" t="s">
        <v>2492</v>
      </c>
      <c r="C182" s="823" t="s">
        <v>1843</v>
      </c>
      <c r="D182" s="823" t="s">
        <v>1124</v>
      </c>
      <c r="E182" s="823" t="s">
        <v>2506</v>
      </c>
      <c r="F182" s="823" t="s">
        <v>2517</v>
      </c>
      <c r="G182" s="823" t="s">
        <v>2518</v>
      </c>
      <c r="H182" s="832"/>
      <c r="I182" s="832"/>
      <c r="J182" s="823"/>
      <c r="K182" s="823"/>
      <c r="L182" s="832">
        <v>1</v>
      </c>
      <c r="M182" s="832">
        <v>180</v>
      </c>
      <c r="N182" s="823"/>
      <c r="O182" s="823">
        <v>180</v>
      </c>
      <c r="P182" s="832">
        <v>29</v>
      </c>
      <c r="Q182" s="832">
        <v>5626</v>
      </c>
      <c r="R182" s="828"/>
      <c r="S182" s="833">
        <v>194</v>
      </c>
    </row>
    <row r="183" spans="1:19" ht="14.45" customHeight="1" x14ac:dyDescent="0.2">
      <c r="A183" s="822" t="s">
        <v>2491</v>
      </c>
      <c r="B183" s="823" t="s">
        <v>2492</v>
      </c>
      <c r="C183" s="823" t="s">
        <v>1843</v>
      </c>
      <c r="D183" s="823" t="s">
        <v>1124</v>
      </c>
      <c r="E183" s="823" t="s">
        <v>2506</v>
      </c>
      <c r="F183" s="823" t="s">
        <v>2519</v>
      </c>
      <c r="G183" s="823" t="s">
        <v>2520</v>
      </c>
      <c r="H183" s="832"/>
      <c r="I183" s="832"/>
      <c r="J183" s="823"/>
      <c r="K183" s="823"/>
      <c r="L183" s="832"/>
      <c r="M183" s="832"/>
      <c r="N183" s="823"/>
      <c r="O183" s="823"/>
      <c r="P183" s="832">
        <v>10</v>
      </c>
      <c r="Q183" s="832">
        <v>2430</v>
      </c>
      <c r="R183" s="828"/>
      <c r="S183" s="833">
        <v>243</v>
      </c>
    </row>
    <row r="184" spans="1:19" ht="14.45" customHeight="1" x14ac:dyDescent="0.2">
      <c r="A184" s="822" t="s">
        <v>2491</v>
      </c>
      <c r="B184" s="823" t="s">
        <v>2492</v>
      </c>
      <c r="C184" s="823" t="s">
        <v>1843</v>
      </c>
      <c r="D184" s="823" t="s">
        <v>1124</v>
      </c>
      <c r="E184" s="823" t="s">
        <v>2506</v>
      </c>
      <c r="F184" s="823" t="s">
        <v>2523</v>
      </c>
      <c r="G184" s="823" t="s">
        <v>2524</v>
      </c>
      <c r="H184" s="832"/>
      <c r="I184" s="832"/>
      <c r="J184" s="823"/>
      <c r="K184" s="823"/>
      <c r="L184" s="832"/>
      <c r="M184" s="832"/>
      <c r="N184" s="823"/>
      <c r="O184" s="823"/>
      <c r="P184" s="832">
        <v>43</v>
      </c>
      <c r="Q184" s="832">
        <v>5461</v>
      </c>
      <c r="R184" s="828"/>
      <c r="S184" s="833">
        <v>127</v>
      </c>
    </row>
    <row r="185" spans="1:19" ht="14.45" customHeight="1" x14ac:dyDescent="0.2">
      <c r="A185" s="822" t="s">
        <v>2491</v>
      </c>
      <c r="B185" s="823" t="s">
        <v>2492</v>
      </c>
      <c r="C185" s="823" t="s">
        <v>1843</v>
      </c>
      <c r="D185" s="823" t="s">
        <v>1124</v>
      </c>
      <c r="E185" s="823" t="s">
        <v>2506</v>
      </c>
      <c r="F185" s="823" t="s">
        <v>2527</v>
      </c>
      <c r="G185" s="823" t="s">
        <v>2528</v>
      </c>
      <c r="H185" s="832"/>
      <c r="I185" s="832"/>
      <c r="J185" s="823"/>
      <c r="K185" s="823"/>
      <c r="L185" s="832"/>
      <c r="M185" s="832"/>
      <c r="N185" s="823"/>
      <c r="O185" s="823"/>
      <c r="P185" s="832">
        <v>1</v>
      </c>
      <c r="Q185" s="832">
        <v>34</v>
      </c>
      <c r="R185" s="828"/>
      <c r="S185" s="833">
        <v>34</v>
      </c>
    </row>
    <row r="186" spans="1:19" ht="14.45" customHeight="1" x14ac:dyDescent="0.2">
      <c r="A186" s="822" t="s">
        <v>2491</v>
      </c>
      <c r="B186" s="823" t="s">
        <v>2492</v>
      </c>
      <c r="C186" s="823" t="s">
        <v>1843</v>
      </c>
      <c r="D186" s="823" t="s">
        <v>1124</v>
      </c>
      <c r="E186" s="823" t="s">
        <v>2506</v>
      </c>
      <c r="F186" s="823" t="s">
        <v>2529</v>
      </c>
      <c r="G186" s="823" t="s">
        <v>2530</v>
      </c>
      <c r="H186" s="832"/>
      <c r="I186" s="832"/>
      <c r="J186" s="823"/>
      <c r="K186" s="823"/>
      <c r="L186" s="832">
        <v>1</v>
      </c>
      <c r="M186" s="832">
        <v>360</v>
      </c>
      <c r="N186" s="823"/>
      <c r="O186" s="823">
        <v>360</v>
      </c>
      <c r="P186" s="832">
        <v>32</v>
      </c>
      <c r="Q186" s="832">
        <v>12416</v>
      </c>
      <c r="R186" s="828"/>
      <c r="S186" s="833">
        <v>388</v>
      </c>
    </row>
    <row r="187" spans="1:19" ht="14.45" customHeight="1" x14ac:dyDescent="0.2">
      <c r="A187" s="822" t="s">
        <v>2491</v>
      </c>
      <c r="B187" s="823" t="s">
        <v>2492</v>
      </c>
      <c r="C187" s="823" t="s">
        <v>1843</v>
      </c>
      <c r="D187" s="823" t="s">
        <v>1124</v>
      </c>
      <c r="E187" s="823" t="s">
        <v>2506</v>
      </c>
      <c r="F187" s="823" t="s">
        <v>2531</v>
      </c>
      <c r="G187" s="823" t="s">
        <v>2532</v>
      </c>
      <c r="H187" s="832"/>
      <c r="I187" s="832"/>
      <c r="J187" s="823"/>
      <c r="K187" s="823"/>
      <c r="L187" s="832"/>
      <c r="M187" s="832"/>
      <c r="N187" s="823"/>
      <c r="O187" s="823"/>
      <c r="P187" s="832">
        <v>2</v>
      </c>
      <c r="Q187" s="832">
        <v>162</v>
      </c>
      <c r="R187" s="828"/>
      <c r="S187" s="833">
        <v>81</v>
      </c>
    </row>
    <row r="188" spans="1:19" ht="14.45" customHeight="1" x14ac:dyDescent="0.2">
      <c r="A188" s="822" t="s">
        <v>2491</v>
      </c>
      <c r="B188" s="823" t="s">
        <v>2492</v>
      </c>
      <c r="C188" s="823" t="s">
        <v>1843</v>
      </c>
      <c r="D188" s="823" t="s">
        <v>1124</v>
      </c>
      <c r="E188" s="823" t="s">
        <v>2506</v>
      </c>
      <c r="F188" s="823" t="s">
        <v>2537</v>
      </c>
      <c r="G188" s="823" t="s">
        <v>2538</v>
      </c>
      <c r="H188" s="832"/>
      <c r="I188" s="832"/>
      <c r="J188" s="823"/>
      <c r="K188" s="823"/>
      <c r="L188" s="832"/>
      <c r="M188" s="832"/>
      <c r="N188" s="823"/>
      <c r="O188" s="823"/>
      <c r="P188" s="832">
        <v>1</v>
      </c>
      <c r="Q188" s="832">
        <v>83</v>
      </c>
      <c r="R188" s="828"/>
      <c r="S188" s="833">
        <v>83</v>
      </c>
    </row>
    <row r="189" spans="1:19" ht="14.45" customHeight="1" x14ac:dyDescent="0.2">
      <c r="A189" s="822" t="s">
        <v>2491</v>
      </c>
      <c r="B189" s="823" t="s">
        <v>2492</v>
      </c>
      <c r="C189" s="823" t="s">
        <v>1843</v>
      </c>
      <c r="D189" s="823" t="s">
        <v>1124</v>
      </c>
      <c r="E189" s="823" t="s">
        <v>2506</v>
      </c>
      <c r="F189" s="823" t="s">
        <v>2541</v>
      </c>
      <c r="G189" s="823" t="s">
        <v>2542</v>
      </c>
      <c r="H189" s="832"/>
      <c r="I189" s="832"/>
      <c r="J189" s="823"/>
      <c r="K189" s="823"/>
      <c r="L189" s="832"/>
      <c r="M189" s="832"/>
      <c r="N189" s="823"/>
      <c r="O189" s="823"/>
      <c r="P189" s="832">
        <v>1</v>
      </c>
      <c r="Q189" s="832">
        <v>66</v>
      </c>
      <c r="R189" s="828"/>
      <c r="S189" s="833">
        <v>66</v>
      </c>
    </row>
    <row r="190" spans="1:19" ht="14.45" customHeight="1" x14ac:dyDescent="0.2">
      <c r="A190" s="822" t="s">
        <v>2491</v>
      </c>
      <c r="B190" s="823" t="s">
        <v>2492</v>
      </c>
      <c r="C190" s="823" t="s">
        <v>1843</v>
      </c>
      <c r="D190" s="823" t="s">
        <v>1124</v>
      </c>
      <c r="E190" s="823" t="s">
        <v>2506</v>
      </c>
      <c r="F190" s="823" t="s">
        <v>2543</v>
      </c>
      <c r="G190" s="823" t="s">
        <v>2544</v>
      </c>
      <c r="H190" s="832"/>
      <c r="I190" s="832"/>
      <c r="J190" s="823"/>
      <c r="K190" s="823"/>
      <c r="L190" s="832"/>
      <c r="M190" s="832"/>
      <c r="N190" s="823"/>
      <c r="O190" s="823"/>
      <c r="P190" s="832">
        <v>0</v>
      </c>
      <c r="Q190" s="832">
        <v>0</v>
      </c>
      <c r="R190" s="828"/>
      <c r="S190" s="833"/>
    </row>
    <row r="191" spans="1:19" ht="14.45" customHeight="1" x14ac:dyDescent="0.2">
      <c r="A191" s="822" t="s">
        <v>2491</v>
      </c>
      <c r="B191" s="823" t="s">
        <v>2492</v>
      </c>
      <c r="C191" s="823" t="s">
        <v>1843</v>
      </c>
      <c r="D191" s="823" t="s">
        <v>1124</v>
      </c>
      <c r="E191" s="823" t="s">
        <v>2506</v>
      </c>
      <c r="F191" s="823" t="s">
        <v>2545</v>
      </c>
      <c r="G191" s="823" t="s">
        <v>2546</v>
      </c>
      <c r="H191" s="832"/>
      <c r="I191" s="832"/>
      <c r="J191" s="823"/>
      <c r="K191" s="823"/>
      <c r="L191" s="832"/>
      <c r="M191" s="832"/>
      <c r="N191" s="823"/>
      <c r="O191" s="823"/>
      <c r="P191" s="832">
        <v>10</v>
      </c>
      <c r="Q191" s="832">
        <v>1220</v>
      </c>
      <c r="R191" s="828"/>
      <c r="S191" s="833">
        <v>122</v>
      </c>
    </row>
    <row r="192" spans="1:19" ht="14.45" customHeight="1" x14ac:dyDescent="0.2">
      <c r="A192" s="822" t="s">
        <v>2491</v>
      </c>
      <c r="B192" s="823" t="s">
        <v>2492</v>
      </c>
      <c r="C192" s="823" t="s">
        <v>1843</v>
      </c>
      <c r="D192" s="823" t="s">
        <v>1124</v>
      </c>
      <c r="E192" s="823" t="s">
        <v>2506</v>
      </c>
      <c r="F192" s="823" t="s">
        <v>2547</v>
      </c>
      <c r="G192" s="823" t="s">
        <v>2548</v>
      </c>
      <c r="H192" s="832"/>
      <c r="I192" s="832"/>
      <c r="J192" s="823"/>
      <c r="K192" s="823"/>
      <c r="L192" s="832"/>
      <c r="M192" s="832"/>
      <c r="N192" s="823"/>
      <c r="O192" s="823"/>
      <c r="P192" s="832">
        <v>12</v>
      </c>
      <c r="Q192" s="832">
        <v>1320</v>
      </c>
      <c r="R192" s="828"/>
      <c r="S192" s="833">
        <v>110</v>
      </c>
    </row>
    <row r="193" spans="1:19" ht="14.45" customHeight="1" x14ac:dyDescent="0.2">
      <c r="A193" s="822" t="s">
        <v>2491</v>
      </c>
      <c r="B193" s="823" t="s">
        <v>2492</v>
      </c>
      <c r="C193" s="823" t="s">
        <v>1843</v>
      </c>
      <c r="D193" s="823" t="s">
        <v>1124</v>
      </c>
      <c r="E193" s="823" t="s">
        <v>2506</v>
      </c>
      <c r="F193" s="823" t="s">
        <v>2553</v>
      </c>
      <c r="G193" s="823" t="s">
        <v>2554</v>
      </c>
      <c r="H193" s="832"/>
      <c r="I193" s="832"/>
      <c r="J193" s="823"/>
      <c r="K193" s="823"/>
      <c r="L193" s="832"/>
      <c r="M193" s="832"/>
      <c r="N193" s="823"/>
      <c r="O193" s="823"/>
      <c r="P193" s="832">
        <v>4</v>
      </c>
      <c r="Q193" s="832">
        <v>3548</v>
      </c>
      <c r="R193" s="828"/>
      <c r="S193" s="833">
        <v>887</v>
      </c>
    </row>
    <row r="194" spans="1:19" ht="14.45" customHeight="1" x14ac:dyDescent="0.2">
      <c r="A194" s="822" t="s">
        <v>2491</v>
      </c>
      <c r="B194" s="823" t="s">
        <v>2492</v>
      </c>
      <c r="C194" s="823" t="s">
        <v>1843</v>
      </c>
      <c r="D194" s="823" t="s">
        <v>1124</v>
      </c>
      <c r="E194" s="823" t="s">
        <v>2506</v>
      </c>
      <c r="F194" s="823" t="s">
        <v>2555</v>
      </c>
      <c r="G194" s="823" t="s">
        <v>2556</v>
      </c>
      <c r="H194" s="832"/>
      <c r="I194" s="832"/>
      <c r="J194" s="823"/>
      <c r="K194" s="823"/>
      <c r="L194" s="832"/>
      <c r="M194" s="832"/>
      <c r="N194" s="823"/>
      <c r="O194" s="823"/>
      <c r="P194" s="832">
        <v>25</v>
      </c>
      <c r="Q194" s="832">
        <v>1575</v>
      </c>
      <c r="R194" s="828"/>
      <c r="S194" s="833">
        <v>63</v>
      </c>
    </row>
    <row r="195" spans="1:19" ht="14.45" customHeight="1" x14ac:dyDescent="0.2">
      <c r="A195" s="822" t="s">
        <v>2491</v>
      </c>
      <c r="B195" s="823" t="s">
        <v>2492</v>
      </c>
      <c r="C195" s="823" t="s">
        <v>1843</v>
      </c>
      <c r="D195" s="823" t="s">
        <v>1124</v>
      </c>
      <c r="E195" s="823" t="s">
        <v>2506</v>
      </c>
      <c r="F195" s="823" t="s">
        <v>2557</v>
      </c>
      <c r="G195" s="823" t="s">
        <v>2558</v>
      </c>
      <c r="H195" s="832"/>
      <c r="I195" s="832"/>
      <c r="J195" s="823"/>
      <c r="K195" s="823"/>
      <c r="L195" s="832"/>
      <c r="M195" s="832"/>
      <c r="N195" s="823"/>
      <c r="O195" s="823"/>
      <c r="P195" s="832">
        <v>26</v>
      </c>
      <c r="Q195" s="832">
        <v>8060</v>
      </c>
      <c r="R195" s="828"/>
      <c r="S195" s="833">
        <v>310</v>
      </c>
    </row>
    <row r="196" spans="1:19" ht="14.45" customHeight="1" x14ac:dyDescent="0.2">
      <c r="A196" s="822" t="s">
        <v>2491</v>
      </c>
      <c r="B196" s="823" t="s">
        <v>2492</v>
      </c>
      <c r="C196" s="823" t="s">
        <v>1843</v>
      </c>
      <c r="D196" s="823" t="s">
        <v>1114</v>
      </c>
      <c r="E196" s="823" t="s">
        <v>2506</v>
      </c>
      <c r="F196" s="823" t="s">
        <v>2507</v>
      </c>
      <c r="G196" s="823" t="s">
        <v>2508</v>
      </c>
      <c r="H196" s="832"/>
      <c r="I196" s="832"/>
      <c r="J196" s="823"/>
      <c r="K196" s="823"/>
      <c r="L196" s="832">
        <v>3</v>
      </c>
      <c r="M196" s="832">
        <v>93</v>
      </c>
      <c r="N196" s="823"/>
      <c r="O196" s="823">
        <v>31</v>
      </c>
      <c r="P196" s="832"/>
      <c r="Q196" s="832"/>
      <c r="R196" s="828"/>
      <c r="S196" s="833"/>
    </row>
    <row r="197" spans="1:19" ht="14.45" customHeight="1" x14ac:dyDescent="0.2">
      <c r="A197" s="822" t="s">
        <v>2491</v>
      </c>
      <c r="B197" s="823" t="s">
        <v>2492</v>
      </c>
      <c r="C197" s="823" t="s">
        <v>1843</v>
      </c>
      <c r="D197" s="823" t="s">
        <v>1114</v>
      </c>
      <c r="E197" s="823" t="s">
        <v>2506</v>
      </c>
      <c r="F197" s="823" t="s">
        <v>2509</v>
      </c>
      <c r="G197" s="823" t="s">
        <v>2510</v>
      </c>
      <c r="H197" s="832"/>
      <c r="I197" s="832"/>
      <c r="J197" s="823"/>
      <c r="K197" s="823"/>
      <c r="L197" s="832">
        <v>1</v>
      </c>
      <c r="M197" s="832">
        <v>68</v>
      </c>
      <c r="N197" s="823"/>
      <c r="O197" s="823">
        <v>68</v>
      </c>
      <c r="P197" s="832"/>
      <c r="Q197" s="832"/>
      <c r="R197" s="828"/>
      <c r="S197" s="833"/>
    </row>
    <row r="198" spans="1:19" ht="14.45" customHeight="1" x14ac:dyDescent="0.2">
      <c r="A198" s="822" t="s">
        <v>2491</v>
      </c>
      <c r="B198" s="823" t="s">
        <v>2492</v>
      </c>
      <c r="C198" s="823" t="s">
        <v>1843</v>
      </c>
      <c r="D198" s="823" t="s">
        <v>1114</v>
      </c>
      <c r="E198" s="823" t="s">
        <v>2506</v>
      </c>
      <c r="F198" s="823" t="s">
        <v>2511</v>
      </c>
      <c r="G198" s="823" t="s">
        <v>2512</v>
      </c>
      <c r="H198" s="832"/>
      <c r="I198" s="832"/>
      <c r="J198" s="823"/>
      <c r="K198" s="823"/>
      <c r="L198" s="832"/>
      <c r="M198" s="832"/>
      <c r="N198" s="823"/>
      <c r="O198" s="823"/>
      <c r="P198" s="832">
        <v>2</v>
      </c>
      <c r="Q198" s="832">
        <v>440</v>
      </c>
      <c r="R198" s="828"/>
      <c r="S198" s="833">
        <v>220</v>
      </c>
    </row>
    <row r="199" spans="1:19" ht="14.45" customHeight="1" x14ac:dyDescent="0.2">
      <c r="A199" s="822" t="s">
        <v>2491</v>
      </c>
      <c r="B199" s="823" t="s">
        <v>2492</v>
      </c>
      <c r="C199" s="823" t="s">
        <v>1843</v>
      </c>
      <c r="D199" s="823" t="s">
        <v>1114</v>
      </c>
      <c r="E199" s="823" t="s">
        <v>2506</v>
      </c>
      <c r="F199" s="823" t="s">
        <v>2515</v>
      </c>
      <c r="G199" s="823" t="s">
        <v>2516</v>
      </c>
      <c r="H199" s="832"/>
      <c r="I199" s="832"/>
      <c r="J199" s="823"/>
      <c r="K199" s="823"/>
      <c r="L199" s="832">
        <v>2</v>
      </c>
      <c r="M199" s="832">
        <v>76</v>
      </c>
      <c r="N199" s="823"/>
      <c r="O199" s="823">
        <v>38</v>
      </c>
      <c r="P199" s="832"/>
      <c r="Q199" s="832"/>
      <c r="R199" s="828"/>
      <c r="S199" s="833"/>
    </row>
    <row r="200" spans="1:19" ht="14.45" customHeight="1" x14ac:dyDescent="0.2">
      <c r="A200" s="822" t="s">
        <v>2491</v>
      </c>
      <c r="B200" s="823" t="s">
        <v>2492</v>
      </c>
      <c r="C200" s="823" t="s">
        <v>1843</v>
      </c>
      <c r="D200" s="823" t="s">
        <v>1114</v>
      </c>
      <c r="E200" s="823" t="s">
        <v>2506</v>
      </c>
      <c r="F200" s="823" t="s">
        <v>2517</v>
      </c>
      <c r="G200" s="823" t="s">
        <v>2518</v>
      </c>
      <c r="H200" s="832"/>
      <c r="I200" s="832"/>
      <c r="J200" s="823"/>
      <c r="K200" s="823"/>
      <c r="L200" s="832">
        <v>16</v>
      </c>
      <c r="M200" s="832">
        <v>2880</v>
      </c>
      <c r="N200" s="823"/>
      <c r="O200" s="823">
        <v>180</v>
      </c>
      <c r="P200" s="832">
        <v>24</v>
      </c>
      <c r="Q200" s="832">
        <v>4656</v>
      </c>
      <c r="R200" s="828"/>
      <c r="S200" s="833">
        <v>194</v>
      </c>
    </row>
    <row r="201" spans="1:19" ht="14.45" customHeight="1" x14ac:dyDescent="0.2">
      <c r="A201" s="822" t="s">
        <v>2491</v>
      </c>
      <c r="B201" s="823" t="s">
        <v>2492</v>
      </c>
      <c r="C201" s="823" t="s">
        <v>1843</v>
      </c>
      <c r="D201" s="823" t="s">
        <v>1114</v>
      </c>
      <c r="E201" s="823" t="s">
        <v>2506</v>
      </c>
      <c r="F201" s="823" t="s">
        <v>2519</v>
      </c>
      <c r="G201" s="823" t="s">
        <v>2520</v>
      </c>
      <c r="H201" s="832"/>
      <c r="I201" s="832"/>
      <c r="J201" s="823"/>
      <c r="K201" s="823"/>
      <c r="L201" s="832">
        <v>1</v>
      </c>
      <c r="M201" s="832">
        <v>230</v>
      </c>
      <c r="N201" s="823"/>
      <c r="O201" s="823">
        <v>230</v>
      </c>
      <c r="P201" s="832">
        <v>4</v>
      </c>
      <c r="Q201" s="832">
        <v>972</v>
      </c>
      <c r="R201" s="828"/>
      <c r="S201" s="833">
        <v>243</v>
      </c>
    </row>
    <row r="202" spans="1:19" ht="14.45" customHeight="1" x14ac:dyDescent="0.2">
      <c r="A202" s="822" t="s">
        <v>2491</v>
      </c>
      <c r="B202" s="823" t="s">
        <v>2492</v>
      </c>
      <c r="C202" s="823" t="s">
        <v>1843</v>
      </c>
      <c r="D202" s="823" t="s">
        <v>1114</v>
      </c>
      <c r="E202" s="823" t="s">
        <v>2506</v>
      </c>
      <c r="F202" s="823" t="s">
        <v>2523</v>
      </c>
      <c r="G202" s="823" t="s">
        <v>2524</v>
      </c>
      <c r="H202" s="832"/>
      <c r="I202" s="832"/>
      <c r="J202" s="823"/>
      <c r="K202" s="823"/>
      <c r="L202" s="832">
        <v>18</v>
      </c>
      <c r="M202" s="832">
        <v>2106</v>
      </c>
      <c r="N202" s="823"/>
      <c r="O202" s="823">
        <v>117</v>
      </c>
      <c r="P202" s="832">
        <v>25</v>
      </c>
      <c r="Q202" s="832">
        <v>3175</v>
      </c>
      <c r="R202" s="828"/>
      <c r="S202" s="833">
        <v>127</v>
      </c>
    </row>
    <row r="203" spans="1:19" ht="14.45" customHeight="1" x14ac:dyDescent="0.2">
      <c r="A203" s="822" t="s">
        <v>2491</v>
      </c>
      <c r="B203" s="823" t="s">
        <v>2492</v>
      </c>
      <c r="C203" s="823" t="s">
        <v>1843</v>
      </c>
      <c r="D203" s="823" t="s">
        <v>1114</v>
      </c>
      <c r="E203" s="823" t="s">
        <v>2506</v>
      </c>
      <c r="F203" s="823" t="s">
        <v>2531</v>
      </c>
      <c r="G203" s="823" t="s">
        <v>2532</v>
      </c>
      <c r="H203" s="832"/>
      <c r="I203" s="832"/>
      <c r="J203" s="823"/>
      <c r="K203" s="823"/>
      <c r="L203" s="832"/>
      <c r="M203" s="832"/>
      <c r="N203" s="823"/>
      <c r="O203" s="823"/>
      <c r="P203" s="832">
        <v>2</v>
      </c>
      <c r="Q203" s="832">
        <v>162</v>
      </c>
      <c r="R203" s="828"/>
      <c r="S203" s="833">
        <v>81</v>
      </c>
    </row>
    <row r="204" spans="1:19" ht="14.45" customHeight="1" x14ac:dyDescent="0.2">
      <c r="A204" s="822" t="s">
        <v>2491</v>
      </c>
      <c r="B204" s="823" t="s">
        <v>2492</v>
      </c>
      <c r="C204" s="823" t="s">
        <v>1843</v>
      </c>
      <c r="D204" s="823" t="s">
        <v>1114</v>
      </c>
      <c r="E204" s="823" t="s">
        <v>2506</v>
      </c>
      <c r="F204" s="823" t="s">
        <v>2533</v>
      </c>
      <c r="G204" s="823" t="s">
        <v>2534</v>
      </c>
      <c r="H204" s="832"/>
      <c r="I204" s="832"/>
      <c r="J204" s="823"/>
      <c r="K204" s="823"/>
      <c r="L204" s="832"/>
      <c r="M204" s="832"/>
      <c r="N204" s="823"/>
      <c r="O204" s="823"/>
      <c r="P204" s="832">
        <v>1</v>
      </c>
      <c r="Q204" s="832">
        <v>768</v>
      </c>
      <c r="R204" s="828"/>
      <c r="S204" s="833">
        <v>768</v>
      </c>
    </row>
    <row r="205" spans="1:19" ht="14.45" customHeight="1" x14ac:dyDescent="0.2">
      <c r="A205" s="822" t="s">
        <v>2491</v>
      </c>
      <c r="B205" s="823" t="s">
        <v>2492</v>
      </c>
      <c r="C205" s="823" t="s">
        <v>1843</v>
      </c>
      <c r="D205" s="823" t="s">
        <v>1114</v>
      </c>
      <c r="E205" s="823" t="s">
        <v>2506</v>
      </c>
      <c r="F205" s="823" t="s">
        <v>2541</v>
      </c>
      <c r="G205" s="823" t="s">
        <v>2542</v>
      </c>
      <c r="H205" s="832"/>
      <c r="I205" s="832"/>
      <c r="J205" s="823"/>
      <c r="K205" s="823"/>
      <c r="L205" s="832"/>
      <c r="M205" s="832"/>
      <c r="N205" s="823"/>
      <c r="O205" s="823"/>
      <c r="P205" s="832">
        <v>1</v>
      </c>
      <c r="Q205" s="832">
        <v>66</v>
      </c>
      <c r="R205" s="828"/>
      <c r="S205" s="833">
        <v>66</v>
      </c>
    </row>
    <row r="206" spans="1:19" ht="14.45" customHeight="1" x14ac:dyDescent="0.2">
      <c r="A206" s="822" t="s">
        <v>2491</v>
      </c>
      <c r="B206" s="823" t="s">
        <v>2492</v>
      </c>
      <c r="C206" s="823" t="s">
        <v>1843</v>
      </c>
      <c r="D206" s="823" t="s">
        <v>1114</v>
      </c>
      <c r="E206" s="823" t="s">
        <v>2506</v>
      </c>
      <c r="F206" s="823" t="s">
        <v>2545</v>
      </c>
      <c r="G206" s="823" t="s">
        <v>2546</v>
      </c>
      <c r="H206" s="832"/>
      <c r="I206" s="832"/>
      <c r="J206" s="823"/>
      <c r="K206" s="823"/>
      <c r="L206" s="832">
        <v>1</v>
      </c>
      <c r="M206" s="832">
        <v>114</v>
      </c>
      <c r="N206" s="823"/>
      <c r="O206" s="823">
        <v>114</v>
      </c>
      <c r="P206" s="832">
        <v>2</v>
      </c>
      <c r="Q206" s="832">
        <v>244</v>
      </c>
      <c r="R206" s="828"/>
      <c r="S206" s="833">
        <v>122</v>
      </c>
    </row>
    <row r="207" spans="1:19" ht="14.45" customHeight="1" x14ac:dyDescent="0.2">
      <c r="A207" s="822" t="s">
        <v>2491</v>
      </c>
      <c r="B207" s="823" t="s">
        <v>2492</v>
      </c>
      <c r="C207" s="823" t="s">
        <v>1843</v>
      </c>
      <c r="D207" s="823" t="s">
        <v>1114</v>
      </c>
      <c r="E207" s="823" t="s">
        <v>2506</v>
      </c>
      <c r="F207" s="823" t="s">
        <v>2547</v>
      </c>
      <c r="G207" s="823" t="s">
        <v>2548</v>
      </c>
      <c r="H207" s="832"/>
      <c r="I207" s="832"/>
      <c r="J207" s="823"/>
      <c r="K207" s="823"/>
      <c r="L207" s="832">
        <v>6</v>
      </c>
      <c r="M207" s="832">
        <v>630</v>
      </c>
      <c r="N207" s="823"/>
      <c r="O207" s="823">
        <v>105</v>
      </c>
      <c r="P207" s="832">
        <v>9</v>
      </c>
      <c r="Q207" s="832">
        <v>990</v>
      </c>
      <c r="R207" s="828"/>
      <c r="S207" s="833">
        <v>110</v>
      </c>
    </row>
    <row r="208" spans="1:19" ht="14.45" customHeight="1" x14ac:dyDescent="0.2">
      <c r="A208" s="822" t="s">
        <v>2491</v>
      </c>
      <c r="B208" s="823" t="s">
        <v>2492</v>
      </c>
      <c r="C208" s="823" t="s">
        <v>1843</v>
      </c>
      <c r="D208" s="823" t="s">
        <v>1114</v>
      </c>
      <c r="E208" s="823" t="s">
        <v>2506</v>
      </c>
      <c r="F208" s="823" t="s">
        <v>2553</v>
      </c>
      <c r="G208" s="823" t="s">
        <v>2554</v>
      </c>
      <c r="H208" s="832"/>
      <c r="I208" s="832"/>
      <c r="J208" s="823"/>
      <c r="K208" s="823"/>
      <c r="L208" s="832"/>
      <c r="M208" s="832"/>
      <c r="N208" s="823"/>
      <c r="O208" s="823"/>
      <c r="P208" s="832">
        <v>0</v>
      </c>
      <c r="Q208" s="832">
        <v>0</v>
      </c>
      <c r="R208" s="828"/>
      <c r="S208" s="833"/>
    </row>
    <row r="209" spans="1:19" ht="14.45" customHeight="1" x14ac:dyDescent="0.2">
      <c r="A209" s="822" t="s">
        <v>2491</v>
      </c>
      <c r="B209" s="823" t="s">
        <v>2492</v>
      </c>
      <c r="C209" s="823" t="s">
        <v>1843</v>
      </c>
      <c r="D209" s="823" t="s">
        <v>1114</v>
      </c>
      <c r="E209" s="823" t="s">
        <v>2506</v>
      </c>
      <c r="F209" s="823" t="s">
        <v>2555</v>
      </c>
      <c r="G209" s="823" t="s">
        <v>2556</v>
      </c>
      <c r="H209" s="832"/>
      <c r="I209" s="832"/>
      <c r="J209" s="823"/>
      <c r="K209" s="823"/>
      <c r="L209" s="832"/>
      <c r="M209" s="832"/>
      <c r="N209" s="823"/>
      <c r="O209" s="823"/>
      <c r="P209" s="832">
        <v>3</v>
      </c>
      <c r="Q209" s="832">
        <v>189</v>
      </c>
      <c r="R209" s="828"/>
      <c r="S209" s="833">
        <v>63</v>
      </c>
    </row>
    <row r="210" spans="1:19" ht="14.45" customHeight="1" x14ac:dyDescent="0.2">
      <c r="A210" s="822" t="s">
        <v>2491</v>
      </c>
      <c r="B210" s="823" t="s">
        <v>2492</v>
      </c>
      <c r="C210" s="823" t="s">
        <v>1843</v>
      </c>
      <c r="D210" s="823" t="s">
        <v>2484</v>
      </c>
      <c r="E210" s="823" t="s">
        <v>2506</v>
      </c>
      <c r="F210" s="823" t="s">
        <v>2515</v>
      </c>
      <c r="G210" s="823" t="s">
        <v>2516</v>
      </c>
      <c r="H210" s="832">
        <v>1</v>
      </c>
      <c r="I210" s="832">
        <v>38</v>
      </c>
      <c r="J210" s="823"/>
      <c r="K210" s="823">
        <v>38</v>
      </c>
      <c r="L210" s="832"/>
      <c r="M210" s="832"/>
      <c r="N210" s="823"/>
      <c r="O210" s="823"/>
      <c r="P210" s="832"/>
      <c r="Q210" s="832"/>
      <c r="R210" s="828"/>
      <c r="S210" s="833"/>
    </row>
    <row r="211" spans="1:19" ht="14.45" customHeight="1" x14ac:dyDescent="0.2">
      <c r="A211" s="822" t="s">
        <v>2491</v>
      </c>
      <c r="B211" s="823" t="s">
        <v>2492</v>
      </c>
      <c r="C211" s="823" t="s">
        <v>1843</v>
      </c>
      <c r="D211" s="823" t="s">
        <v>2484</v>
      </c>
      <c r="E211" s="823" t="s">
        <v>2506</v>
      </c>
      <c r="F211" s="823" t="s">
        <v>2517</v>
      </c>
      <c r="G211" s="823" t="s">
        <v>2518</v>
      </c>
      <c r="H211" s="832">
        <v>2</v>
      </c>
      <c r="I211" s="832">
        <v>358</v>
      </c>
      <c r="J211" s="823"/>
      <c r="K211" s="823">
        <v>179</v>
      </c>
      <c r="L211" s="832"/>
      <c r="M211" s="832"/>
      <c r="N211" s="823"/>
      <c r="O211" s="823"/>
      <c r="P211" s="832"/>
      <c r="Q211" s="832"/>
      <c r="R211" s="828"/>
      <c r="S211" s="833"/>
    </row>
    <row r="212" spans="1:19" ht="14.45" customHeight="1" x14ac:dyDescent="0.2">
      <c r="A212" s="822" t="s">
        <v>2491</v>
      </c>
      <c r="B212" s="823" t="s">
        <v>2492</v>
      </c>
      <c r="C212" s="823" t="s">
        <v>1843</v>
      </c>
      <c r="D212" s="823" t="s">
        <v>2484</v>
      </c>
      <c r="E212" s="823" t="s">
        <v>2506</v>
      </c>
      <c r="F212" s="823" t="s">
        <v>2523</v>
      </c>
      <c r="G212" s="823" t="s">
        <v>2524</v>
      </c>
      <c r="H212" s="832">
        <v>4</v>
      </c>
      <c r="I212" s="832">
        <v>464</v>
      </c>
      <c r="J212" s="823"/>
      <c r="K212" s="823">
        <v>116</v>
      </c>
      <c r="L212" s="832"/>
      <c r="M212" s="832"/>
      <c r="N212" s="823"/>
      <c r="O212" s="823"/>
      <c r="P212" s="832"/>
      <c r="Q212" s="832"/>
      <c r="R212" s="828"/>
      <c r="S212" s="833"/>
    </row>
    <row r="213" spans="1:19" ht="14.45" customHeight="1" x14ac:dyDescent="0.2">
      <c r="A213" s="822" t="s">
        <v>2491</v>
      </c>
      <c r="B213" s="823" t="s">
        <v>2492</v>
      </c>
      <c r="C213" s="823" t="s">
        <v>1843</v>
      </c>
      <c r="D213" s="823" t="s">
        <v>2484</v>
      </c>
      <c r="E213" s="823" t="s">
        <v>2506</v>
      </c>
      <c r="F213" s="823" t="s">
        <v>2529</v>
      </c>
      <c r="G213" s="823" t="s">
        <v>2530</v>
      </c>
      <c r="H213" s="832">
        <v>4</v>
      </c>
      <c r="I213" s="832">
        <v>1432</v>
      </c>
      <c r="J213" s="823"/>
      <c r="K213" s="823">
        <v>358</v>
      </c>
      <c r="L213" s="832"/>
      <c r="M213" s="832"/>
      <c r="N213" s="823"/>
      <c r="O213" s="823"/>
      <c r="P213" s="832"/>
      <c r="Q213" s="832"/>
      <c r="R213" s="828"/>
      <c r="S213" s="833"/>
    </row>
    <row r="214" spans="1:19" ht="14.45" customHeight="1" x14ac:dyDescent="0.2">
      <c r="A214" s="822" t="s">
        <v>2491</v>
      </c>
      <c r="B214" s="823" t="s">
        <v>2492</v>
      </c>
      <c r="C214" s="823" t="s">
        <v>1843</v>
      </c>
      <c r="D214" s="823" t="s">
        <v>2487</v>
      </c>
      <c r="E214" s="823" t="s">
        <v>2506</v>
      </c>
      <c r="F214" s="823" t="s">
        <v>2517</v>
      </c>
      <c r="G214" s="823" t="s">
        <v>2518</v>
      </c>
      <c r="H214" s="832"/>
      <c r="I214" s="832"/>
      <c r="J214" s="823"/>
      <c r="K214" s="823"/>
      <c r="L214" s="832"/>
      <c r="M214" s="832"/>
      <c r="N214" s="823"/>
      <c r="O214" s="823"/>
      <c r="P214" s="832">
        <v>2</v>
      </c>
      <c r="Q214" s="832">
        <v>388</v>
      </c>
      <c r="R214" s="828"/>
      <c r="S214" s="833">
        <v>194</v>
      </c>
    </row>
    <row r="215" spans="1:19" ht="14.45" customHeight="1" x14ac:dyDescent="0.2">
      <c r="A215" s="822" t="s">
        <v>2491</v>
      </c>
      <c r="B215" s="823" t="s">
        <v>2492</v>
      </c>
      <c r="C215" s="823" t="s">
        <v>1843</v>
      </c>
      <c r="D215" s="823" t="s">
        <v>2487</v>
      </c>
      <c r="E215" s="823" t="s">
        <v>2506</v>
      </c>
      <c r="F215" s="823" t="s">
        <v>2523</v>
      </c>
      <c r="G215" s="823" t="s">
        <v>2524</v>
      </c>
      <c r="H215" s="832"/>
      <c r="I215" s="832"/>
      <c r="J215" s="823"/>
      <c r="K215" s="823"/>
      <c r="L215" s="832"/>
      <c r="M215" s="832"/>
      <c r="N215" s="823"/>
      <c r="O215" s="823"/>
      <c r="P215" s="832">
        <v>2</v>
      </c>
      <c r="Q215" s="832">
        <v>254</v>
      </c>
      <c r="R215" s="828"/>
      <c r="S215" s="833">
        <v>127</v>
      </c>
    </row>
    <row r="216" spans="1:19" ht="14.45" customHeight="1" x14ac:dyDescent="0.2">
      <c r="A216" s="822" t="s">
        <v>2491</v>
      </c>
      <c r="B216" s="823" t="s">
        <v>2492</v>
      </c>
      <c r="C216" s="823" t="s">
        <v>1843</v>
      </c>
      <c r="D216" s="823" t="s">
        <v>2486</v>
      </c>
      <c r="E216" s="823" t="s">
        <v>2506</v>
      </c>
      <c r="F216" s="823" t="s">
        <v>2511</v>
      </c>
      <c r="G216" s="823" t="s">
        <v>2512</v>
      </c>
      <c r="H216" s="832"/>
      <c r="I216" s="832"/>
      <c r="J216" s="823"/>
      <c r="K216" s="823"/>
      <c r="L216" s="832"/>
      <c r="M216" s="832"/>
      <c r="N216" s="823"/>
      <c r="O216" s="823"/>
      <c r="P216" s="832">
        <v>1</v>
      </c>
      <c r="Q216" s="832">
        <v>220</v>
      </c>
      <c r="R216" s="828"/>
      <c r="S216" s="833">
        <v>220</v>
      </c>
    </row>
    <row r="217" spans="1:19" ht="14.45" customHeight="1" x14ac:dyDescent="0.2">
      <c r="A217" s="822" t="s">
        <v>2491</v>
      </c>
      <c r="B217" s="823" t="s">
        <v>2492</v>
      </c>
      <c r="C217" s="823" t="s">
        <v>1843</v>
      </c>
      <c r="D217" s="823" t="s">
        <v>2486</v>
      </c>
      <c r="E217" s="823" t="s">
        <v>2506</v>
      </c>
      <c r="F217" s="823" t="s">
        <v>2515</v>
      </c>
      <c r="G217" s="823" t="s">
        <v>2516</v>
      </c>
      <c r="H217" s="832"/>
      <c r="I217" s="832"/>
      <c r="J217" s="823"/>
      <c r="K217" s="823"/>
      <c r="L217" s="832"/>
      <c r="M217" s="832"/>
      <c r="N217" s="823"/>
      <c r="O217" s="823"/>
      <c r="P217" s="832">
        <v>2</v>
      </c>
      <c r="Q217" s="832">
        <v>80</v>
      </c>
      <c r="R217" s="828"/>
      <c r="S217" s="833">
        <v>40</v>
      </c>
    </row>
    <row r="218" spans="1:19" ht="14.45" customHeight="1" x14ac:dyDescent="0.2">
      <c r="A218" s="822" t="s">
        <v>2491</v>
      </c>
      <c r="B218" s="823" t="s">
        <v>2492</v>
      </c>
      <c r="C218" s="823" t="s">
        <v>1843</v>
      </c>
      <c r="D218" s="823" t="s">
        <v>2486</v>
      </c>
      <c r="E218" s="823" t="s">
        <v>2506</v>
      </c>
      <c r="F218" s="823" t="s">
        <v>2529</v>
      </c>
      <c r="G218" s="823" t="s">
        <v>2530</v>
      </c>
      <c r="H218" s="832"/>
      <c r="I218" s="832"/>
      <c r="J218" s="823"/>
      <c r="K218" s="823"/>
      <c r="L218" s="832"/>
      <c r="M218" s="832"/>
      <c r="N218" s="823"/>
      <c r="O218" s="823"/>
      <c r="P218" s="832">
        <v>1</v>
      </c>
      <c r="Q218" s="832">
        <v>388</v>
      </c>
      <c r="R218" s="828"/>
      <c r="S218" s="833">
        <v>388</v>
      </c>
    </row>
    <row r="219" spans="1:19" ht="14.45" customHeight="1" x14ac:dyDescent="0.2">
      <c r="A219" s="822" t="s">
        <v>2491</v>
      </c>
      <c r="B219" s="823" t="s">
        <v>2492</v>
      </c>
      <c r="C219" s="823" t="s">
        <v>1843</v>
      </c>
      <c r="D219" s="823" t="s">
        <v>2486</v>
      </c>
      <c r="E219" s="823" t="s">
        <v>2506</v>
      </c>
      <c r="F219" s="823" t="s">
        <v>2547</v>
      </c>
      <c r="G219" s="823" t="s">
        <v>2548</v>
      </c>
      <c r="H219" s="832"/>
      <c r="I219" s="832"/>
      <c r="J219" s="823"/>
      <c r="K219" s="823"/>
      <c r="L219" s="832"/>
      <c r="M219" s="832"/>
      <c r="N219" s="823"/>
      <c r="O219" s="823"/>
      <c r="P219" s="832">
        <v>1</v>
      </c>
      <c r="Q219" s="832">
        <v>110</v>
      </c>
      <c r="R219" s="828"/>
      <c r="S219" s="833">
        <v>110</v>
      </c>
    </row>
    <row r="220" spans="1:19" ht="14.45" customHeight="1" thickBot="1" x14ac:dyDescent="0.25">
      <c r="A220" s="814" t="s">
        <v>2491</v>
      </c>
      <c r="B220" s="815" t="s">
        <v>2492</v>
      </c>
      <c r="C220" s="815" t="s">
        <v>1843</v>
      </c>
      <c r="D220" s="815" t="s">
        <v>2486</v>
      </c>
      <c r="E220" s="815" t="s">
        <v>2506</v>
      </c>
      <c r="F220" s="815" t="s">
        <v>2557</v>
      </c>
      <c r="G220" s="815" t="s">
        <v>2558</v>
      </c>
      <c r="H220" s="834"/>
      <c r="I220" s="834"/>
      <c r="J220" s="815"/>
      <c r="K220" s="815"/>
      <c r="L220" s="834"/>
      <c r="M220" s="834"/>
      <c r="N220" s="815"/>
      <c r="O220" s="815"/>
      <c r="P220" s="834">
        <v>2</v>
      </c>
      <c r="Q220" s="834">
        <v>620</v>
      </c>
      <c r="R220" s="820"/>
      <c r="S220" s="835">
        <v>310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E459ABC-04C8-47B8-BD01-EAE60622ACC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52592137</v>
      </c>
      <c r="C3" s="343">
        <f t="shared" ref="C3:R3" si="0">SUBTOTAL(9,C6:C1048576)</f>
        <v>0</v>
      </c>
      <c r="D3" s="343">
        <f t="shared" si="0"/>
        <v>55999877</v>
      </c>
      <c r="E3" s="343">
        <f t="shared" si="0"/>
        <v>0</v>
      </c>
      <c r="F3" s="343">
        <f t="shared" si="0"/>
        <v>49574150</v>
      </c>
      <c r="G3" s="346">
        <f>IF(D3&lt;&gt;0,F3/D3,"")</f>
        <v>0.88525462296997548</v>
      </c>
      <c r="H3" s="342">
        <f t="shared" si="0"/>
        <v>1123477.4300000009</v>
      </c>
      <c r="I3" s="343">
        <f t="shared" si="0"/>
        <v>0</v>
      </c>
      <c r="J3" s="343">
        <f t="shared" si="0"/>
        <v>583172.71</v>
      </c>
      <c r="K3" s="343">
        <f t="shared" si="0"/>
        <v>0</v>
      </c>
      <c r="L3" s="343">
        <f t="shared" si="0"/>
        <v>832303.9100000005</v>
      </c>
      <c r="M3" s="344">
        <f>IF(J3&lt;&gt;0,L3/J3,"")</f>
        <v>1.427199688407917</v>
      </c>
      <c r="N3" s="345">
        <f t="shared" si="0"/>
        <v>142925.71000000002</v>
      </c>
      <c r="O3" s="343">
        <f t="shared" si="0"/>
        <v>0</v>
      </c>
      <c r="P3" s="343">
        <f t="shared" si="0"/>
        <v>87987.459999999992</v>
      </c>
      <c r="Q3" s="343">
        <f t="shared" si="0"/>
        <v>0</v>
      </c>
      <c r="R3" s="343">
        <f t="shared" si="0"/>
        <v>135811</v>
      </c>
      <c r="S3" s="344">
        <f>IF(P3&lt;&gt;0,R3/P3,"")</f>
        <v>1.5435267707466498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2019</v>
      </c>
      <c r="C5" s="844"/>
      <c r="D5" s="844">
        <v>2020</v>
      </c>
      <c r="E5" s="844"/>
      <c r="F5" s="844">
        <v>2021</v>
      </c>
      <c r="G5" s="878" t="s">
        <v>2</v>
      </c>
      <c r="H5" s="843">
        <v>2019</v>
      </c>
      <c r="I5" s="844"/>
      <c r="J5" s="844">
        <v>2020</v>
      </c>
      <c r="K5" s="844"/>
      <c r="L5" s="844">
        <v>2021</v>
      </c>
      <c r="M5" s="878" t="s">
        <v>2</v>
      </c>
      <c r="N5" s="843">
        <v>2019</v>
      </c>
      <c r="O5" s="844"/>
      <c r="P5" s="844">
        <v>2020</v>
      </c>
      <c r="Q5" s="844"/>
      <c r="R5" s="844">
        <v>2021</v>
      </c>
      <c r="S5" s="878" t="s">
        <v>2</v>
      </c>
    </row>
    <row r="6" spans="1:19" ht="14.45" customHeight="1" x14ac:dyDescent="0.2">
      <c r="A6" s="836" t="s">
        <v>2561</v>
      </c>
      <c r="B6" s="860"/>
      <c r="C6" s="808"/>
      <c r="D6" s="860"/>
      <c r="E6" s="808"/>
      <c r="F6" s="860">
        <v>80</v>
      </c>
      <c r="G6" s="813"/>
      <c r="H6" s="860"/>
      <c r="I6" s="808"/>
      <c r="J6" s="860"/>
      <c r="K6" s="808"/>
      <c r="L6" s="860"/>
      <c r="M6" s="813"/>
      <c r="N6" s="860"/>
      <c r="O6" s="808"/>
      <c r="P6" s="860"/>
      <c r="Q6" s="808"/>
      <c r="R6" s="860"/>
      <c r="S6" s="231"/>
    </row>
    <row r="7" spans="1:19" ht="14.45" customHeight="1" x14ac:dyDescent="0.2">
      <c r="A7" s="837" t="s">
        <v>1100</v>
      </c>
      <c r="B7" s="862">
        <v>52592099</v>
      </c>
      <c r="C7" s="823"/>
      <c r="D7" s="862">
        <v>55999479</v>
      </c>
      <c r="E7" s="823"/>
      <c r="F7" s="862">
        <v>49574070</v>
      </c>
      <c r="G7" s="828"/>
      <c r="H7" s="862">
        <v>1123477.4300000009</v>
      </c>
      <c r="I7" s="823"/>
      <c r="J7" s="862">
        <v>583172.71</v>
      </c>
      <c r="K7" s="823"/>
      <c r="L7" s="862">
        <v>832303.9100000005</v>
      </c>
      <c r="M7" s="828"/>
      <c r="N7" s="862">
        <v>142925.71000000002</v>
      </c>
      <c r="O7" s="823"/>
      <c r="P7" s="862">
        <v>87987.459999999992</v>
      </c>
      <c r="Q7" s="823"/>
      <c r="R7" s="862">
        <v>135811</v>
      </c>
      <c r="S7" s="829"/>
    </row>
    <row r="8" spans="1:19" ht="14.45" customHeight="1" thickBot="1" x14ac:dyDescent="0.25">
      <c r="A8" s="866" t="s">
        <v>2562</v>
      </c>
      <c r="B8" s="864">
        <v>38</v>
      </c>
      <c r="C8" s="815"/>
      <c r="D8" s="864">
        <v>398</v>
      </c>
      <c r="E8" s="815"/>
      <c r="F8" s="864"/>
      <c r="G8" s="820"/>
      <c r="H8" s="864"/>
      <c r="I8" s="815"/>
      <c r="J8" s="864"/>
      <c r="K8" s="815"/>
      <c r="L8" s="864"/>
      <c r="M8" s="820"/>
      <c r="N8" s="864"/>
      <c r="O8" s="815"/>
      <c r="P8" s="864"/>
      <c r="Q8" s="815"/>
      <c r="R8" s="864"/>
      <c r="S8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FAEEF1D-FB46-41A1-A81A-0DE5D0B64F8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2771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29675.920000000002</v>
      </c>
      <c r="G3" s="208">
        <f t="shared" si="0"/>
        <v>53858540.140000001</v>
      </c>
      <c r="H3" s="208"/>
      <c r="I3" s="208"/>
      <c r="J3" s="208">
        <f t="shared" si="0"/>
        <v>29705.7</v>
      </c>
      <c r="K3" s="208">
        <f t="shared" si="0"/>
        <v>56671037.170000002</v>
      </c>
      <c r="L3" s="208"/>
      <c r="M3" s="208"/>
      <c r="N3" s="208">
        <f t="shared" si="0"/>
        <v>28475.999999999996</v>
      </c>
      <c r="O3" s="208">
        <f t="shared" si="0"/>
        <v>50542264.910000004</v>
      </c>
      <c r="P3" s="79">
        <f>IF(K3=0,0,O3/K3)</f>
        <v>0.89185353637317244</v>
      </c>
      <c r="Q3" s="209">
        <f>IF(N3=0,0,O3/N3)</f>
        <v>1774.9074627756711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9"/>
      <c r="B5" s="867"/>
      <c r="C5" s="869"/>
      <c r="D5" s="879"/>
      <c r="E5" s="871"/>
      <c r="F5" s="880" t="s">
        <v>90</v>
      </c>
      <c r="G5" s="881" t="s">
        <v>14</v>
      </c>
      <c r="H5" s="882"/>
      <c r="I5" s="882"/>
      <c r="J5" s="880" t="s">
        <v>90</v>
      </c>
      <c r="K5" s="881" t="s">
        <v>14</v>
      </c>
      <c r="L5" s="882"/>
      <c r="M5" s="882"/>
      <c r="N5" s="880" t="s">
        <v>90</v>
      </c>
      <c r="O5" s="881" t="s">
        <v>14</v>
      </c>
      <c r="P5" s="883"/>
      <c r="Q5" s="876"/>
    </row>
    <row r="6" spans="1:17" ht="14.45" customHeight="1" x14ac:dyDescent="0.2">
      <c r="A6" s="807" t="s">
        <v>2563</v>
      </c>
      <c r="B6" s="808" t="s">
        <v>2492</v>
      </c>
      <c r="C6" s="808" t="s">
        <v>2506</v>
      </c>
      <c r="D6" s="808" t="s">
        <v>2515</v>
      </c>
      <c r="E6" s="808" t="s">
        <v>2516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80</v>
      </c>
      <c r="P6" s="813"/>
      <c r="Q6" s="831">
        <v>40</v>
      </c>
    </row>
    <row r="7" spans="1:17" ht="14.45" customHeight="1" x14ac:dyDescent="0.2">
      <c r="A7" s="822" t="s">
        <v>587</v>
      </c>
      <c r="B7" s="823" t="s">
        <v>2492</v>
      </c>
      <c r="C7" s="823" t="s">
        <v>2494</v>
      </c>
      <c r="D7" s="823" t="s">
        <v>2495</v>
      </c>
      <c r="E7" s="823" t="s">
        <v>2496</v>
      </c>
      <c r="F7" s="832"/>
      <c r="G7" s="832"/>
      <c r="H7" s="832"/>
      <c r="I7" s="832"/>
      <c r="J7" s="832">
        <v>0</v>
      </c>
      <c r="K7" s="832">
        <v>0</v>
      </c>
      <c r="L7" s="832"/>
      <c r="M7" s="832"/>
      <c r="N7" s="832">
        <v>0</v>
      </c>
      <c r="O7" s="832">
        <v>0</v>
      </c>
      <c r="P7" s="828"/>
      <c r="Q7" s="833"/>
    </row>
    <row r="8" spans="1:17" ht="14.45" customHeight="1" x14ac:dyDescent="0.2">
      <c r="A8" s="822" t="s">
        <v>587</v>
      </c>
      <c r="B8" s="823" t="s">
        <v>2492</v>
      </c>
      <c r="C8" s="823" t="s">
        <v>2494</v>
      </c>
      <c r="D8" s="823" t="s">
        <v>2495</v>
      </c>
      <c r="E8" s="823" t="s">
        <v>2500</v>
      </c>
      <c r="F8" s="832"/>
      <c r="G8" s="832"/>
      <c r="H8" s="832"/>
      <c r="I8" s="832"/>
      <c r="J8" s="832">
        <v>2</v>
      </c>
      <c r="K8" s="832">
        <v>46199.46</v>
      </c>
      <c r="L8" s="832"/>
      <c r="M8" s="832">
        <v>23099.73</v>
      </c>
      <c r="N8" s="832">
        <v>3</v>
      </c>
      <c r="O8" s="832">
        <v>62682</v>
      </c>
      <c r="P8" s="828"/>
      <c r="Q8" s="833">
        <v>20894</v>
      </c>
    </row>
    <row r="9" spans="1:17" ht="14.45" customHeight="1" x14ac:dyDescent="0.2">
      <c r="A9" s="822" t="s">
        <v>587</v>
      </c>
      <c r="B9" s="823" t="s">
        <v>2492</v>
      </c>
      <c r="C9" s="823" t="s">
        <v>2494</v>
      </c>
      <c r="D9" s="823" t="s">
        <v>2497</v>
      </c>
      <c r="E9" s="823" t="s">
        <v>2496</v>
      </c>
      <c r="F9" s="832">
        <v>0</v>
      </c>
      <c r="G9" s="832">
        <v>2.1827872842550278E-11</v>
      </c>
      <c r="H9" s="832"/>
      <c r="I9" s="832"/>
      <c r="J9" s="832">
        <v>0</v>
      </c>
      <c r="K9" s="832">
        <v>0</v>
      </c>
      <c r="L9" s="832"/>
      <c r="M9" s="832"/>
      <c r="N9" s="832">
        <v>0</v>
      </c>
      <c r="O9" s="832">
        <v>0</v>
      </c>
      <c r="P9" s="828"/>
      <c r="Q9" s="833"/>
    </row>
    <row r="10" spans="1:17" ht="14.45" customHeight="1" x14ac:dyDescent="0.2">
      <c r="A10" s="822" t="s">
        <v>587</v>
      </c>
      <c r="B10" s="823" t="s">
        <v>2492</v>
      </c>
      <c r="C10" s="823" t="s">
        <v>2494</v>
      </c>
      <c r="D10" s="823" t="s">
        <v>2497</v>
      </c>
      <c r="E10" s="823" t="s">
        <v>2500</v>
      </c>
      <c r="F10" s="832">
        <v>14</v>
      </c>
      <c r="G10" s="832">
        <v>142925.71</v>
      </c>
      <c r="H10" s="832"/>
      <c r="I10" s="832">
        <v>10208.979285714286</v>
      </c>
      <c r="J10" s="832">
        <v>4</v>
      </c>
      <c r="K10" s="832">
        <v>41788</v>
      </c>
      <c r="L10" s="832"/>
      <c r="M10" s="832">
        <v>10447</v>
      </c>
      <c r="N10" s="832">
        <v>7</v>
      </c>
      <c r="O10" s="832">
        <v>73129</v>
      </c>
      <c r="P10" s="828"/>
      <c r="Q10" s="833">
        <v>10447</v>
      </c>
    </row>
    <row r="11" spans="1:17" ht="14.45" customHeight="1" x14ac:dyDescent="0.2">
      <c r="A11" s="822" t="s">
        <v>587</v>
      </c>
      <c r="B11" s="823" t="s">
        <v>2492</v>
      </c>
      <c r="C11" s="823" t="s">
        <v>2506</v>
      </c>
      <c r="D11" s="823" t="s">
        <v>2509</v>
      </c>
      <c r="E11" s="823" t="s">
        <v>2510</v>
      </c>
      <c r="F11" s="832"/>
      <c r="G11" s="832"/>
      <c r="H11" s="832"/>
      <c r="I11" s="832"/>
      <c r="J11" s="832"/>
      <c r="K11" s="832"/>
      <c r="L11" s="832"/>
      <c r="M11" s="832"/>
      <c r="N11" s="832">
        <v>1</v>
      </c>
      <c r="O11" s="832">
        <v>72</v>
      </c>
      <c r="P11" s="828"/>
      <c r="Q11" s="833">
        <v>72</v>
      </c>
    </row>
    <row r="12" spans="1:17" ht="14.45" customHeight="1" x14ac:dyDescent="0.2">
      <c r="A12" s="822" t="s">
        <v>587</v>
      </c>
      <c r="B12" s="823" t="s">
        <v>2492</v>
      </c>
      <c r="C12" s="823" t="s">
        <v>2506</v>
      </c>
      <c r="D12" s="823" t="s">
        <v>2515</v>
      </c>
      <c r="E12" s="823" t="s">
        <v>2516</v>
      </c>
      <c r="F12" s="832">
        <v>6</v>
      </c>
      <c r="G12" s="832">
        <v>228</v>
      </c>
      <c r="H12" s="832"/>
      <c r="I12" s="832">
        <v>38</v>
      </c>
      <c r="J12" s="832">
        <v>1</v>
      </c>
      <c r="K12" s="832">
        <v>38</v>
      </c>
      <c r="L12" s="832"/>
      <c r="M12" s="832">
        <v>38</v>
      </c>
      <c r="N12" s="832">
        <v>15</v>
      </c>
      <c r="O12" s="832">
        <v>600</v>
      </c>
      <c r="P12" s="828"/>
      <c r="Q12" s="833">
        <v>40</v>
      </c>
    </row>
    <row r="13" spans="1:17" ht="14.45" customHeight="1" x14ac:dyDescent="0.2">
      <c r="A13" s="822" t="s">
        <v>587</v>
      </c>
      <c r="B13" s="823" t="s">
        <v>2492</v>
      </c>
      <c r="C13" s="823" t="s">
        <v>2506</v>
      </c>
      <c r="D13" s="823" t="s">
        <v>2517</v>
      </c>
      <c r="E13" s="823" t="s">
        <v>2518</v>
      </c>
      <c r="F13" s="832">
        <v>5</v>
      </c>
      <c r="G13" s="832">
        <v>895</v>
      </c>
      <c r="H13" s="832"/>
      <c r="I13" s="832">
        <v>179</v>
      </c>
      <c r="J13" s="832">
        <v>4</v>
      </c>
      <c r="K13" s="832">
        <v>720</v>
      </c>
      <c r="L13" s="832"/>
      <c r="M13" s="832">
        <v>180</v>
      </c>
      <c r="N13" s="832">
        <v>32</v>
      </c>
      <c r="O13" s="832">
        <v>6208</v>
      </c>
      <c r="P13" s="828"/>
      <c r="Q13" s="833">
        <v>194</v>
      </c>
    </row>
    <row r="14" spans="1:17" ht="14.45" customHeight="1" x14ac:dyDescent="0.2">
      <c r="A14" s="822" t="s">
        <v>587</v>
      </c>
      <c r="B14" s="823" t="s">
        <v>2492</v>
      </c>
      <c r="C14" s="823" t="s">
        <v>2506</v>
      </c>
      <c r="D14" s="823" t="s">
        <v>2519</v>
      </c>
      <c r="E14" s="823" t="s">
        <v>2520</v>
      </c>
      <c r="F14" s="832"/>
      <c r="G14" s="832"/>
      <c r="H14" s="832"/>
      <c r="I14" s="832"/>
      <c r="J14" s="832"/>
      <c r="K14" s="832"/>
      <c r="L14" s="832"/>
      <c r="M14" s="832"/>
      <c r="N14" s="832">
        <v>7</v>
      </c>
      <c r="O14" s="832">
        <v>1701</v>
      </c>
      <c r="P14" s="828"/>
      <c r="Q14" s="833">
        <v>243</v>
      </c>
    </row>
    <row r="15" spans="1:17" ht="14.45" customHeight="1" x14ac:dyDescent="0.2">
      <c r="A15" s="822" t="s">
        <v>587</v>
      </c>
      <c r="B15" s="823" t="s">
        <v>2492</v>
      </c>
      <c r="C15" s="823" t="s">
        <v>2506</v>
      </c>
      <c r="D15" s="823" t="s">
        <v>2521</v>
      </c>
      <c r="E15" s="823" t="s">
        <v>2522</v>
      </c>
      <c r="F15" s="832">
        <v>14</v>
      </c>
      <c r="G15" s="832">
        <v>0</v>
      </c>
      <c r="H15" s="832"/>
      <c r="I15" s="832">
        <v>0</v>
      </c>
      <c r="J15" s="832">
        <v>6</v>
      </c>
      <c r="K15" s="832">
        <v>0</v>
      </c>
      <c r="L15" s="832"/>
      <c r="M15" s="832">
        <v>0</v>
      </c>
      <c r="N15" s="832">
        <v>10</v>
      </c>
      <c r="O15" s="832">
        <v>0</v>
      </c>
      <c r="P15" s="828"/>
      <c r="Q15" s="833">
        <v>0</v>
      </c>
    </row>
    <row r="16" spans="1:17" ht="14.45" customHeight="1" x14ac:dyDescent="0.2">
      <c r="A16" s="822" t="s">
        <v>587</v>
      </c>
      <c r="B16" s="823" t="s">
        <v>2492</v>
      </c>
      <c r="C16" s="823" t="s">
        <v>2506</v>
      </c>
      <c r="D16" s="823" t="s">
        <v>2564</v>
      </c>
      <c r="E16" s="823" t="s">
        <v>2565</v>
      </c>
      <c r="F16" s="832">
        <v>1</v>
      </c>
      <c r="G16" s="832">
        <v>0</v>
      </c>
      <c r="H16" s="832"/>
      <c r="I16" s="832">
        <v>0</v>
      </c>
      <c r="J16" s="832"/>
      <c r="K16" s="832"/>
      <c r="L16" s="832"/>
      <c r="M16" s="832"/>
      <c r="N16" s="832"/>
      <c r="O16" s="832"/>
      <c r="P16" s="828"/>
      <c r="Q16" s="833"/>
    </row>
    <row r="17" spans="1:17" ht="14.45" customHeight="1" x14ac:dyDescent="0.2">
      <c r="A17" s="822" t="s">
        <v>587</v>
      </c>
      <c r="B17" s="823" t="s">
        <v>2492</v>
      </c>
      <c r="C17" s="823" t="s">
        <v>2506</v>
      </c>
      <c r="D17" s="823" t="s">
        <v>2529</v>
      </c>
      <c r="E17" s="823" t="s">
        <v>2530</v>
      </c>
      <c r="F17" s="832">
        <v>6</v>
      </c>
      <c r="G17" s="832">
        <v>2148</v>
      </c>
      <c r="H17" s="832"/>
      <c r="I17" s="832">
        <v>358</v>
      </c>
      <c r="J17" s="832">
        <v>4</v>
      </c>
      <c r="K17" s="832">
        <v>1440</v>
      </c>
      <c r="L17" s="832"/>
      <c r="M17" s="832">
        <v>360</v>
      </c>
      <c r="N17" s="832">
        <v>57</v>
      </c>
      <c r="O17" s="832">
        <v>22116</v>
      </c>
      <c r="P17" s="828"/>
      <c r="Q17" s="833">
        <v>388</v>
      </c>
    </row>
    <row r="18" spans="1:17" ht="14.45" customHeight="1" x14ac:dyDescent="0.2">
      <c r="A18" s="822" t="s">
        <v>587</v>
      </c>
      <c r="B18" s="823" t="s">
        <v>2492</v>
      </c>
      <c r="C18" s="823" t="s">
        <v>2506</v>
      </c>
      <c r="D18" s="823" t="s">
        <v>2533</v>
      </c>
      <c r="E18" s="823" t="s">
        <v>2534</v>
      </c>
      <c r="F18" s="832">
        <v>2</v>
      </c>
      <c r="G18" s="832">
        <v>1414</v>
      </c>
      <c r="H18" s="832"/>
      <c r="I18" s="832">
        <v>707</v>
      </c>
      <c r="J18" s="832"/>
      <c r="K18" s="832"/>
      <c r="L18" s="832"/>
      <c r="M18" s="832"/>
      <c r="N18" s="832"/>
      <c r="O18" s="832"/>
      <c r="P18" s="828"/>
      <c r="Q18" s="833"/>
    </row>
    <row r="19" spans="1:17" ht="14.45" customHeight="1" x14ac:dyDescent="0.2">
      <c r="A19" s="822" t="s">
        <v>587</v>
      </c>
      <c r="B19" s="823" t="s">
        <v>2492</v>
      </c>
      <c r="C19" s="823" t="s">
        <v>2506</v>
      </c>
      <c r="D19" s="823" t="s">
        <v>2545</v>
      </c>
      <c r="E19" s="823" t="s">
        <v>2546</v>
      </c>
      <c r="F19" s="832"/>
      <c r="G19" s="832"/>
      <c r="H19" s="832"/>
      <c r="I19" s="832"/>
      <c r="J19" s="832"/>
      <c r="K19" s="832"/>
      <c r="L19" s="832"/>
      <c r="M19" s="832"/>
      <c r="N19" s="832">
        <v>3</v>
      </c>
      <c r="O19" s="832">
        <v>366</v>
      </c>
      <c r="P19" s="828"/>
      <c r="Q19" s="833">
        <v>122</v>
      </c>
    </row>
    <row r="20" spans="1:17" ht="14.45" customHeight="1" x14ac:dyDescent="0.2">
      <c r="A20" s="822" t="s">
        <v>587</v>
      </c>
      <c r="B20" s="823" t="s">
        <v>2566</v>
      </c>
      <c r="C20" s="823" t="s">
        <v>2494</v>
      </c>
      <c r="D20" s="823" t="s">
        <v>2567</v>
      </c>
      <c r="E20" s="823" t="s">
        <v>2568</v>
      </c>
      <c r="F20" s="832">
        <v>3</v>
      </c>
      <c r="G20" s="832">
        <v>221.8</v>
      </c>
      <c r="H20" s="832"/>
      <c r="I20" s="832">
        <v>73.933333333333337</v>
      </c>
      <c r="J20" s="832"/>
      <c r="K20" s="832"/>
      <c r="L20" s="832"/>
      <c r="M20" s="832"/>
      <c r="N20" s="832">
        <v>5</v>
      </c>
      <c r="O20" s="832">
        <v>369.16999999999996</v>
      </c>
      <c r="P20" s="828"/>
      <c r="Q20" s="833">
        <v>73.833999999999989</v>
      </c>
    </row>
    <row r="21" spans="1:17" ht="14.45" customHeight="1" x14ac:dyDescent="0.2">
      <c r="A21" s="822" t="s">
        <v>587</v>
      </c>
      <c r="B21" s="823" t="s">
        <v>2566</v>
      </c>
      <c r="C21" s="823" t="s">
        <v>2494</v>
      </c>
      <c r="D21" s="823" t="s">
        <v>2569</v>
      </c>
      <c r="E21" s="823" t="s">
        <v>945</v>
      </c>
      <c r="F21" s="832"/>
      <c r="G21" s="832"/>
      <c r="H21" s="832"/>
      <c r="I21" s="832"/>
      <c r="J21" s="832">
        <v>1</v>
      </c>
      <c r="K21" s="832">
        <v>1142.0899999999999</v>
      </c>
      <c r="L21" s="832"/>
      <c r="M21" s="832">
        <v>1142.0899999999999</v>
      </c>
      <c r="N21" s="832"/>
      <c r="O21" s="832"/>
      <c r="P21" s="828"/>
      <c r="Q21" s="833"/>
    </row>
    <row r="22" spans="1:17" ht="14.45" customHeight="1" x14ac:dyDescent="0.2">
      <c r="A22" s="822" t="s">
        <v>587</v>
      </c>
      <c r="B22" s="823" t="s">
        <v>2566</v>
      </c>
      <c r="C22" s="823" t="s">
        <v>2494</v>
      </c>
      <c r="D22" s="823" t="s">
        <v>2570</v>
      </c>
      <c r="E22" s="823" t="s">
        <v>1042</v>
      </c>
      <c r="F22" s="832">
        <v>0.7</v>
      </c>
      <c r="G22" s="832">
        <v>173.01</v>
      </c>
      <c r="H22" s="832"/>
      <c r="I22" s="832">
        <v>247.15714285714287</v>
      </c>
      <c r="J22" s="832"/>
      <c r="K22" s="832"/>
      <c r="L22" s="832"/>
      <c r="M22" s="832"/>
      <c r="N22" s="832"/>
      <c r="O22" s="832"/>
      <c r="P22" s="828"/>
      <c r="Q22" s="833"/>
    </row>
    <row r="23" spans="1:17" ht="14.45" customHeight="1" x14ac:dyDescent="0.2">
      <c r="A23" s="822" t="s">
        <v>587</v>
      </c>
      <c r="B23" s="823" t="s">
        <v>2566</v>
      </c>
      <c r="C23" s="823" t="s">
        <v>2494</v>
      </c>
      <c r="D23" s="823" t="s">
        <v>2571</v>
      </c>
      <c r="E23" s="823" t="s">
        <v>2572</v>
      </c>
      <c r="F23" s="832"/>
      <c r="G23" s="832"/>
      <c r="H23" s="832"/>
      <c r="I23" s="832"/>
      <c r="J23" s="832">
        <v>1.1000000000000001</v>
      </c>
      <c r="K23" s="832">
        <v>149.44</v>
      </c>
      <c r="L23" s="832"/>
      <c r="M23" s="832">
        <v>135.85454545454544</v>
      </c>
      <c r="N23" s="832"/>
      <c r="O23" s="832"/>
      <c r="P23" s="828"/>
      <c r="Q23" s="833"/>
    </row>
    <row r="24" spans="1:17" ht="14.45" customHeight="1" x14ac:dyDescent="0.2">
      <c r="A24" s="822" t="s">
        <v>587</v>
      </c>
      <c r="B24" s="823" t="s">
        <v>2566</v>
      </c>
      <c r="C24" s="823" t="s">
        <v>2494</v>
      </c>
      <c r="D24" s="823" t="s">
        <v>2573</v>
      </c>
      <c r="E24" s="823" t="s">
        <v>2574</v>
      </c>
      <c r="F24" s="832"/>
      <c r="G24" s="832"/>
      <c r="H24" s="832"/>
      <c r="I24" s="832"/>
      <c r="J24" s="832"/>
      <c r="K24" s="832"/>
      <c r="L24" s="832"/>
      <c r="M24" s="832"/>
      <c r="N24" s="832">
        <v>0.4</v>
      </c>
      <c r="O24" s="832">
        <v>652.72</v>
      </c>
      <c r="P24" s="828"/>
      <c r="Q24" s="833">
        <v>1631.8</v>
      </c>
    </row>
    <row r="25" spans="1:17" ht="14.45" customHeight="1" x14ac:dyDescent="0.2">
      <c r="A25" s="822" t="s">
        <v>587</v>
      </c>
      <c r="B25" s="823" t="s">
        <v>2566</v>
      </c>
      <c r="C25" s="823" t="s">
        <v>2494</v>
      </c>
      <c r="D25" s="823" t="s">
        <v>2498</v>
      </c>
      <c r="E25" s="823" t="s">
        <v>2499</v>
      </c>
      <c r="F25" s="832">
        <v>4.3000000000000007</v>
      </c>
      <c r="G25" s="832">
        <v>254.01999999999995</v>
      </c>
      <c r="H25" s="832"/>
      <c r="I25" s="832">
        <v>59.074418604651143</v>
      </c>
      <c r="J25" s="832">
        <v>5.1999999999999993</v>
      </c>
      <c r="K25" s="832">
        <v>314.35000000000002</v>
      </c>
      <c r="L25" s="832"/>
      <c r="M25" s="832">
        <v>60.451923076923087</v>
      </c>
      <c r="N25" s="832">
        <v>6.3999999999999995</v>
      </c>
      <c r="O25" s="832">
        <v>376.41999999999996</v>
      </c>
      <c r="P25" s="828"/>
      <c r="Q25" s="833">
        <v>58.815624999999997</v>
      </c>
    </row>
    <row r="26" spans="1:17" ht="14.45" customHeight="1" x14ac:dyDescent="0.2">
      <c r="A26" s="822" t="s">
        <v>587</v>
      </c>
      <c r="B26" s="823" t="s">
        <v>2566</v>
      </c>
      <c r="C26" s="823" t="s">
        <v>2494</v>
      </c>
      <c r="D26" s="823" t="s">
        <v>2575</v>
      </c>
      <c r="E26" s="823" t="s">
        <v>2576</v>
      </c>
      <c r="F26" s="832">
        <v>0.4</v>
      </c>
      <c r="G26" s="832">
        <v>652.72</v>
      </c>
      <c r="H26" s="832"/>
      <c r="I26" s="832">
        <v>1631.8</v>
      </c>
      <c r="J26" s="832"/>
      <c r="K26" s="832"/>
      <c r="L26" s="832"/>
      <c r="M26" s="832"/>
      <c r="N26" s="832"/>
      <c r="O26" s="832"/>
      <c r="P26" s="828"/>
      <c r="Q26" s="833"/>
    </row>
    <row r="27" spans="1:17" ht="14.45" customHeight="1" x14ac:dyDescent="0.2">
      <c r="A27" s="822" t="s">
        <v>587</v>
      </c>
      <c r="B27" s="823" t="s">
        <v>2566</v>
      </c>
      <c r="C27" s="823" t="s">
        <v>2494</v>
      </c>
      <c r="D27" s="823" t="s">
        <v>2577</v>
      </c>
      <c r="E27" s="823" t="s">
        <v>2578</v>
      </c>
      <c r="F27" s="832">
        <v>0.5</v>
      </c>
      <c r="G27" s="832">
        <v>204.9</v>
      </c>
      <c r="H27" s="832"/>
      <c r="I27" s="832">
        <v>409.8</v>
      </c>
      <c r="J27" s="832"/>
      <c r="K27" s="832"/>
      <c r="L27" s="832"/>
      <c r="M27" s="832"/>
      <c r="N27" s="832"/>
      <c r="O27" s="832"/>
      <c r="P27" s="828"/>
      <c r="Q27" s="833"/>
    </row>
    <row r="28" spans="1:17" ht="14.45" customHeight="1" x14ac:dyDescent="0.2">
      <c r="A28" s="822" t="s">
        <v>587</v>
      </c>
      <c r="B28" s="823" t="s">
        <v>2566</v>
      </c>
      <c r="C28" s="823" t="s">
        <v>2494</v>
      </c>
      <c r="D28" s="823" t="s">
        <v>2579</v>
      </c>
      <c r="E28" s="823" t="s">
        <v>2580</v>
      </c>
      <c r="F28" s="832">
        <v>3</v>
      </c>
      <c r="G28" s="832">
        <v>100.24</v>
      </c>
      <c r="H28" s="832"/>
      <c r="I28" s="832">
        <v>33.413333333333334</v>
      </c>
      <c r="J28" s="832"/>
      <c r="K28" s="832"/>
      <c r="L28" s="832"/>
      <c r="M28" s="832"/>
      <c r="N28" s="832"/>
      <c r="O28" s="832"/>
      <c r="P28" s="828"/>
      <c r="Q28" s="833"/>
    </row>
    <row r="29" spans="1:17" ht="14.45" customHeight="1" x14ac:dyDescent="0.2">
      <c r="A29" s="822" t="s">
        <v>587</v>
      </c>
      <c r="B29" s="823" t="s">
        <v>2566</v>
      </c>
      <c r="C29" s="823" t="s">
        <v>2494</v>
      </c>
      <c r="D29" s="823" t="s">
        <v>2581</v>
      </c>
      <c r="E29" s="823" t="s">
        <v>1042</v>
      </c>
      <c r="F29" s="832">
        <v>0.5</v>
      </c>
      <c r="G29" s="832">
        <v>71.849999999999994</v>
      </c>
      <c r="H29" s="832"/>
      <c r="I29" s="832">
        <v>143.69999999999999</v>
      </c>
      <c r="J29" s="832"/>
      <c r="K29" s="832"/>
      <c r="L29" s="832"/>
      <c r="M29" s="832"/>
      <c r="N29" s="832"/>
      <c r="O29" s="832"/>
      <c r="P29" s="828"/>
      <c r="Q29" s="833"/>
    </row>
    <row r="30" spans="1:17" ht="14.45" customHeight="1" x14ac:dyDescent="0.2">
      <c r="A30" s="822" t="s">
        <v>587</v>
      </c>
      <c r="B30" s="823" t="s">
        <v>2566</v>
      </c>
      <c r="C30" s="823" t="s">
        <v>2494</v>
      </c>
      <c r="D30" s="823" t="s">
        <v>2582</v>
      </c>
      <c r="E30" s="823" t="s">
        <v>1054</v>
      </c>
      <c r="F30" s="832">
        <v>1</v>
      </c>
      <c r="G30" s="832">
        <v>33.39</v>
      </c>
      <c r="H30" s="832"/>
      <c r="I30" s="832">
        <v>33.39</v>
      </c>
      <c r="J30" s="832"/>
      <c r="K30" s="832"/>
      <c r="L30" s="832"/>
      <c r="M30" s="832"/>
      <c r="N30" s="832"/>
      <c r="O30" s="832"/>
      <c r="P30" s="828"/>
      <c r="Q30" s="833"/>
    </row>
    <row r="31" spans="1:17" ht="14.45" customHeight="1" x14ac:dyDescent="0.2">
      <c r="A31" s="822" t="s">
        <v>587</v>
      </c>
      <c r="B31" s="823" t="s">
        <v>2566</v>
      </c>
      <c r="C31" s="823" t="s">
        <v>2494</v>
      </c>
      <c r="D31" s="823" t="s">
        <v>2583</v>
      </c>
      <c r="E31" s="823" t="s">
        <v>2584</v>
      </c>
      <c r="F31" s="832">
        <v>0.1</v>
      </c>
      <c r="G31" s="832">
        <v>27.01</v>
      </c>
      <c r="H31" s="832"/>
      <c r="I31" s="832">
        <v>270.10000000000002</v>
      </c>
      <c r="J31" s="832">
        <v>0.5</v>
      </c>
      <c r="K31" s="832">
        <v>135.05000000000001</v>
      </c>
      <c r="L31" s="832"/>
      <c r="M31" s="832">
        <v>270.10000000000002</v>
      </c>
      <c r="N31" s="832"/>
      <c r="O31" s="832"/>
      <c r="P31" s="828"/>
      <c r="Q31" s="833"/>
    </row>
    <row r="32" spans="1:17" ht="14.45" customHeight="1" x14ac:dyDescent="0.2">
      <c r="A32" s="822" t="s">
        <v>587</v>
      </c>
      <c r="B32" s="823" t="s">
        <v>2566</v>
      </c>
      <c r="C32" s="823" t="s">
        <v>2494</v>
      </c>
      <c r="D32" s="823" t="s">
        <v>2585</v>
      </c>
      <c r="E32" s="823" t="s">
        <v>679</v>
      </c>
      <c r="F32" s="832">
        <v>3.5</v>
      </c>
      <c r="G32" s="832">
        <v>472.84999999999997</v>
      </c>
      <c r="H32" s="832"/>
      <c r="I32" s="832">
        <v>135.1</v>
      </c>
      <c r="J32" s="832">
        <v>6.2</v>
      </c>
      <c r="K32" s="832">
        <v>837.62</v>
      </c>
      <c r="L32" s="832"/>
      <c r="M32" s="832">
        <v>135.1</v>
      </c>
      <c r="N32" s="832">
        <v>6.5000000000000009</v>
      </c>
      <c r="O32" s="832">
        <v>878.15</v>
      </c>
      <c r="P32" s="828"/>
      <c r="Q32" s="833">
        <v>135.09999999999997</v>
      </c>
    </row>
    <row r="33" spans="1:17" ht="14.45" customHeight="1" x14ac:dyDescent="0.2">
      <c r="A33" s="822" t="s">
        <v>587</v>
      </c>
      <c r="B33" s="823" t="s">
        <v>2566</v>
      </c>
      <c r="C33" s="823" t="s">
        <v>2494</v>
      </c>
      <c r="D33" s="823" t="s">
        <v>2586</v>
      </c>
      <c r="E33" s="823" t="s">
        <v>707</v>
      </c>
      <c r="F33" s="832"/>
      <c r="G33" s="832"/>
      <c r="H33" s="832"/>
      <c r="I33" s="832"/>
      <c r="J33" s="832"/>
      <c r="K33" s="832"/>
      <c r="L33" s="832"/>
      <c r="M33" s="832"/>
      <c r="N33" s="832">
        <v>0.1</v>
      </c>
      <c r="O33" s="832">
        <v>54.11</v>
      </c>
      <c r="P33" s="828"/>
      <c r="Q33" s="833">
        <v>541.09999999999991</v>
      </c>
    </row>
    <row r="34" spans="1:17" ht="14.45" customHeight="1" x14ac:dyDescent="0.2">
      <c r="A34" s="822" t="s">
        <v>587</v>
      </c>
      <c r="B34" s="823" t="s">
        <v>2566</v>
      </c>
      <c r="C34" s="823" t="s">
        <v>2494</v>
      </c>
      <c r="D34" s="823" t="s">
        <v>2587</v>
      </c>
      <c r="E34" s="823" t="s">
        <v>699</v>
      </c>
      <c r="F34" s="832"/>
      <c r="G34" s="832"/>
      <c r="H34" s="832"/>
      <c r="I34" s="832"/>
      <c r="J34" s="832"/>
      <c r="K34" s="832"/>
      <c r="L34" s="832"/>
      <c r="M34" s="832"/>
      <c r="N34" s="832">
        <v>0.1</v>
      </c>
      <c r="O34" s="832">
        <v>71.55</v>
      </c>
      <c r="P34" s="828"/>
      <c r="Q34" s="833">
        <v>715.49999999999989</v>
      </c>
    </row>
    <row r="35" spans="1:17" ht="14.45" customHeight="1" x14ac:dyDescent="0.2">
      <c r="A35" s="822" t="s">
        <v>587</v>
      </c>
      <c r="B35" s="823" t="s">
        <v>2566</v>
      </c>
      <c r="C35" s="823" t="s">
        <v>2501</v>
      </c>
      <c r="D35" s="823" t="s">
        <v>2588</v>
      </c>
      <c r="E35" s="823" t="s">
        <v>2503</v>
      </c>
      <c r="F35" s="832"/>
      <c r="G35" s="832"/>
      <c r="H35" s="832"/>
      <c r="I35" s="832"/>
      <c r="J35" s="832">
        <v>1</v>
      </c>
      <c r="K35" s="832">
        <v>2707.83</v>
      </c>
      <c r="L35" s="832"/>
      <c r="M35" s="832">
        <v>2707.83</v>
      </c>
      <c r="N35" s="832"/>
      <c r="O35" s="832"/>
      <c r="P35" s="828"/>
      <c r="Q35" s="833"/>
    </row>
    <row r="36" spans="1:17" ht="14.45" customHeight="1" x14ac:dyDescent="0.2">
      <c r="A36" s="822" t="s">
        <v>587</v>
      </c>
      <c r="B36" s="823" t="s">
        <v>2566</v>
      </c>
      <c r="C36" s="823" t="s">
        <v>2501</v>
      </c>
      <c r="D36" s="823" t="s">
        <v>2502</v>
      </c>
      <c r="E36" s="823" t="s">
        <v>2503</v>
      </c>
      <c r="F36" s="832">
        <v>3</v>
      </c>
      <c r="G36" s="832">
        <v>5027.92</v>
      </c>
      <c r="H36" s="832"/>
      <c r="I36" s="832">
        <v>1675.9733333333334</v>
      </c>
      <c r="J36" s="832">
        <v>1</v>
      </c>
      <c r="K36" s="832">
        <v>1700.09</v>
      </c>
      <c r="L36" s="832"/>
      <c r="M36" s="832">
        <v>1700.09</v>
      </c>
      <c r="N36" s="832">
        <v>2</v>
      </c>
      <c r="O36" s="832">
        <v>3400.18</v>
      </c>
      <c r="P36" s="828"/>
      <c r="Q36" s="833">
        <v>1700.09</v>
      </c>
    </row>
    <row r="37" spans="1:17" ht="14.45" customHeight="1" x14ac:dyDescent="0.2">
      <c r="A37" s="822" t="s">
        <v>587</v>
      </c>
      <c r="B37" s="823" t="s">
        <v>2566</v>
      </c>
      <c r="C37" s="823" t="s">
        <v>2501</v>
      </c>
      <c r="D37" s="823" t="s">
        <v>2504</v>
      </c>
      <c r="E37" s="823" t="s">
        <v>2505</v>
      </c>
      <c r="F37" s="832">
        <v>2</v>
      </c>
      <c r="G37" s="832">
        <v>499.92</v>
      </c>
      <c r="H37" s="832"/>
      <c r="I37" s="832">
        <v>249.96</v>
      </c>
      <c r="J37" s="832">
        <v>2</v>
      </c>
      <c r="K37" s="832">
        <v>506.36</v>
      </c>
      <c r="L37" s="832"/>
      <c r="M37" s="832">
        <v>253.18</v>
      </c>
      <c r="N37" s="832">
        <v>2</v>
      </c>
      <c r="O37" s="832">
        <v>506.36</v>
      </c>
      <c r="P37" s="828"/>
      <c r="Q37" s="833">
        <v>253.18</v>
      </c>
    </row>
    <row r="38" spans="1:17" ht="14.45" customHeight="1" x14ac:dyDescent="0.2">
      <c r="A38" s="822" t="s">
        <v>587</v>
      </c>
      <c r="B38" s="823" t="s">
        <v>2566</v>
      </c>
      <c r="C38" s="823" t="s">
        <v>2589</v>
      </c>
      <c r="D38" s="823" t="s">
        <v>2590</v>
      </c>
      <c r="E38" s="823" t="s">
        <v>2591</v>
      </c>
      <c r="F38" s="832"/>
      <c r="G38" s="832"/>
      <c r="H38" s="832"/>
      <c r="I38" s="832"/>
      <c r="J38" s="832">
        <v>1</v>
      </c>
      <c r="K38" s="832">
        <v>460.67</v>
      </c>
      <c r="L38" s="832"/>
      <c r="M38" s="832">
        <v>460.67</v>
      </c>
      <c r="N38" s="832"/>
      <c r="O38" s="832"/>
      <c r="P38" s="828"/>
      <c r="Q38" s="833"/>
    </row>
    <row r="39" spans="1:17" ht="14.45" customHeight="1" x14ac:dyDescent="0.2">
      <c r="A39" s="822" t="s">
        <v>587</v>
      </c>
      <c r="B39" s="823" t="s">
        <v>2566</v>
      </c>
      <c r="C39" s="823" t="s">
        <v>2589</v>
      </c>
      <c r="D39" s="823" t="s">
        <v>2592</v>
      </c>
      <c r="E39" s="823" t="s">
        <v>2593</v>
      </c>
      <c r="F39" s="832">
        <v>1</v>
      </c>
      <c r="G39" s="832">
        <v>4227.33</v>
      </c>
      <c r="H39" s="832"/>
      <c r="I39" s="832">
        <v>4227.33</v>
      </c>
      <c r="J39" s="832"/>
      <c r="K39" s="832"/>
      <c r="L39" s="832"/>
      <c r="M39" s="832"/>
      <c r="N39" s="832"/>
      <c r="O39" s="832"/>
      <c r="P39" s="828"/>
      <c r="Q39" s="833"/>
    </row>
    <row r="40" spans="1:17" ht="14.45" customHeight="1" x14ac:dyDescent="0.2">
      <c r="A40" s="822" t="s">
        <v>587</v>
      </c>
      <c r="B40" s="823" t="s">
        <v>2566</v>
      </c>
      <c r="C40" s="823" t="s">
        <v>2506</v>
      </c>
      <c r="D40" s="823" t="s">
        <v>2594</v>
      </c>
      <c r="E40" s="823" t="s">
        <v>2595</v>
      </c>
      <c r="F40" s="832">
        <v>495</v>
      </c>
      <c r="G40" s="832">
        <v>89595</v>
      </c>
      <c r="H40" s="832"/>
      <c r="I40" s="832">
        <v>181</v>
      </c>
      <c r="J40" s="832">
        <v>350</v>
      </c>
      <c r="K40" s="832">
        <v>74082</v>
      </c>
      <c r="L40" s="832"/>
      <c r="M40" s="832">
        <v>211.66285714285715</v>
      </c>
      <c r="N40" s="832">
        <v>246</v>
      </c>
      <c r="O40" s="832">
        <v>45756</v>
      </c>
      <c r="P40" s="828"/>
      <c r="Q40" s="833">
        <v>186</v>
      </c>
    </row>
    <row r="41" spans="1:17" ht="14.45" customHeight="1" x14ac:dyDescent="0.2">
      <c r="A41" s="822" t="s">
        <v>587</v>
      </c>
      <c r="B41" s="823" t="s">
        <v>2566</v>
      </c>
      <c r="C41" s="823" t="s">
        <v>2506</v>
      </c>
      <c r="D41" s="823" t="s">
        <v>2513</v>
      </c>
      <c r="E41" s="823" t="s">
        <v>2514</v>
      </c>
      <c r="F41" s="832">
        <v>1</v>
      </c>
      <c r="G41" s="832">
        <v>199</v>
      </c>
      <c r="H41" s="832"/>
      <c r="I41" s="832">
        <v>199</v>
      </c>
      <c r="J41" s="832">
        <v>1</v>
      </c>
      <c r="K41" s="832">
        <v>201</v>
      </c>
      <c r="L41" s="832"/>
      <c r="M41" s="832">
        <v>201</v>
      </c>
      <c r="N41" s="832">
        <v>2</v>
      </c>
      <c r="O41" s="832">
        <v>420</v>
      </c>
      <c r="P41" s="828"/>
      <c r="Q41" s="833">
        <v>210</v>
      </c>
    </row>
    <row r="42" spans="1:17" ht="14.45" customHeight="1" x14ac:dyDescent="0.2">
      <c r="A42" s="822" t="s">
        <v>587</v>
      </c>
      <c r="B42" s="823" t="s">
        <v>2566</v>
      </c>
      <c r="C42" s="823" t="s">
        <v>2506</v>
      </c>
      <c r="D42" s="823" t="s">
        <v>2596</v>
      </c>
      <c r="E42" s="823" t="s">
        <v>2597</v>
      </c>
      <c r="F42" s="832">
        <v>9</v>
      </c>
      <c r="G42" s="832">
        <v>9117</v>
      </c>
      <c r="H42" s="832"/>
      <c r="I42" s="832">
        <v>1013</v>
      </c>
      <c r="J42" s="832">
        <v>8</v>
      </c>
      <c r="K42" s="832">
        <v>8128</v>
      </c>
      <c r="L42" s="832"/>
      <c r="M42" s="832">
        <v>1016</v>
      </c>
      <c r="N42" s="832">
        <v>5</v>
      </c>
      <c r="O42" s="832">
        <v>5225</v>
      </c>
      <c r="P42" s="828"/>
      <c r="Q42" s="833">
        <v>1045</v>
      </c>
    </row>
    <row r="43" spans="1:17" ht="14.45" customHeight="1" x14ac:dyDescent="0.2">
      <c r="A43" s="822" t="s">
        <v>587</v>
      </c>
      <c r="B43" s="823" t="s">
        <v>2566</v>
      </c>
      <c r="C43" s="823" t="s">
        <v>2506</v>
      </c>
      <c r="D43" s="823" t="s">
        <v>2598</v>
      </c>
      <c r="E43" s="823" t="s">
        <v>2599</v>
      </c>
      <c r="F43" s="832">
        <v>1</v>
      </c>
      <c r="G43" s="832">
        <v>11910</v>
      </c>
      <c r="H43" s="832"/>
      <c r="I43" s="832">
        <v>11910</v>
      </c>
      <c r="J43" s="832"/>
      <c r="K43" s="832"/>
      <c r="L43" s="832"/>
      <c r="M43" s="832"/>
      <c r="N43" s="832"/>
      <c r="O43" s="832"/>
      <c r="P43" s="828"/>
      <c r="Q43" s="833"/>
    </row>
    <row r="44" spans="1:17" ht="14.45" customHeight="1" x14ac:dyDescent="0.2">
      <c r="A44" s="822" t="s">
        <v>587</v>
      </c>
      <c r="B44" s="823" t="s">
        <v>2566</v>
      </c>
      <c r="C44" s="823" t="s">
        <v>2506</v>
      </c>
      <c r="D44" s="823" t="s">
        <v>2600</v>
      </c>
      <c r="E44" s="823" t="s">
        <v>2601</v>
      </c>
      <c r="F44" s="832">
        <v>1</v>
      </c>
      <c r="G44" s="832">
        <v>5259</v>
      </c>
      <c r="H44" s="832"/>
      <c r="I44" s="832">
        <v>5259</v>
      </c>
      <c r="J44" s="832"/>
      <c r="K44" s="832"/>
      <c r="L44" s="832"/>
      <c r="M44" s="832"/>
      <c r="N44" s="832"/>
      <c r="O44" s="832"/>
      <c r="P44" s="828"/>
      <c r="Q44" s="833"/>
    </row>
    <row r="45" spans="1:17" ht="14.45" customHeight="1" x14ac:dyDescent="0.2">
      <c r="A45" s="822" t="s">
        <v>587</v>
      </c>
      <c r="B45" s="823" t="s">
        <v>2566</v>
      </c>
      <c r="C45" s="823" t="s">
        <v>2506</v>
      </c>
      <c r="D45" s="823" t="s">
        <v>2519</v>
      </c>
      <c r="E45" s="823" t="s">
        <v>2520</v>
      </c>
      <c r="F45" s="832">
        <v>1993</v>
      </c>
      <c r="G45" s="832">
        <v>452411</v>
      </c>
      <c r="H45" s="832"/>
      <c r="I45" s="832">
        <v>227</v>
      </c>
      <c r="J45" s="832">
        <v>2020</v>
      </c>
      <c r="K45" s="832">
        <v>464600</v>
      </c>
      <c r="L45" s="832"/>
      <c r="M45" s="832">
        <v>230</v>
      </c>
      <c r="N45" s="832">
        <v>2024</v>
      </c>
      <c r="O45" s="832">
        <v>491767</v>
      </c>
      <c r="P45" s="828"/>
      <c r="Q45" s="833">
        <v>242.96788537549406</v>
      </c>
    </row>
    <row r="46" spans="1:17" ht="14.45" customHeight="1" x14ac:dyDescent="0.2">
      <c r="A46" s="822" t="s">
        <v>587</v>
      </c>
      <c r="B46" s="823" t="s">
        <v>2566</v>
      </c>
      <c r="C46" s="823" t="s">
        <v>2506</v>
      </c>
      <c r="D46" s="823" t="s">
        <v>2602</v>
      </c>
      <c r="E46" s="823" t="s">
        <v>2603</v>
      </c>
      <c r="F46" s="832">
        <v>0</v>
      </c>
      <c r="G46" s="832">
        <v>0</v>
      </c>
      <c r="H46" s="832"/>
      <c r="I46" s="832"/>
      <c r="J46" s="832">
        <v>0</v>
      </c>
      <c r="K46" s="832">
        <v>0</v>
      </c>
      <c r="L46" s="832"/>
      <c r="M46" s="832"/>
      <c r="N46" s="832">
        <v>0</v>
      </c>
      <c r="O46" s="832">
        <v>0</v>
      </c>
      <c r="P46" s="828"/>
      <c r="Q46" s="833"/>
    </row>
    <row r="47" spans="1:17" ht="14.45" customHeight="1" x14ac:dyDescent="0.2">
      <c r="A47" s="822" t="s">
        <v>587</v>
      </c>
      <c r="B47" s="823" t="s">
        <v>2566</v>
      </c>
      <c r="C47" s="823" t="s">
        <v>2506</v>
      </c>
      <c r="D47" s="823" t="s">
        <v>2604</v>
      </c>
      <c r="E47" s="823" t="s">
        <v>2605</v>
      </c>
      <c r="F47" s="832">
        <v>3021</v>
      </c>
      <c r="G47" s="832">
        <v>0</v>
      </c>
      <c r="H47" s="832"/>
      <c r="I47" s="832">
        <v>0</v>
      </c>
      <c r="J47" s="832">
        <v>3463</v>
      </c>
      <c r="K47" s="832">
        <v>0</v>
      </c>
      <c r="L47" s="832"/>
      <c r="M47" s="832">
        <v>0</v>
      </c>
      <c r="N47" s="832">
        <v>3129</v>
      </c>
      <c r="O47" s="832">
        <v>0</v>
      </c>
      <c r="P47" s="828"/>
      <c r="Q47" s="833">
        <v>0</v>
      </c>
    </row>
    <row r="48" spans="1:17" ht="14.45" customHeight="1" x14ac:dyDescent="0.2">
      <c r="A48" s="822" t="s">
        <v>587</v>
      </c>
      <c r="B48" s="823" t="s">
        <v>2566</v>
      </c>
      <c r="C48" s="823" t="s">
        <v>2506</v>
      </c>
      <c r="D48" s="823" t="s">
        <v>2606</v>
      </c>
      <c r="E48" s="823" t="s">
        <v>2607</v>
      </c>
      <c r="F48" s="832">
        <v>42</v>
      </c>
      <c r="G48" s="832">
        <v>0</v>
      </c>
      <c r="H48" s="832"/>
      <c r="I48" s="832">
        <v>0</v>
      </c>
      <c r="J48" s="832">
        <v>10</v>
      </c>
      <c r="K48" s="832">
        <v>0</v>
      </c>
      <c r="L48" s="832"/>
      <c r="M48" s="832">
        <v>0</v>
      </c>
      <c r="N48" s="832">
        <v>62</v>
      </c>
      <c r="O48" s="832">
        <v>0</v>
      </c>
      <c r="P48" s="828"/>
      <c r="Q48" s="833">
        <v>0</v>
      </c>
    </row>
    <row r="49" spans="1:17" ht="14.45" customHeight="1" x14ac:dyDescent="0.2">
      <c r="A49" s="822" t="s">
        <v>587</v>
      </c>
      <c r="B49" s="823" t="s">
        <v>2566</v>
      </c>
      <c r="C49" s="823" t="s">
        <v>2506</v>
      </c>
      <c r="D49" s="823" t="s">
        <v>2608</v>
      </c>
      <c r="E49" s="823" t="s">
        <v>2609</v>
      </c>
      <c r="F49" s="832">
        <v>1907</v>
      </c>
      <c r="G49" s="832">
        <v>0</v>
      </c>
      <c r="H49" s="832"/>
      <c r="I49" s="832">
        <v>0</v>
      </c>
      <c r="J49" s="832">
        <v>1928</v>
      </c>
      <c r="K49" s="832">
        <v>0</v>
      </c>
      <c r="L49" s="832"/>
      <c r="M49" s="832">
        <v>0</v>
      </c>
      <c r="N49" s="832">
        <v>1897</v>
      </c>
      <c r="O49" s="832">
        <v>0</v>
      </c>
      <c r="P49" s="828"/>
      <c r="Q49" s="833">
        <v>0</v>
      </c>
    </row>
    <row r="50" spans="1:17" ht="14.45" customHeight="1" x14ac:dyDescent="0.2">
      <c r="A50" s="822" t="s">
        <v>587</v>
      </c>
      <c r="B50" s="823" t="s">
        <v>2566</v>
      </c>
      <c r="C50" s="823" t="s">
        <v>2506</v>
      </c>
      <c r="D50" s="823" t="s">
        <v>2610</v>
      </c>
      <c r="E50" s="823" t="s">
        <v>2611</v>
      </c>
      <c r="F50" s="832">
        <v>0</v>
      </c>
      <c r="G50" s="832">
        <v>0</v>
      </c>
      <c r="H50" s="832"/>
      <c r="I50" s="832"/>
      <c r="J50" s="832">
        <v>0</v>
      </c>
      <c r="K50" s="832">
        <v>0</v>
      </c>
      <c r="L50" s="832"/>
      <c r="M50" s="832"/>
      <c r="N50" s="832"/>
      <c r="O50" s="832"/>
      <c r="P50" s="828"/>
      <c r="Q50" s="833"/>
    </row>
    <row r="51" spans="1:17" ht="14.45" customHeight="1" x14ac:dyDescent="0.2">
      <c r="A51" s="822" t="s">
        <v>587</v>
      </c>
      <c r="B51" s="823" t="s">
        <v>2566</v>
      </c>
      <c r="C51" s="823" t="s">
        <v>2506</v>
      </c>
      <c r="D51" s="823" t="s">
        <v>2529</v>
      </c>
      <c r="E51" s="823" t="s">
        <v>2530</v>
      </c>
      <c r="F51" s="832">
        <v>2103</v>
      </c>
      <c r="G51" s="832">
        <v>752874</v>
      </c>
      <c r="H51" s="832"/>
      <c r="I51" s="832">
        <v>358</v>
      </c>
      <c r="J51" s="832">
        <v>2115</v>
      </c>
      <c r="K51" s="832">
        <v>761400</v>
      </c>
      <c r="L51" s="832"/>
      <c r="M51" s="832">
        <v>360</v>
      </c>
      <c r="N51" s="832">
        <v>2136</v>
      </c>
      <c r="O51" s="832">
        <v>828768</v>
      </c>
      <c r="P51" s="828"/>
      <c r="Q51" s="833">
        <v>388</v>
      </c>
    </row>
    <row r="52" spans="1:17" ht="14.45" customHeight="1" x14ac:dyDescent="0.2">
      <c r="A52" s="822" t="s">
        <v>587</v>
      </c>
      <c r="B52" s="823" t="s">
        <v>2566</v>
      </c>
      <c r="C52" s="823" t="s">
        <v>2506</v>
      </c>
      <c r="D52" s="823" t="s">
        <v>2533</v>
      </c>
      <c r="E52" s="823" t="s">
        <v>2534</v>
      </c>
      <c r="F52" s="832">
        <v>1890</v>
      </c>
      <c r="G52" s="832">
        <v>1336165</v>
      </c>
      <c r="H52" s="832"/>
      <c r="I52" s="832">
        <v>706.96560846560851</v>
      </c>
      <c r="J52" s="832">
        <v>1888</v>
      </c>
      <c r="K52" s="832">
        <v>1342304</v>
      </c>
      <c r="L52" s="832"/>
      <c r="M52" s="832">
        <v>710.96610169491521</v>
      </c>
      <c r="N52" s="832">
        <v>1889</v>
      </c>
      <c r="O52" s="832">
        <v>1450125</v>
      </c>
      <c r="P52" s="828"/>
      <c r="Q52" s="833">
        <v>767.66807834833241</v>
      </c>
    </row>
    <row r="53" spans="1:17" ht="14.45" customHeight="1" x14ac:dyDescent="0.2">
      <c r="A53" s="822" t="s">
        <v>587</v>
      </c>
      <c r="B53" s="823" t="s">
        <v>2566</v>
      </c>
      <c r="C53" s="823" t="s">
        <v>2506</v>
      </c>
      <c r="D53" s="823" t="s">
        <v>2612</v>
      </c>
      <c r="E53" s="823" t="s">
        <v>2613</v>
      </c>
      <c r="F53" s="832">
        <v>13</v>
      </c>
      <c r="G53" s="832">
        <v>0</v>
      </c>
      <c r="H53" s="832"/>
      <c r="I53" s="832">
        <v>0</v>
      </c>
      <c r="J53" s="832">
        <v>9</v>
      </c>
      <c r="K53" s="832">
        <v>0</v>
      </c>
      <c r="L53" s="832"/>
      <c r="M53" s="832">
        <v>0</v>
      </c>
      <c r="N53" s="832">
        <v>12</v>
      </c>
      <c r="O53" s="832">
        <v>0</v>
      </c>
      <c r="P53" s="828"/>
      <c r="Q53" s="833">
        <v>0</v>
      </c>
    </row>
    <row r="54" spans="1:17" ht="14.45" customHeight="1" x14ac:dyDescent="0.2">
      <c r="A54" s="822" t="s">
        <v>587</v>
      </c>
      <c r="B54" s="823" t="s">
        <v>2566</v>
      </c>
      <c r="C54" s="823" t="s">
        <v>2506</v>
      </c>
      <c r="D54" s="823" t="s">
        <v>2614</v>
      </c>
      <c r="E54" s="823" t="s">
        <v>2615</v>
      </c>
      <c r="F54" s="832">
        <v>186</v>
      </c>
      <c r="G54" s="832">
        <v>29387</v>
      </c>
      <c r="H54" s="832"/>
      <c r="I54" s="832">
        <v>157.99462365591398</v>
      </c>
      <c r="J54" s="832">
        <v>176</v>
      </c>
      <c r="K54" s="832">
        <v>28160</v>
      </c>
      <c r="L54" s="832"/>
      <c r="M54" s="832">
        <v>160</v>
      </c>
      <c r="N54" s="832">
        <v>186</v>
      </c>
      <c r="O54" s="832">
        <v>31795</v>
      </c>
      <c r="P54" s="828"/>
      <c r="Q54" s="833">
        <v>170.94086021505376</v>
      </c>
    </row>
    <row r="55" spans="1:17" ht="14.45" customHeight="1" x14ac:dyDescent="0.2">
      <c r="A55" s="822" t="s">
        <v>587</v>
      </c>
      <c r="B55" s="823" t="s">
        <v>2566</v>
      </c>
      <c r="C55" s="823" t="s">
        <v>2506</v>
      </c>
      <c r="D55" s="823" t="s">
        <v>2616</v>
      </c>
      <c r="E55" s="823" t="s">
        <v>2617</v>
      </c>
      <c r="F55" s="832">
        <v>7333</v>
      </c>
      <c r="G55" s="832">
        <v>6996921</v>
      </c>
      <c r="H55" s="832"/>
      <c r="I55" s="832">
        <v>954.16896222555567</v>
      </c>
      <c r="J55" s="832">
        <v>6679</v>
      </c>
      <c r="K55" s="832">
        <v>6403971</v>
      </c>
      <c r="L55" s="832"/>
      <c r="M55" s="832">
        <v>958.82182961521187</v>
      </c>
      <c r="N55" s="832">
        <v>6374</v>
      </c>
      <c r="O55" s="832">
        <v>6131674</v>
      </c>
      <c r="P55" s="828"/>
      <c r="Q55" s="833">
        <v>961.98211484154376</v>
      </c>
    </row>
    <row r="56" spans="1:17" ht="14.45" customHeight="1" x14ac:dyDescent="0.2">
      <c r="A56" s="822" t="s">
        <v>587</v>
      </c>
      <c r="B56" s="823" t="s">
        <v>2566</v>
      </c>
      <c r="C56" s="823" t="s">
        <v>2506</v>
      </c>
      <c r="D56" s="823" t="s">
        <v>2618</v>
      </c>
      <c r="E56" s="823" t="s">
        <v>2619</v>
      </c>
      <c r="F56" s="832"/>
      <c r="G56" s="832"/>
      <c r="H56" s="832"/>
      <c r="I56" s="832"/>
      <c r="J56" s="832">
        <v>1</v>
      </c>
      <c r="K56" s="832">
        <v>323</v>
      </c>
      <c r="L56" s="832"/>
      <c r="M56" s="832">
        <v>323</v>
      </c>
      <c r="N56" s="832">
        <v>1</v>
      </c>
      <c r="O56" s="832">
        <v>335</v>
      </c>
      <c r="P56" s="828"/>
      <c r="Q56" s="833">
        <v>335</v>
      </c>
    </row>
    <row r="57" spans="1:17" ht="14.45" customHeight="1" x14ac:dyDescent="0.2">
      <c r="A57" s="822" t="s">
        <v>587</v>
      </c>
      <c r="B57" s="823" t="s">
        <v>2566</v>
      </c>
      <c r="C57" s="823" t="s">
        <v>2506</v>
      </c>
      <c r="D57" s="823" t="s">
        <v>2620</v>
      </c>
      <c r="E57" s="823" t="s">
        <v>2621</v>
      </c>
      <c r="F57" s="832">
        <v>1</v>
      </c>
      <c r="G57" s="832">
        <v>2392</v>
      </c>
      <c r="H57" s="832"/>
      <c r="I57" s="832">
        <v>2392</v>
      </c>
      <c r="J57" s="832"/>
      <c r="K57" s="832"/>
      <c r="L57" s="832"/>
      <c r="M57" s="832"/>
      <c r="N57" s="832"/>
      <c r="O57" s="832"/>
      <c r="P57" s="828"/>
      <c r="Q57" s="833"/>
    </row>
    <row r="58" spans="1:17" ht="14.45" customHeight="1" x14ac:dyDescent="0.2">
      <c r="A58" s="822" t="s">
        <v>587</v>
      </c>
      <c r="B58" s="823" t="s">
        <v>2566</v>
      </c>
      <c r="C58" s="823" t="s">
        <v>2506</v>
      </c>
      <c r="D58" s="823" t="s">
        <v>2622</v>
      </c>
      <c r="E58" s="823" t="s">
        <v>2623</v>
      </c>
      <c r="F58" s="832">
        <v>1</v>
      </c>
      <c r="G58" s="832">
        <v>0</v>
      </c>
      <c r="H58" s="832"/>
      <c r="I58" s="832">
        <v>0</v>
      </c>
      <c r="J58" s="832">
        <v>2</v>
      </c>
      <c r="K58" s="832">
        <v>0</v>
      </c>
      <c r="L58" s="832"/>
      <c r="M58" s="832">
        <v>0</v>
      </c>
      <c r="N58" s="832"/>
      <c r="O58" s="832"/>
      <c r="P58" s="828"/>
      <c r="Q58" s="833"/>
    </row>
    <row r="59" spans="1:17" ht="14.45" customHeight="1" x14ac:dyDescent="0.2">
      <c r="A59" s="822" t="s">
        <v>587</v>
      </c>
      <c r="B59" s="823" t="s">
        <v>2566</v>
      </c>
      <c r="C59" s="823" t="s">
        <v>2506</v>
      </c>
      <c r="D59" s="823" t="s">
        <v>2624</v>
      </c>
      <c r="E59" s="823" t="s">
        <v>2625</v>
      </c>
      <c r="F59" s="832">
        <v>1799</v>
      </c>
      <c r="G59" s="832">
        <v>0</v>
      </c>
      <c r="H59" s="832"/>
      <c r="I59" s="832">
        <v>0</v>
      </c>
      <c r="J59" s="832">
        <v>1890</v>
      </c>
      <c r="K59" s="832">
        <v>0</v>
      </c>
      <c r="L59" s="832"/>
      <c r="M59" s="832">
        <v>0</v>
      </c>
      <c r="N59" s="832">
        <v>1874</v>
      </c>
      <c r="O59" s="832">
        <v>0</v>
      </c>
      <c r="P59" s="828"/>
      <c r="Q59" s="833">
        <v>0</v>
      </c>
    </row>
    <row r="60" spans="1:17" ht="14.45" customHeight="1" x14ac:dyDescent="0.2">
      <c r="A60" s="822" t="s">
        <v>587</v>
      </c>
      <c r="B60" s="823" t="s">
        <v>2566</v>
      </c>
      <c r="C60" s="823" t="s">
        <v>2506</v>
      </c>
      <c r="D60" s="823" t="s">
        <v>2545</v>
      </c>
      <c r="E60" s="823" t="s">
        <v>2546</v>
      </c>
      <c r="F60" s="832">
        <v>1542</v>
      </c>
      <c r="G60" s="832">
        <v>174246</v>
      </c>
      <c r="H60" s="832"/>
      <c r="I60" s="832">
        <v>113</v>
      </c>
      <c r="J60" s="832">
        <v>1958</v>
      </c>
      <c r="K60" s="832">
        <v>223212</v>
      </c>
      <c r="L60" s="832"/>
      <c r="M60" s="832">
        <v>114</v>
      </c>
      <c r="N60" s="832">
        <v>1954</v>
      </c>
      <c r="O60" s="832">
        <v>238348</v>
      </c>
      <c r="P60" s="828"/>
      <c r="Q60" s="833">
        <v>121.97952917093143</v>
      </c>
    </row>
    <row r="61" spans="1:17" ht="14.45" customHeight="1" x14ac:dyDescent="0.2">
      <c r="A61" s="822" t="s">
        <v>587</v>
      </c>
      <c r="B61" s="823" t="s">
        <v>2566</v>
      </c>
      <c r="C61" s="823" t="s">
        <v>2506</v>
      </c>
      <c r="D61" s="823" t="s">
        <v>2626</v>
      </c>
      <c r="E61" s="823" t="s">
        <v>2627</v>
      </c>
      <c r="F61" s="832">
        <v>58</v>
      </c>
      <c r="G61" s="832">
        <v>0</v>
      </c>
      <c r="H61" s="832"/>
      <c r="I61" s="832">
        <v>0</v>
      </c>
      <c r="J61" s="832">
        <v>7</v>
      </c>
      <c r="K61" s="832">
        <v>0</v>
      </c>
      <c r="L61" s="832"/>
      <c r="M61" s="832">
        <v>0</v>
      </c>
      <c r="N61" s="832">
        <v>33</v>
      </c>
      <c r="O61" s="832">
        <v>0</v>
      </c>
      <c r="P61" s="828"/>
      <c r="Q61" s="833">
        <v>0</v>
      </c>
    </row>
    <row r="62" spans="1:17" ht="14.45" customHeight="1" x14ac:dyDescent="0.2">
      <c r="A62" s="822" t="s">
        <v>587</v>
      </c>
      <c r="B62" s="823" t="s">
        <v>2566</v>
      </c>
      <c r="C62" s="823" t="s">
        <v>2506</v>
      </c>
      <c r="D62" s="823" t="s">
        <v>2628</v>
      </c>
      <c r="E62" s="823" t="s">
        <v>2629</v>
      </c>
      <c r="F62" s="832">
        <v>3</v>
      </c>
      <c r="G62" s="832">
        <v>0</v>
      </c>
      <c r="H62" s="832"/>
      <c r="I62" s="832">
        <v>0</v>
      </c>
      <c r="J62" s="832">
        <v>2</v>
      </c>
      <c r="K62" s="832">
        <v>0</v>
      </c>
      <c r="L62" s="832"/>
      <c r="M62" s="832">
        <v>0</v>
      </c>
      <c r="N62" s="832">
        <v>3</v>
      </c>
      <c r="O62" s="832">
        <v>0</v>
      </c>
      <c r="P62" s="828"/>
      <c r="Q62" s="833">
        <v>0</v>
      </c>
    </row>
    <row r="63" spans="1:17" ht="14.45" customHeight="1" x14ac:dyDescent="0.2">
      <c r="A63" s="822" t="s">
        <v>587</v>
      </c>
      <c r="B63" s="823" t="s">
        <v>2566</v>
      </c>
      <c r="C63" s="823" t="s">
        <v>2506</v>
      </c>
      <c r="D63" s="823" t="s">
        <v>2630</v>
      </c>
      <c r="E63" s="823" t="s">
        <v>2631</v>
      </c>
      <c r="F63" s="832">
        <v>1</v>
      </c>
      <c r="G63" s="832">
        <v>0</v>
      </c>
      <c r="H63" s="832"/>
      <c r="I63" s="832">
        <v>0</v>
      </c>
      <c r="J63" s="832"/>
      <c r="K63" s="832"/>
      <c r="L63" s="832"/>
      <c r="M63" s="832"/>
      <c r="N63" s="832"/>
      <c r="O63" s="832"/>
      <c r="P63" s="828"/>
      <c r="Q63" s="833"/>
    </row>
    <row r="64" spans="1:17" ht="14.45" customHeight="1" x14ac:dyDescent="0.2">
      <c r="A64" s="822" t="s">
        <v>587</v>
      </c>
      <c r="B64" s="823" t="s">
        <v>2566</v>
      </c>
      <c r="C64" s="823" t="s">
        <v>2506</v>
      </c>
      <c r="D64" s="823" t="s">
        <v>2632</v>
      </c>
      <c r="E64" s="823" t="s">
        <v>2633</v>
      </c>
      <c r="F64" s="832">
        <v>3</v>
      </c>
      <c r="G64" s="832">
        <v>0</v>
      </c>
      <c r="H64" s="832"/>
      <c r="I64" s="832">
        <v>0</v>
      </c>
      <c r="J64" s="832">
        <v>2</v>
      </c>
      <c r="K64" s="832">
        <v>0</v>
      </c>
      <c r="L64" s="832"/>
      <c r="M64" s="832">
        <v>0</v>
      </c>
      <c r="N64" s="832">
        <v>3</v>
      </c>
      <c r="O64" s="832">
        <v>0</v>
      </c>
      <c r="P64" s="828"/>
      <c r="Q64" s="833">
        <v>0</v>
      </c>
    </row>
    <row r="65" spans="1:17" ht="14.45" customHeight="1" x14ac:dyDescent="0.2">
      <c r="A65" s="822" t="s">
        <v>587</v>
      </c>
      <c r="B65" s="823" t="s">
        <v>2566</v>
      </c>
      <c r="C65" s="823" t="s">
        <v>2506</v>
      </c>
      <c r="D65" s="823" t="s">
        <v>2634</v>
      </c>
      <c r="E65" s="823" t="s">
        <v>2635</v>
      </c>
      <c r="F65" s="832">
        <v>1</v>
      </c>
      <c r="G65" s="832">
        <v>0</v>
      </c>
      <c r="H65" s="832"/>
      <c r="I65" s="832">
        <v>0</v>
      </c>
      <c r="J65" s="832"/>
      <c r="K65" s="832"/>
      <c r="L65" s="832"/>
      <c r="M65" s="832"/>
      <c r="N65" s="832"/>
      <c r="O65" s="832"/>
      <c r="P65" s="828"/>
      <c r="Q65" s="833"/>
    </row>
    <row r="66" spans="1:17" ht="14.45" customHeight="1" x14ac:dyDescent="0.2">
      <c r="A66" s="822" t="s">
        <v>587</v>
      </c>
      <c r="B66" s="823" t="s">
        <v>2636</v>
      </c>
      <c r="C66" s="823" t="s">
        <v>2494</v>
      </c>
      <c r="D66" s="823" t="s">
        <v>2637</v>
      </c>
      <c r="E66" s="823" t="s">
        <v>2568</v>
      </c>
      <c r="F66" s="832"/>
      <c r="G66" s="832"/>
      <c r="H66" s="832"/>
      <c r="I66" s="832"/>
      <c r="J66" s="832"/>
      <c r="K66" s="832"/>
      <c r="L66" s="832"/>
      <c r="M66" s="832"/>
      <c r="N66" s="832">
        <v>8</v>
      </c>
      <c r="O66" s="832">
        <v>1028.56</v>
      </c>
      <c r="P66" s="828"/>
      <c r="Q66" s="833">
        <v>128.57</v>
      </c>
    </row>
    <row r="67" spans="1:17" ht="14.45" customHeight="1" x14ac:dyDescent="0.2">
      <c r="A67" s="822" t="s">
        <v>587</v>
      </c>
      <c r="B67" s="823" t="s">
        <v>2636</v>
      </c>
      <c r="C67" s="823" t="s">
        <v>2494</v>
      </c>
      <c r="D67" s="823" t="s">
        <v>2567</v>
      </c>
      <c r="E67" s="823" t="s">
        <v>2568</v>
      </c>
      <c r="F67" s="832">
        <v>73.2</v>
      </c>
      <c r="G67" s="832">
        <v>5405.3099999999995</v>
      </c>
      <c r="H67" s="832"/>
      <c r="I67" s="832">
        <v>73.843032786885232</v>
      </c>
      <c r="J67" s="832">
        <v>56</v>
      </c>
      <c r="K67" s="832">
        <v>4133.43</v>
      </c>
      <c r="L67" s="832"/>
      <c r="M67" s="832">
        <v>73.811250000000001</v>
      </c>
      <c r="N67" s="832">
        <v>73</v>
      </c>
      <c r="O67" s="832">
        <v>5386.53</v>
      </c>
      <c r="P67" s="828"/>
      <c r="Q67" s="833">
        <v>73.788082191780816</v>
      </c>
    </row>
    <row r="68" spans="1:17" ht="14.45" customHeight="1" x14ac:dyDescent="0.2">
      <c r="A68" s="822" t="s">
        <v>587</v>
      </c>
      <c r="B68" s="823" t="s">
        <v>2636</v>
      </c>
      <c r="C68" s="823" t="s">
        <v>2494</v>
      </c>
      <c r="D68" s="823" t="s">
        <v>2638</v>
      </c>
      <c r="E68" s="823" t="s">
        <v>2639</v>
      </c>
      <c r="F68" s="832">
        <v>2.9</v>
      </c>
      <c r="G68" s="832">
        <v>1077.4000000000001</v>
      </c>
      <c r="H68" s="832"/>
      <c r="I68" s="832">
        <v>371.51724137931041</v>
      </c>
      <c r="J68" s="832">
        <v>0.6</v>
      </c>
      <c r="K68" s="832">
        <v>228.62</v>
      </c>
      <c r="L68" s="832"/>
      <c r="M68" s="832">
        <v>381.03333333333336</v>
      </c>
      <c r="N68" s="832">
        <v>0.9</v>
      </c>
      <c r="O68" s="832">
        <v>397.08</v>
      </c>
      <c r="P68" s="828"/>
      <c r="Q68" s="833">
        <v>441.2</v>
      </c>
    </row>
    <row r="69" spans="1:17" ht="14.45" customHeight="1" x14ac:dyDescent="0.2">
      <c r="A69" s="822" t="s">
        <v>587</v>
      </c>
      <c r="B69" s="823" t="s">
        <v>2636</v>
      </c>
      <c r="C69" s="823" t="s">
        <v>2494</v>
      </c>
      <c r="D69" s="823" t="s">
        <v>2640</v>
      </c>
      <c r="E69" s="823" t="s">
        <v>2641</v>
      </c>
      <c r="F69" s="832">
        <v>25</v>
      </c>
      <c r="G69" s="832">
        <v>1042.6500000000001</v>
      </c>
      <c r="H69" s="832"/>
      <c r="I69" s="832">
        <v>41.706000000000003</v>
      </c>
      <c r="J69" s="832"/>
      <c r="K69" s="832"/>
      <c r="L69" s="832"/>
      <c r="M69" s="832"/>
      <c r="N69" s="832">
        <v>10</v>
      </c>
      <c r="O69" s="832">
        <v>584</v>
      </c>
      <c r="P69" s="828"/>
      <c r="Q69" s="833">
        <v>58.4</v>
      </c>
    </row>
    <row r="70" spans="1:17" ht="14.45" customHeight="1" x14ac:dyDescent="0.2">
      <c r="A70" s="822" t="s">
        <v>587</v>
      </c>
      <c r="B70" s="823" t="s">
        <v>2636</v>
      </c>
      <c r="C70" s="823" t="s">
        <v>2494</v>
      </c>
      <c r="D70" s="823" t="s">
        <v>2642</v>
      </c>
      <c r="E70" s="823" t="s">
        <v>2643</v>
      </c>
      <c r="F70" s="832"/>
      <c r="G70" s="832"/>
      <c r="H70" s="832"/>
      <c r="I70" s="832"/>
      <c r="J70" s="832"/>
      <c r="K70" s="832"/>
      <c r="L70" s="832"/>
      <c r="M70" s="832"/>
      <c r="N70" s="832">
        <v>2</v>
      </c>
      <c r="O70" s="832">
        <v>4667.3999999999996</v>
      </c>
      <c r="P70" s="828"/>
      <c r="Q70" s="833">
        <v>2333.6999999999998</v>
      </c>
    </row>
    <row r="71" spans="1:17" ht="14.45" customHeight="1" x14ac:dyDescent="0.2">
      <c r="A71" s="822" t="s">
        <v>587</v>
      </c>
      <c r="B71" s="823" t="s">
        <v>2636</v>
      </c>
      <c r="C71" s="823" t="s">
        <v>2494</v>
      </c>
      <c r="D71" s="823" t="s">
        <v>2644</v>
      </c>
      <c r="E71" s="823" t="s">
        <v>2645</v>
      </c>
      <c r="F71" s="832">
        <v>32</v>
      </c>
      <c r="G71" s="832">
        <v>4119.68</v>
      </c>
      <c r="H71" s="832"/>
      <c r="I71" s="832">
        <v>128.74</v>
      </c>
      <c r="J71" s="832">
        <v>7</v>
      </c>
      <c r="K71" s="832">
        <v>901.18000000000006</v>
      </c>
      <c r="L71" s="832"/>
      <c r="M71" s="832">
        <v>128.74</v>
      </c>
      <c r="N71" s="832"/>
      <c r="O71" s="832"/>
      <c r="P71" s="828"/>
      <c r="Q71" s="833"/>
    </row>
    <row r="72" spans="1:17" ht="14.45" customHeight="1" x14ac:dyDescent="0.2">
      <c r="A72" s="822" t="s">
        <v>587</v>
      </c>
      <c r="B72" s="823" t="s">
        <v>2636</v>
      </c>
      <c r="C72" s="823" t="s">
        <v>2494</v>
      </c>
      <c r="D72" s="823" t="s">
        <v>2644</v>
      </c>
      <c r="E72" s="823"/>
      <c r="F72" s="832">
        <v>10</v>
      </c>
      <c r="G72" s="832">
        <v>1287.4000000000001</v>
      </c>
      <c r="H72" s="832"/>
      <c r="I72" s="832">
        <v>128.74</v>
      </c>
      <c r="J72" s="832">
        <v>5</v>
      </c>
      <c r="K72" s="832">
        <v>643.70000000000005</v>
      </c>
      <c r="L72" s="832"/>
      <c r="M72" s="832">
        <v>128.74</v>
      </c>
      <c r="N72" s="832">
        <v>2</v>
      </c>
      <c r="O72" s="832">
        <v>257.48</v>
      </c>
      <c r="P72" s="828"/>
      <c r="Q72" s="833">
        <v>128.74</v>
      </c>
    </row>
    <row r="73" spans="1:17" ht="14.45" customHeight="1" x14ac:dyDescent="0.2">
      <c r="A73" s="822" t="s">
        <v>587</v>
      </c>
      <c r="B73" s="823" t="s">
        <v>2636</v>
      </c>
      <c r="C73" s="823" t="s">
        <v>2494</v>
      </c>
      <c r="D73" s="823" t="s">
        <v>2646</v>
      </c>
      <c r="E73" s="823" t="s">
        <v>943</v>
      </c>
      <c r="F73" s="832"/>
      <c r="G73" s="832"/>
      <c r="H73" s="832"/>
      <c r="I73" s="832"/>
      <c r="J73" s="832"/>
      <c r="K73" s="832"/>
      <c r="L73" s="832"/>
      <c r="M73" s="832"/>
      <c r="N73" s="832">
        <v>1</v>
      </c>
      <c r="O73" s="832">
        <v>9158.27</v>
      </c>
      <c r="P73" s="828"/>
      <c r="Q73" s="833">
        <v>9158.27</v>
      </c>
    </row>
    <row r="74" spans="1:17" ht="14.45" customHeight="1" x14ac:dyDescent="0.2">
      <c r="A74" s="822" t="s">
        <v>587</v>
      </c>
      <c r="B74" s="823" t="s">
        <v>2636</v>
      </c>
      <c r="C74" s="823" t="s">
        <v>2494</v>
      </c>
      <c r="D74" s="823" t="s">
        <v>2570</v>
      </c>
      <c r="E74" s="823" t="s">
        <v>1042</v>
      </c>
      <c r="F74" s="832"/>
      <c r="G74" s="832"/>
      <c r="H74" s="832"/>
      <c r="I74" s="832"/>
      <c r="J74" s="832">
        <v>1</v>
      </c>
      <c r="K74" s="832">
        <v>196.02</v>
      </c>
      <c r="L74" s="832"/>
      <c r="M74" s="832">
        <v>196.02</v>
      </c>
      <c r="N74" s="832"/>
      <c r="O74" s="832"/>
      <c r="P74" s="828"/>
      <c r="Q74" s="833"/>
    </row>
    <row r="75" spans="1:17" ht="14.45" customHeight="1" x14ac:dyDescent="0.2">
      <c r="A75" s="822" t="s">
        <v>587</v>
      </c>
      <c r="B75" s="823" t="s">
        <v>2636</v>
      </c>
      <c r="C75" s="823" t="s">
        <v>2494</v>
      </c>
      <c r="D75" s="823" t="s">
        <v>2647</v>
      </c>
      <c r="E75" s="823" t="s">
        <v>2648</v>
      </c>
      <c r="F75" s="832"/>
      <c r="G75" s="832"/>
      <c r="H75" s="832"/>
      <c r="I75" s="832"/>
      <c r="J75" s="832"/>
      <c r="K75" s="832"/>
      <c r="L75" s="832"/>
      <c r="M75" s="832"/>
      <c r="N75" s="832">
        <v>1</v>
      </c>
      <c r="O75" s="832">
        <v>517</v>
      </c>
      <c r="P75" s="828"/>
      <c r="Q75" s="833">
        <v>517</v>
      </c>
    </row>
    <row r="76" spans="1:17" ht="14.45" customHeight="1" x14ac:dyDescent="0.2">
      <c r="A76" s="822" t="s">
        <v>587</v>
      </c>
      <c r="B76" s="823" t="s">
        <v>2636</v>
      </c>
      <c r="C76" s="823" t="s">
        <v>2494</v>
      </c>
      <c r="D76" s="823" t="s">
        <v>2649</v>
      </c>
      <c r="E76" s="823" t="s">
        <v>2650</v>
      </c>
      <c r="F76" s="832">
        <v>0.5</v>
      </c>
      <c r="G76" s="832">
        <v>21.4</v>
      </c>
      <c r="H76" s="832"/>
      <c r="I76" s="832">
        <v>42.8</v>
      </c>
      <c r="J76" s="832"/>
      <c r="K76" s="832"/>
      <c r="L76" s="832"/>
      <c r="M76" s="832"/>
      <c r="N76" s="832"/>
      <c r="O76" s="832"/>
      <c r="P76" s="828"/>
      <c r="Q76" s="833"/>
    </row>
    <row r="77" spans="1:17" ht="14.45" customHeight="1" x14ac:dyDescent="0.2">
      <c r="A77" s="822" t="s">
        <v>587</v>
      </c>
      <c r="B77" s="823" t="s">
        <v>2636</v>
      </c>
      <c r="C77" s="823" t="s">
        <v>2494</v>
      </c>
      <c r="D77" s="823" t="s">
        <v>2651</v>
      </c>
      <c r="E77" s="823"/>
      <c r="F77" s="832"/>
      <c r="G77" s="832"/>
      <c r="H77" s="832"/>
      <c r="I77" s="832"/>
      <c r="J77" s="832">
        <v>0.5</v>
      </c>
      <c r="K77" s="832">
        <v>271.7</v>
      </c>
      <c r="L77" s="832"/>
      <c r="M77" s="832">
        <v>543.4</v>
      </c>
      <c r="N77" s="832"/>
      <c r="O77" s="832"/>
      <c r="P77" s="828"/>
      <c r="Q77" s="833"/>
    </row>
    <row r="78" spans="1:17" ht="14.45" customHeight="1" x14ac:dyDescent="0.2">
      <c r="A78" s="822" t="s">
        <v>587</v>
      </c>
      <c r="B78" s="823" t="s">
        <v>2636</v>
      </c>
      <c r="C78" s="823" t="s">
        <v>2494</v>
      </c>
      <c r="D78" s="823" t="s">
        <v>2652</v>
      </c>
      <c r="E78" s="823" t="s">
        <v>2653</v>
      </c>
      <c r="F78" s="832">
        <v>0.8</v>
      </c>
      <c r="G78" s="832">
        <v>145.28</v>
      </c>
      <c r="H78" s="832"/>
      <c r="I78" s="832">
        <v>181.6</v>
      </c>
      <c r="J78" s="832">
        <v>0.89999999999999991</v>
      </c>
      <c r="K78" s="832">
        <v>183.33</v>
      </c>
      <c r="L78" s="832"/>
      <c r="M78" s="832">
        <v>203.70000000000005</v>
      </c>
      <c r="N78" s="832">
        <v>2.6</v>
      </c>
      <c r="O78" s="832">
        <v>531.54999999999995</v>
      </c>
      <c r="P78" s="828"/>
      <c r="Q78" s="833">
        <v>204.44230769230768</v>
      </c>
    </row>
    <row r="79" spans="1:17" ht="14.45" customHeight="1" x14ac:dyDescent="0.2">
      <c r="A79" s="822" t="s">
        <v>587</v>
      </c>
      <c r="B79" s="823" t="s">
        <v>2636</v>
      </c>
      <c r="C79" s="823" t="s">
        <v>2494</v>
      </c>
      <c r="D79" s="823" t="s">
        <v>2571</v>
      </c>
      <c r="E79" s="823" t="s">
        <v>2572</v>
      </c>
      <c r="F79" s="832">
        <v>1.9200000000000002</v>
      </c>
      <c r="G79" s="832">
        <v>260.82000000000005</v>
      </c>
      <c r="H79" s="832"/>
      <c r="I79" s="832">
        <v>135.84375000000003</v>
      </c>
      <c r="J79" s="832">
        <v>1</v>
      </c>
      <c r="K79" s="832">
        <v>135.85</v>
      </c>
      <c r="L79" s="832"/>
      <c r="M79" s="832">
        <v>135.85</v>
      </c>
      <c r="N79" s="832">
        <v>1.2</v>
      </c>
      <c r="O79" s="832">
        <v>163.01999999999998</v>
      </c>
      <c r="P79" s="828"/>
      <c r="Q79" s="833">
        <v>135.85</v>
      </c>
    </row>
    <row r="80" spans="1:17" ht="14.45" customHeight="1" x14ac:dyDescent="0.2">
      <c r="A80" s="822" t="s">
        <v>587</v>
      </c>
      <c r="B80" s="823" t="s">
        <v>2636</v>
      </c>
      <c r="C80" s="823" t="s">
        <v>2494</v>
      </c>
      <c r="D80" s="823" t="s">
        <v>2573</v>
      </c>
      <c r="E80" s="823" t="s">
        <v>2574</v>
      </c>
      <c r="F80" s="832">
        <v>0.6</v>
      </c>
      <c r="G80" s="832">
        <v>979.08</v>
      </c>
      <c r="H80" s="832"/>
      <c r="I80" s="832">
        <v>1631.8000000000002</v>
      </c>
      <c r="J80" s="832">
        <v>0.5</v>
      </c>
      <c r="K80" s="832">
        <v>815.9</v>
      </c>
      <c r="L80" s="832"/>
      <c r="M80" s="832">
        <v>1631.8</v>
      </c>
      <c r="N80" s="832"/>
      <c r="O80" s="832"/>
      <c r="P80" s="828"/>
      <c r="Q80" s="833"/>
    </row>
    <row r="81" spans="1:17" ht="14.45" customHeight="1" x14ac:dyDescent="0.2">
      <c r="A81" s="822" t="s">
        <v>587</v>
      </c>
      <c r="B81" s="823" t="s">
        <v>2636</v>
      </c>
      <c r="C81" s="823" t="s">
        <v>2494</v>
      </c>
      <c r="D81" s="823" t="s">
        <v>2654</v>
      </c>
      <c r="E81" s="823" t="s">
        <v>2655</v>
      </c>
      <c r="F81" s="832"/>
      <c r="G81" s="832"/>
      <c r="H81" s="832"/>
      <c r="I81" s="832"/>
      <c r="J81" s="832"/>
      <c r="K81" s="832"/>
      <c r="L81" s="832"/>
      <c r="M81" s="832"/>
      <c r="N81" s="832">
        <v>0.1</v>
      </c>
      <c r="O81" s="832">
        <v>68.61</v>
      </c>
      <c r="P81" s="828"/>
      <c r="Q81" s="833">
        <v>686.09999999999991</v>
      </c>
    </row>
    <row r="82" spans="1:17" ht="14.45" customHeight="1" x14ac:dyDescent="0.2">
      <c r="A82" s="822" t="s">
        <v>587</v>
      </c>
      <c r="B82" s="823" t="s">
        <v>2636</v>
      </c>
      <c r="C82" s="823" t="s">
        <v>2494</v>
      </c>
      <c r="D82" s="823" t="s">
        <v>2656</v>
      </c>
      <c r="E82" s="823" t="s">
        <v>748</v>
      </c>
      <c r="F82" s="832">
        <v>6</v>
      </c>
      <c r="G82" s="832">
        <v>93567.53</v>
      </c>
      <c r="H82" s="832"/>
      <c r="I82" s="832">
        <v>15594.588333333333</v>
      </c>
      <c r="J82" s="832">
        <v>9</v>
      </c>
      <c r="K82" s="832">
        <v>139943.34</v>
      </c>
      <c r="L82" s="832"/>
      <c r="M82" s="832">
        <v>15549.26</v>
      </c>
      <c r="N82" s="832">
        <v>9</v>
      </c>
      <c r="O82" s="832">
        <v>141552.57</v>
      </c>
      <c r="P82" s="828"/>
      <c r="Q82" s="833">
        <v>15728.063333333334</v>
      </c>
    </row>
    <row r="83" spans="1:17" ht="14.45" customHeight="1" x14ac:dyDescent="0.2">
      <c r="A83" s="822" t="s">
        <v>587</v>
      </c>
      <c r="B83" s="823" t="s">
        <v>2636</v>
      </c>
      <c r="C83" s="823" t="s">
        <v>2494</v>
      </c>
      <c r="D83" s="823" t="s">
        <v>2656</v>
      </c>
      <c r="E83" s="823"/>
      <c r="F83" s="832">
        <v>10.5</v>
      </c>
      <c r="G83" s="832">
        <v>164015.17000000001</v>
      </c>
      <c r="H83" s="832"/>
      <c r="I83" s="832">
        <v>15620.492380952383</v>
      </c>
      <c r="J83" s="832">
        <v>9.6</v>
      </c>
      <c r="K83" s="832">
        <v>150007.24</v>
      </c>
      <c r="L83" s="832"/>
      <c r="M83" s="832">
        <v>15625.754166666666</v>
      </c>
      <c r="N83" s="832">
        <v>20</v>
      </c>
      <c r="O83" s="832">
        <v>317082.17000000004</v>
      </c>
      <c r="P83" s="828"/>
      <c r="Q83" s="833">
        <v>15854.108500000002</v>
      </c>
    </row>
    <row r="84" spans="1:17" ht="14.45" customHeight="1" x14ac:dyDescent="0.2">
      <c r="A84" s="822" t="s">
        <v>587</v>
      </c>
      <c r="B84" s="823" t="s">
        <v>2636</v>
      </c>
      <c r="C84" s="823" t="s">
        <v>2494</v>
      </c>
      <c r="D84" s="823" t="s">
        <v>2657</v>
      </c>
      <c r="E84" s="823"/>
      <c r="F84" s="832">
        <v>10</v>
      </c>
      <c r="G84" s="832">
        <v>1096</v>
      </c>
      <c r="H84" s="832"/>
      <c r="I84" s="832">
        <v>109.6</v>
      </c>
      <c r="J84" s="832"/>
      <c r="K84" s="832"/>
      <c r="L84" s="832"/>
      <c r="M84" s="832"/>
      <c r="N84" s="832"/>
      <c r="O84" s="832"/>
      <c r="P84" s="828"/>
      <c r="Q84" s="833"/>
    </row>
    <row r="85" spans="1:17" ht="14.45" customHeight="1" x14ac:dyDescent="0.2">
      <c r="A85" s="822" t="s">
        <v>587</v>
      </c>
      <c r="B85" s="823" t="s">
        <v>2636</v>
      </c>
      <c r="C85" s="823" t="s">
        <v>2494</v>
      </c>
      <c r="D85" s="823" t="s">
        <v>2498</v>
      </c>
      <c r="E85" s="823" t="s">
        <v>2499</v>
      </c>
      <c r="F85" s="832">
        <v>15.4</v>
      </c>
      <c r="G85" s="832">
        <v>908.67000000000007</v>
      </c>
      <c r="H85" s="832"/>
      <c r="I85" s="832">
        <v>59.004545454545458</v>
      </c>
      <c r="J85" s="832">
        <v>20.5</v>
      </c>
      <c r="K85" s="832">
        <v>1225.1100000000001</v>
      </c>
      <c r="L85" s="832"/>
      <c r="M85" s="832">
        <v>59.76146341463415</v>
      </c>
      <c r="N85" s="832">
        <v>26.400000000000002</v>
      </c>
      <c r="O85" s="832">
        <v>1551.2000000000005</v>
      </c>
      <c r="P85" s="828"/>
      <c r="Q85" s="833">
        <v>58.757575757575772</v>
      </c>
    </row>
    <row r="86" spans="1:17" ht="14.45" customHeight="1" x14ac:dyDescent="0.2">
      <c r="A86" s="822" t="s">
        <v>587</v>
      </c>
      <c r="B86" s="823" t="s">
        <v>2636</v>
      </c>
      <c r="C86" s="823" t="s">
        <v>2494</v>
      </c>
      <c r="D86" s="823" t="s">
        <v>2658</v>
      </c>
      <c r="E86" s="823" t="s">
        <v>2659</v>
      </c>
      <c r="F86" s="832"/>
      <c r="G86" s="832"/>
      <c r="H86" s="832"/>
      <c r="I86" s="832"/>
      <c r="J86" s="832"/>
      <c r="K86" s="832"/>
      <c r="L86" s="832"/>
      <c r="M86" s="832"/>
      <c r="N86" s="832">
        <v>0.79999999999999993</v>
      </c>
      <c r="O86" s="832">
        <v>1305.44</v>
      </c>
      <c r="P86" s="828"/>
      <c r="Q86" s="833">
        <v>1631.8000000000002</v>
      </c>
    </row>
    <row r="87" spans="1:17" ht="14.45" customHeight="1" x14ac:dyDescent="0.2">
      <c r="A87" s="822" t="s">
        <v>587</v>
      </c>
      <c r="B87" s="823" t="s">
        <v>2636</v>
      </c>
      <c r="C87" s="823" t="s">
        <v>2494</v>
      </c>
      <c r="D87" s="823" t="s">
        <v>2575</v>
      </c>
      <c r="E87" s="823"/>
      <c r="F87" s="832">
        <v>6.4000000000000012</v>
      </c>
      <c r="G87" s="832">
        <v>10443.679999999998</v>
      </c>
      <c r="H87" s="832"/>
      <c r="I87" s="832">
        <v>1631.8249999999994</v>
      </c>
      <c r="J87" s="832"/>
      <c r="K87" s="832"/>
      <c r="L87" s="832"/>
      <c r="M87" s="832"/>
      <c r="N87" s="832">
        <v>5</v>
      </c>
      <c r="O87" s="832">
        <v>8159.3200000000006</v>
      </c>
      <c r="P87" s="828"/>
      <c r="Q87" s="833">
        <v>1631.864</v>
      </c>
    </row>
    <row r="88" spans="1:17" ht="14.45" customHeight="1" x14ac:dyDescent="0.2">
      <c r="A88" s="822" t="s">
        <v>587</v>
      </c>
      <c r="B88" s="823" t="s">
        <v>2636</v>
      </c>
      <c r="C88" s="823" t="s">
        <v>2494</v>
      </c>
      <c r="D88" s="823" t="s">
        <v>2575</v>
      </c>
      <c r="E88" s="823" t="s">
        <v>2576</v>
      </c>
      <c r="F88" s="832">
        <v>5</v>
      </c>
      <c r="G88" s="832">
        <v>8159</v>
      </c>
      <c r="H88" s="832"/>
      <c r="I88" s="832">
        <v>1631.8</v>
      </c>
      <c r="J88" s="832">
        <v>2.2999999999999998</v>
      </c>
      <c r="K88" s="832">
        <v>3753.1400000000003</v>
      </c>
      <c r="L88" s="832"/>
      <c r="M88" s="832">
        <v>1631.8000000000002</v>
      </c>
      <c r="N88" s="832">
        <v>-1</v>
      </c>
      <c r="O88" s="832">
        <v>-1631.8</v>
      </c>
      <c r="P88" s="828"/>
      <c r="Q88" s="833">
        <v>1631.8</v>
      </c>
    </row>
    <row r="89" spans="1:17" ht="14.45" customHeight="1" x14ac:dyDescent="0.2">
      <c r="A89" s="822" t="s">
        <v>587</v>
      </c>
      <c r="B89" s="823" t="s">
        <v>2636</v>
      </c>
      <c r="C89" s="823" t="s">
        <v>2494</v>
      </c>
      <c r="D89" s="823" t="s">
        <v>2660</v>
      </c>
      <c r="E89" s="823" t="s">
        <v>2661</v>
      </c>
      <c r="F89" s="832">
        <v>14</v>
      </c>
      <c r="G89" s="832">
        <v>1534.4</v>
      </c>
      <c r="H89" s="832"/>
      <c r="I89" s="832">
        <v>109.60000000000001</v>
      </c>
      <c r="J89" s="832"/>
      <c r="K89" s="832"/>
      <c r="L89" s="832"/>
      <c r="M89" s="832"/>
      <c r="N89" s="832">
        <v>1</v>
      </c>
      <c r="O89" s="832">
        <v>109.6</v>
      </c>
      <c r="P89" s="828"/>
      <c r="Q89" s="833">
        <v>109.6</v>
      </c>
    </row>
    <row r="90" spans="1:17" ht="14.45" customHeight="1" x14ac:dyDescent="0.2">
      <c r="A90" s="822" t="s">
        <v>587</v>
      </c>
      <c r="B90" s="823" t="s">
        <v>2636</v>
      </c>
      <c r="C90" s="823" t="s">
        <v>2494</v>
      </c>
      <c r="D90" s="823" t="s">
        <v>2662</v>
      </c>
      <c r="E90" s="823" t="s">
        <v>1062</v>
      </c>
      <c r="F90" s="832">
        <v>0.3</v>
      </c>
      <c r="G90" s="832">
        <v>44.55</v>
      </c>
      <c r="H90" s="832"/>
      <c r="I90" s="832">
        <v>148.5</v>
      </c>
      <c r="J90" s="832">
        <v>2.1999999999999997</v>
      </c>
      <c r="K90" s="832">
        <v>701.80000000000007</v>
      </c>
      <c r="L90" s="832"/>
      <c r="M90" s="832">
        <v>319.00000000000006</v>
      </c>
      <c r="N90" s="832">
        <v>1</v>
      </c>
      <c r="O90" s="832">
        <v>319</v>
      </c>
      <c r="P90" s="828"/>
      <c r="Q90" s="833">
        <v>319</v>
      </c>
    </row>
    <row r="91" spans="1:17" ht="14.45" customHeight="1" x14ac:dyDescent="0.2">
      <c r="A91" s="822" t="s">
        <v>587</v>
      </c>
      <c r="B91" s="823" t="s">
        <v>2636</v>
      </c>
      <c r="C91" s="823" t="s">
        <v>2494</v>
      </c>
      <c r="D91" s="823" t="s">
        <v>2663</v>
      </c>
      <c r="E91" s="823" t="s">
        <v>941</v>
      </c>
      <c r="F91" s="832">
        <v>18</v>
      </c>
      <c r="G91" s="832">
        <v>53291.7</v>
      </c>
      <c r="H91" s="832"/>
      <c r="I91" s="832">
        <v>2960.6499999999996</v>
      </c>
      <c r="J91" s="832">
        <v>3</v>
      </c>
      <c r="K91" s="832">
        <v>9518.34</v>
      </c>
      <c r="L91" s="832"/>
      <c r="M91" s="832">
        <v>3172.78</v>
      </c>
      <c r="N91" s="832">
        <v>1</v>
      </c>
      <c r="O91" s="832">
        <v>3172.78</v>
      </c>
      <c r="P91" s="828"/>
      <c r="Q91" s="833">
        <v>3172.78</v>
      </c>
    </row>
    <row r="92" spans="1:17" ht="14.45" customHeight="1" x14ac:dyDescent="0.2">
      <c r="A92" s="822" t="s">
        <v>587</v>
      </c>
      <c r="B92" s="823" t="s">
        <v>2636</v>
      </c>
      <c r="C92" s="823" t="s">
        <v>2494</v>
      </c>
      <c r="D92" s="823" t="s">
        <v>2579</v>
      </c>
      <c r="E92" s="823" t="s">
        <v>2580</v>
      </c>
      <c r="F92" s="832">
        <v>4</v>
      </c>
      <c r="G92" s="832">
        <v>120.06</v>
      </c>
      <c r="H92" s="832"/>
      <c r="I92" s="832">
        <v>30.015000000000001</v>
      </c>
      <c r="J92" s="832">
        <v>9</v>
      </c>
      <c r="K92" s="832">
        <v>265.23</v>
      </c>
      <c r="L92" s="832"/>
      <c r="M92" s="832">
        <v>29.470000000000002</v>
      </c>
      <c r="N92" s="832">
        <v>4</v>
      </c>
      <c r="O92" s="832">
        <v>117.88</v>
      </c>
      <c r="P92" s="828"/>
      <c r="Q92" s="833">
        <v>29.47</v>
      </c>
    </row>
    <row r="93" spans="1:17" ht="14.45" customHeight="1" x14ac:dyDescent="0.2">
      <c r="A93" s="822" t="s">
        <v>587</v>
      </c>
      <c r="B93" s="823" t="s">
        <v>2636</v>
      </c>
      <c r="C93" s="823" t="s">
        <v>2494</v>
      </c>
      <c r="D93" s="823" t="s">
        <v>2664</v>
      </c>
      <c r="E93" s="823" t="s">
        <v>2665</v>
      </c>
      <c r="F93" s="832">
        <v>0.5</v>
      </c>
      <c r="G93" s="832">
        <v>394.9</v>
      </c>
      <c r="H93" s="832"/>
      <c r="I93" s="832">
        <v>789.8</v>
      </c>
      <c r="J93" s="832">
        <v>0.6</v>
      </c>
      <c r="K93" s="832">
        <v>473.88</v>
      </c>
      <c r="L93" s="832"/>
      <c r="M93" s="832">
        <v>789.80000000000007</v>
      </c>
      <c r="N93" s="832">
        <v>2.2000000000000002</v>
      </c>
      <c r="O93" s="832">
        <v>1737.5700000000002</v>
      </c>
      <c r="P93" s="828"/>
      <c r="Q93" s="833">
        <v>789.80454545454552</v>
      </c>
    </row>
    <row r="94" spans="1:17" ht="14.45" customHeight="1" x14ac:dyDescent="0.2">
      <c r="A94" s="822" t="s">
        <v>587</v>
      </c>
      <c r="B94" s="823" t="s">
        <v>2636</v>
      </c>
      <c r="C94" s="823" t="s">
        <v>2494</v>
      </c>
      <c r="D94" s="823" t="s">
        <v>2666</v>
      </c>
      <c r="E94" s="823" t="s">
        <v>1015</v>
      </c>
      <c r="F94" s="832"/>
      <c r="G94" s="832"/>
      <c r="H94" s="832"/>
      <c r="I94" s="832"/>
      <c r="J94" s="832"/>
      <c r="K94" s="832"/>
      <c r="L94" s="832"/>
      <c r="M94" s="832"/>
      <c r="N94" s="832">
        <v>14</v>
      </c>
      <c r="O94" s="832">
        <v>5800.66</v>
      </c>
      <c r="P94" s="828"/>
      <c r="Q94" s="833">
        <v>414.33285714285711</v>
      </c>
    </row>
    <row r="95" spans="1:17" ht="14.45" customHeight="1" x14ac:dyDescent="0.2">
      <c r="A95" s="822" t="s">
        <v>587</v>
      </c>
      <c r="B95" s="823" t="s">
        <v>2636</v>
      </c>
      <c r="C95" s="823" t="s">
        <v>2494</v>
      </c>
      <c r="D95" s="823" t="s">
        <v>2581</v>
      </c>
      <c r="E95" s="823" t="s">
        <v>1042</v>
      </c>
      <c r="F95" s="832">
        <v>1</v>
      </c>
      <c r="G95" s="832">
        <v>143.66</v>
      </c>
      <c r="H95" s="832"/>
      <c r="I95" s="832">
        <v>143.66</v>
      </c>
      <c r="J95" s="832"/>
      <c r="K95" s="832"/>
      <c r="L95" s="832"/>
      <c r="M95" s="832"/>
      <c r="N95" s="832">
        <v>1.9</v>
      </c>
      <c r="O95" s="832">
        <v>266</v>
      </c>
      <c r="P95" s="828"/>
      <c r="Q95" s="833">
        <v>140</v>
      </c>
    </row>
    <row r="96" spans="1:17" ht="14.45" customHeight="1" x14ac:dyDescent="0.2">
      <c r="A96" s="822" t="s">
        <v>587</v>
      </c>
      <c r="B96" s="823" t="s">
        <v>2636</v>
      </c>
      <c r="C96" s="823" t="s">
        <v>2494</v>
      </c>
      <c r="D96" s="823" t="s">
        <v>2667</v>
      </c>
      <c r="E96" s="823" t="s">
        <v>1038</v>
      </c>
      <c r="F96" s="832">
        <v>1.5</v>
      </c>
      <c r="G96" s="832">
        <v>688.81999999999994</v>
      </c>
      <c r="H96" s="832"/>
      <c r="I96" s="832">
        <v>459.21333333333331</v>
      </c>
      <c r="J96" s="832">
        <v>3.0000000000000004</v>
      </c>
      <c r="K96" s="832">
        <v>5504.2300000000005</v>
      </c>
      <c r="L96" s="832"/>
      <c r="M96" s="832">
        <v>1834.7433333333331</v>
      </c>
      <c r="N96" s="832">
        <v>5.8</v>
      </c>
      <c r="O96" s="832">
        <v>4338.6100000000006</v>
      </c>
      <c r="P96" s="828"/>
      <c r="Q96" s="833">
        <v>748.0362068965519</v>
      </c>
    </row>
    <row r="97" spans="1:17" ht="14.45" customHeight="1" x14ac:dyDescent="0.2">
      <c r="A97" s="822" t="s">
        <v>587</v>
      </c>
      <c r="B97" s="823" t="s">
        <v>2636</v>
      </c>
      <c r="C97" s="823" t="s">
        <v>2494</v>
      </c>
      <c r="D97" s="823" t="s">
        <v>2668</v>
      </c>
      <c r="E97" s="823" t="s">
        <v>2669</v>
      </c>
      <c r="F97" s="832"/>
      <c r="G97" s="832"/>
      <c r="H97" s="832"/>
      <c r="I97" s="832"/>
      <c r="J97" s="832">
        <v>0.8</v>
      </c>
      <c r="K97" s="832">
        <v>2610.96</v>
      </c>
      <c r="L97" s="832"/>
      <c r="M97" s="832">
        <v>3263.7</v>
      </c>
      <c r="N97" s="832">
        <v>0.3</v>
      </c>
      <c r="O97" s="832">
        <v>724.24</v>
      </c>
      <c r="P97" s="828"/>
      <c r="Q97" s="833">
        <v>2414.1333333333337</v>
      </c>
    </row>
    <row r="98" spans="1:17" ht="14.45" customHeight="1" x14ac:dyDescent="0.2">
      <c r="A98" s="822" t="s">
        <v>587</v>
      </c>
      <c r="B98" s="823" t="s">
        <v>2636</v>
      </c>
      <c r="C98" s="823" t="s">
        <v>2494</v>
      </c>
      <c r="D98" s="823" t="s">
        <v>2670</v>
      </c>
      <c r="E98" s="823" t="s">
        <v>2669</v>
      </c>
      <c r="F98" s="832"/>
      <c r="G98" s="832"/>
      <c r="H98" s="832"/>
      <c r="I98" s="832"/>
      <c r="J98" s="832"/>
      <c r="K98" s="832"/>
      <c r="L98" s="832"/>
      <c r="M98" s="832"/>
      <c r="N98" s="832">
        <v>1</v>
      </c>
      <c r="O98" s="832">
        <v>1631.8</v>
      </c>
      <c r="P98" s="828"/>
      <c r="Q98" s="833">
        <v>1631.8</v>
      </c>
    </row>
    <row r="99" spans="1:17" ht="14.45" customHeight="1" x14ac:dyDescent="0.2">
      <c r="A99" s="822" t="s">
        <v>587</v>
      </c>
      <c r="B99" s="823" t="s">
        <v>2636</v>
      </c>
      <c r="C99" s="823" t="s">
        <v>2494</v>
      </c>
      <c r="D99" s="823" t="s">
        <v>2582</v>
      </c>
      <c r="E99" s="823" t="s">
        <v>1054</v>
      </c>
      <c r="F99" s="832">
        <v>11</v>
      </c>
      <c r="G99" s="832">
        <v>367.28999999999996</v>
      </c>
      <c r="H99" s="832"/>
      <c r="I99" s="832">
        <v>33.389999999999993</v>
      </c>
      <c r="J99" s="832">
        <v>45</v>
      </c>
      <c r="K99" s="832">
        <v>1502.3400000000001</v>
      </c>
      <c r="L99" s="832"/>
      <c r="M99" s="832">
        <v>33.385333333333335</v>
      </c>
      <c r="N99" s="832">
        <v>42</v>
      </c>
      <c r="O99" s="832">
        <v>1402.38</v>
      </c>
      <c r="P99" s="828"/>
      <c r="Q99" s="833">
        <v>33.39</v>
      </c>
    </row>
    <row r="100" spans="1:17" ht="14.45" customHeight="1" x14ac:dyDescent="0.2">
      <c r="A100" s="822" t="s">
        <v>587</v>
      </c>
      <c r="B100" s="823" t="s">
        <v>2636</v>
      </c>
      <c r="C100" s="823" t="s">
        <v>2494</v>
      </c>
      <c r="D100" s="823" t="s">
        <v>2671</v>
      </c>
      <c r="E100" s="823" t="s">
        <v>2672</v>
      </c>
      <c r="F100" s="832">
        <v>0.89999999999999991</v>
      </c>
      <c r="G100" s="832">
        <v>663.51</v>
      </c>
      <c r="H100" s="832"/>
      <c r="I100" s="832">
        <v>737.23333333333335</v>
      </c>
      <c r="J100" s="832"/>
      <c r="K100" s="832"/>
      <c r="L100" s="832"/>
      <c r="M100" s="832"/>
      <c r="N100" s="832"/>
      <c r="O100" s="832"/>
      <c r="P100" s="828"/>
      <c r="Q100" s="833"/>
    </row>
    <row r="101" spans="1:17" ht="14.45" customHeight="1" x14ac:dyDescent="0.2">
      <c r="A101" s="822" t="s">
        <v>587</v>
      </c>
      <c r="B101" s="823" t="s">
        <v>2636</v>
      </c>
      <c r="C101" s="823" t="s">
        <v>2494</v>
      </c>
      <c r="D101" s="823" t="s">
        <v>2673</v>
      </c>
      <c r="E101" s="823" t="s">
        <v>2674</v>
      </c>
      <c r="F101" s="832">
        <v>2.4</v>
      </c>
      <c r="G101" s="832">
        <v>2600.52</v>
      </c>
      <c r="H101" s="832"/>
      <c r="I101" s="832">
        <v>1083.55</v>
      </c>
      <c r="J101" s="832">
        <v>0.4</v>
      </c>
      <c r="K101" s="832">
        <v>1305.48</v>
      </c>
      <c r="L101" s="832"/>
      <c r="M101" s="832">
        <v>3263.7</v>
      </c>
      <c r="N101" s="832"/>
      <c r="O101" s="832"/>
      <c r="P101" s="828"/>
      <c r="Q101" s="833"/>
    </row>
    <row r="102" spans="1:17" ht="14.45" customHeight="1" x14ac:dyDescent="0.2">
      <c r="A102" s="822" t="s">
        <v>587</v>
      </c>
      <c r="B102" s="823" t="s">
        <v>2636</v>
      </c>
      <c r="C102" s="823" t="s">
        <v>2494</v>
      </c>
      <c r="D102" s="823" t="s">
        <v>2675</v>
      </c>
      <c r="E102" s="823" t="s">
        <v>2676</v>
      </c>
      <c r="F102" s="832"/>
      <c r="G102" s="832"/>
      <c r="H102" s="832"/>
      <c r="I102" s="832"/>
      <c r="J102" s="832"/>
      <c r="K102" s="832"/>
      <c r="L102" s="832"/>
      <c r="M102" s="832"/>
      <c r="N102" s="832">
        <v>3.8</v>
      </c>
      <c r="O102" s="832">
        <v>2816.58</v>
      </c>
      <c r="P102" s="828"/>
      <c r="Q102" s="833">
        <v>741.20526315789471</v>
      </c>
    </row>
    <row r="103" spans="1:17" ht="14.45" customHeight="1" x14ac:dyDescent="0.2">
      <c r="A103" s="822" t="s">
        <v>587</v>
      </c>
      <c r="B103" s="823" t="s">
        <v>2636</v>
      </c>
      <c r="C103" s="823" t="s">
        <v>2494</v>
      </c>
      <c r="D103" s="823" t="s">
        <v>2677</v>
      </c>
      <c r="E103" s="823" t="s">
        <v>2678</v>
      </c>
      <c r="F103" s="832">
        <v>1</v>
      </c>
      <c r="G103" s="832">
        <v>171385.38</v>
      </c>
      <c r="H103" s="832"/>
      <c r="I103" s="832">
        <v>171385.38</v>
      </c>
      <c r="J103" s="832">
        <v>0.2</v>
      </c>
      <c r="K103" s="832">
        <v>34277.08</v>
      </c>
      <c r="L103" s="832"/>
      <c r="M103" s="832">
        <v>171385.4</v>
      </c>
      <c r="N103" s="832"/>
      <c r="O103" s="832"/>
      <c r="P103" s="828"/>
      <c r="Q103" s="833"/>
    </row>
    <row r="104" spans="1:17" ht="14.45" customHeight="1" x14ac:dyDescent="0.2">
      <c r="A104" s="822" t="s">
        <v>587</v>
      </c>
      <c r="B104" s="823" t="s">
        <v>2636</v>
      </c>
      <c r="C104" s="823" t="s">
        <v>2494</v>
      </c>
      <c r="D104" s="823" t="s">
        <v>2679</v>
      </c>
      <c r="E104" s="823" t="s">
        <v>1309</v>
      </c>
      <c r="F104" s="832"/>
      <c r="G104" s="832"/>
      <c r="H104" s="832"/>
      <c r="I104" s="832"/>
      <c r="J104" s="832">
        <v>8</v>
      </c>
      <c r="K104" s="832">
        <v>739.92</v>
      </c>
      <c r="L104" s="832"/>
      <c r="M104" s="832">
        <v>92.49</v>
      </c>
      <c r="N104" s="832"/>
      <c r="O104" s="832"/>
      <c r="P104" s="828"/>
      <c r="Q104" s="833"/>
    </row>
    <row r="105" spans="1:17" ht="14.45" customHeight="1" x14ac:dyDescent="0.2">
      <c r="A105" s="822" t="s">
        <v>587</v>
      </c>
      <c r="B105" s="823" t="s">
        <v>2636</v>
      </c>
      <c r="C105" s="823" t="s">
        <v>2494</v>
      </c>
      <c r="D105" s="823" t="s">
        <v>2586</v>
      </c>
      <c r="E105" s="823" t="s">
        <v>707</v>
      </c>
      <c r="F105" s="832"/>
      <c r="G105" s="832"/>
      <c r="H105" s="832"/>
      <c r="I105" s="832"/>
      <c r="J105" s="832"/>
      <c r="K105" s="832"/>
      <c r="L105" s="832"/>
      <c r="M105" s="832"/>
      <c r="N105" s="832">
        <v>2.1</v>
      </c>
      <c r="O105" s="832">
        <v>1138.2</v>
      </c>
      <c r="P105" s="828"/>
      <c r="Q105" s="833">
        <v>542</v>
      </c>
    </row>
    <row r="106" spans="1:17" ht="14.45" customHeight="1" x14ac:dyDescent="0.2">
      <c r="A106" s="822" t="s">
        <v>587</v>
      </c>
      <c r="B106" s="823" t="s">
        <v>2636</v>
      </c>
      <c r="C106" s="823" t="s">
        <v>2494</v>
      </c>
      <c r="D106" s="823" t="s">
        <v>2680</v>
      </c>
      <c r="E106" s="823" t="s">
        <v>955</v>
      </c>
      <c r="F106" s="832"/>
      <c r="G106" s="832"/>
      <c r="H106" s="832"/>
      <c r="I106" s="832"/>
      <c r="J106" s="832"/>
      <c r="K106" s="832"/>
      <c r="L106" s="832"/>
      <c r="M106" s="832"/>
      <c r="N106" s="832">
        <v>0.3</v>
      </c>
      <c r="O106" s="832">
        <v>113.07</v>
      </c>
      <c r="P106" s="828"/>
      <c r="Q106" s="833">
        <v>376.9</v>
      </c>
    </row>
    <row r="107" spans="1:17" ht="14.45" customHeight="1" x14ac:dyDescent="0.2">
      <c r="A107" s="822" t="s">
        <v>587</v>
      </c>
      <c r="B107" s="823" t="s">
        <v>2636</v>
      </c>
      <c r="C107" s="823" t="s">
        <v>2494</v>
      </c>
      <c r="D107" s="823" t="s">
        <v>2587</v>
      </c>
      <c r="E107" s="823" t="s">
        <v>699</v>
      </c>
      <c r="F107" s="832"/>
      <c r="G107" s="832"/>
      <c r="H107" s="832"/>
      <c r="I107" s="832"/>
      <c r="J107" s="832">
        <v>2.6999999999999997</v>
      </c>
      <c r="K107" s="832">
        <v>2227.77</v>
      </c>
      <c r="L107" s="832"/>
      <c r="M107" s="832">
        <v>825.1</v>
      </c>
      <c r="N107" s="832">
        <v>10.6</v>
      </c>
      <c r="O107" s="832">
        <v>7584.47</v>
      </c>
      <c r="P107" s="828"/>
      <c r="Q107" s="833">
        <v>715.51603773584907</v>
      </c>
    </row>
    <row r="108" spans="1:17" ht="14.45" customHeight="1" x14ac:dyDescent="0.2">
      <c r="A108" s="822" t="s">
        <v>587</v>
      </c>
      <c r="B108" s="823" t="s">
        <v>2636</v>
      </c>
      <c r="C108" s="823" t="s">
        <v>2494</v>
      </c>
      <c r="D108" s="823" t="s">
        <v>2681</v>
      </c>
      <c r="E108" s="823" t="s">
        <v>939</v>
      </c>
      <c r="F108" s="832"/>
      <c r="G108" s="832"/>
      <c r="H108" s="832"/>
      <c r="I108" s="832"/>
      <c r="J108" s="832">
        <v>4</v>
      </c>
      <c r="K108" s="832">
        <v>514.96</v>
      </c>
      <c r="L108" s="832"/>
      <c r="M108" s="832">
        <v>128.74</v>
      </c>
      <c r="N108" s="832">
        <v>16</v>
      </c>
      <c r="O108" s="832">
        <v>2263.96</v>
      </c>
      <c r="P108" s="828"/>
      <c r="Q108" s="833">
        <v>141.4975</v>
      </c>
    </row>
    <row r="109" spans="1:17" ht="14.45" customHeight="1" x14ac:dyDescent="0.2">
      <c r="A109" s="822" t="s">
        <v>587</v>
      </c>
      <c r="B109" s="823" t="s">
        <v>2636</v>
      </c>
      <c r="C109" s="823" t="s">
        <v>2494</v>
      </c>
      <c r="D109" s="823" t="s">
        <v>2682</v>
      </c>
      <c r="E109" s="823" t="s">
        <v>941</v>
      </c>
      <c r="F109" s="832"/>
      <c r="G109" s="832"/>
      <c r="H109" s="832"/>
      <c r="I109" s="832"/>
      <c r="J109" s="832"/>
      <c r="K109" s="832"/>
      <c r="L109" s="832"/>
      <c r="M109" s="832"/>
      <c r="N109" s="832">
        <v>13</v>
      </c>
      <c r="O109" s="832">
        <v>41246.14</v>
      </c>
      <c r="P109" s="828"/>
      <c r="Q109" s="833">
        <v>3172.7799999999997</v>
      </c>
    </row>
    <row r="110" spans="1:17" ht="14.45" customHeight="1" x14ac:dyDescent="0.2">
      <c r="A110" s="822" t="s">
        <v>587</v>
      </c>
      <c r="B110" s="823" t="s">
        <v>2636</v>
      </c>
      <c r="C110" s="823" t="s">
        <v>2494</v>
      </c>
      <c r="D110" s="823" t="s">
        <v>2683</v>
      </c>
      <c r="E110" s="823" t="s">
        <v>789</v>
      </c>
      <c r="F110" s="832"/>
      <c r="G110" s="832"/>
      <c r="H110" s="832"/>
      <c r="I110" s="832"/>
      <c r="J110" s="832">
        <v>0.4</v>
      </c>
      <c r="K110" s="832">
        <v>513.94000000000005</v>
      </c>
      <c r="L110" s="832"/>
      <c r="M110" s="832">
        <v>1284.8500000000001</v>
      </c>
      <c r="N110" s="832"/>
      <c r="O110" s="832"/>
      <c r="P110" s="828"/>
      <c r="Q110" s="833"/>
    </row>
    <row r="111" spans="1:17" ht="14.45" customHeight="1" x14ac:dyDescent="0.2">
      <c r="A111" s="822" t="s">
        <v>587</v>
      </c>
      <c r="B111" s="823" t="s">
        <v>2636</v>
      </c>
      <c r="C111" s="823" t="s">
        <v>2494</v>
      </c>
      <c r="D111" s="823" t="s">
        <v>2684</v>
      </c>
      <c r="E111" s="823" t="s">
        <v>699</v>
      </c>
      <c r="F111" s="832"/>
      <c r="G111" s="832"/>
      <c r="H111" s="832"/>
      <c r="I111" s="832"/>
      <c r="J111" s="832">
        <v>0.4</v>
      </c>
      <c r="K111" s="832">
        <v>198.12</v>
      </c>
      <c r="L111" s="832"/>
      <c r="M111" s="832">
        <v>495.3</v>
      </c>
      <c r="N111" s="832">
        <v>11.1</v>
      </c>
      <c r="O111" s="832">
        <v>5488.1699999999992</v>
      </c>
      <c r="P111" s="828"/>
      <c r="Q111" s="833">
        <v>494.42972972972967</v>
      </c>
    </row>
    <row r="112" spans="1:17" ht="14.45" customHeight="1" x14ac:dyDescent="0.2">
      <c r="A112" s="822" t="s">
        <v>587</v>
      </c>
      <c r="B112" s="823" t="s">
        <v>2636</v>
      </c>
      <c r="C112" s="823" t="s">
        <v>2494</v>
      </c>
      <c r="D112" s="823" t="s">
        <v>2685</v>
      </c>
      <c r="E112" s="823" t="s">
        <v>2686</v>
      </c>
      <c r="F112" s="832"/>
      <c r="G112" s="832"/>
      <c r="H112" s="832"/>
      <c r="I112" s="832"/>
      <c r="J112" s="832"/>
      <c r="K112" s="832"/>
      <c r="L112" s="832"/>
      <c r="M112" s="832"/>
      <c r="N112" s="832">
        <v>1.4</v>
      </c>
      <c r="O112" s="832">
        <v>2222.92</v>
      </c>
      <c r="P112" s="828"/>
      <c r="Q112" s="833">
        <v>1587.8000000000002</v>
      </c>
    </row>
    <row r="113" spans="1:17" ht="14.45" customHeight="1" x14ac:dyDescent="0.2">
      <c r="A113" s="822" t="s">
        <v>587</v>
      </c>
      <c r="B113" s="823" t="s">
        <v>2636</v>
      </c>
      <c r="C113" s="823" t="s">
        <v>2494</v>
      </c>
      <c r="D113" s="823" t="s">
        <v>2687</v>
      </c>
      <c r="E113" s="823" t="s">
        <v>939</v>
      </c>
      <c r="F113" s="832"/>
      <c r="G113" s="832"/>
      <c r="H113" s="832"/>
      <c r="I113" s="832"/>
      <c r="J113" s="832">
        <v>1</v>
      </c>
      <c r="K113" s="832">
        <v>643.67999999999995</v>
      </c>
      <c r="L113" s="832"/>
      <c r="M113" s="832">
        <v>643.67999999999995</v>
      </c>
      <c r="N113" s="832"/>
      <c r="O113" s="832"/>
      <c r="P113" s="828"/>
      <c r="Q113" s="833"/>
    </row>
    <row r="114" spans="1:17" ht="14.45" customHeight="1" x14ac:dyDescent="0.2">
      <c r="A114" s="822" t="s">
        <v>587</v>
      </c>
      <c r="B114" s="823" t="s">
        <v>2636</v>
      </c>
      <c r="C114" s="823" t="s">
        <v>2494</v>
      </c>
      <c r="D114" s="823" t="s">
        <v>2688</v>
      </c>
      <c r="E114" s="823" t="s">
        <v>939</v>
      </c>
      <c r="F114" s="832"/>
      <c r="G114" s="832"/>
      <c r="H114" s="832"/>
      <c r="I114" s="832"/>
      <c r="J114" s="832"/>
      <c r="K114" s="832"/>
      <c r="L114" s="832"/>
      <c r="M114" s="832"/>
      <c r="N114" s="832">
        <v>2</v>
      </c>
      <c r="O114" s="832">
        <v>1609.22</v>
      </c>
      <c r="P114" s="828"/>
      <c r="Q114" s="833">
        <v>804.61</v>
      </c>
    </row>
    <row r="115" spans="1:17" ht="14.45" customHeight="1" x14ac:dyDescent="0.2">
      <c r="A115" s="822" t="s">
        <v>587</v>
      </c>
      <c r="B115" s="823" t="s">
        <v>2636</v>
      </c>
      <c r="C115" s="823" t="s">
        <v>2501</v>
      </c>
      <c r="D115" s="823" t="s">
        <v>2689</v>
      </c>
      <c r="E115" s="823" t="s">
        <v>2690</v>
      </c>
      <c r="F115" s="832"/>
      <c r="G115" s="832"/>
      <c r="H115" s="832"/>
      <c r="I115" s="832"/>
      <c r="J115" s="832">
        <v>3</v>
      </c>
      <c r="K115" s="832">
        <v>6653.1900000000005</v>
      </c>
      <c r="L115" s="832"/>
      <c r="M115" s="832">
        <v>2217.73</v>
      </c>
      <c r="N115" s="832">
        <v>2</v>
      </c>
      <c r="O115" s="832">
        <v>4435.46</v>
      </c>
      <c r="P115" s="828"/>
      <c r="Q115" s="833">
        <v>2217.73</v>
      </c>
    </row>
    <row r="116" spans="1:17" ht="14.45" customHeight="1" x14ac:dyDescent="0.2">
      <c r="A116" s="822" t="s">
        <v>587</v>
      </c>
      <c r="B116" s="823" t="s">
        <v>2636</v>
      </c>
      <c r="C116" s="823" t="s">
        <v>2501</v>
      </c>
      <c r="D116" s="823" t="s">
        <v>2588</v>
      </c>
      <c r="E116" s="823" t="s">
        <v>2503</v>
      </c>
      <c r="F116" s="832"/>
      <c r="G116" s="832"/>
      <c r="H116" s="832"/>
      <c r="I116" s="832"/>
      <c r="J116" s="832"/>
      <c r="K116" s="832"/>
      <c r="L116" s="832"/>
      <c r="M116" s="832"/>
      <c r="N116" s="832">
        <v>2</v>
      </c>
      <c r="O116" s="832">
        <v>5478.68</v>
      </c>
      <c r="P116" s="828"/>
      <c r="Q116" s="833">
        <v>2739.34</v>
      </c>
    </row>
    <row r="117" spans="1:17" ht="14.45" customHeight="1" x14ac:dyDescent="0.2">
      <c r="A117" s="822" t="s">
        <v>587</v>
      </c>
      <c r="B117" s="823" t="s">
        <v>2636</v>
      </c>
      <c r="C117" s="823" t="s">
        <v>2501</v>
      </c>
      <c r="D117" s="823" t="s">
        <v>2502</v>
      </c>
      <c r="E117" s="823" t="s">
        <v>2503</v>
      </c>
      <c r="F117" s="832">
        <v>76.099999999999994</v>
      </c>
      <c r="G117" s="832">
        <v>127522.53</v>
      </c>
      <c r="H117" s="832"/>
      <c r="I117" s="832">
        <v>1675.7231274638634</v>
      </c>
      <c r="J117" s="832">
        <v>47.1</v>
      </c>
      <c r="K117" s="832">
        <v>79989.389999999985</v>
      </c>
      <c r="L117" s="832"/>
      <c r="M117" s="832">
        <v>1698.2885350318468</v>
      </c>
      <c r="N117" s="832">
        <v>42</v>
      </c>
      <c r="O117" s="832">
        <v>74138.98</v>
      </c>
      <c r="P117" s="828"/>
      <c r="Q117" s="833">
        <v>1765.2138095238095</v>
      </c>
    </row>
    <row r="118" spans="1:17" ht="14.45" customHeight="1" x14ac:dyDescent="0.2">
      <c r="A118" s="822" t="s">
        <v>587</v>
      </c>
      <c r="B118" s="823" t="s">
        <v>2636</v>
      </c>
      <c r="C118" s="823" t="s">
        <v>2501</v>
      </c>
      <c r="D118" s="823" t="s">
        <v>2691</v>
      </c>
      <c r="E118" s="823" t="s">
        <v>2692</v>
      </c>
      <c r="F118" s="832">
        <v>18</v>
      </c>
      <c r="G118" s="832">
        <v>186239.38</v>
      </c>
      <c r="H118" s="832"/>
      <c r="I118" s="832">
        <v>10346.632222222222</v>
      </c>
      <c r="J118" s="832">
        <v>6</v>
      </c>
      <c r="K118" s="832">
        <v>62437.86</v>
      </c>
      <c r="L118" s="832"/>
      <c r="M118" s="832">
        <v>10406.31</v>
      </c>
      <c r="N118" s="832"/>
      <c r="O118" s="832"/>
      <c r="P118" s="828"/>
      <c r="Q118" s="833"/>
    </row>
    <row r="119" spans="1:17" ht="14.45" customHeight="1" x14ac:dyDescent="0.2">
      <c r="A119" s="822" t="s">
        <v>587</v>
      </c>
      <c r="B119" s="823" t="s">
        <v>2636</v>
      </c>
      <c r="C119" s="823" t="s">
        <v>2501</v>
      </c>
      <c r="D119" s="823" t="s">
        <v>2693</v>
      </c>
      <c r="E119" s="823" t="s">
        <v>2692</v>
      </c>
      <c r="F119" s="832">
        <v>13</v>
      </c>
      <c r="G119" s="832">
        <v>53593.7</v>
      </c>
      <c r="H119" s="832"/>
      <c r="I119" s="832">
        <v>4122.5923076923073</v>
      </c>
      <c r="J119" s="832">
        <v>2</v>
      </c>
      <c r="K119" s="832">
        <v>8246.14</v>
      </c>
      <c r="L119" s="832"/>
      <c r="M119" s="832">
        <v>4123.07</v>
      </c>
      <c r="N119" s="832">
        <v>21</v>
      </c>
      <c r="O119" s="832">
        <v>101148.65000000001</v>
      </c>
      <c r="P119" s="828"/>
      <c r="Q119" s="833">
        <v>4816.6023809523813</v>
      </c>
    </row>
    <row r="120" spans="1:17" ht="14.45" customHeight="1" x14ac:dyDescent="0.2">
      <c r="A120" s="822" t="s">
        <v>587</v>
      </c>
      <c r="B120" s="823" t="s">
        <v>2636</v>
      </c>
      <c r="C120" s="823" t="s">
        <v>2501</v>
      </c>
      <c r="D120" s="823" t="s">
        <v>2694</v>
      </c>
      <c r="E120" s="823" t="s">
        <v>2695</v>
      </c>
      <c r="F120" s="832">
        <v>40</v>
      </c>
      <c r="G120" s="832">
        <v>49099.239999999991</v>
      </c>
      <c r="H120" s="832"/>
      <c r="I120" s="832">
        <v>1227.4809999999998</v>
      </c>
      <c r="J120" s="832">
        <v>15</v>
      </c>
      <c r="K120" s="832">
        <v>18698.43</v>
      </c>
      <c r="L120" s="832"/>
      <c r="M120" s="832">
        <v>1246.5620000000001</v>
      </c>
      <c r="N120" s="832">
        <v>23</v>
      </c>
      <c r="O120" s="832">
        <v>29572.14</v>
      </c>
      <c r="P120" s="828"/>
      <c r="Q120" s="833">
        <v>1285.7452173913043</v>
      </c>
    </row>
    <row r="121" spans="1:17" ht="14.45" customHeight="1" x14ac:dyDescent="0.2">
      <c r="A121" s="822" t="s">
        <v>587</v>
      </c>
      <c r="B121" s="823" t="s">
        <v>2636</v>
      </c>
      <c r="C121" s="823" t="s">
        <v>2501</v>
      </c>
      <c r="D121" s="823" t="s">
        <v>2504</v>
      </c>
      <c r="E121" s="823" t="s">
        <v>2505</v>
      </c>
      <c r="F121" s="832">
        <v>106</v>
      </c>
      <c r="G121" s="832">
        <v>26495.759999999998</v>
      </c>
      <c r="H121" s="832"/>
      <c r="I121" s="832">
        <v>249.95999999999998</v>
      </c>
      <c r="J121" s="832">
        <v>56</v>
      </c>
      <c r="K121" s="832">
        <v>14158.759999999998</v>
      </c>
      <c r="L121" s="832"/>
      <c r="M121" s="832">
        <v>252.83499999999998</v>
      </c>
      <c r="N121" s="832">
        <v>66</v>
      </c>
      <c r="O121" s="832">
        <v>16943.100000000002</v>
      </c>
      <c r="P121" s="828"/>
      <c r="Q121" s="833">
        <v>256.7136363636364</v>
      </c>
    </row>
    <row r="122" spans="1:17" ht="14.45" customHeight="1" x14ac:dyDescent="0.2">
      <c r="A122" s="822" t="s">
        <v>587</v>
      </c>
      <c r="B122" s="823" t="s">
        <v>2636</v>
      </c>
      <c r="C122" s="823" t="s">
        <v>2501</v>
      </c>
      <c r="D122" s="823" t="s">
        <v>2696</v>
      </c>
      <c r="E122" s="823" t="s">
        <v>2503</v>
      </c>
      <c r="F122" s="832"/>
      <c r="G122" s="832"/>
      <c r="H122" s="832"/>
      <c r="I122" s="832"/>
      <c r="J122" s="832"/>
      <c r="K122" s="832"/>
      <c r="L122" s="832"/>
      <c r="M122" s="832"/>
      <c r="N122" s="832">
        <v>1</v>
      </c>
      <c r="O122" s="832">
        <v>4546.59</v>
      </c>
      <c r="P122" s="828"/>
      <c r="Q122" s="833">
        <v>4546.59</v>
      </c>
    </row>
    <row r="123" spans="1:17" ht="14.45" customHeight="1" x14ac:dyDescent="0.2">
      <c r="A123" s="822" t="s">
        <v>587</v>
      </c>
      <c r="B123" s="823" t="s">
        <v>2636</v>
      </c>
      <c r="C123" s="823" t="s">
        <v>2589</v>
      </c>
      <c r="D123" s="823" t="s">
        <v>2697</v>
      </c>
      <c r="E123" s="823" t="s">
        <v>2698</v>
      </c>
      <c r="F123" s="832">
        <v>2</v>
      </c>
      <c r="G123" s="832">
        <v>20956</v>
      </c>
      <c r="H123" s="832"/>
      <c r="I123" s="832">
        <v>10478</v>
      </c>
      <c r="J123" s="832">
        <v>1</v>
      </c>
      <c r="K123" s="832">
        <v>10478</v>
      </c>
      <c r="L123" s="832"/>
      <c r="M123" s="832">
        <v>10478</v>
      </c>
      <c r="N123" s="832"/>
      <c r="O123" s="832"/>
      <c r="P123" s="828"/>
      <c r="Q123" s="833"/>
    </row>
    <row r="124" spans="1:17" ht="14.45" customHeight="1" x14ac:dyDescent="0.2">
      <c r="A124" s="822" t="s">
        <v>587</v>
      </c>
      <c r="B124" s="823" t="s">
        <v>2636</v>
      </c>
      <c r="C124" s="823" t="s">
        <v>2589</v>
      </c>
      <c r="D124" s="823" t="s">
        <v>2699</v>
      </c>
      <c r="E124" s="823" t="s">
        <v>2700</v>
      </c>
      <c r="F124" s="832">
        <v>2</v>
      </c>
      <c r="G124" s="832">
        <v>123840</v>
      </c>
      <c r="H124" s="832"/>
      <c r="I124" s="832">
        <v>61920</v>
      </c>
      <c r="J124" s="832"/>
      <c r="K124" s="832"/>
      <c r="L124" s="832"/>
      <c r="M124" s="832"/>
      <c r="N124" s="832"/>
      <c r="O124" s="832"/>
      <c r="P124" s="828"/>
      <c r="Q124" s="833"/>
    </row>
    <row r="125" spans="1:17" ht="14.45" customHeight="1" x14ac:dyDescent="0.2">
      <c r="A125" s="822" t="s">
        <v>587</v>
      </c>
      <c r="B125" s="823" t="s">
        <v>2636</v>
      </c>
      <c r="C125" s="823" t="s">
        <v>2589</v>
      </c>
      <c r="D125" s="823" t="s">
        <v>2701</v>
      </c>
      <c r="E125" s="823" t="s">
        <v>2702</v>
      </c>
      <c r="F125" s="832"/>
      <c r="G125" s="832"/>
      <c r="H125" s="832"/>
      <c r="I125" s="832"/>
      <c r="J125" s="832">
        <v>2</v>
      </c>
      <c r="K125" s="832">
        <v>1568.16</v>
      </c>
      <c r="L125" s="832"/>
      <c r="M125" s="832">
        <v>784.08</v>
      </c>
      <c r="N125" s="832"/>
      <c r="O125" s="832"/>
      <c r="P125" s="828"/>
      <c r="Q125" s="833"/>
    </row>
    <row r="126" spans="1:17" ht="14.45" customHeight="1" x14ac:dyDescent="0.2">
      <c r="A126" s="822" t="s">
        <v>587</v>
      </c>
      <c r="B126" s="823" t="s">
        <v>2636</v>
      </c>
      <c r="C126" s="823" t="s">
        <v>2589</v>
      </c>
      <c r="D126" s="823" t="s">
        <v>2703</v>
      </c>
      <c r="E126" s="823" t="s">
        <v>2704</v>
      </c>
      <c r="F126" s="832"/>
      <c r="G126" s="832"/>
      <c r="H126" s="832"/>
      <c r="I126" s="832"/>
      <c r="J126" s="832">
        <v>2</v>
      </c>
      <c r="K126" s="832">
        <v>2622.99</v>
      </c>
      <c r="L126" s="832"/>
      <c r="M126" s="832">
        <v>1311.4949999999999</v>
      </c>
      <c r="N126" s="832"/>
      <c r="O126" s="832"/>
      <c r="P126" s="828"/>
      <c r="Q126" s="833"/>
    </row>
    <row r="127" spans="1:17" ht="14.45" customHeight="1" x14ac:dyDescent="0.2">
      <c r="A127" s="822" t="s">
        <v>587</v>
      </c>
      <c r="B127" s="823" t="s">
        <v>2636</v>
      </c>
      <c r="C127" s="823" t="s">
        <v>2589</v>
      </c>
      <c r="D127" s="823" t="s">
        <v>2705</v>
      </c>
      <c r="E127" s="823" t="s">
        <v>807</v>
      </c>
      <c r="F127" s="832"/>
      <c r="G127" s="832"/>
      <c r="H127" s="832"/>
      <c r="I127" s="832"/>
      <c r="J127" s="832">
        <v>7</v>
      </c>
      <c r="K127" s="832">
        <v>6930</v>
      </c>
      <c r="L127" s="832"/>
      <c r="M127" s="832">
        <v>990</v>
      </c>
      <c r="N127" s="832">
        <v>15</v>
      </c>
      <c r="O127" s="832">
        <v>14850</v>
      </c>
      <c r="P127" s="828"/>
      <c r="Q127" s="833">
        <v>990</v>
      </c>
    </row>
    <row r="128" spans="1:17" ht="14.45" customHeight="1" x14ac:dyDescent="0.2">
      <c r="A128" s="822" t="s">
        <v>587</v>
      </c>
      <c r="B128" s="823" t="s">
        <v>2636</v>
      </c>
      <c r="C128" s="823" t="s">
        <v>2506</v>
      </c>
      <c r="D128" s="823" t="s">
        <v>2594</v>
      </c>
      <c r="E128" s="823" t="s">
        <v>2595</v>
      </c>
      <c r="F128" s="832">
        <v>292</v>
      </c>
      <c r="G128" s="832">
        <v>52852</v>
      </c>
      <c r="H128" s="832"/>
      <c r="I128" s="832">
        <v>181</v>
      </c>
      <c r="J128" s="832">
        <v>333</v>
      </c>
      <c r="K128" s="832">
        <v>67443</v>
      </c>
      <c r="L128" s="832"/>
      <c r="M128" s="832">
        <v>202.53153153153153</v>
      </c>
      <c r="N128" s="832">
        <v>564</v>
      </c>
      <c r="O128" s="832">
        <v>104904</v>
      </c>
      <c r="P128" s="828"/>
      <c r="Q128" s="833">
        <v>186</v>
      </c>
    </row>
    <row r="129" spans="1:17" ht="14.45" customHeight="1" x14ac:dyDescent="0.2">
      <c r="A129" s="822" t="s">
        <v>587</v>
      </c>
      <c r="B129" s="823" t="s">
        <v>2636</v>
      </c>
      <c r="C129" s="823" t="s">
        <v>2506</v>
      </c>
      <c r="D129" s="823" t="s">
        <v>2706</v>
      </c>
      <c r="E129" s="823" t="s">
        <v>2707</v>
      </c>
      <c r="F129" s="832">
        <v>131</v>
      </c>
      <c r="G129" s="832">
        <v>3795271</v>
      </c>
      <c r="H129" s="832"/>
      <c r="I129" s="832">
        <v>28971.534351145037</v>
      </c>
      <c r="J129" s="832">
        <v>127</v>
      </c>
      <c r="K129" s="832">
        <v>3679817</v>
      </c>
      <c r="L129" s="832"/>
      <c r="M129" s="832">
        <v>28974.937007874014</v>
      </c>
      <c r="N129" s="832">
        <v>143</v>
      </c>
      <c r="O129" s="832">
        <v>4143824</v>
      </c>
      <c r="P129" s="828"/>
      <c r="Q129" s="833">
        <v>28977.790209790212</v>
      </c>
    </row>
    <row r="130" spans="1:17" ht="14.45" customHeight="1" x14ac:dyDescent="0.2">
      <c r="A130" s="822" t="s">
        <v>587</v>
      </c>
      <c r="B130" s="823" t="s">
        <v>2636</v>
      </c>
      <c r="C130" s="823" t="s">
        <v>2506</v>
      </c>
      <c r="D130" s="823" t="s">
        <v>2708</v>
      </c>
      <c r="E130" s="823" t="s">
        <v>2709</v>
      </c>
      <c r="F130" s="832">
        <v>531</v>
      </c>
      <c r="G130" s="832">
        <v>7262908</v>
      </c>
      <c r="H130" s="832"/>
      <c r="I130" s="832">
        <v>13677.792843691148</v>
      </c>
      <c r="J130" s="832">
        <v>539</v>
      </c>
      <c r="K130" s="832">
        <v>7374572</v>
      </c>
      <c r="L130" s="832"/>
      <c r="M130" s="832">
        <v>13681.951762523191</v>
      </c>
      <c r="N130" s="832">
        <v>428</v>
      </c>
      <c r="O130" s="832">
        <v>5857069</v>
      </c>
      <c r="P130" s="828"/>
      <c r="Q130" s="833">
        <v>13684.740654205607</v>
      </c>
    </row>
    <row r="131" spans="1:17" ht="14.45" customHeight="1" x14ac:dyDescent="0.2">
      <c r="A131" s="822" t="s">
        <v>587</v>
      </c>
      <c r="B131" s="823" t="s">
        <v>2636</v>
      </c>
      <c r="C131" s="823" t="s">
        <v>2506</v>
      </c>
      <c r="D131" s="823" t="s">
        <v>2710</v>
      </c>
      <c r="E131" s="823" t="s">
        <v>2711</v>
      </c>
      <c r="F131" s="832">
        <v>2</v>
      </c>
      <c r="G131" s="832">
        <v>5572</v>
      </c>
      <c r="H131" s="832"/>
      <c r="I131" s="832">
        <v>2786</v>
      </c>
      <c r="J131" s="832">
        <v>3</v>
      </c>
      <c r="K131" s="832">
        <v>8388</v>
      </c>
      <c r="L131" s="832"/>
      <c r="M131" s="832">
        <v>2796</v>
      </c>
      <c r="N131" s="832">
        <v>4</v>
      </c>
      <c r="O131" s="832">
        <v>11544</v>
      </c>
      <c r="P131" s="828"/>
      <c r="Q131" s="833">
        <v>2886</v>
      </c>
    </row>
    <row r="132" spans="1:17" ht="14.45" customHeight="1" x14ac:dyDescent="0.2">
      <c r="A132" s="822" t="s">
        <v>587</v>
      </c>
      <c r="B132" s="823" t="s">
        <v>2636</v>
      </c>
      <c r="C132" s="823" t="s">
        <v>2506</v>
      </c>
      <c r="D132" s="823" t="s">
        <v>2712</v>
      </c>
      <c r="E132" s="823" t="s">
        <v>2713</v>
      </c>
      <c r="F132" s="832">
        <v>1</v>
      </c>
      <c r="G132" s="832">
        <v>6207</v>
      </c>
      <c r="H132" s="832"/>
      <c r="I132" s="832">
        <v>6207</v>
      </c>
      <c r="J132" s="832"/>
      <c r="K132" s="832"/>
      <c r="L132" s="832"/>
      <c r="M132" s="832"/>
      <c r="N132" s="832"/>
      <c r="O132" s="832"/>
      <c r="P132" s="828"/>
      <c r="Q132" s="833"/>
    </row>
    <row r="133" spans="1:17" ht="14.45" customHeight="1" x14ac:dyDescent="0.2">
      <c r="A133" s="822" t="s">
        <v>587</v>
      </c>
      <c r="B133" s="823" t="s">
        <v>2636</v>
      </c>
      <c r="C133" s="823" t="s">
        <v>2506</v>
      </c>
      <c r="D133" s="823" t="s">
        <v>2714</v>
      </c>
      <c r="E133" s="823" t="s">
        <v>2715</v>
      </c>
      <c r="F133" s="832"/>
      <c r="G133" s="832"/>
      <c r="H133" s="832"/>
      <c r="I133" s="832"/>
      <c r="J133" s="832">
        <v>2</v>
      </c>
      <c r="K133" s="832">
        <v>10296</v>
      </c>
      <c r="L133" s="832"/>
      <c r="M133" s="832">
        <v>5148</v>
      </c>
      <c r="N133" s="832"/>
      <c r="O133" s="832"/>
      <c r="P133" s="828"/>
      <c r="Q133" s="833"/>
    </row>
    <row r="134" spans="1:17" ht="14.45" customHeight="1" x14ac:dyDescent="0.2">
      <c r="A134" s="822" t="s">
        <v>587</v>
      </c>
      <c r="B134" s="823" t="s">
        <v>2636</v>
      </c>
      <c r="C134" s="823" t="s">
        <v>2506</v>
      </c>
      <c r="D134" s="823" t="s">
        <v>2716</v>
      </c>
      <c r="E134" s="823" t="s">
        <v>2717</v>
      </c>
      <c r="F134" s="832">
        <v>2</v>
      </c>
      <c r="G134" s="832">
        <v>4738</v>
      </c>
      <c r="H134" s="832"/>
      <c r="I134" s="832">
        <v>2369</v>
      </c>
      <c r="J134" s="832"/>
      <c r="K134" s="832"/>
      <c r="L134" s="832"/>
      <c r="M134" s="832"/>
      <c r="N134" s="832"/>
      <c r="O134" s="832"/>
      <c r="P134" s="828"/>
      <c r="Q134" s="833"/>
    </row>
    <row r="135" spans="1:17" ht="14.45" customHeight="1" x14ac:dyDescent="0.2">
      <c r="A135" s="822" t="s">
        <v>587</v>
      </c>
      <c r="B135" s="823" t="s">
        <v>2636</v>
      </c>
      <c r="C135" s="823" t="s">
        <v>2506</v>
      </c>
      <c r="D135" s="823" t="s">
        <v>2602</v>
      </c>
      <c r="E135" s="823" t="s">
        <v>2603</v>
      </c>
      <c r="F135" s="832">
        <v>0</v>
      </c>
      <c r="G135" s="832">
        <v>0</v>
      </c>
      <c r="H135" s="832"/>
      <c r="I135" s="832"/>
      <c r="J135" s="832">
        <v>0</v>
      </c>
      <c r="K135" s="832">
        <v>0</v>
      </c>
      <c r="L135" s="832"/>
      <c r="M135" s="832"/>
      <c r="N135" s="832">
        <v>0</v>
      </c>
      <c r="O135" s="832">
        <v>0</v>
      </c>
      <c r="P135" s="828"/>
      <c r="Q135" s="833"/>
    </row>
    <row r="136" spans="1:17" ht="14.45" customHeight="1" x14ac:dyDescent="0.2">
      <c r="A136" s="822" t="s">
        <v>587</v>
      </c>
      <c r="B136" s="823" t="s">
        <v>2636</v>
      </c>
      <c r="C136" s="823" t="s">
        <v>2506</v>
      </c>
      <c r="D136" s="823" t="s">
        <v>2604</v>
      </c>
      <c r="E136" s="823" t="s">
        <v>2605</v>
      </c>
      <c r="F136" s="832">
        <v>1114</v>
      </c>
      <c r="G136" s="832">
        <v>0</v>
      </c>
      <c r="H136" s="832"/>
      <c r="I136" s="832">
        <v>0</v>
      </c>
      <c r="J136" s="832">
        <v>1460</v>
      </c>
      <c r="K136" s="832">
        <v>0</v>
      </c>
      <c r="L136" s="832"/>
      <c r="M136" s="832">
        <v>0</v>
      </c>
      <c r="N136" s="832">
        <v>920</v>
      </c>
      <c r="O136" s="832">
        <v>0</v>
      </c>
      <c r="P136" s="828"/>
      <c r="Q136" s="833">
        <v>0</v>
      </c>
    </row>
    <row r="137" spans="1:17" ht="14.45" customHeight="1" x14ac:dyDescent="0.2">
      <c r="A137" s="822" t="s">
        <v>587</v>
      </c>
      <c r="B137" s="823" t="s">
        <v>2636</v>
      </c>
      <c r="C137" s="823" t="s">
        <v>2506</v>
      </c>
      <c r="D137" s="823" t="s">
        <v>2718</v>
      </c>
      <c r="E137" s="823" t="s">
        <v>2719</v>
      </c>
      <c r="F137" s="832">
        <v>12</v>
      </c>
      <c r="G137" s="832">
        <v>0</v>
      </c>
      <c r="H137" s="832"/>
      <c r="I137" s="832">
        <v>0</v>
      </c>
      <c r="J137" s="832">
        <v>15</v>
      </c>
      <c r="K137" s="832">
        <v>0</v>
      </c>
      <c r="L137" s="832"/>
      <c r="M137" s="832">
        <v>0</v>
      </c>
      <c r="N137" s="832">
        <v>39</v>
      </c>
      <c r="O137" s="832">
        <v>0</v>
      </c>
      <c r="P137" s="828"/>
      <c r="Q137" s="833">
        <v>0</v>
      </c>
    </row>
    <row r="138" spans="1:17" ht="14.45" customHeight="1" x14ac:dyDescent="0.2">
      <c r="A138" s="822" t="s">
        <v>587</v>
      </c>
      <c r="B138" s="823" t="s">
        <v>2636</v>
      </c>
      <c r="C138" s="823" t="s">
        <v>2506</v>
      </c>
      <c r="D138" s="823" t="s">
        <v>2720</v>
      </c>
      <c r="E138" s="823" t="s">
        <v>2721</v>
      </c>
      <c r="F138" s="832">
        <v>21</v>
      </c>
      <c r="G138" s="832">
        <v>0</v>
      </c>
      <c r="H138" s="832"/>
      <c r="I138" s="832">
        <v>0</v>
      </c>
      <c r="J138" s="832">
        <v>21</v>
      </c>
      <c r="K138" s="832">
        <v>0</v>
      </c>
      <c r="L138" s="832"/>
      <c r="M138" s="832">
        <v>0</v>
      </c>
      <c r="N138" s="832">
        <v>32</v>
      </c>
      <c r="O138" s="832">
        <v>0</v>
      </c>
      <c r="P138" s="828"/>
      <c r="Q138" s="833">
        <v>0</v>
      </c>
    </row>
    <row r="139" spans="1:17" ht="14.45" customHeight="1" x14ac:dyDescent="0.2">
      <c r="A139" s="822" t="s">
        <v>587</v>
      </c>
      <c r="B139" s="823" t="s">
        <v>2636</v>
      </c>
      <c r="C139" s="823" t="s">
        <v>2506</v>
      </c>
      <c r="D139" s="823" t="s">
        <v>2606</v>
      </c>
      <c r="E139" s="823" t="s">
        <v>2607</v>
      </c>
      <c r="F139" s="832">
        <v>21</v>
      </c>
      <c r="G139" s="832">
        <v>0</v>
      </c>
      <c r="H139" s="832"/>
      <c r="I139" s="832">
        <v>0</v>
      </c>
      <c r="J139" s="832">
        <v>34</v>
      </c>
      <c r="K139" s="832">
        <v>0</v>
      </c>
      <c r="L139" s="832"/>
      <c r="M139" s="832">
        <v>0</v>
      </c>
      <c r="N139" s="832">
        <v>26</v>
      </c>
      <c r="O139" s="832">
        <v>0</v>
      </c>
      <c r="P139" s="828"/>
      <c r="Q139" s="833">
        <v>0</v>
      </c>
    </row>
    <row r="140" spans="1:17" ht="14.45" customHeight="1" x14ac:dyDescent="0.2">
      <c r="A140" s="822" t="s">
        <v>587</v>
      </c>
      <c r="B140" s="823" t="s">
        <v>2636</v>
      </c>
      <c r="C140" s="823" t="s">
        <v>2506</v>
      </c>
      <c r="D140" s="823" t="s">
        <v>2722</v>
      </c>
      <c r="E140" s="823" t="s">
        <v>2723</v>
      </c>
      <c r="F140" s="832">
        <v>14</v>
      </c>
      <c r="G140" s="832">
        <v>0</v>
      </c>
      <c r="H140" s="832"/>
      <c r="I140" s="832">
        <v>0</v>
      </c>
      <c r="J140" s="832">
        <v>16</v>
      </c>
      <c r="K140" s="832">
        <v>0</v>
      </c>
      <c r="L140" s="832"/>
      <c r="M140" s="832">
        <v>0</v>
      </c>
      <c r="N140" s="832">
        <v>12</v>
      </c>
      <c r="O140" s="832">
        <v>0</v>
      </c>
      <c r="P140" s="828"/>
      <c r="Q140" s="833">
        <v>0</v>
      </c>
    </row>
    <row r="141" spans="1:17" ht="14.45" customHeight="1" x14ac:dyDescent="0.2">
      <c r="A141" s="822" t="s">
        <v>587</v>
      </c>
      <c r="B141" s="823" t="s">
        <v>2636</v>
      </c>
      <c r="C141" s="823" t="s">
        <v>2506</v>
      </c>
      <c r="D141" s="823" t="s">
        <v>2608</v>
      </c>
      <c r="E141" s="823" t="s">
        <v>2609</v>
      </c>
      <c r="F141" s="832">
        <v>47</v>
      </c>
      <c r="G141" s="832">
        <v>0</v>
      </c>
      <c r="H141" s="832"/>
      <c r="I141" s="832">
        <v>0</v>
      </c>
      <c r="J141" s="832">
        <v>63</v>
      </c>
      <c r="K141" s="832">
        <v>0</v>
      </c>
      <c r="L141" s="832"/>
      <c r="M141" s="832">
        <v>0</v>
      </c>
      <c r="N141" s="832">
        <v>77</v>
      </c>
      <c r="O141" s="832">
        <v>0</v>
      </c>
      <c r="P141" s="828"/>
      <c r="Q141" s="833">
        <v>0</v>
      </c>
    </row>
    <row r="142" spans="1:17" ht="14.45" customHeight="1" x14ac:dyDescent="0.2">
      <c r="A142" s="822" t="s">
        <v>587</v>
      </c>
      <c r="B142" s="823" t="s">
        <v>2636</v>
      </c>
      <c r="C142" s="823" t="s">
        <v>2506</v>
      </c>
      <c r="D142" s="823" t="s">
        <v>2724</v>
      </c>
      <c r="E142" s="823" t="s">
        <v>2721</v>
      </c>
      <c r="F142" s="832">
        <v>4</v>
      </c>
      <c r="G142" s="832">
        <v>0</v>
      </c>
      <c r="H142" s="832"/>
      <c r="I142" s="832">
        <v>0</v>
      </c>
      <c r="J142" s="832">
        <v>7</v>
      </c>
      <c r="K142" s="832">
        <v>0</v>
      </c>
      <c r="L142" s="832"/>
      <c r="M142" s="832">
        <v>0</v>
      </c>
      <c r="N142" s="832">
        <v>1</v>
      </c>
      <c r="O142" s="832">
        <v>0</v>
      </c>
      <c r="P142" s="828"/>
      <c r="Q142" s="833">
        <v>0</v>
      </c>
    </row>
    <row r="143" spans="1:17" ht="14.45" customHeight="1" x14ac:dyDescent="0.2">
      <c r="A143" s="822" t="s">
        <v>587</v>
      </c>
      <c r="B143" s="823" t="s">
        <v>2636</v>
      </c>
      <c r="C143" s="823" t="s">
        <v>2506</v>
      </c>
      <c r="D143" s="823" t="s">
        <v>2725</v>
      </c>
      <c r="E143" s="823" t="s">
        <v>2721</v>
      </c>
      <c r="F143" s="832">
        <v>2</v>
      </c>
      <c r="G143" s="832">
        <v>0</v>
      </c>
      <c r="H143" s="832"/>
      <c r="I143" s="832">
        <v>0</v>
      </c>
      <c r="J143" s="832"/>
      <c r="K143" s="832"/>
      <c r="L143" s="832"/>
      <c r="M143" s="832"/>
      <c r="N143" s="832">
        <v>1</v>
      </c>
      <c r="O143" s="832">
        <v>0</v>
      </c>
      <c r="P143" s="828"/>
      <c r="Q143" s="833">
        <v>0</v>
      </c>
    </row>
    <row r="144" spans="1:17" ht="14.45" customHeight="1" x14ac:dyDescent="0.2">
      <c r="A144" s="822" t="s">
        <v>587</v>
      </c>
      <c r="B144" s="823" t="s">
        <v>2636</v>
      </c>
      <c r="C144" s="823" t="s">
        <v>2506</v>
      </c>
      <c r="D144" s="823" t="s">
        <v>2529</v>
      </c>
      <c r="E144" s="823" t="s">
        <v>2530</v>
      </c>
      <c r="F144" s="832">
        <v>31</v>
      </c>
      <c r="G144" s="832">
        <v>11095</v>
      </c>
      <c r="H144" s="832"/>
      <c r="I144" s="832">
        <v>357.90322580645159</v>
      </c>
      <c r="J144" s="832">
        <v>22</v>
      </c>
      <c r="K144" s="832">
        <v>7920</v>
      </c>
      <c r="L144" s="832"/>
      <c r="M144" s="832">
        <v>360</v>
      </c>
      <c r="N144" s="832">
        <v>20</v>
      </c>
      <c r="O144" s="832">
        <v>7760</v>
      </c>
      <c r="P144" s="828"/>
      <c r="Q144" s="833">
        <v>388</v>
      </c>
    </row>
    <row r="145" spans="1:17" ht="14.45" customHeight="1" x14ac:dyDescent="0.2">
      <c r="A145" s="822" t="s">
        <v>587</v>
      </c>
      <c r="B145" s="823" t="s">
        <v>2636</v>
      </c>
      <c r="C145" s="823" t="s">
        <v>2506</v>
      </c>
      <c r="D145" s="823" t="s">
        <v>2726</v>
      </c>
      <c r="E145" s="823" t="s">
        <v>2727</v>
      </c>
      <c r="F145" s="832"/>
      <c r="G145" s="832"/>
      <c r="H145" s="832"/>
      <c r="I145" s="832"/>
      <c r="J145" s="832"/>
      <c r="K145" s="832"/>
      <c r="L145" s="832"/>
      <c r="M145" s="832"/>
      <c r="N145" s="832">
        <v>0</v>
      </c>
      <c r="O145" s="832">
        <v>0</v>
      </c>
      <c r="P145" s="828"/>
      <c r="Q145" s="833"/>
    </row>
    <row r="146" spans="1:17" ht="14.45" customHeight="1" x14ac:dyDescent="0.2">
      <c r="A146" s="822" t="s">
        <v>587</v>
      </c>
      <c r="B146" s="823" t="s">
        <v>2636</v>
      </c>
      <c r="C146" s="823" t="s">
        <v>2506</v>
      </c>
      <c r="D146" s="823" t="s">
        <v>2728</v>
      </c>
      <c r="E146" s="823" t="s">
        <v>2721</v>
      </c>
      <c r="F146" s="832">
        <v>18</v>
      </c>
      <c r="G146" s="832">
        <v>0</v>
      </c>
      <c r="H146" s="832"/>
      <c r="I146" s="832">
        <v>0</v>
      </c>
      <c r="J146" s="832">
        <v>34</v>
      </c>
      <c r="K146" s="832">
        <v>0</v>
      </c>
      <c r="L146" s="832"/>
      <c r="M146" s="832">
        <v>0</v>
      </c>
      <c r="N146" s="832">
        <v>38</v>
      </c>
      <c r="O146" s="832">
        <v>0</v>
      </c>
      <c r="P146" s="828"/>
      <c r="Q146" s="833">
        <v>0</v>
      </c>
    </row>
    <row r="147" spans="1:17" ht="14.45" customHeight="1" x14ac:dyDescent="0.2">
      <c r="A147" s="822" t="s">
        <v>587</v>
      </c>
      <c r="B147" s="823" t="s">
        <v>2636</v>
      </c>
      <c r="C147" s="823" t="s">
        <v>2506</v>
      </c>
      <c r="D147" s="823" t="s">
        <v>2533</v>
      </c>
      <c r="E147" s="823" t="s">
        <v>2534</v>
      </c>
      <c r="F147" s="832">
        <v>131</v>
      </c>
      <c r="G147" s="832">
        <v>92587</v>
      </c>
      <c r="H147" s="832"/>
      <c r="I147" s="832">
        <v>706.7709923664122</v>
      </c>
      <c r="J147" s="832">
        <v>161</v>
      </c>
      <c r="K147" s="832">
        <v>114443</v>
      </c>
      <c r="L147" s="832"/>
      <c r="M147" s="832">
        <v>710.82608695652175</v>
      </c>
      <c r="N147" s="832">
        <v>174</v>
      </c>
      <c r="O147" s="832">
        <v>133062</v>
      </c>
      <c r="P147" s="828"/>
      <c r="Q147" s="833">
        <v>764.72413793103453</v>
      </c>
    </row>
    <row r="148" spans="1:17" ht="14.45" customHeight="1" x14ac:dyDescent="0.2">
      <c r="A148" s="822" t="s">
        <v>587</v>
      </c>
      <c r="B148" s="823" t="s">
        <v>2636</v>
      </c>
      <c r="C148" s="823" t="s">
        <v>2506</v>
      </c>
      <c r="D148" s="823" t="s">
        <v>2729</v>
      </c>
      <c r="E148" s="823" t="s">
        <v>2721</v>
      </c>
      <c r="F148" s="832">
        <v>6</v>
      </c>
      <c r="G148" s="832">
        <v>0</v>
      </c>
      <c r="H148" s="832"/>
      <c r="I148" s="832">
        <v>0</v>
      </c>
      <c r="J148" s="832">
        <v>8</v>
      </c>
      <c r="K148" s="832">
        <v>0</v>
      </c>
      <c r="L148" s="832"/>
      <c r="M148" s="832">
        <v>0</v>
      </c>
      <c r="N148" s="832">
        <v>3</v>
      </c>
      <c r="O148" s="832">
        <v>0</v>
      </c>
      <c r="P148" s="828"/>
      <c r="Q148" s="833">
        <v>0</v>
      </c>
    </row>
    <row r="149" spans="1:17" ht="14.45" customHeight="1" x14ac:dyDescent="0.2">
      <c r="A149" s="822" t="s">
        <v>587</v>
      </c>
      <c r="B149" s="823" t="s">
        <v>2636</v>
      </c>
      <c r="C149" s="823" t="s">
        <v>2506</v>
      </c>
      <c r="D149" s="823" t="s">
        <v>2730</v>
      </c>
      <c r="E149" s="823" t="s">
        <v>2731</v>
      </c>
      <c r="F149" s="832"/>
      <c r="G149" s="832"/>
      <c r="H149" s="832"/>
      <c r="I149" s="832"/>
      <c r="J149" s="832">
        <v>1</v>
      </c>
      <c r="K149" s="832">
        <v>842</v>
      </c>
      <c r="L149" s="832"/>
      <c r="M149" s="832">
        <v>842</v>
      </c>
      <c r="N149" s="832"/>
      <c r="O149" s="832"/>
      <c r="P149" s="828"/>
      <c r="Q149" s="833"/>
    </row>
    <row r="150" spans="1:17" ht="14.45" customHeight="1" x14ac:dyDescent="0.2">
      <c r="A150" s="822" t="s">
        <v>587</v>
      </c>
      <c r="B150" s="823" t="s">
        <v>2636</v>
      </c>
      <c r="C150" s="823" t="s">
        <v>2506</v>
      </c>
      <c r="D150" s="823" t="s">
        <v>2732</v>
      </c>
      <c r="E150" s="823" t="s">
        <v>2733</v>
      </c>
      <c r="F150" s="832">
        <v>1582</v>
      </c>
      <c r="G150" s="832">
        <v>9994224</v>
      </c>
      <c r="H150" s="832"/>
      <c r="I150" s="832">
        <v>6317.4614412136534</v>
      </c>
      <c r="J150" s="832">
        <v>2012</v>
      </c>
      <c r="K150" s="832">
        <v>12719616</v>
      </c>
      <c r="L150" s="832"/>
      <c r="M150" s="832">
        <v>6321.8767395626246</v>
      </c>
      <c r="N150" s="832">
        <v>2013</v>
      </c>
      <c r="O150" s="832">
        <v>12732075</v>
      </c>
      <c r="P150" s="828"/>
      <c r="Q150" s="833">
        <v>6324.9254843517137</v>
      </c>
    </row>
    <row r="151" spans="1:17" ht="14.45" customHeight="1" x14ac:dyDescent="0.2">
      <c r="A151" s="822" t="s">
        <v>587</v>
      </c>
      <c r="B151" s="823" t="s">
        <v>2636</v>
      </c>
      <c r="C151" s="823" t="s">
        <v>2506</v>
      </c>
      <c r="D151" s="823" t="s">
        <v>2734</v>
      </c>
      <c r="E151" s="823" t="s">
        <v>2735</v>
      </c>
      <c r="F151" s="832">
        <v>1</v>
      </c>
      <c r="G151" s="832">
        <v>3637</v>
      </c>
      <c r="H151" s="832"/>
      <c r="I151" s="832">
        <v>3637</v>
      </c>
      <c r="J151" s="832">
        <v>2</v>
      </c>
      <c r="K151" s="832">
        <v>7306</v>
      </c>
      <c r="L151" s="832"/>
      <c r="M151" s="832">
        <v>3653</v>
      </c>
      <c r="N151" s="832"/>
      <c r="O151" s="832"/>
      <c r="P151" s="828"/>
      <c r="Q151" s="833"/>
    </row>
    <row r="152" spans="1:17" ht="14.45" customHeight="1" x14ac:dyDescent="0.2">
      <c r="A152" s="822" t="s">
        <v>587</v>
      </c>
      <c r="B152" s="823" t="s">
        <v>2636</v>
      </c>
      <c r="C152" s="823" t="s">
        <v>2506</v>
      </c>
      <c r="D152" s="823" t="s">
        <v>2736</v>
      </c>
      <c r="E152" s="823" t="s">
        <v>2737</v>
      </c>
      <c r="F152" s="832">
        <v>5</v>
      </c>
      <c r="G152" s="832">
        <v>1030</v>
      </c>
      <c r="H152" s="832"/>
      <c r="I152" s="832">
        <v>206</v>
      </c>
      <c r="J152" s="832">
        <v>7</v>
      </c>
      <c r="K152" s="832">
        <v>1449</v>
      </c>
      <c r="L152" s="832"/>
      <c r="M152" s="832">
        <v>207</v>
      </c>
      <c r="N152" s="832"/>
      <c r="O152" s="832"/>
      <c r="P152" s="828"/>
      <c r="Q152" s="833"/>
    </row>
    <row r="153" spans="1:17" ht="14.45" customHeight="1" x14ac:dyDescent="0.2">
      <c r="A153" s="822" t="s">
        <v>587</v>
      </c>
      <c r="B153" s="823" t="s">
        <v>2636</v>
      </c>
      <c r="C153" s="823" t="s">
        <v>2506</v>
      </c>
      <c r="D153" s="823" t="s">
        <v>2612</v>
      </c>
      <c r="E153" s="823" t="s">
        <v>2613</v>
      </c>
      <c r="F153" s="832">
        <v>42</v>
      </c>
      <c r="G153" s="832">
        <v>0</v>
      </c>
      <c r="H153" s="832"/>
      <c r="I153" s="832">
        <v>0</v>
      </c>
      <c r="J153" s="832">
        <v>44</v>
      </c>
      <c r="K153" s="832">
        <v>0</v>
      </c>
      <c r="L153" s="832"/>
      <c r="M153" s="832">
        <v>0</v>
      </c>
      <c r="N153" s="832">
        <v>59</v>
      </c>
      <c r="O153" s="832">
        <v>0</v>
      </c>
      <c r="P153" s="828"/>
      <c r="Q153" s="833">
        <v>0</v>
      </c>
    </row>
    <row r="154" spans="1:17" ht="14.45" customHeight="1" x14ac:dyDescent="0.2">
      <c r="A154" s="822" t="s">
        <v>587</v>
      </c>
      <c r="B154" s="823" t="s">
        <v>2636</v>
      </c>
      <c r="C154" s="823" t="s">
        <v>2506</v>
      </c>
      <c r="D154" s="823" t="s">
        <v>2738</v>
      </c>
      <c r="E154" s="823" t="s">
        <v>2739</v>
      </c>
      <c r="F154" s="832">
        <v>2</v>
      </c>
      <c r="G154" s="832">
        <v>3998</v>
      </c>
      <c r="H154" s="832"/>
      <c r="I154" s="832">
        <v>1999</v>
      </c>
      <c r="J154" s="832">
        <v>2</v>
      </c>
      <c r="K154" s="832">
        <v>4018</v>
      </c>
      <c r="L154" s="832"/>
      <c r="M154" s="832">
        <v>2009</v>
      </c>
      <c r="N154" s="832">
        <v>2</v>
      </c>
      <c r="O154" s="832">
        <v>4198</v>
      </c>
      <c r="P154" s="828"/>
      <c r="Q154" s="833">
        <v>2099</v>
      </c>
    </row>
    <row r="155" spans="1:17" ht="14.45" customHeight="1" x14ac:dyDescent="0.2">
      <c r="A155" s="822" t="s">
        <v>587</v>
      </c>
      <c r="B155" s="823" t="s">
        <v>2636</v>
      </c>
      <c r="C155" s="823" t="s">
        <v>2506</v>
      </c>
      <c r="D155" s="823" t="s">
        <v>2740</v>
      </c>
      <c r="E155" s="823" t="s">
        <v>2741</v>
      </c>
      <c r="F155" s="832"/>
      <c r="G155" s="832"/>
      <c r="H155" s="832"/>
      <c r="I155" s="832"/>
      <c r="J155" s="832">
        <v>1</v>
      </c>
      <c r="K155" s="832">
        <v>396</v>
      </c>
      <c r="L155" s="832"/>
      <c r="M155" s="832">
        <v>396</v>
      </c>
      <c r="N155" s="832"/>
      <c r="O155" s="832"/>
      <c r="P155" s="828"/>
      <c r="Q155" s="833"/>
    </row>
    <row r="156" spans="1:17" ht="14.45" customHeight="1" x14ac:dyDescent="0.2">
      <c r="A156" s="822" t="s">
        <v>587</v>
      </c>
      <c r="B156" s="823" t="s">
        <v>2636</v>
      </c>
      <c r="C156" s="823" t="s">
        <v>2506</v>
      </c>
      <c r="D156" s="823" t="s">
        <v>2614</v>
      </c>
      <c r="E156" s="823" t="s">
        <v>2615</v>
      </c>
      <c r="F156" s="832">
        <v>76</v>
      </c>
      <c r="G156" s="832">
        <v>12008</v>
      </c>
      <c r="H156" s="832"/>
      <c r="I156" s="832">
        <v>158</v>
      </c>
      <c r="J156" s="832">
        <v>85</v>
      </c>
      <c r="K156" s="832">
        <v>13596</v>
      </c>
      <c r="L156" s="832"/>
      <c r="M156" s="832">
        <v>159.95294117647057</v>
      </c>
      <c r="N156" s="832">
        <v>121</v>
      </c>
      <c r="O156" s="832">
        <v>20680</v>
      </c>
      <c r="P156" s="828"/>
      <c r="Q156" s="833">
        <v>170.90909090909091</v>
      </c>
    </row>
    <row r="157" spans="1:17" ht="14.45" customHeight="1" x14ac:dyDescent="0.2">
      <c r="A157" s="822" t="s">
        <v>587</v>
      </c>
      <c r="B157" s="823" t="s">
        <v>2636</v>
      </c>
      <c r="C157" s="823" t="s">
        <v>2506</v>
      </c>
      <c r="D157" s="823" t="s">
        <v>2618</v>
      </c>
      <c r="E157" s="823" t="s">
        <v>2619</v>
      </c>
      <c r="F157" s="832"/>
      <c r="G157" s="832"/>
      <c r="H157" s="832"/>
      <c r="I157" s="832"/>
      <c r="J157" s="832">
        <v>1</v>
      </c>
      <c r="K157" s="832">
        <v>323</v>
      </c>
      <c r="L157" s="832"/>
      <c r="M157" s="832">
        <v>323</v>
      </c>
      <c r="N157" s="832">
        <v>1</v>
      </c>
      <c r="O157" s="832">
        <v>335</v>
      </c>
      <c r="P157" s="828"/>
      <c r="Q157" s="833">
        <v>335</v>
      </c>
    </row>
    <row r="158" spans="1:17" ht="14.45" customHeight="1" x14ac:dyDescent="0.2">
      <c r="A158" s="822" t="s">
        <v>587</v>
      </c>
      <c r="B158" s="823" t="s">
        <v>2636</v>
      </c>
      <c r="C158" s="823" t="s">
        <v>2506</v>
      </c>
      <c r="D158" s="823" t="s">
        <v>2742</v>
      </c>
      <c r="E158" s="823" t="s">
        <v>2743</v>
      </c>
      <c r="F158" s="832">
        <v>1</v>
      </c>
      <c r="G158" s="832">
        <v>3312</v>
      </c>
      <c r="H158" s="832"/>
      <c r="I158" s="832">
        <v>3312</v>
      </c>
      <c r="J158" s="832"/>
      <c r="K158" s="832"/>
      <c r="L158" s="832"/>
      <c r="M158" s="832"/>
      <c r="N158" s="832">
        <v>3</v>
      </c>
      <c r="O158" s="832">
        <v>10236</v>
      </c>
      <c r="P158" s="828"/>
      <c r="Q158" s="833">
        <v>3412</v>
      </c>
    </row>
    <row r="159" spans="1:17" ht="14.45" customHeight="1" x14ac:dyDescent="0.2">
      <c r="A159" s="822" t="s">
        <v>587</v>
      </c>
      <c r="B159" s="823" t="s">
        <v>2636</v>
      </c>
      <c r="C159" s="823" t="s">
        <v>2506</v>
      </c>
      <c r="D159" s="823" t="s">
        <v>2744</v>
      </c>
      <c r="E159" s="823" t="s">
        <v>2745</v>
      </c>
      <c r="F159" s="832">
        <v>851</v>
      </c>
      <c r="G159" s="832">
        <v>21054372</v>
      </c>
      <c r="H159" s="832"/>
      <c r="I159" s="832">
        <v>24740.742655699178</v>
      </c>
      <c r="J159" s="832">
        <v>882</v>
      </c>
      <c r="K159" s="832">
        <v>21824942</v>
      </c>
      <c r="L159" s="832"/>
      <c r="M159" s="832">
        <v>24744.832199546487</v>
      </c>
      <c r="N159" s="832">
        <v>666</v>
      </c>
      <c r="O159" s="832">
        <v>16481841</v>
      </c>
      <c r="P159" s="828"/>
      <c r="Q159" s="833">
        <v>24747.509009009009</v>
      </c>
    </row>
    <row r="160" spans="1:17" ht="14.45" customHeight="1" x14ac:dyDescent="0.2">
      <c r="A160" s="822" t="s">
        <v>587</v>
      </c>
      <c r="B160" s="823" t="s">
        <v>2636</v>
      </c>
      <c r="C160" s="823" t="s">
        <v>2506</v>
      </c>
      <c r="D160" s="823" t="s">
        <v>2746</v>
      </c>
      <c r="E160" s="823" t="s">
        <v>2747</v>
      </c>
      <c r="F160" s="832">
        <v>24</v>
      </c>
      <c r="G160" s="832">
        <v>0</v>
      </c>
      <c r="H160" s="832"/>
      <c r="I160" s="832">
        <v>0</v>
      </c>
      <c r="J160" s="832">
        <v>11</v>
      </c>
      <c r="K160" s="832">
        <v>0</v>
      </c>
      <c r="L160" s="832"/>
      <c r="M160" s="832">
        <v>0</v>
      </c>
      <c r="N160" s="832">
        <v>23</v>
      </c>
      <c r="O160" s="832">
        <v>0</v>
      </c>
      <c r="P160" s="828"/>
      <c r="Q160" s="833">
        <v>0</v>
      </c>
    </row>
    <row r="161" spans="1:17" ht="14.45" customHeight="1" x14ac:dyDescent="0.2">
      <c r="A161" s="822" t="s">
        <v>587</v>
      </c>
      <c r="B161" s="823" t="s">
        <v>2636</v>
      </c>
      <c r="C161" s="823" t="s">
        <v>2506</v>
      </c>
      <c r="D161" s="823" t="s">
        <v>2748</v>
      </c>
      <c r="E161" s="823" t="s">
        <v>2749</v>
      </c>
      <c r="F161" s="832"/>
      <c r="G161" s="832"/>
      <c r="H161" s="832"/>
      <c r="I161" s="832"/>
      <c r="J161" s="832">
        <v>1</v>
      </c>
      <c r="K161" s="832">
        <v>5331</v>
      </c>
      <c r="L161" s="832"/>
      <c r="M161" s="832">
        <v>5331</v>
      </c>
      <c r="N161" s="832">
        <v>1</v>
      </c>
      <c r="O161" s="832">
        <v>5511</v>
      </c>
      <c r="P161" s="828"/>
      <c r="Q161" s="833">
        <v>5511</v>
      </c>
    </row>
    <row r="162" spans="1:17" ht="14.45" customHeight="1" x14ac:dyDescent="0.2">
      <c r="A162" s="822" t="s">
        <v>587</v>
      </c>
      <c r="B162" s="823" t="s">
        <v>2636</v>
      </c>
      <c r="C162" s="823" t="s">
        <v>2506</v>
      </c>
      <c r="D162" s="823" t="s">
        <v>2750</v>
      </c>
      <c r="E162" s="823" t="s">
        <v>2721</v>
      </c>
      <c r="F162" s="832">
        <v>4</v>
      </c>
      <c r="G162" s="832">
        <v>0</v>
      </c>
      <c r="H162" s="832"/>
      <c r="I162" s="832">
        <v>0</v>
      </c>
      <c r="J162" s="832">
        <v>5</v>
      </c>
      <c r="K162" s="832">
        <v>0</v>
      </c>
      <c r="L162" s="832"/>
      <c r="M162" s="832">
        <v>0</v>
      </c>
      <c r="N162" s="832">
        <v>5</v>
      </c>
      <c r="O162" s="832">
        <v>0</v>
      </c>
      <c r="P162" s="828"/>
      <c r="Q162" s="833">
        <v>0</v>
      </c>
    </row>
    <row r="163" spans="1:17" ht="14.45" customHeight="1" x14ac:dyDescent="0.2">
      <c r="A163" s="822" t="s">
        <v>587</v>
      </c>
      <c r="B163" s="823" t="s">
        <v>2636</v>
      </c>
      <c r="C163" s="823" t="s">
        <v>2506</v>
      </c>
      <c r="D163" s="823" t="s">
        <v>2622</v>
      </c>
      <c r="E163" s="823" t="s">
        <v>2623</v>
      </c>
      <c r="F163" s="832">
        <v>9</v>
      </c>
      <c r="G163" s="832">
        <v>0</v>
      </c>
      <c r="H163" s="832"/>
      <c r="I163" s="832">
        <v>0</v>
      </c>
      <c r="J163" s="832">
        <v>13</v>
      </c>
      <c r="K163" s="832">
        <v>0</v>
      </c>
      <c r="L163" s="832"/>
      <c r="M163" s="832">
        <v>0</v>
      </c>
      <c r="N163" s="832">
        <v>5</v>
      </c>
      <c r="O163" s="832">
        <v>0</v>
      </c>
      <c r="P163" s="828"/>
      <c r="Q163" s="833">
        <v>0</v>
      </c>
    </row>
    <row r="164" spans="1:17" ht="14.45" customHeight="1" x14ac:dyDescent="0.2">
      <c r="A164" s="822" t="s">
        <v>587</v>
      </c>
      <c r="B164" s="823" t="s">
        <v>2636</v>
      </c>
      <c r="C164" s="823" t="s">
        <v>2506</v>
      </c>
      <c r="D164" s="823" t="s">
        <v>2751</v>
      </c>
      <c r="E164" s="823" t="s">
        <v>2752</v>
      </c>
      <c r="F164" s="832">
        <v>2</v>
      </c>
      <c r="G164" s="832">
        <v>9318</v>
      </c>
      <c r="H164" s="832"/>
      <c r="I164" s="832">
        <v>4659</v>
      </c>
      <c r="J164" s="832">
        <v>1</v>
      </c>
      <c r="K164" s="832">
        <v>4688</v>
      </c>
      <c r="L164" s="832"/>
      <c r="M164" s="832">
        <v>4688</v>
      </c>
      <c r="N164" s="832"/>
      <c r="O164" s="832"/>
      <c r="P164" s="828"/>
      <c r="Q164" s="833"/>
    </row>
    <row r="165" spans="1:17" ht="14.45" customHeight="1" x14ac:dyDescent="0.2">
      <c r="A165" s="822" t="s">
        <v>587</v>
      </c>
      <c r="B165" s="823" t="s">
        <v>2636</v>
      </c>
      <c r="C165" s="823" t="s">
        <v>2506</v>
      </c>
      <c r="D165" s="823" t="s">
        <v>2753</v>
      </c>
      <c r="E165" s="823" t="s">
        <v>2754</v>
      </c>
      <c r="F165" s="832">
        <v>1</v>
      </c>
      <c r="G165" s="832">
        <v>5765</v>
      </c>
      <c r="H165" s="832"/>
      <c r="I165" s="832">
        <v>5765</v>
      </c>
      <c r="J165" s="832"/>
      <c r="K165" s="832"/>
      <c r="L165" s="832"/>
      <c r="M165" s="832"/>
      <c r="N165" s="832"/>
      <c r="O165" s="832"/>
      <c r="P165" s="828"/>
      <c r="Q165" s="833"/>
    </row>
    <row r="166" spans="1:17" ht="14.45" customHeight="1" x14ac:dyDescent="0.2">
      <c r="A166" s="822" t="s">
        <v>587</v>
      </c>
      <c r="B166" s="823" t="s">
        <v>2636</v>
      </c>
      <c r="C166" s="823" t="s">
        <v>2506</v>
      </c>
      <c r="D166" s="823" t="s">
        <v>2755</v>
      </c>
      <c r="E166" s="823" t="s">
        <v>2756</v>
      </c>
      <c r="F166" s="832"/>
      <c r="G166" s="832"/>
      <c r="H166" s="832"/>
      <c r="I166" s="832"/>
      <c r="J166" s="832"/>
      <c r="K166" s="832"/>
      <c r="L166" s="832"/>
      <c r="M166" s="832"/>
      <c r="N166" s="832">
        <v>1</v>
      </c>
      <c r="O166" s="832">
        <v>8973</v>
      </c>
      <c r="P166" s="828"/>
      <c r="Q166" s="833">
        <v>8973</v>
      </c>
    </row>
    <row r="167" spans="1:17" ht="14.45" customHeight="1" x14ac:dyDescent="0.2">
      <c r="A167" s="822" t="s">
        <v>587</v>
      </c>
      <c r="B167" s="823" t="s">
        <v>2636</v>
      </c>
      <c r="C167" s="823" t="s">
        <v>2506</v>
      </c>
      <c r="D167" s="823" t="s">
        <v>2757</v>
      </c>
      <c r="E167" s="823" t="s">
        <v>2758</v>
      </c>
      <c r="F167" s="832">
        <v>263</v>
      </c>
      <c r="G167" s="832">
        <v>0</v>
      </c>
      <c r="H167" s="832"/>
      <c r="I167" s="832">
        <v>0</v>
      </c>
      <c r="J167" s="832">
        <v>67</v>
      </c>
      <c r="K167" s="832">
        <v>0</v>
      </c>
      <c r="L167" s="832"/>
      <c r="M167" s="832">
        <v>0</v>
      </c>
      <c r="N167" s="832">
        <v>119</v>
      </c>
      <c r="O167" s="832">
        <v>0</v>
      </c>
      <c r="P167" s="828"/>
      <c r="Q167" s="833">
        <v>0</v>
      </c>
    </row>
    <row r="168" spans="1:17" ht="14.45" customHeight="1" x14ac:dyDescent="0.2">
      <c r="A168" s="822" t="s">
        <v>587</v>
      </c>
      <c r="B168" s="823" t="s">
        <v>2636</v>
      </c>
      <c r="C168" s="823" t="s">
        <v>2506</v>
      </c>
      <c r="D168" s="823" t="s">
        <v>2759</v>
      </c>
      <c r="E168" s="823" t="s">
        <v>2760</v>
      </c>
      <c r="F168" s="832">
        <v>34</v>
      </c>
      <c r="G168" s="832">
        <v>53933</v>
      </c>
      <c r="H168" s="832"/>
      <c r="I168" s="832">
        <v>1586.2647058823529</v>
      </c>
      <c r="J168" s="832">
        <v>271</v>
      </c>
      <c r="K168" s="832">
        <v>431161</v>
      </c>
      <c r="L168" s="832"/>
      <c r="M168" s="832">
        <v>1591</v>
      </c>
      <c r="N168" s="832">
        <v>302</v>
      </c>
      <c r="O168" s="832">
        <v>482294</v>
      </c>
      <c r="P168" s="828"/>
      <c r="Q168" s="833">
        <v>1597</v>
      </c>
    </row>
    <row r="169" spans="1:17" ht="14.45" customHeight="1" x14ac:dyDescent="0.2">
      <c r="A169" s="822" t="s">
        <v>587</v>
      </c>
      <c r="B169" s="823" t="s">
        <v>2636</v>
      </c>
      <c r="C169" s="823" t="s">
        <v>2506</v>
      </c>
      <c r="D169" s="823" t="s">
        <v>2761</v>
      </c>
      <c r="E169" s="823" t="s">
        <v>2762</v>
      </c>
      <c r="F169" s="832"/>
      <c r="G169" s="832"/>
      <c r="H169" s="832"/>
      <c r="I169" s="832"/>
      <c r="J169" s="832">
        <v>2</v>
      </c>
      <c r="K169" s="832">
        <v>34308</v>
      </c>
      <c r="L169" s="832"/>
      <c r="M169" s="832">
        <v>17154</v>
      </c>
      <c r="N169" s="832"/>
      <c r="O169" s="832"/>
      <c r="P169" s="828"/>
      <c r="Q169" s="833"/>
    </row>
    <row r="170" spans="1:17" ht="14.45" customHeight="1" x14ac:dyDescent="0.2">
      <c r="A170" s="822" t="s">
        <v>587</v>
      </c>
      <c r="B170" s="823" t="s">
        <v>2636</v>
      </c>
      <c r="C170" s="823" t="s">
        <v>2506</v>
      </c>
      <c r="D170" s="823" t="s">
        <v>2624</v>
      </c>
      <c r="E170" s="823" t="s">
        <v>2625</v>
      </c>
      <c r="F170" s="832">
        <v>43</v>
      </c>
      <c r="G170" s="832">
        <v>0</v>
      </c>
      <c r="H170" s="832"/>
      <c r="I170" s="832">
        <v>0</v>
      </c>
      <c r="J170" s="832">
        <v>61</v>
      </c>
      <c r="K170" s="832">
        <v>0</v>
      </c>
      <c r="L170" s="832"/>
      <c r="M170" s="832">
        <v>0</v>
      </c>
      <c r="N170" s="832">
        <v>62</v>
      </c>
      <c r="O170" s="832">
        <v>0</v>
      </c>
      <c r="P170" s="828"/>
      <c r="Q170" s="833">
        <v>0</v>
      </c>
    </row>
    <row r="171" spans="1:17" ht="14.45" customHeight="1" x14ac:dyDescent="0.2">
      <c r="A171" s="822" t="s">
        <v>587</v>
      </c>
      <c r="B171" s="823" t="s">
        <v>2636</v>
      </c>
      <c r="C171" s="823" t="s">
        <v>2506</v>
      </c>
      <c r="D171" s="823" t="s">
        <v>2763</v>
      </c>
      <c r="E171" s="823" t="s">
        <v>2764</v>
      </c>
      <c r="F171" s="832">
        <v>1</v>
      </c>
      <c r="G171" s="832">
        <v>0</v>
      </c>
      <c r="H171" s="832"/>
      <c r="I171" s="832">
        <v>0</v>
      </c>
      <c r="J171" s="832"/>
      <c r="K171" s="832"/>
      <c r="L171" s="832"/>
      <c r="M171" s="832"/>
      <c r="N171" s="832">
        <v>2</v>
      </c>
      <c r="O171" s="832">
        <v>0</v>
      </c>
      <c r="P171" s="828"/>
      <c r="Q171" s="833">
        <v>0</v>
      </c>
    </row>
    <row r="172" spans="1:17" ht="14.45" customHeight="1" x14ac:dyDescent="0.2">
      <c r="A172" s="822" t="s">
        <v>587</v>
      </c>
      <c r="B172" s="823" t="s">
        <v>2636</v>
      </c>
      <c r="C172" s="823" t="s">
        <v>2506</v>
      </c>
      <c r="D172" s="823" t="s">
        <v>2545</v>
      </c>
      <c r="E172" s="823" t="s">
        <v>2546</v>
      </c>
      <c r="F172" s="832"/>
      <c r="G172" s="832"/>
      <c r="H172" s="832"/>
      <c r="I172" s="832"/>
      <c r="J172" s="832">
        <v>1</v>
      </c>
      <c r="K172" s="832">
        <v>114</v>
      </c>
      <c r="L172" s="832"/>
      <c r="M172" s="832">
        <v>114</v>
      </c>
      <c r="N172" s="832"/>
      <c r="O172" s="832"/>
      <c r="P172" s="828"/>
      <c r="Q172" s="833"/>
    </row>
    <row r="173" spans="1:17" ht="14.45" customHeight="1" x14ac:dyDescent="0.2">
      <c r="A173" s="822" t="s">
        <v>587</v>
      </c>
      <c r="B173" s="823" t="s">
        <v>2636</v>
      </c>
      <c r="C173" s="823" t="s">
        <v>2506</v>
      </c>
      <c r="D173" s="823" t="s">
        <v>2626</v>
      </c>
      <c r="E173" s="823" t="s">
        <v>2627</v>
      </c>
      <c r="F173" s="832">
        <v>29</v>
      </c>
      <c r="G173" s="832">
        <v>0</v>
      </c>
      <c r="H173" s="832"/>
      <c r="I173" s="832">
        <v>0</v>
      </c>
      <c r="J173" s="832">
        <v>43</v>
      </c>
      <c r="K173" s="832">
        <v>0</v>
      </c>
      <c r="L173" s="832"/>
      <c r="M173" s="832">
        <v>0</v>
      </c>
      <c r="N173" s="832">
        <v>44</v>
      </c>
      <c r="O173" s="832">
        <v>0</v>
      </c>
      <c r="P173" s="828"/>
      <c r="Q173" s="833">
        <v>0</v>
      </c>
    </row>
    <row r="174" spans="1:17" ht="14.45" customHeight="1" x14ac:dyDescent="0.2">
      <c r="A174" s="822" t="s">
        <v>587</v>
      </c>
      <c r="B174" s="823" t="s">
        <v>2636</v>
      </c>
      <c r="C174" s="823" t="s">
        <v>2506</v>
      </c>
      <c r="D174" s="823" t="s">
        <v>2628</v>
      </c>
      <c r="E174" s="823" t="s">
        <v>2629</v>
      </c>
      <c r="F174" s="832">
        <v>48</v>
      </c>
      <c r="G174" s="832">
        <v>0</v>
      </c>
      <c r="H174" s="832"/>
      <c r="I174" s="832">
        <v>0</v>
      </c>
      <c r="J174" s="832">
        <v>43</v>
      </c>
      <c r="K174" s="832">
        <v>0</v>
      </c>
      <c r="L174" s="832"/>
      <c r="M174" s="832">
        <v>0</v>
      </c>
      <c r="N174" s="832">
        <v>56</v>
      </c>
      <c r="O174" s="832">
        <v>0</v>
      </c>
      <c r="P174" s="828"/>
      <c r="Q174" s="833">
        <v>0</v>
      </c>
    </row>
    <row r="175" spans="1:17" ht="14.45" customHeight="1" x14ac:dyDescent="0.2">
      <c r="A175" s="822" t="s">
        <v>587</v>
      </c>
      <c r="B175" s="823" t="s">
        <v>2636</v>
      </c>
      <c r="C175" s="823" t="s">
        <v>2506</v>
      </c>
      <c r="D175" s="823" t="s">
        <v>2630</v>
      </c>
      <c r="E175" s="823" t="s">
        <v>2631</v>
      </c>
      <c r="F175" s="832">
        <v>8</v>
      </c>
      <c r="G175" s="832">
        <v>0</v>
      </c>
      <c r="H175" s="832"/>
      <c r="I175" s="832">
        <v>0</v>
      </c>
      <c r="J175" s="832">
        <v>14</v>
      </c>
      <c r="K175" s="832">
        <v>0</v>
      </c>
      <c r="L175" s="832"/>
      <c r="M175" s="832">
        <v>0</v>
      </c>
      <c r="N175" s="832">
        <v>7</v>
      </c>
      <c r="O175" s="832">
        <v>0</v>
      </c>
      <c r="P175" s="828"/>
      <c r="Q175" s="833">
        <v>0</v>
      </c>
    </row>
    <row r="176" spans="1:17" ht="14.45" customHeight="1" x14ac:dyDescent="0.2">
      <c r="A176" s="822" t="s">
        <v>587</v>
      </c>
      <c r="B176" s="823" t="s">
        <v>2636</v>
      </c>
      <c r="C176" s="823" t="s">
        <v>2506</v>
      </c>
      <c r="D176" s="823" t="s">
        <v>2632</v>
      </c>
      <c r="E176" s="823" t="s">
        <v>2633</v>
      </c>
      <c r="F176" s="832">
        <v>17</v>
      </c>
      <c r="G176" s="832">
        <v>0</v>
      </c>
      <c r="H176" s="832"/>
      <c r="I176" s="832">
        <v>0</v>
      </c>
      <c r="J176" s="832">
        <v>14</v>
      </c>
      <c r="K176" s="832">
        <v>0</v>
      </c>
      <c r="L176" s="832"/>
      <c r="M176" s="832">
        <v>0</v>
      </c>
      <c r="N176" s="832">
        <v>18</v>
      </c>
      <c r="O176" s="832">
        <v>0</v>
      </c>
      <c r="P176" s="828"/>
      <c r="Q176" s="833">
        <v>0</v>
      </c>
    </row>
    <row r="177" spans="1:17" ht="14.45" customHeight="1" x14ac:dyDescent="0.2">
      <c r="A177" s="822" t="s">
        <v>587</v>
      </c>
      <c r="B177" s="823" t="s">
        <v>2636</v>
      </c>
      <c r="C177" s="823" t="s">
        <v>2506</v>
      </c>
      <c r="D177" s="823" t="s">
        <v>2765</v>
      </c>
      <c r="E177" s="823" t="s">
        <v>2766</v>
      </c>
      <c r="F177" s="832">
        <v>3</v>
      </c>
      <c r="G177" s="832">
        <v>0</v>
      </c>
      <c r="H177" s="832"/>
      <c r="I177" s="832">
        <v>0</v>
      </c>
      <c r="J177" s="832">
        <v>4</v>
      </c>
      <c r="K177" s="832">
        <v>0</v>
      </c>
      <c r="L177" s="832"/>
      <c r="M177" s="832">
        <v>0</v>
      </c>
      <c r="N177" s="832">
        <v>7</v>
      </c>
      <c r="O177" s="832">
        <v>0</v>
      </c>
      <c r="P177" s="828"/>
      <c r="Q177" s="833">
        <v>0</v>
      </c>
    </row>
    <row r="178" spans="1:17" ht="14.45" customHeight="1" x14ac:dyDescent="0.2">
      <c r="A178" s="822" t="s">
        <v>587</v>
      </c>
      <c r="B178" s="823" t="s">
        <v>2636</v>
      </c>
      <c r="C178" s="823" t="s">
        <v>2506</v>
      </c>
      <c r="D178" s="823" t="s">
        <v>2767</v>
      </c>
      <c r="E178" s="823" t="s">
        <v>2768</v>
      </c>
      <c r="F178" s="832">
        <v>6</v>
      </c>
      <c r="G178" s="832">
        <v>95382</v>
      </c>
      <c r="H178" s="832"/>
      <c r="I178" s="832">
        <v>15897</v>
      </c>
      <c r="J178" s="832">
        <v>19</v>
      </c>
      <c r="K178" s="832">
        <v>303962</v>
      </c>
      <c r="L178" s="832"/>
      <c r="M178" s="832">
        <v>15998</v>
      </c>
      <c r="N178" s="832">
        <v>19</v>
      </c>
      <c r="O178" s="832">
        <v>314488</v>
      </c>
      <c r="P178" s="828"/>
      <c r="Q178" s="833">
        <v>16552</v>
      </c>
    </row>
    <row r="179" spans="1:17" ht="14.45" customHeight="1" x14ac:dyDescent="0.2">
      <c r="A179" s="822" t="s">
        <v>587</v>
      </c>
      <c r="B179" s="823" t="s">
        <v>2769</v>
      </c>
      <c r="C179" s="823" t="s">
        <v>2506</v>
      </c>
      <c r="D179" s="823" t="s">
        <v>2736</v>
      </c>
      <c r="E179" s="823" t="s">
        <v>2737</v>
      </c>
      <c r="F179" s="832">
        <v>1256</v>
      </c>
      <c r="G179" s="832">
        <v>258729</v>
      </c>
      <c r="H179" s="832"/>
      <c r="I179" s="832">
        <v>205.99442675159236</v>
      </c>
      <c r="J179" s="832">
        <v>367</v>
      </c>
      <c r="K179" s="832">
        <v>75969</v>
      </c>
      <c r="L179" s="832"/>
      <c r="M179" s="832">
        <v>207</v>
      </c>
      <c r="N179" s="832"/>
      <c r="O179" s="832"/>
      <c r="P179" s="828"/>
      <c r="Q179" s="833"/>
    </row>
    <row r="180" spans="1:17" ht="14.45" customHeight="1" x14ac:dyDescent="0.2">
      <c r="A180" s="822" t="s">
        <v>2770</v>
      </c>
      <c r="B180" s="823" t="s">
        <v>2492</v>
      </c>
      <c r="C180" s="823" t="s">
        <v>2506</v>
      </c>
      <c r="D180" s="823" t="s">
        <v>2515</v>
      </c>
      <c r="E180" s="823" t="s">
        <v>2516</v>
      </c>
      <c r="F180" s="832">
        <v>1</v>
      </c>
      <c r="G180" s="832">
        <v>38</v>
      </c>
      <c r="H180" s="832"/>
      <c r="I180" s="832">
        <v>38</v>
      </c>
      <c r="J180" s="832">
        <v>1</v>
      </c>
      <c r="K180" s="832">
        <v>38</v>
      </c>
      <c r="L180" s="832"/>
      <c r="M180" s="832">
        <v>38</v>
      </c>
      <c r="N180" s="832"/>
      <c r="O180" s="832"/>
      <c r="P180" s="828"/>
      <c r="Q180" s="833"/>
    </row>
    <row r="181" spans="1:17" ht="14.45" customHeight="1" thickBot="1" x14ac:dyDescent="0.25">
      <c r="A181" s="814" t="s">
        <v>2770</v>
      </c>
      <c r="B181" s="815" t="s">
        <v>2492</v>
      </c>
      <c r="C181" s="815" t="s">
        <v>2506</v>
      </c>
      <c r="D181" s="815" t="s">
        <v>2529</v>
      </c>
      <c r="E181" s="815" t="s">
        <v>2530</v>
      </c>
      <c r="F181" s="834"/>
      <c r="G181" s="834"/>
      <c r="H181" s="834"/>
      <c r="I181" s="834"/>
      <c r="J181" s="834">
        <v>1</v>
      </c>
      <c r="K181" s="834">
        <v>360</v>
      </c>
      <c r="L181" s="834"/>
      <c r="M181" s="834">
        <v>360</v>
      </c>
      <c r="N181" s="834"/>
      <c r="O181" s="834"/>
      <c r="P181" s="820"/>
      <c r="Q181" s="8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53EE013-9B4C-4FF9-9E83-2962C478368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575.84699999999998</v>
      </c>
      <c r="C5" s="114">
        <v>705.79</v>
      </c>
      <c r="D5" s="114">
        <v>662.98699999999997</v>
      </c>
      <c r="E5" s="423">
        <f>IF(OR(D5=0,B5=0),"",D5/B5)</f>
        <v>1.1513249179035403</v>
      </c>
      <c r="F5" s="129">
        <f>IF(OR(D5=0,C5=0),"",D5/C5)</f>
        <v>0.9393544822114227</v>
      </c>
      <c r="G5" s="130">
        <v>553</v>
      </c>
      <c r="H5" s="114">
        <v>622</v>
      </c>
      <c r="I5" s="114">
        <v>616</v>
      </c>
      <c r="J5" s="423">
        <f>IF(OR(I5=0,G5=0),"",I5/G5)</f>
        <v>1.1139240506329113</v>
      </c>
      <c r="K5" s="131">
        <f>IF(OR(I5=0,H5=0),"",I5/H5)</f>
        <v>0.99035369774919613</v>
      </c>
      <c r="L5" s="121"/>
      <c r="M5" s="121"/>
      <c r="N5" s="7">
        <f>D5-C5</f>
        <v>-42.802999999999997</v>
      </c>
      <c r="O5" s="8">
        <f>I5-H5</f>
        <v>-6</v>
      </c>
      <c r="P5" s="7">
        <f>D5-B5</f>
        <v>87.139999999999986</v>
      </c>
      <c r="Q5" s="8">
        <f>I5-G5</f>
        <v>63</v>
      </c>
    </row>
    <row r="6" spans="1:17" ht="14.45" hidden="1" customHeight="1" outlineLevel="1" x14ac:dyDescent="0.2">
      <c r="A6" s="440" t="s">
        <v>168</v>
      </c>
      <c r="B6" s="120">
        <v>148.03200000000001</v>
      </c>
      <c r="C6" s="113">
        <v>135.92500000000001</v>
      </c>
      <c r="D6" s="113">
        <v>174.035</v>
      </c>
      <c r="E6" s="423">
        <f t="shared" ref="E6:E12" si="0">IF(OR(D6=0,B6=0),"",D6/B6)</f>
        <v>1.1756579658452226</v>
      </c>
      <c r="F6" s="129">
        <f t="shared" ref="F6:F12" si="1">IF(OR(D6=0,C6=0),"",D6/C6)</f>
        <v>1.2803752069155783</v>
      </c>
      <c r="G6" s="133">
        <v>237</v>
      </c>
      <c r="H6" s="113">
        <v>253</v>
      </c>
      <c r="I6" s="113">
        <v>226</v>
      </c>
      <c r="J6" s="424">
        <f t="shared" ref="J6:J12" si="2">IF(OR(I6=0,G6=0),"",I6/G6)</f>
        <v>0.95358649789029537</v>
      </c>
      <c r="K6" s="134">
        <f t="shared" ref="K6:K12" si="3">IF(OR(I6=0,H6=0),"",I6/H6)</f>
        <v>0.89328063241106714</v>
      </c>
      <c r="L6" s="121"/>
      <c r="M6" s="121"/>
      <c r="N6" s="5">
        <f t="shared" ref="N6:N13" si="4">D6-C6</f>
        <v>38.109999999999985</v>
      </c>
      <c r="O6" s="6">
        <f t="shared" ref="O6:O13" si="5">I6-H6</f>
        <v>-27</v>
      </c>
      <c r="P6" s="5">
        <f t="shared" ref="P6:P13" si="6">D6-B6</f>
        <v>26.002999999999986</v>
      </c>
      <c r="Q6" s="6">
        <f t="shared" ref="Q6:Q13" si="7">I6-G6</f>
        <v>-11</v>
      </c>
    </row>
    <row r="7" spans="1:17" ht="14.45" hidden="1" customHeight="1" outlineLevel="1" x14ac:dyDescent="0.2">
      <c r="A7" s="440" t="s">
        <v>169</v>
      </c>
      <c r="B7" s="120">
        <v>841.50699999999995</v>
      </c>
      <c r="C7" s="113">
        <v>682.78</v>
      </c>
      <c r="D7" s="113">
        <v>801.54200000000003</v>
      </c>
      <c r="E7" s="423">
        <f t="shared" si="0"/>
        <v>0.95250782227598829</v>
      </c>
      <c r="F7" s="129">
        <f t="shared" si="1"/>
        <v>1.1739388968628257</v>
      </c>
      <c r="G7" s="133">
        <v>862</v>
      </c>
      <c r="H7" s="113">
        <v>834</v>
      </c>
      <c r="I7" s="113">
        <v>839</v>
      </c>
      <c r="J7" s="424">
        <f t="shared" si="2"/>
        <v>0.97331786542923437</v>
      </c>
      <c r="K7" s="134">
        <f t="shared" si="3"/>
        <v>1.0059952038369304</v>
      </c>
      <c r="L7" s="121"/>
      <c r="M7" s="121"/>
      <c r="N7" s="5">
        <f t="shared" si="4"/>
        <v>118.76200000000006</v>
      </c>
      <c r="O7" s="6">
        <f t="shared" si="5"/>
        <v>5</v>
      </c>
      <c r="P7" s="5">
        <f t="shared" si="6"/>
        <v>-39.964999999999918</v>
      </c>
      <c r="Q7" s="6">
        <f t="shared" si="7"/>
        <v>-23</v>
      </c>
    </row>
    <row r="8" spans="1:17" ht="14.45" hidden="1" customHeight="1" outlineLevel="1" x14ac:dyDescent="0.2">
      <c r="A8" s="440" t="s">
        <v>170</v>
      </c>
      <c r="B8" s="120">
        <v>39.356000000000002</v>
      </c>
      <c r="C8" s="113">
        <v>35.200000000000003</v>
      </c>
      <c r="D8" s="113">
        <v>51.045000000000002</v>
      </c>
      <c r="E8" s="423">
        <f t="shared" si="0"/>
        <v>1.2970068096351255</v>
      </c>
      <c r="F8" s="129">
        <f t="shared" si="1"/>
        <v>1.4501420454545453</v>
      </c>
      <c r="G8" s="133">
        <v>87</v>
      </c>
      <c r="H8" s="113">
        <v>59</v>
      </c>
      <c r="I8" s="113">
        <v>75</v>
      </c>
      <c r="J8" s="424">
        <f t="shared" si="2"/>
        <v>0.86206896551724133</v>
      </c>
      <c r="K8" s="134">
        <f t="shared" si="3"/>
        <v>1.271186440677966</v>
      </c>
      <c r="L8" s="121"/>
      <c r="M8" s="121"/>
      <c r="N8" s="5">
        <f t="shared" si="4"/>
        <v>15.844999999999999</v>
      </c>
      <c r="O8" s="6">
        <f t="shared" si="5"/>
        <v>16</v>
      </c>
      <c r="P8" s="5">
        <f t="shared" si="6"/>
        <v>11.689</v>
      </c>
      <c r="Q8" s="6">
        <f t="shared" si="7"/>
        <v>-12</v>
      </c>
    </row>
    <row r="9" spans="1:17" ht="14.45" hidden="1" customHeight="1" outlineLevel="1" x14ac:dyDescent="0.2">
      <c r="A9" s="440" t="s">
        <v>171</v>
      </c>
      <c r="B9" s="120">
        <v>4.1550000000000002</v>
      </c>
      <c r="C9" s="113">
        <v>0</v>
      </c>
      <c r="D9" s="113">
        <v>0.29099999999999998</v>
      </c>
      <c r="E9" s="423">
        <f t="shared" si="0"/>
        <v>7.0036101083032487E-2</v>
      </c>
      <c r="F9" s="129" t="str">
        <f t="shared" si="1"/>
        <v/>
      </c>
      <c r="G9" s="133">
        <v>2</v>
      </c>
      <c r="H9" s="113">
        <v>0</v>
      </c>
      <c r="I9" s="113">
        <v>1</v>
      </c>
      <c r="J9" s="424">
        <f t="shared" si="2"/>
        <v>0.5</v>
      </c>
      <c r="K9" s="134" t="str">
        <f t="shared" si="3"/>
        <v/>
      </c>
      <c r="L9" s="121"/>
      <c r="M9" s="121"/>
      <c r="N9" s="5">
        <f t="shared" si="4"/>
        <v>0.29099999999999998</v>
      </c>
      <c r="O9" s="6">
        <f t="shared" si="5"/>
        <v>1</v>
      </c>
      <c r="P9" s="5">
        <f t="shared" si="6"/>
        <v>-3.8640000000000003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561.91200000000003</v>
      </c>
      <c r="C10" s="113">
        <v>311.58600000000001</v>
      </c>
      <c r="D10" s="113">
        <v>206.29599999999999</v>
      </c>
      <c r="E10" s="423">
        <f t="shared" si="0"/>
        <v>0.36713221999174245</v>
      </c>
      <c r="F10" s="129">
        <f t="shared" si="1"/>
        <v>0.66208366229548177</v>
      </c>
      <c r="G10" s="133">
        <v>312</v>
      </c>
      <c r="H10" s="113">
        <v>285</v>
      </c>
      <c r="I10" s="113">
        <v>323</v>
      </c>
      <c r="J10" s="424">
        <f t="shared" si="2"/>
        <v>1.0352564102564104</v>
      </c>
      <c r="K10" s="134">
        <f t="shared" si="3"/>
        <v>1.1333333333333333</v>
      </c>
      <c r="L10" s="121"/>
      <c r="M10" s="121"/>
      <c r="N10" s="5">
        <f t="shared" si="4"/>
        <v>-105.29000000000002</v>
      </c>
      <c r="O10" s="6">
        <f t="shared" si="5"/>
        <v>38</v>
      </c>
      <c r="P10" s="5">
        <f t="shared" si="6"/>
        <v>-355.61600000000004</v>
      </c>
      <c r="Q10" s="6">
        <f t="shared" si="7"/>
        <v>11</v>
      </c>
    </row>
    <row r="11" spans="1:17" ht="14.45" hidden="1" customHeight="1" outlineLevel="1" x14ac:dyDescent="0.2">
      <c r="A11" s="440" t="s">
        <v>173</v>
      </c>
      <c r="B11" s="120">
        <v>19.635999999999999</v>
      </c>
      <c r="C11" s="113">
        <v>221.40799999999999</v>
      </c>
      <c r="D11" s="113">
        <v>62.942</v>
      </c>
      <c r="E11" s="423">
        <f t="shared" si="0"/>
        <v>3.205438989610919</v>
      </c>
      <c r="F11" s="129">
        <f t="shared" si="1"/>
        <v>0.28428060413354533</v>
      </c>
      <c r="G11" s="133">
        <v>38</v>
      </c>
      <c r="H11" s="113">
        <v>64</v>
      </c>
      <c r="I11" s="113">
        <v>65</v>
      </c>
      <c r="J11" s="424">
        <f t="shared" si="2"/>
        <v>1.7105263157894737</v>
      </c>
      <c r="K11" s="134">
        <f t="shared" si="3"/>
        <v>1.015625</v>
      </c>
      <c r="L11" s="121"/>
      <c r="M11" s="121"/>
      <c r="N11" s="5">
        <f t="shared" si="4"/>
        <v>-158.46599999999998</v>
      </c>
      <c r="O11" s="6">
        <f t="shared" si="5"/>
        <v>1</v>
      </c>
      <c r="P11" s="5">
        <f t="shared" si="6"/>
        <v>43.305999999999997</v>
      </c>
      <c r="Q11" s="6">
        <f t="shared" si="7"/>
        <v>27</v>
      </c>
    </row>
    <row r="12" spans="1:17" ht="14.45" hidden="1" customHeight="1" outlineLevel="1" thickBot="1" x14ac:dyDescent="0.25">
      <c r="A12" s="441" t="s">
        <v>208</v>
      </c>
      <c r="B12" s="238">
        <v>0.30199999999999999</v>
      </c>
      <c r="C12" s="239">
        <v>7.7610000000000001</v>
      </c>
      <c r="D12" s="239">
        <v>15.234</v>
      </c>
      <c r="E12" s="423">
        <f t="shared" si="0"/>
        <v>50.443708609271525</v>
      </c>
      <c r="F12" s="129">
        <f t="shared" si="1"/>
        <v>1.9628913799768071</v>
      </c>
      <c r="G12" s="241">
        <v>1</v>
      </c>
      <c r="H12" s="239">
        <v>3</v>
      </c>
      <c r="I12" s="239">
        <v>1</v>
      </c>
      <c r="J12" s="425">
        <f t="shared" si="2"/>
        <v>1</v>
      </c>
      <c r="K12" s="242">
        <f t="shared" si="3"/>
        <v>0.33333333333333331</v>
      </c>
      <c r="L12" s="121"/>
      <c r="M12" s="121"/>
      <c r="N12" s="243">
        <f t="shared" si="4"/>
        <v>7.4729999999999999</v>
      </c>
      <c r="O12" s="244">
        <f t="shared" si="5"/>
        <v>-2</v>
      </c>
      <c r="P12" s="243">
        <f t="shared" si="6"/>
        <v>14.932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2190.7470000000003</v>
      </c>
      <c r="C13" s="116">
        <f>SUM(C5:C12)</f>
        <v>2100.4499999999998</v>
      </c>
      <c r="D13" s="116">
        <f>SUM(D5:D12)</f>
        <v>1974.3719999999998</v>
      </c>
      <c r="E13" s="419">
        <f>IF(OR(D13=0,B13=0),0,D13/B13)</f>
        <v>0.90123231938694859</v>
      </c>
      <c r="F13" s="135">
        <f>IF(OR(D13=0,C13=0),0,D13/C13)</f>
        <v>0.93997571948868097</v>
      </c>
      <c r="G13" s="136">
        <f>SUM(G5:G12)</f>
        <v>2092</v>
      </c>
      <c r="H13" s="116">
        <f>SUM(H5:H12)</f>
        <v>2120</v>
      </c>
      <c r="I13" s="116">
        <f>SUM(I5:I12)</f>
        <v>2146</v>
      </c>
      <c r="J13" s="419">
        <f>IF(OR(I13=0,G13=0),0,I13/G13)</f>
        <v>1.0258126195028681</v>
      </c>
      <c r="K13" s="137">
        <f>IF(OR(I13=0,H13=0),0,I13/H13)</f>
        <v>1.0122641509433963</v>
      </c>
      <c r="L13" s="121"/>
      <c r="M13" s="121"/>
      <c r="N13" s="127">
        <f t="shared" si="4"/>
        <v>-126.07799999999997</v>
      </c>
      <c r="O13" s="138">
        <f t="shared" si="5"/>
        <v>26</v>
      </c>
      <c r="P13" s="127">
        <f t="shared" si="6"/>
        <v>-216.37500000000045</v>
      </c>
      <c r="Q13" s="138">
        <f t="shared" si="7"/>
        <v>54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9.2919999999999998</v>
      </c>
      <c r="C18" s="114">
        <v>32.408999999999999</v>
      </c>
      <c r="D18" s="114">
        <v>2.9420000000000002</v>
      </c>
      <c r="E18" s="423">
        <f>IF(OR(D18=0,B18=0),"",D18/B18)</f>
        <v>0.31661644425312097</v>
      </c>
      <c r="F18" s="129">
        <f>IF(OR(D18=0,C18=0),"",D18/C18)</f>
        <v>9.0777253232126889E-2</v>
      </c>
      <c r="G18" s="119">
        <v>9</v>
      </c>
      <c r="H18" s="114">
        <v>14</v>
      </c>
      <c r="I18" s="114">
        <v>8</v>
      </c>
      <c r="J18" s="423">
        <f>IF(OR(I18=0,G18=0),"",I18/G18)</f>
        <v>0.88888888888888884</v>
      </c>
      <c r="K18" s="131">
        <f>IF(OR(I18=0,H18=0),"",I18/H18)</f>
        <v>0.5714285714285714</v>
      </c>
      <c r="L18" s="663">
        <v>0.91871999999999998</v>
      </c>
      <c r="M18" s="664"/>
      <c r="N18" s="145">
        <f t="shared" ref="N18:N26" si="8">D18-C18</f>
        <v>-29.466999999999999</v>
      </c>
      <c r="O18" s="146">
        <f t="shared" ref="O18:O26" si="9">I18-H18</f>
        <v>-6</v>
      </c>
      <c r="P18" s="145">
        <f t="shared" ref="P18:P26" si="10">D18-B18</f>
        <v>-6.35</v>
      </c>
      <c r="Q18" s="146">
        <f t="shared" ref="Q18:Q26" si="11">I18-G18</f>
        <v>-1</v>
      </c>
    </row>
    <row r="19" spans="1:17" ht="14.45" hidden="1" customHeight="1" outlineLevel="1" x14ac:dyDescent="0.2">
      <c r="A19" s="440" t="s">
        <v>168</v>
      </c>
      <c r="B19" s="120">
        <v>0.66500000000000004</v>
      </c>
      <c r="C19" s="113">
        <v>0.48799999999999999</v>
      </c>
      <c r="D19" s="113">
        <v>0.72</v>
      </c>
      <c r="E19" s="424">
        <f t="shared" ref="E19:E25" si="12">IF(OR(D19=0,B19=0),"",D19/B19)</f>
        <v>1.0827067669172932</v>
      </c>
      <c r="F19" s="132">
        <f t="shared" ref="F19:F25" si="13">IF(OR(D19=0,C19=0),"",D19/C19)</f>
        <v>1.4754098360655739</v>
      </c>
      <c r="G19" s="120">
        <v>2</v>
      </c>
      <c r="H19" s="113">
        <v>1</v>
      </c>
      <c r="I19" s="113">
        <v>3</v>
      </c>
      <c r="J19" s="424">
        <f t="shared" ref="J19:J25" si="14">IF(OR(I19=0,G19=0),"",I19/G19)</f>
        <v>1.5</v>
      </c>
      <c r="K19" s="134">
        <f t="shared" ref="K19:K25" si="15">IF(OR(I19=0,H19=0),"",I19/H19)</f>
        <v>3</v>
      </c>
      <c r="L19" s="663">
        <v>0.99456</v>
      </c>
      <c r="M19" s="664"/>
      <c r="N19" s="147">
        <f t="shared" si="8"/>
        <v>0.23199999999999998</v>
      </c>
      <c r="O19" s="148">
        <f t="shared" si="9"/>
        <v>2</v>
      </c>
      <c r="P19" s="147">
        <f t="shared" si="10"/>
        <v>5.4999999999999938E-2</v>
      </c>
      <c r="Q19" s="148">
        <f t="shared" si="11"/>
        <v>1</v>
      </c>
    </row>
    <row r="20" spans="1:17" ht="14.45" hidden="1" customHeight="1" outlineLevel="1" x14ac:dyDescent="0.2">
      <c r="A20" s="440" t="s">
        <v>169</v>
      </c>
      <c r="B20" s="120">
        <v>19.734999999999999</v>
      </c>
      <c r="C20" s="113">
        <v>6.2640000000000002</v>
      </c>
      <c r="D20" s="113">
        <v>2.6819999999999999</v>
      </c>
      <c r="E20" s="424">
        <f t="shared" si="12"/>
        <v>0.13590068406384595</v>
      </c>
      <c r="F20" s="132">
        <f t="shared" si="13"/>
        <v>0.42816091954022983</v>
      </c>
      <c r="G20" s="120">
        <v>13</v>
      </c>
      <c r="H20" s="113">
        <v>17</v>
      </c>
      <c r="I20" s="113">
        <v>9</v>
      </c>
      <c r="J20" s="424">
        <f t="shared" si="14"/>
        <v>0.69230769230769229</v>
      </c>
      <c r="K20" s="134">
        <f t="shared" si="15"/>
        <v>0.52941176470588236</v>
      </c>
      <c r="L20" s="663">
        <v>0.96671999999999991</v>
      </c>
      <c r="M20" s="664"/>
      <c r="N20" s="147">
        <f t="shared" si="8"/>
        <v>-3.5820000000000003</v>
      </c>
      <c r="O20" s="148">
        <f t="shared" si="9"/>
        <v>-8</v>
      </c>
      <c r="P20" s="147">
        <f t="shared" si="10"/>
        <v>-17.053000000000001</v>
      </c>
      <c r="Q20" s="148">
        <f t="shared" si="11"/>
        <v>-4</v>
      </c>
    </row>
    <row r="21" spans="1:17" ht="14.45" hidden="1" customHeight="1" outlineLevel="1" x14ac:dyDescent="0.2">
      <c r="A21" s="440" t="s">
        <v>170</v>
      </c>
      <c r="B21" s="120">
        <v>0.60599999999999998</v>
      </c>
      <c r="C21" s="113">
        <v>0</v>
      </c>
      <c r="D21" s="113">
        <v>0.745</v>
      </c>
      <c r="E21" s="424">
        <f t="shared" si="12"/>
        <v>1.2293729372937294</v>
      </c>
      <c r="F21" s="132" t="str">
        <f t="shared" si="13"/>
        <v/>
      </c>
      <c r="G21" s="120">
        <v>2</v>
      </c>
      <c r="H21" s="113">
        <v>0</v>
      </c>
      <c r="I21" s="113">
        <v>2</v>
      </c>
      <c r="J21" s="424">
        <f t="shared" si="14"/>
        <v>1</v>
      </c>
      <c r="K21" s="134" t="str">
        <f t="shared" si="15"/>
        <v/>
      </c>
      <c r="L21" s="663">
        <v>1.11744</v>
      </c>
      <c r="M21" s="664"/>
      <c r="N21" s="147">
        <f t="shared" si="8"/>
        <v>0.745</v>
      </c>
      <c r="O21" s="148">
        <f t="shared" si="9"/>
        <v>2</v>
      </c>
      <c r="P21" s="147">
        <f t="shared" si="10"/>
        <v>0.13900000000000001</v>
      </c>
      <c r="Q21" s="148">
        <f t="shared" si="11"/>
        <v>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2.867</v>
      </c>
      <c r="C23" s="113">
        <v>38.674999999999997</v>
      </c>
      <c r="D23" s="113">
        <v>4.399</v>
      </c>
      <c r="E23" s="424">
        <f t="shared" si="12"/>
        <v>1.5343564701778862</v>
      </c>
      <c r="F23" s="132">
        <f t="shared" si="13"/>
        <v>0.11374272786037493</v>
      </c>
      <c r="G23" s="120">
        <v>11</v>
      </c>
      <c r="H23" s="113">
        <v>5</v>
      </c>
      <c r="I23" s="113">
        <v>11</v>
      </c>
      <c r="J23" s="424">
        <f t="shared" si="14"/>
        <v>1</v>
      </c>
      <c r="K23" s="134">
        <f t="shared" si="15"/>
        <v>2.2000000000000002</v>
      </c>
      <c r="L23" s="663">
        <v>0.98495999999999995</v>
      </c>
      <c r="M23" s="664"/>
      <c r="N23" s="147">
        <f t="shared" si="8"/>
        <v>-34.275999999999996</v>
      </c>
      <c r="O23" s="148">
        <f t="shared" si="9"/>
        <v>6</v>
      </c>
      <c r="P23" s="147">
        <f t="shared" si="10"/>
        <v>1.532</v>
      </c>
      <c r="Q23" s="148">
        <f t="shared" si="11"/>
        <v>0</v>
      </c>
    </row>
    <row r="24" spans="1:17" ht="14.45" hidden="1" customHeight="1" outlineLevel="1" x14ac:dyDescent="0.2">
      <c r="A24" s="440" t="s">
        <v>173</v>
      </c>
      <c r="B24" s="120">
        <v>0</v>
      </c>
      <c r="C24" s="113">
        <v>6.3650000000000002</v>
      </c>
      <c r="D24" s="113">
        <v>0.61099999999999999</v>
      </c>
      <c r="E24" s="424" t="str">
        <f t="shared" si="12"/>
        <v/>
      </c>
      <c r="F24" s="132">
        <f t="shared" si="13"/>
        <v>9.5993715632364487E-2</v>
      </c>
      <c r="G24" s="120">
        <v>0</v>
      </c>
      <c r="H24" s="113">
        <v>1</v>
      </c>
      <c r="I24" s="113">
        <v>3</v>
      </c>
      <c r="J24" s="424" t="str">
        <f t="shared" si="14"/>
        <v/>
      </c>
      <c r="K24" s="134">
        <f t="shared" si="15"/>
        <v>3</v>
      </c>
      <c r="L24" s="663">
        <v>1.0147199999999998</v>
      </c>
      <c r="M24" s="664"/>
      <c r="N24" s="147">
        <f t="shared" si="8"/>
        <v>-5.7540000000000004</v>
      </c>
      <c r="O24" s="148">
        <f t="shared" si="9"/>
        <v>2</v>
      </c>
      <c r="P24" s="147">
        <f t="shared" si="10"/>
        <v>0.61099999999999999</v>
      </c>
      <c r="Q24" s="148">
        <f t="shared" si="11"/>
        <v>3</v>
      </c>
    </row>
    <row r="25" spans="1:17" ht="14.45" hidden="1" customHeight="1" outlineLevel="1" thickBot="1" x14ac:dyDescent="0.25">
      <c r="A25" s="441" t="s">
        <v>208</v>
      </c>
      <c r="B25" s="238">
        <v>0.30199999999999999</v>
      </c>
      <c r="C25" s="239">
        <v>7.0940000000000003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-7.0940000000000003</v>
      </c>
      <c r="O25" s="246">
        <f t="shared" si="9"/>
        <v>-1</v>
      </c>
      <c r="P25" s="245">
        <f t="shared" si="10"/>
        <v>-0.30199999999999999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33.466999999999999</v>
      </c>
      <c r="C26" s="150">
        <f>SUM(C18:C25)</f>
        <v>91.294999999999987</v>
      </c>
      <c r="D26" s="150">
        <f>SUM(D18:D25)</f>
        <v>12.099</v>
      </c>
      <c r="E26" s="420">
        <f>IF(OR(D26=0,B26=0),0,D26/B26)</f>
        <v>0.36152030358263365</v>
      </c>
      <c r="F26" s="151">
        <f>IF(OR(D26=0,C26=0),0,D26/C26)</f>
        <v>0.13252642532449752</v>
      </c>
      <c r="G26" s="149">
        <f>SUM(G18:G25)</f>
        <v>38</v>
      </c>
      <c r="H26" s="150">
        <f>SUM(H18:H25)</f>
        <v>39</v>
      </c>
      <c r="I26" s="150">
        <f>SUM(I18:I25)</f>
        <v>36</v>
      </c>
      <c r="J26" s="420">
        <f>IF(OR(I26=0,G26=0),0,I26/G26)</f>
        <v>0.94736842105263153</v>
      </c>
      <c r="K26" s="152">
        <f>IF(OR(I26=0,H26=0),0,I26/H26)</f>
        <v>0.92307692307692313</v>
      </c>
      <c r="L26" s="121"/>
      <c r="M26" s="121"/>
      <c r="N26" s="143">
        <f t="shared" si="8"/>
        <v>-79.195999999999984</v>
      </c>
      <c r="O26" s="153">
        <f t="shared" si="9"/>
        <v>-3</v>
      </c>
      <c r="P26" s="143">
        <f t="shared" si="10"/>
        <v>-21.367999999999999</v>
      </c>
      <c r="Q26" s="153">
        <f t="shared" si="11"/>
        <v>-2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566.55499999999995</v>
      </c>
      <c r="C44" s="114">
        <v>673.38099999999997</v>
      </c>
      <c r="D44" s="114">
        <v>660.04499999999996</v>
      </c>
      <c r="E44" s="423">
        <f>IF(OR(D44=0,B44=0),"",D44/B44)</f>
        <v>1.1650148705774372</v>
      </c>
      <c r="F44" s="129">
        <f>IF(OR(D44=0,C44=0),"",D44/C44)</f>
        <v>0.98019546141040503</v>
      </c>
      <c r="G44" s="130">
        <v>544</v>
      </c>
      <c r="H44" s="114">
        <v>608</v>
      </c>
      <c r="I44" s="114">
        <v>608</v>
      </c>
      <c r="J44" s="423">
        <f>IF(OR(I44=0,G44=0),"",I44/G44)</f>
        <v>1.1176470588235294</v>
      </c>
      <c r="K44" s="131">
        <f>IF(OR(I44=0,H44=0),"",I44/H44)</f>
        <v>1</v>
      </c>
      <c r="L44" s="155"/>
      <c r="M44" s="155"/>
      <c r="N44" s="145">
        <f t="shared" ref="N44:N52" si="24">D44-C44</f>
        <v>-13.336000000000013</v>
      </c>
      <c r="O44" s="146">
        <f t="shared" ref="O44:O52" si="25">I44-H44</f>
        <v>0</v>
      </c>
      <c r="P44" s="145">
        <f t="shared" ref="P44:P52" si="26">D44-B44</f>
        <v>93.490000000000009</v>
      </c>
      <c r="Q44" s="146">
        <f t="shared" ref="Q44:Q52" si="27">I44-G44</f>
        <v>64</v>
      </c>
    </row>
    <row r="45" spans="1:17" ht="14.45" hidden="1" customHeight="1" outlineLevel="1" x14ac:dyDescent="0.2">
      <c r="A45" s="440" t="s">
        <v>168</v>
      </c>
      <c r="B45" s="120">
        <v>147.36699999999999</v>
      </c>
      <c r="C45" s="113">
        <v>135.43700000000001</v>
      </c>
      <c r="D45" s="113">
        <v>173.315</v>
      </c>
      <c r="E45" s="424">
        <f t="shared" ref="E45:E51" si="28">IF(OR(D45=0,B45=0),"",D45/B45)</f>
        <v>1.1760774121750461</v>
      </c>
      <c r="F45" s="132">
        <f t="shared" ref="F45:F51" si="29">IF(OR(D45=0,C45=0),"",D45/C45)</f>
        <v>1.2796724676417817</v>
      </c>
      <c r="G45" s="133">
        <v>235</v>
      </c>
      <c r="H45" s="113">
        <v>252</v>
      </c>
      <c r="I45" s="113">
        <v>223</v>
      </c>
      <c r="J45" s="424">
        <f t="shared" ref="J45:J51" si="30">IF(OR(I45=0,G45=0),"",I45/G45)</f>
        <v>0.94893617021276599</v>
      </c>
      <c r="K45" s="134">
        <f t="shared" ref="K45:K51" si="31">IF(OR(I45=0,H45=0),"",I45/H45)</f>
        <v>0.88492063492063489</v>
      </c>
      <c r="L45" s="155"/>
      <c r="M45" s="155"/>
      <c r="N45" s="147">
        <f t="shared" si="24"/>
        <v>37.877999999999986</v>
      </c>
      <c r="O45" s="148">
        <f t="shared" si="25"/>
        <v>-29</v>
      </c>
      <c r="P45" s="147">
        <f t="shared" si="26"/>
        <v>25.948000000000008</v>
      </c>
      <c r="Q45" s="148">
        <f t="shared" si="27"/>
        <v>-12</v>
      </c>
    </row>
    <row r="46" spans="1:17" ht="14.45" hidden="1" customHeight="1" outlineLevel="1" x14ac:dyDescent="0.2">
      <c r="A46" s="440" t="s">
        <v>169</v>
      </c>
      <c r="B46" s="120">
        <v>821.77200000000005</v>
      </c>
      <c r="C46" s="113">
        <v>676.51599999999996</v>
      </c>
      <c r="D46" s="113">
        <v>798.86</v>
      </c>
      <c r="E46" s="424">
        <f t="shared" si="28"/>
        <v>0.97211878720618372</v>
      </c>
      <c r="F46" s="132">
        <f t="shared" si="29"/>
        <v>1.1808442076757979</v>
      </c>
      <c r="G46" s="133">
        <v>849</v>
      </c>
      <c r="H46" s="113">
        <v>817</v>
      </c>
      <c r="I46" s="113">
        <v>830</v>
      </c>
      <c r="J46" s="424">
        <f t="shared" si="30"/>
        <v>0.9776207302709069</v>
      </c>
      <c r="K46" s="134">
        <f t="shared" si="31"/>
        <v>1.0159118727050183</v>
      </c>
      <c r="L46" s="155"/>
      <c r="M46" s="155"/>
      <c r="N46" s="147">
        <f t="shared" si="24"/>
        <v>122.34400000000005</v>
      </c>
      <c r="O46" s="148">
        <f t="shared" si="25"/>
        <v>13</v>
      </c>
      <c r="P46" s="147">
        <f t="shared" si="26"/>
        <v>-22.912000000000035</v>
      </c>
      <c r="Q46" s="148">
        <f t="shared" si="27"/>
        <v>-19</v>
      </c>
    </row>
    <row r="47" spans="1:17" ht="14.45" hidden="1" customHeight="1" outlineLevel="1" x14ac:dyDescent="0.2">
      <c r="A47" s="440" t="s">
        <v>170</v>
      </c>
      <c r="B47" s="120">
        <v>38.75</v>
      </c>
      <c r="C47" s="113">
        <v>35.200000000000003</v>
      </c>
      <c r="D47" s="113">
        <v>50.3</v>
      </c>
      <c r="E47" s="424">
        <f t="shared" si="28"/>
        <v>1.2980645161290323</v>
      </c>
      <c r="F47" s="132">
        <f t="shared" si="29"/>
        <v>1.4289772727272725</v>
      </c>
      <c r="G47" s="133">
        <v>85</v>
      </c>
      <c r="H47" s="113">
        <v>59</v>
      </c>
      <c r="I47" s="113">
        <v>73</v>
      </c>
      <c r="J47" s="424">
        <f t="shared" si="30"/>
        <v>0.85882352941176465</v>
      </c>
      <c r="K47" s="134">
        <f t="shared" si="31"/>
        <v>1.2372881355932204</v>
      </c>
      <c r="L47" s="155"/>
      <c r="M47" s="155"/>
      <c r="N47" s="147">
        <f t="shared" si="24"/>
        <v>15.099999999999994</v>
      </c>
      <c r="O47" s="148">
        <f t="shared" si="25"/>
        <v>14</v>
      </c>
      <c r="P47" s="147">
        <f t="shared" si="26"/>
        <v>11.549999999999997</v>
      </c>
      <c r="Q47" s="148">
        <f t="shared" si="27"/>
        <v>-12</v>
      </c>
    </row>
    <row r="48" spans="1:17" ht="14.45" hidden="1" customHeight="1" outlineLevel="1" x14ac:dyDescent="0.2">
      <c r="A48" s="440" t="s">
        <v>171</v>
      </c>
      <c r="B48" s="120">
        <v>4.1550000000000002</v>
      </c>
      <c r="C48" s="113">
        <v>0</v>
      </c>
      <c r="D48" s="113">
        <v>0.29099999999999998</v>
      </c>
      <c r="E48" s="424">
        <f t="shared" si="28"/>
        <v>7.0036101083032487E-2</v>
      </c>
      <c r="F48" s="132" t="str">
        <f t="shared" si="29"/>
        <v/>
      </c>
      <c r="G48" s="133">
        <v>2</v>
      </c>
      <c r="H48" s="113">
        <v>0</v>
      </c>
      <c r="I48" s="113">
        <v>1</v>
      </c>
      <c r="J48" s="424">
        <f t="shared" si="30"/>
        <v>0.5</v>
      </c>
      <c r="K48" s="134" t="str">
        <f t="shared" si="31"/>
        <v/>
      </c>
      <c r="L48" s="155"/>
      <c r="M48" s="155"/>
      <c r="N48" s="147">
        <f t="shared" si="24"/>
        <v>0.29099999999999998</v>
      </c>
      <c r="O48" s="148">
        <f t="shared" si="25"/>
        <v>1</v>
      </c>
      <c r="P48" s="147">
        <f t="shared" si="26"/>
        <v>-3.8640000000000003</v>
      </c>
      <c r="Q48" s="148">
        <f t="shared" si="27"/>
        <v>-1</v>
      </c>
    </row>
    <row r="49" spans="1:17" ht="14.45" hidden="1" customHeight="1" outlineLevel="1" x14ac:dyDescent="0.2">
      <c r="A49" s="440" t="s">
        <v>172</v>
      </c>
      <c r="B49" s="120">
        <v>559.04499999999996</v>
      </c>
      <c r="C49" s="113">
        <v>272.911</v>
      </c>
      <c r="D49" s="113">
        <v>201.89699999999999</v>
      </c>
      <c r="E49" s="424">
        <f t="shared" si="28"/>
        <v>0.36114624046364785</v>
      </c>
      <c r="F49" s="132">
        <f t="shared" si="29"/>
        <v>0.73979062771379678</v>
      </c>
      <c r="G49" s="133">
        <v>301</v>
      </c>
      <c r="H49" s="113">
        <v>280</v>
      </c>
      <c r="I49" s="113">
        <v>312</v>
      </c>
      <c r="J49" s="424">
        <f t="shared" si="30"/>
        <v>1.0365448504983388</v>
      </c>
      <c r="K49" s="134">
        <f t="shared" si="31"/>
        <v>1.1142857142857143</v>
      </c>
      <c r="L49" s="155"/>
      <c r="M49" s="155"/>
      <c r="N49" s="147">
        <f t="shared" si="24"/>
        <v>-71.01400000000001</v>
      </c>
      <c r="O49" s="148">
        <f t="shared" si="25"/>
        <v>32</v>
      </c>
      <c r="P49" s="147">
        <f t="shared" si="26"/>
        <v>-357.14799999999997</v>
      </c>
      <c r="Q49" s="148">
        <f t="shared" si="27"/>
        <v>11</v>
      </c>
    </row>
    <row r="50" spans="1:17" ht="14.45" hidden="1" customHeight="1" outlineLevel="1" x14ac:dyDescent="0.2">
      <c r="A50" s="440" t="s">
        <v>173</v>
      </c>
      <c r="B50" s="120">
        <v>19.635999999999999</v>
      </c>
      <c r="C50" s="113">
        <v>215.04300000000001</v>
      </c>
      <c r="D50" s="113">
        <v>62.331000000000003</v>
      </c>
      <c r="E50" s="424">
        <f t="shared" si="28"/>
        <v>3.1743226726420861</v>
      </c>
      <c r="F50" s="132">
        <f t="shared" si="29"/>
        <v>0.28985365717554162</v>
      </c>
      <c r="G50" s="133">
        <v>38</v>
      </c>
      <c r="H50" s="113">
        <v>63</v>
      </c>
      <c r="I50" s="113">
        <v>62</v>
      </c>
      <c r="J50" s="424">
        <f t="shared" si="30"/>
        <v>1.631578947368421</v>
      </c>
      <c r="K50" s="134">
        <f t="shared" si="31"/>
        <v>0.98412698412698407</v>
      </c>
      <c r="L50" s="155"/>
      <c r="M50" s="155"/>
      <c r="N50" s="147">
        <f t="shared" si="24"/>
        <v>-152.71199999999999</v>
      </c>
      <c r="O50" s="148">
        <f t="shared" si="25"/>
        <v>-1</v>
      </c>
      <c r="P50" s="147">
        <f t="shared" si="26"/>
        <v>42.695000000000007</v>
      </c>
      <c r="Q50" s="148">
        <f t="shared" si="27"/>
        <v>24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0.66700000000000004</v>
      </c>
      <c r="D51" s="239">
        <v>15.234</v>
      </c>
      <c r="E51" s="425" t="str">
        <f t="shared" si="28"/>
        <v/>
      </c>
      <c r="F51" s="240">
        <f t="shared" si="29"/>
        <v>22.83958020989505</v>
      </c>
      <c r="G51" s="241">
        <v>0</v>
      </c>
      <c r="H51" s="239">
        <v>2</v>
      </c>
      <c r="I51" s="239">
        <v>1</v>
      </c>
      <c r="J51" s="425" t="str">
        <f t="shared" si="30"/>
        <v/>
      </c>
      <c r="K51" s="242">
        <f t="shared" si="31"/>
        <v>0.5</v>
      </c>
      <c r="L51" s="155"/>
      <c r="M51" s="155"/>
      <c r="N51" s="245">
        <f t="shared" si="24"/>
        <v>14.567</v>
      </c>
      <c r="O51" s="246">
        <f t="shared" si="25"/>
        <v>-1</v>
      </c>
      <c r="P51" s="245">
        <f t="shared" si="26"/>
        <v>15.234</v>
      </c>
      <c r="Q51" s="246">
        <f t="shared" si="27"/>
        <v>1</v>
      </c>
    </row>
    <row r="52" spans="1:17" ht="14.45" customHeight="1" collapsed="1" thickBot="1" x14ac:dyDescent="0.25">
      <c r="A52" s="442" t="s">
        <v>3</v>
      </c>
      <c r="B52" s="409">
        <f>SUM(B44:B51)</f>
        <v>2157.2799999999997</v>
      </c>
      <c r="C52" s="410">
        <f>SUM(C44:C51)</f>
        <v>2009.1549999999997</v>
      </c>
      <c r="D52" s="410">
        <f>SUM(D44:D51)</f>
        <v>1962.2729999999995</v>
      </c>
      <c r="E52" s="422">
        <f>IF(OR(D52=0,B52=0),0,D52/B52)</f>
        <v>0.90960515093080163</v>
      </c>
      <c r="F52" s="411">
        <f>IF(OR(D52=0,C52=0),0,D52/C52)</f>
        <v>0.97666581224445093</v>
      </c>
      <c r="G52" s="412">
        <f>SUM(G44:G51)</f>
        <v>2054</v>
      </c>
      <c r="H52" s="410">
        <f>SUM(H44:H51)</f>
        <v>2081</v>
      </c>
      <c r="I52" s="410">
        <f>SUM(I44:I51)</f>
        <v>2110</v>
      </c>
      <c r="J52" s="422">
        <f>IF(OR(I52=0,G52=0),0,I52/G52)</f>
        <v>1.0272638753651411</v>
      </c>
      <c r="K52" s="413">
        <f>IF(OR(I52=0,H52=0),0,I52/H52)</f>
        <v>1.0139356078808266</v>
      </c>
      <c r="L52" s="155"/>
      <c r="M52" s="155"/>
      <c r="N52" s="414">
        <f t="shared" si="24"/>
        <v>-46.882000000000289</v>
      </c>
      <c r="O52" s="415">
        <f t="shared" si="25"/>
        <v>29</v>
      </c>
      <c r="P52" s="414">
        <f t="shared" si="26"/>
        <v>-195.00700000000029</v>
      </c>
      <c r="Q52" s="415">
        <f t="shared" si="27"/>
        <v>56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27DFC5F-C9AE-4378-9279-D84657604F0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1226</v>
      </c>
      <c r="C33" s="199">
        <v>1121</v>
      </c>
      <c r="D33" s="84">
        <f>IF(C33="","",C33-B33)</f>
        <v>-105</v>
      </c>
      <c r="E33" s="85">
        <f>IF(C33="","",C33/B33)</f>
        <v>0.91435562805872761</v>
      </c>
      <c r="F33" s="86">
        <v>145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2518</v>
      </c>
      <c r="C34" s="200">
        <v>2157</v>
      </c>
      <c r="D34" s="87">
        <f t="shared" ref="D34:D45" si="0">IF(C34="","",C34-B34)</f>
        <v>-361</v>
      </c>
      <c r="E34" s="88">
        <f t="shared" ref="E34:E45" si="1">IF(C34="","",C34/B34)</f>
        <v>0.85663224781572678</v>
      </c>
      <c r="F34" s="89">
        <v>206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4160</v>
      </c>
      <c r="C35" s="200">
        <v>3423</v>
      </c>
      <c r="D35" s="87">
        <f t="shared" si="0"/>
        <v>-737</v>
      </c>
      <c r="E35" s="88">
        <f t="shared" si="1"/>
        <v>0.82283653846153848</v>
      </c>
      <c r="F35" s="89">
        <v>297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5294</v>
      </c>
      <c r="C36" s="200">
        <v>4432</v>
      </c>
      <c r="D36" s="87">
        <f t="shared" si="0"/>
        <v>-862</v>
      </c>
      <c r="E36" s="88">
        <f t="shared" si="1"/>
        <v>0.83717415942576501</v>
      </c>
      <c r="F36" s="89">
        <v>411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6665</v>
      </c>
      <c r="C37" s="200">
        <v>5577</v>
      </c>
      <c r="D37" s="87">
        <f t="shared" si="0"/>
        <v>-1088</v>
      </c>
      <c r="E37" s="88">
        <f t="shared" si="1"/>
        <v>0.83675918979744934</v>
      </c>
      <c r="F37" s="89">
        <v>465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8126</v>
      </c>
      <c r="C38" s="200">
        <v>6728</v>
      </c>
      <c r="D38" s="87">
        <f t="shared" si="0"/>
        <v>-1398</v>
      </c>
      <c r="E38" s="88">
        <f t="shared" si="1"/>
        <v>0.82795963573714004</v>
      </c>
      <c r="F38" s="89">
        <v>539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9984</v>
      </c>
      <c r="C39" s="200">
        <v>8368</v>
      </c>
      <c r="D39" s="87">
        <f t="shared" si="0"/>
        <v>-1616</v>
      </c>
      <c r="E39" s="88">
        <f t="shared" si="1"/>
        <v>0.83814102564102566</v>
      </c>
      <c r="F39" s="89">
        <v>689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11461</v>
      </c>
      <c r="C40" s="200">
        <v>9562</v>
      </c>
      <c r="D40" s="87">
        <f t="shared" si="0"/>
        <v>-1899</v>
      </c>
      <c r="E40" s="88">
        <f t="shared" si="1"/>
        <v>0.83430765203734403</v>
      </c>
      <c r="F40" s="89">
        <v>725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12811</v>
      </c>
      <c r="C41" s="200">
        <v>10543</v>
      </c>
      <c r="D41" s="87">
        <f t="shared" si="0"/>
        <v>-2268</v>
      </c>
      <c r="E41" s="88">
        <f t="shared" si="1"/>
        <v>0.82296463976270395</v>
      </c>
      <c r="F41" s="89">
        <v>776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14312</v>
      </c>
      <c r="C42" s="200">
        <v>11881</v>
      </c>
      <c r="D42" s="87">
        <f t="shared" si="0"/>
        <v>-2431</v>
      </c>
      <c r="E42" s="88">
        <f t="shared" si="1"/>
        <v>0.83014253773057578</v>
      </c>
      <c r="F42" s="89">
        <v>900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C86364F-7C6F-40BF-AA9D-D3CD5CD8000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2857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2" t="s">
        <v>2772</v>
      </c>
      <c r="B5" s="923">
        <v>1</v>
      </c>
      <c r="C5" s="924">
        <v>16.55</v>
      </c>
      <c r="D5" s="925">
        <v>15</v>
      </c>
      <c r="E5" s="926">
        <v>1</v>
      </c>
      <c r="F5" s="927">
        <v>13.87</v>
      </c>
      <c r="G5" s="928">
        <v>63</v>
      </c>
      <c r="H5" s="929"/>
      <c r="I5" s="930"/>
      <c r="J5" s="931"/>
      <c r="K5" s="932">
        <v>13.87</v>
      </c>
      <c r="L5" s="929">
        <v>11</v>
      </c>
      <c r="M5" s="929">
        <v>72</v>
      </c>
      <c r="N5" s="933">
        <v>24</v>
      </c>
      <c r="O5" s="929" t="s">
        <v>2773</v>
      </c>
      <c r="P5" s="934" t="s">
        <v>2774</v>
      </c>
      <c r="Q5" s="935">
        <f>H5-B5</f>
        <v>-1</v>
      </c>
      <c r="R5" s="950">
        <f>I5-C5</f>
        <v>-16.55</v>
      </c>
      <c r="S5" s="935">
        <f>H5-E5</f>
        <v>-1</v>
      </c>
      <c r="T5" s="950">
        <f>I5-F5</f>
        <v>-13.87</v>
      </c>
      <c r="U5" s="960" t="s">
        <v>329</v>
      </c>
      <c r="V5" s="923" t="s">
        <v>329</v>
      </c>
      <c r="W5" s="923" t="s">
        <v>329</v>
      </c>
      <c r="X5" s="961" t="s">
        <v>329</v>
      </c>
      <c r="Y5" s="962"/>
    </row>
    <row r="6" spans="1:25" ht="14.45" customHeight="1" x14ac:dyDescent="0.2">
      <c r="A6" s="920" t="s">
        <v>2775</v>
      </c>
      <c r="B6" s="901">
        <v>1</v>
      </c>
      <c r="C6" s="902">
        <v>7.09</v>
      </c>
      <c r="D6" s="903">
        <v>10</v>
      </c>
      <c r="E6" s="884">
        <v>1</v>
      </c>
      <c r="F6" s="885">
        <v>7.09</v>
      </c>
      <c r="G6" s="886">
        <v>10</v>
      </c>
      <c r="H6" s="887"/>
      <c r="I6" s="888"/>
      <c r="J6" s="889"/>
      <c r="K6" s="890">
        <v>7.09</v>
      </c>
      <c r="L6" s="887">
        <v>5</v>
      </c>
      <c r="M6" s="887">
        <v>45</v>
      </c>
      <c r="N6" s="891">
        <v>15</v>
      </c>
      <c r="O6" s="887" t="s">
        <v>2773</v>
      </c>
      <c r="P6" s="904" t="s">
        <v>2776</v>
      </c>
      <c r="Q6" s="892">
        <f t="shared" ref="Q6:R52" si="0">H6-B6</f>
        <v>-1</v>
      </c>
      <c r="R6" s="951">
        <f t="shared" si="0"/>
        <v>-7.09</v>
      </c>
      <c r="S6" s="892">
        <f t="shared" ref="S6:S52" si="1">H6-E6</f>
        <v>-1</v>
      </c>
      <c r="T6" s="951">
        <f t="shared" ref="T6:T52" si="2">I6-F6</f>
        <v>-7.09</v>
      </c>
      <c r="U6" s="958" t="s">
        <v>329</v>
      </c>
      <c r="V6" s="901" t="s">
        <v>329</v>
      </c>
      <c r="W6" s="901" t="s">
        <v>329</v>
      </c>
      <c r="X6" s="956" t="s">
        <v>329</v>
      </c>
      <c r="Y6" s="954"/>
    </row>
    <row r="7" spans="1:25" ht="14.45" customHeight="1" x14ac:dyDescent="0.2">
      <c r="A7" s="921" t="s">
        <v>2777</v>
      </c>
      <c r="B7" s="907"/>
      <c r="C7" s="908"/>
      <c r="D7" s="905"/>
      <c r="E7" s="909">
        <v>1</v>
      </c>
      <c r="F7" s="910">
        <v>7.09</v>
      </c>
      <c r="G7" s="893">
        <v>10</v>
      </c>
      <c r="H7" s="911"/>
      <c r="I7" s="912"/>
      <c r="J7" s="894"/>
      <c r="K7" s="913">
        <v>7.09</v>
      </c>
      <c r="L7" s="911">
        <v>5</v>
      </c>
      <c r="M7" s="911">
        <v>45</v>
      </c>
      <c r="N7" s="914">
        <v>15</v>
      </c>
      <c r="O7" s="911" t="s">
        <v>2773</v>
      </c>
      <c r="P7" s="915" t="s">
        <v>2778</v>
      </c>
      <c r="Q7" s="916">
        <f t="shared" si="0"/>
        <v>0</v>
      </c>
      <c r="R7" s="952">
        <f t="shared" si="0"/>
        <v>0</v>
      </c>
      <c r="S7" s="916">
        <f t="shared" si="1"/>
        <v>-1</v>
      </c>
      <c r="T7" s="952">
        <f t="shared" si="2"/>
        <v>-7.09</v>
      </c>
      <c r="U7" s="959" t="s">
        <v>329</v>
      </c>
      <c r="V7" s="907" t="s">
        <v>329</v>
      </c>
      <c r="W7" s="907" t="s">
        <v>329</v>
      </c>
      <c r="X7" s="957" t="s">
        <v>329</v>
      </c>
      <c r="Y7" s="955"/>
    </row>
    <row r="8" spans="1:25" ht="14.45" customHeight="1" x14ac:dyDescent="0.2">
      <c r="A8" s="921" t="s">
        <v>2779</v>
      </c>
      <c r="B8" s="907"/>
      <c r="C8" s="908"/>
      <c r="D8" s="905"/>
      <c r="E8" s="909">
        <v>1</v>
      </c>
      <c r="F8" s="910">
        <v>7.77</v>
      </c>
      <c r="G8" s="893">
        <v>10</v>
      </c>
      <c r="H8" s="911"/>
      <c r="I8" s="912"/>
      <c r="J8" s="894"/>
      <c r="K8" s="913">
        <v>7.77</v>
      </c>
      <c r="L8" s="911">
        <v>5</v>
      </c>
      <c r="M8" s="911">
        <v>45</v>
      </c>
      <c r="N8" s="914">
        <v>15</v>
      </c>
      <c r="O8" s="911" t="s">
        <v>2773</v>
      </c>
      <c r="P8" s="915" t="s">
        <v>2780</v>
      </c>
      <c r="Q8" s="916">
        <f t="shared" si="0"/>
        <v>0</v>
      </c>
      <c r="R8" s="952">
        <f t="shared" si="0"/>
        <v>0</v>
      </c>
      <c r="S8" s="916">
        <f t="shared" si="1"/>
        <v>-1</v>
      </c>
      <c r="T8" s="952">
        <f t="shared" si="2"/>
        <v>-7.77</v>
      </c>
      <c r="U8" s="959" t="s">
        <v>329</v>
      </c>
      <c r="V8" s="907" t="s">
        <v>329</v>
      </c>
      <c r="W8" s="907" t="s">
        <v>329</v>
      </c>
      <c r="X8" s="957" t="s">
        <v>329</v>
      </c>
      <c r="Y8" s="955"/>
    </row>
    <row r="9" spans="1:25" ht="14.45" customHeight="1" x14ac:dyDescent="0.2">
      <c r="A9" s="920" t="s">
        <v>2781</v>
      </c>
      <c r="B9" s="901"/>
      <c r="C9" s="902"/>
      <c r="D9" s="903"/>
      <c r="E9" s="884">
        <v>1</v>
      </c>
      <c r="F9" s="885">
        <v>37.869999999999997</v>
      </c>
      <c r="G9" s="886">
        <v>58</v>
      </c>
      <c r="H9" s="887"/>
      <c r="I9" s="888"/>
      <c r="J9" s="889"/>
      <c r="K9" s="890">
        <v>37.869999999999997</v>
      </c>
      <c r="L9" s="887">
        <v>43</v>
      </c>
      <c r="M9" s="887">
        <v>207</v>
      </c>
      <c r="N9" s="891">
        <v>69</v>
      </c>
      <c r="O9" s="887" t="s">
        <v>2773</v>
      </c>
      <c r="P9" s="904" t="s">
        <v>2782</v>
      </c>
      <c r="Q9" s="892">
        <f t="shared" si="0"/>
        <v>0</v>
      </c>
      <c r="R9" s="951">
        <f t="shared" si="0"/>
        <v>0</v>
      </c>
      <c r="S9" s="892">
        <f t="shared" si="1"/>
        <v>-1</v>
      </c>
      <c r="T9" s="951">
        <f t="shared" si="2"/>
        <v>-37.869999999999997</v>
      </c>
      <c r="U9" s="958" t="s">
        <v>329</v>
      </c>
      <c r="V9" s="901" t="s">
        <v>329</v>
      </c>
      <c r="W9" s="901" t="s">
        <v>329</v>
      </c>
      <c r="X9" s="956" t="s">
        <v>329</v>
      </c>
      <c r="Y9" s="954"/>
    </row>
    <row r="10" spans="1:25" ht="14.45" customHeight="1" x14ac:dyDescent="0.2">
      <c r="A10" s="920" t="s">
        <v>2783</v>
      </c>
      <c r="B10" s="901"/>
      <c r="C10" s="902"/>
      <c r="D10" s="903"/>
      <c r="E10" s="884">
        <v>1</v>
      </c>
      <c r="F10" s="885">
        <v>0.98</v>
      </c>
      <c r="G10" s="886">
        <v>3</v>
      </c>
      <c r="H10" s="887"/>
      <c r="I10" s="888"/>
      <c r="J10" s="889"/>
      <c r="K10" s="890">
        <v>0.98</v>
      </c>
      <c r="L10" s="887">
        <v>2</v>
      </c>
      <c r="M10" s="887">
        <v>15</v>
      </c>
      <c r="N10" s="891">
        <v>5</v>
      </c>
      <c r="O10" s="887" t="s">
        <v>2773</v>
      </c>
      <c r="P10" s="904" t="s">
        <v>2784</v>
      </c>
      <c r="Q10" s="892">
        <f t="shared" si="0"/>
        <v>0</v>
      </c>
      <c r="R10" s="951">
        <f t="shared" si="0"/>
        <v>0</v>
      </c>
      <c r="S10" s="892">
        <f t="shared" si="1"/>
        <v>-1</v>
      </c>
      <c r="T10" s="951">
        <f t="shared" si="2"/>
        <v>-0.98</v>
      </c>
      <c r="U10" s="958" t="s">
        <v>329</v>
      </c>
      <c r="V10" s="901" t="s">
        <v>329</v>
      </c>
      <c r="W10" s="901" t="s">
        <v>329</v>
      </c>
      <c r="X10" s="956" t="s">
        <v>329</v>
      </c>
      <c r="Y10" s="954"/>
    </row>
    <row r="11" spans="1:25" ht="14.45" customHeight="1" x14ac:dyDescent="0.2">
      <c r="A11" s="921" t="s">
        <v>2785</v>
      </c>
      <c r="B11" s="907"/>
      <c r="C11" s="908"/>
      <c r="D11" s="905"/>
      <c r="E11" s="909">
        <v>1</v>
      </c>
      <c r="F11" s="910">
        <v>1.24</v>
      </c>
      <c r="G11" s="893">
        <v>3</v>
      </c>
      <c r="H11" s="911">
        <v>1</v>
      </c>
      <c r="I11" s="912">
        <v>1.24</v>
      </c>
      <c r="J11" s="894">
        <v>2</v>
      </c>
      <c r="K11" s="913">
        <v>1.24</v>
      </c>
      <c r="L11" s="911">
        <v>2</v>
      </c>
      <c r="M11" s="911">
        <v>15</v>
      </c>
      <c r="N11" s="914">
        <v>5</v>
      </c>
      <c r="O11" s="911" t="s">
        <v>2773</v>
      </c>
      <c r="P11" s="915" t="s">
        <v>2786</v>
      </c>
      <c r="Q11" s="916">
        <f t="shared" si="0"/>
        <v>1</v>
      </c>
      <c r="R11" s="952">
        <f t="shared" si="0"/>
        <v>1.24</v>
      </c>
      <c r="S11" s="916">
        <f t="shared" si="1"/>
        <v>0</v>
      </c>
      <c r="T11" s="952">
        <f t="shared" si="2"/>
        <v>0</v>
      </c>
      <c r="U11" s="959">
        <v>5</v>
      </c>
      <c r="V11" s="907">
        <v>2</v>
      </c>
      <c r="W11" s="907">
        <v>-3</v>
      </c>
      <c r="X11" s="957">
        <v>0.4</v>
      </c>
      <c r="Y11" s="955"/>
    </row>
    <row r="12" spans="1:25" ht="14.45" customHeight="1" x14ac:dyDescent="0.2">
      <c r="A12" s="920" t="s">
        <v>2787</v>
      </c>
      <c r="B12" s="901"/>
      <c r="C12" s="902"/>
      <c r="D12" s="903"/>
      <c r="E12" s="884">
        <v>2</v>
      </c>
      <c r="F12" s="885">
        <v>0.71</v>
      </c>
      <c r="G12" s="886">
        <v>1</v>
      </c>
      <c r="H12" s="887"/>
      <c r="I12" s="888"/>
      <c r="J12" s="889"/>
      <c r="K12" s="890">
        <v>0.35</v>
      </c>
      <c r="L12" s="887">
        <v>1</v>
      </c>
      <c r="M12" s="887">
        <v>12</v>
      </c>
      <c r="N12" s="891">
        <v>4</v>
      </c>
      <c r="O12" s="887" t="s">
        <v>2773</v>
      </c>
      <c r="P12" s="904" t="s">
        <v>2788</v>
      </c>
      <c r="Q12" s="892">
        <f t="shared" si="0"/>
        <v>0</v>
      </c>
      <c r="R12" s="951">
        <f t="shared" si="0"/>
        <v>0</v>
      </c>
      <c r="S12" s="892">
        <f t="shared" si="1"/>
        <v>-2</v>
      </c>
      <c r="T12" s="951">
        <f t="shared" si="2"/>
        <v>-0.71</v>
      </c>
      <c r="U12" s="958" t="s">
        <v>329</v>
      </c>
      <c r="V12" s="901" t="s">
        <v>329</v>
      </c>
      <c r="W12" s="901" t="s">
        <v>329</v>
      </c>
      <c r="X12" s="956" t="s">
        <v>329</v>
      </c>
      <c r="Y12" s="954"/>
    </row>
    <row r="13" spans="1:25" ht="14.45" customHeight="1" x14ac:dyDescent="0.2">
      <c r="A13" s="920" t="s">
        <v>2789</v>
      </c>
      <c r="B13" s="895">
        <v>1</v>
      </c>
      <c r="C13" s="896">
        <v>0.32</v>
      </c>
      <c r="D13" s="897">
        <v>3</v>
      </c>
      <c r="E13" s="906"/>
      <c r="F13" s="888"/>
      <c r="G13" s="889"/>
      <c r="H13" s="887"/>
      <c r="I13" s="888"/>
      <c r="J13" s="889"/>
      <c r="K13" s="890">
        <v>0.32</v>
      </c>
      <c r="L13" s="887">
        <v>1</v>
      </c>
      <c r="M13" s="887">
        <v>12</v>
      </c>
      <c r="N13" s="891">
        <v>4</v>
      </c>
      <c r="O13" s="887" t="s">
        <v>2773</v>
      </c>
      <c r="P13" s="904" t="s">
        <v>2790</v>
      </c>
      <c r="Q13" s="892">
        <f t="shared" si="0"/>
        <v>-1</v>
      </c>
      <c r="R13" s="951">
        <f t="shared" si="0"/>
        <v>-0.32</v>
      </c>
      <c r="S13" s="892">
        <f t="shared" si="1"/>
        <v>0</v>
      </c>
      <c r="T13" s="951">
        <f t="shared" si="2"/>
        <v>0</v>
      </c>
      <c r="U13" s="958" t="s">
        <v>329</v>
      </c>
      <c r="V13" s="901" t="s">
        <v>329</v>
      </c>
      <c r="W13" s="901" t="s">
        <v>329</v>
      </c>
      <c r="X13" s="956" t="s">
        <v>329</v>
      </c>
      <c r="Y13" s="954"/>
    </row>
    <row r="14" spans="1:25" ht="14.45" customHeight="1" x14ac:dyDescent="0.2">
      <c r="A14" s="920" t="s">
        <v>2791</v>
      </c>
      <c r="B14" s="901"/>
      <c r="C14" s="902"/>
      <c r="D14" s="903"/>
      <c r="E14" s="884">
        <v>1</v>
      </c>
      <c r="F14" s="885">
        <v>6.37</v>
      </c>
      <c r="G14" s="886">
        <v>42</v>
      </c>
      <c r="H14" s="887"/>
      <c r="I14" s="888"/>
      <c r="J14" s="889"/>
      <c r="K14" s="890">
        <v>6.37</v>
      </c>
      <c r="L14" s="887">
        <v>7</v>
      </c>
      <c r="M14" s="887">
        <v>60</v>
      </c>
      <c r="N14" s="891">
        <v>20</v>
      </c>
      <c r="O14" s="887" t="s">
        <v>2773</v>
      </c>
      <c r="P14" s="904" t="s">
        <v>2792</v>
      </c>
      <c r="Q14" s="892">
        <f t="shared" si="0"/>
        <v>0</v>
      </c>
      <c r="R14" s="951">
        <f t="shared" si="0"/>
        <v>0</v>
      </c>
      <c r="S14" s="892">
        <f t="shared" si="1"/>
        <v>-1</v>
      </c>
      <c r="T14" s="951">
        <f t="shared" si="2"/>
        <v>-6.37</v>
      </c>
      <c r="U14" s="958" t="s">
        <v>329</v>
      </c>
      <c r="V14" s="901" t="s">
        <v>329</v>
      </c>
      <c r="W14" s="901" t="s">
        <v>329</v>
      </c>
      <c r="X14" s="956" t="s">
        <v>329</v>
      </c>
      <c r="Y14" s="954"/>
    </row>
    <row r="15" spans="1:25" ht="14.45" customHeight="1" x14ac:dyDescent="0.2">
      <c r="A15" s="920" t="s">
        <v>2793</v>
      </c>
      <c r="B15" s="901"/>
      <c r="C15" s="902"/>
      <c r="D15" s="903"/>
      <c r="E15" s="906"/>
      <c r="F15" s="888"/>
      <c r="G15" s="889"/>
      <c r="H15" s="884">
        <v>1</v>
      </c>
      <c r="I15" s="885">
        <v>0.28000000000000003</v>
      </c>
      <c r="J15" s="886">
        <v>1</v>
      </c>
      <c r="K15" s="890">
        <v>0.28000000000000003</v>
      </c>
      <c r="L15" s="887">
        <v>1</v>
      </c>
      <c r="M15" s="887">
        <v>12</v>
      </c>
      <c r="N15" s="891">
        <v>4</v>
      </c>
      <c r="O15" s="887" t="s">
        <v>2773</v>
      </c>
      <c r="P15" s="904" t="s">
        <v>2794</v>
      </c>
      <c r="Q15" s="892">
        <f t="shared" si="0"/>
        <v>1</v>
      </c>
      <c r="R15" s="951">
        <f t="shared" si="0"/>
        <v>0.28000000000000003</v>
      </c>
      <c r="S15" s="892">
        <f t="shared" si="1"/>
        <v>1</v>
      </c>
      <c r="T15" s="951">
        <f t="shared" si="2"/>
        <v>0.28000000000000003</v>
      </c>
      <c r="U15" s="958">
        <v>4</v>
      </c>
      <c r="V15" s="901">
        <v>1</v>
      </c>
      <c r="W15" s="901">
        <v>-3</v>
      </c>
      <c r="X15" s="956">
        <v>0.25</v>
      </c>
      <c r="Y15" s="954"/>
    </row>
    <row r="16" spans="1:25" ht="14.45" customHeight="1" x14ac:dyDescent="0.2">
      <c r="A16" s="920" t="s">
        <v>2795</v>
      </c>
      <c r="B16" s="901"/>
      <c r="C16" s="902"/>
      <c r="D16" s="903"/>
      <c r="E16" s="906"/>
      <c r="F16" s="888"/>
      <c r="G16" s="889"/>
      <c r="H16" s="884">
        <v>1</v>
      </c>
      <c r="I16" s="885">
        <v>0.86</v>
      </c>
      <c r="J16" s="898">
        <v>20</v>
      </c>
      <c r="K16" s="890">
        <v>0.86</v>
      </c>
      <c r="L16" s="887">
        <v>3</v>
      </c>
      <c r="M16" s="887">
        <v>27</v>
      </c>
      <c r="N16" s="891">
        <v>9</v>
      </c>
      <c r="O16" s="887" t="s">
        <v>2773</v>
      </c>
      <c r="P16" s="904" t="s">
        <v>2796</v>
      </c>
      <c r="Q16" s="892">
        <f t="shared" si="0"/>
        <v>1</v>
      </c>
      <c r="R16" s="951">
        <f t="shared" si="0"/>
        <v>0.86</v>
      </c>
      <c r="S16" s="892">
        <f t="shared" si="1"/>
        <v>1</v>
      </c>
      <c r="T16" s="951">
        <f t="shared" si="2"/>
        <v>0.86</v>
      </c>
      <c r="U16" s="958">
        <v>9</v>
      </c>
      <c r="V16" s="901">
        <v>20</v>
      </c>
      <c r="W16" s="901">
        <v>11</v>
      </c>
      <c r="X16" s="956">
        <v>2.2222222222222223</v>
      </c>
      <c r="Y16" s="954">
        <v>11</v>
      </c>
    </row>
    <row r="17" spans="1:25" ht="14.45" customHeight="1" x14ac:dyDescent="0.2">
      <c r="A17" s="920" t="s">
        <v>2797</v>
      </c>
      <c r="B17" s="901">
        <v>12</v>
      </c>
      <c r="C17" s="902">
        <v>2.12</v>
      </c>
      <c r="D17" s="903">
        <v>2.2999999999999998</v>
      </c>
      <c r="E17" s="906">
        <v>7</v>
      </c>
      <c r="F17" s="888">
        <v>1.24</v>
      </c>
      <c r="G17" s="889">
        <v>2.6</v>
      </c>
      <c r="H17" s="884">
        <v>10</v>
      </c>
      <c r="I17" s="885">
        <v>1.77</v>
      </c>
      <c r="J17" s="886">
        <v>1.6</v>
      </c>
      <c r="K17" s="890">
        <v>0.18</v>
      </c>
      <c r="L17" s="887">
        <v>1</v>
      </c>
      <c r="M17" s="887">
        <v>5</v>
      </c>
      <c r="N17" s="891">
        <v>2</v>
      </c>
      <c r="O17" s="887" t="s">
        <v>2773</v>
      </c>
      <c r="P17" s="904" t="s">
        <v>2798</v>
      </c>
      <c r="Q17" s="892">
        <f t="shared" si="0"/>
        <v>-2</v>
      </c>
      <c r="R17" s="951">
        <f t="shared" si="0"/>
        <v>-0.35000000000000009</v>
      </c>
      <c r="S17" s="892">
        <f t="shared" si="1"/>
        <v>3</v>
      </c>
      <c r="T17" s="951">
        <f t="shared" si="2"/>
        <v>0.53</v>
      </c>
      <c r="U17" s="958">
        <v>20</v>
      </c>
      <c r="V17" s="901">
        <v>16</v>
      </c>
      <c r="W17" s="901">
        <v>-4</v>
      </c>
      <c r="X17" s="956">
        <v>0.8</v>
      </c>
      <c r="Y17" s="954">
        <v>4</v>
      </c>
    </row>
    <row r="18" spans="1:25" ht="14.45" customHeight="1" x14ac:dyDescent="0.2">
      <c r="A18" s="921" t="s">
        <v>2799</v>
      </c>
      <c r="B18" s="907">
        <v>4</v>
      </c>
      <c r="C18" s="908">
        <v>1.1399999999999999</v>
      </c>
      <c r="D18" s="905">
        <v>2.8</v>
      </c>
      <c r="E18" s="917">
        <v>1</v>
      </c>
      <c r="F18" s="912">
        <v>0.28999999999999998</v>
      </c>
      <c r="G18" s="894">
        <v>3</v>
      </c>
      <c r="H18" s="909">
        <v>8</v>
      </c>
      <c r="I18" s="910">
        <v>2.29</v>
      </c>
      <c r="J18" s="899">
        <v>2.1</v>
      </c>
      <c r="K18" s="913">
        <v>0.28999999999999998</v>
      </c>
      <c r="L18" s="911">
        <v>1</v>
      </c>
      <c r="M18" s="911">
        <v>5</v>
      </c>
      <c r="N18" s="914">
        <v>2</v>
      </c>
      <c r="O18" s="911" t="s">
        <v>2773</v>
      </c>
      <c r="P18" s="915" t="s">
        <v>2800</v>
      </c>
      <c r="Q18" s="916">
        <f t="shared" si="0"/>
        <v>4</v>
      </c>
      <c r="R18" s="952">
        <f t="shared" si="0"/>
        <v>1.1500000000000001</v>
      </c>
      <c r="S18" s="916">
        <f t="shared" si="1"/>
        <v>7</v>
      </c>
      <c r="T18" s="952">
        <f t="shared" si="2"/>
        <v>2</v>
      </c>
      <c r="U18" s="959">
        <v>16</v>
      </c>
      <c r="V18" s="907">
        <v>16.8</v>
      </c>
      <c r="W18" s="907">
        <v>0.80000000000000071</v>
      </c>
      <c r="X18" s="957">
        <v>1.05</v>
      </c>
      <c r="Y18" s="955">
        <v>4</v>
      </c>
    </row>
    <row r="19" spans="1:25" ht="14.45" customHeight="1" x14ac:dyDescent="0.2">
      <c r="A19" s="921" t="s">
        <v>2801</v>
      </c>
      <c r="B19" s="907">
        <v>5</v>
      </c>
      <c r="C19" s="908">
        <v>2.44</v>
      </c>
      <c r="D19" s="905">
        <v>1.6</v>
      </c>
      <c r="E19" s="917">
        <v>6</v>
      </c>
      <c r="F19" s="912">
        <v>3.09</v>
      </c>
      <c r="G19" s="894">
        <v>2.7</v>
      </c>
      <c r="H19" s="909">
        <v>5</v>
      </c>
      <c r="I19" s="910">
        <v>3</v>
      </c>
      <c r="J19" s="893">
        <v>2</v>
      </c>
      <c r="K19" s="913">
        <v>0.49</v>
      </c>
      <c r="L19" s="911">
        <v>1</v>
      </c>
      <c r="M19" s="911">
        <v>5</v>
      </c>
      <c r="N19" s="914">
        <v>2</v>
      </c>
      <c r="O19" s="911" t="s">
        <v>2773</v>
      </c>
      <c r="P19" s="915" t="s">
        <v>2802</v>
      </c>
      <c r="Q19" s="916">
        <f t="shared" si="0"/>
        <v>0</v>
      </c>
      <c r="R19" s="952">
        <f t="shared" si="0"/>
        <v>0.56000000000000005</v>
      </c>
      <c r="S19" s="916">
        <f t="shared" si="1"/>
        <v>-1</v>
      </c>
      <c r="T19" s="952">
        <f t="shared" si="2"/>
        <v>-8.9999999999999858E-2</v>
      </c>
      <c r="U19" s="959">
        <v>10</v>
      </c>
      <c r="V19" s="907">
        <v>10</v>
      </c>
      <c r="W19" s="907">
        <v>0</v>
      </c>
      <c r="X19" s="957">
        <v>1</v>
      </c>
      <c r="Y19" s="955">
        <v>2</v>
      </c>
    </row>
    <row r="20" spans="1:25" ht="14.45" customHeight="1" x14ac:dyDescent="0.2">
      <c r="A20" s="920" t="s">
        <v>2803</v>
      </c>
      <c r="B20" s="901">
        <v>4</v>
      </c>
      <c r="C20" s="902">
        <v>200.32</v>
      </c>
      <c r="D20" s="903">
        <v>87.8</v>
      </c>
      <c r="E20" s="884">
        <v>5</v>
      </c>
      <c r="F20" s="885">
        <v>250.4</v>
      </c>
      <c r="G20" s="886">
        <v>88</v>
      </c>
      <c r="H20" s="887">
        <v>2</v>
      </c>
      <c r="I20" s="888">
        <v>82.86</v>
      </c>
      <c r="J20" s="889">
        <v>59</v>
      </c>
      <c r="K20" s="890">
        <v>50.08</v>
      </c>
      <c r="L20" s="887">
        <v>28</v>
      </c>
      <c r="M20" s="887">
        <v>252</v>
      </c>
      <c r="N20" s="891">
        <v>84</v>
      </c>
      <c r="O20" s="887" t="s">
        <v>2804</v>
      </c>
      <c r="P20" s="904" t="s">
        <v>2805</v>
      </c>
      <c r="Q20" s="892">
        <f t="shared" si="0"/>
        <v>-2</v>
      </c>
      <c r="R20" s="951">
        <f t="shared" si="0"/>
        <v>-117.46</v>
      </c>
      <c r="S20" s="892">
        <f t="shared" si="1"/>
        <v>-3</v>
      </c>
      <c r="T20" s="951">
        <f t="shared" si="2"/>
        <v>-167.54000000000002</v>
      </c>
      <c r="U20" s="958">
        <v>168</v>
      </c>
      <c r="V20" s="901">
        <v>118</v>
      </c>
      <c r="W20" s="901">
        <v>-50</v>
      </c>
      <c r="X20" s="956">
        <v>0.70238095238095233</v>
      </c>
      <c r="Y20" s="954">
        <v>16</v>
      </c>
    </row>
    <row r="21" spans="1:25" ht="14.45" customHeight="1" x14ac:dyDescent="0.2">
      <c r="A21" s="920" t="s">
        <v>2806</v>
      </c>
      <c r="B21" s="895"/>
      <c r="C21" s="896"/>
      <c r="D21" s="897"/>
      <c r="E21" s="906">
        <v>1</v>
      </c>
      <c r="F21" s="888">
        <v>12.84</v>
      </c>
      <c r="G21" s="889">
        <v>27</v>
      </c>
      <c r="H21" s="887"/>
      <c r="I21" s="888"/>
      <c r="J21" s="889"/>
      <c r="K21" s="890">
        <v>12.84</v>
      </c>
      <c r="L21" s="887">
        <v>9</v>
      </c>
      <c r="M21" s="887">
        <v>78</v>
      </c>
      <c r="N21" s="891">
        <v>26</v>
      </c>
      <c r="O21" s="887" t="s">
        <v>2804</v>
      </c>
      <c r="P21" s="904" t="s">
        <v>2807</v>
      </c>
      <c r="Q21" s="892">
        <f t="shared" si="0"/>
        <v>0</v>
      </c>
      <c r="R21" s="951">
        <f t="shared" si="0"/>
        <v>0</v>
      </c>
      <c r="S21" s="892">
        <f t="shared" si="1"/>
        <v>-1</v>
      </c>
      <c r="T21" s="951">
        <f t="shared" si="2"/>
        <v>-12.84</v>
      </c>
      <c r="U21" s="958" t="s">
        <v>329</v>
      </c>
      <c r="V21" s="901" t="s">
        <v>329</v>
      </c>
      <c r="W21" s="901" t="s">
        <v>329</v>
      </c>
      <c r="X21" s="956" t="s">
        <v>329</v>
      </c>
      <c r="Y21" s="954"/>
    </row>
    <row r="22" spans="1:25" ht="14.45" customHeight="1" x14ac:dyDescent="0.2">
      <c r="A22" s="921" t="s">
        <v>2808</v>
      </c>
      <c r="B22" s="918">
        <v>16</v>
      </c>
      <c r="C22" s="919">
        <v>466.68</v>
      </c>
      <c r="D22" s="900">
        <v>70.400000000000006</v>
      </c>
      <c r="E22" s="917">
        <v>14</v>
      </c>
      <c r="F22" s="912">
        <v>404.67</v>
      </c>
      <c r="G22" s="894">
        <v>62.4</v>
      </c>
      <c r="H22" s="911">
        <v>9</v>
      </c>
      <c r="I22" s="912">
        <v>242.26</v>
      </c>
      <c r="J22" s="894">
        <v>52.8</v>
      </c>
      <c r="K22" s="913">
        <v>30.04</v>
      </c>
      <c r="L22" s="911">
        <v>22</v>
      </c>
      <c r="M22" s="911">
        <v>198</v>
      </c>
      <c r="N22" s="914">
        <v>66</v>
      </c>
      <c r="O22" s="911" t="s">
        <v>2804</v>
      </c>
      <c r="P22" s="915" t="s">
        <v>2807</v>
      </c>
      <c r="Q22" s="916">
        <f t="shared" si="0"/>
        <v>-7</v>
      </c>
      <c r="R22" s="952">
        <f t="shared" si="0"/>
        <v>-224.42000000000002</v>
      </c>
      <c r="S22" s="916">
        <f t="shared" si="1"/>
        <v>-5</v>
      </c>
      <c r="T22" s="952">
        <f t="shared" si="2"/>
        <v>-162.41000000000003</v>
      </c>
      <c r="U22" s="959">
        <v>594</v>
      </c>
      <c r="V22" s="907">
        <v>475.2</v>
      </c>
      <c r="W22" s="907">
        <v>-118.80000000000001</v>
      </c>
      <c r="X22" s="957">
        <v>0.79999999999999993</v>
      </c>
      <c r="Y22" s="955">
        <v>48</v>
      </c>
    </row>
    <row r="23" spans="1:25" ht="14.45" customHeight="1" x14ac:dyDescent="0.2">
      <c r="A23" s="920" t="s">
        <v>2809</v>
      </c>
      <c r="B23" s="895">
        <v>2</v>
      </c>
      <c r="C23" s="896">
        <v>67.62</v>
      </c>
      <c r="D23" s="897">
        <v>58.5</v>
      </c>
      <c r="E23" s="906">
        <v>1</v>
      </c>
      <c r="F23" s="888">
        <v>33.799999999999997</v>
      </c>
      <c r="G23" s="889">
        <v>34</v>
      </c>
      <c r="H23" s="887"/>
      <c r="I23" s="888"/>
      <c r="J23" s="889"/>
      <c r="K23" s="890">
        <v>33.799999999999997</v>
      </c>
      <c r="L23" s="887">
        <v>23</v>
      </c>
      <c r="M23" s="887">
        <v>207</v>
      </c>
      <c r="N23" s="891">
        <v>69</v>
      </c>
      <c r="O23" s="887" t="s">
        <v>2804</v>
      </c>
      <c r="P23" s="904" t="s">
        <v>2810</v>
      </c>
      <c r="Q23" s="892">
        <f t="shared" si="0"/>
        <v>-2</v>
      </c>
      <c r="R23" s="951">
        <f t="shared" si="0"/>
        <v>-67.62</v>
      </c>
      <c r="S23" s="892">
        <f t="shared" si="1"/>
        <v>-1</v>
      </c>
      <c r="T23" s="951">
        <f t="shared" si="2"/>
        <v>-33.799999999999997</v>
      </c>
      <c r="U23" s="958" t="s">
        <v>329</v>
      </c>
      <c r="V23" s="901" t="s">
        <v>329</v>
      </c>
      <c r="W23" s="901" t="s">
        <v>329</v>
      </c>
      <c r="X23" s="956" t="s">
        <v>329</v>
      </c>
      <c r="Y23" s="954"/>
    </row>
    <row r="24" spans="1:25" ht="14.45" customHeight="1" x14ac:dyDescent="0.2">
      <c r="A24" s="920" t="s">
        <v>2811</v>
      </c>
      <c r="B24" s="901">
        <v>2</v>
      </c>
      <c r="C24" s="902">
        <v>16.87</v>
      </c>
      <c r="D24" s="903">
        <v>13</v>
      </c>
      <c r="E24" s="906">
        <v>1</v>
      </c>
      <c r="F24" s="888">
        <v>1.88</v>
      </c>
      <c r="G24" s="889">
        <v>2</v>
      </c>
      <c r="H24" s="884">
        <v>5</v>
      </c>
      <c r="I24" s="885">
        <v>40.299999999999997</v>
      </c>
      <c r="J24" s="886">
        <v>22.4</v>
      </c>
      <c r="K24" s="890">
        <v>8.43</v>
      </c>
      <c r="L24" s="887">
        <v>9</v>
      </c>
      <c r="M24" s="887">
        <v>81</v>
      </c>
      <c r="N24" s="891">
        <v>27</v>
      </c>
      <c r="O24" s="887" t="s">
        <v>2804</v>
      </c>
      <c r="P24" s="904" t="s">
        <v>2812</v>
      </c>
      <c r="Q24" s="892">
        <f t="shared" si="0"/>
        <v>3</v>
      </c>
      <c r="R24" s="951">
        <f t="shared" si="0"/>
        <v>23.429999999999996</v>
      </c>
      <c r="S24" s="892">
        <f t="shared" si="1"/>
        <v>4</v>
      </c>
      <c r="T24" s="951">
        <f t="shared" si="2"/>
        <v>38.419999999999995</v>
      </c>
      <c r="U24" s="958">
        <v>135</v>
      </c>
      <c r="V24" s="901">
        <v>112</v>
      </c>
      <c r="W24" s="901">
        <v>-23</v>
      </c>
      <c r="X24" s="956">
        <v>0.82962962962962961</v>
      </c>
      <c r="Y24" s="954">
        <v>10</v>
      </c>
    </row>
    <row r="25" spans="1:25" ht="14.45" customHeight="1" x14ac:dyDescent="0.2">
      <c r="A25" s="921" t="s">
        <v>2813</v>
      </c>
      <c r="B25" s="907">
        <v>18</v>
      </c>
      <c r="C25" s="908">
        <v>269.3</v>
      </c>
      <c r="D25" s="905">
        <v>35.200000000000003</v>
      </c>
      <c r="E25" s="917">
        <v>9</v>
      </c>
      <c r="F25" s="912">
        <v>135.75</v>
      </c>
      <c r="G25" s="894">
        <v>41.2</v>
      </c>
      <c r="H25" s="909">
        <v>17</v>
      </c>
      <c r="I25" s="910">
        <v>253.25</v>
      </c>
      <c r="J25" s="893">
        <v>36.1</v>
      </c>
      <c r="K25" s="913">
        <v>15.04</v>
      </c>
      <c r="L25" s="911">
        <v>14</v>
      </c>
      <c r="M25" s="911">
        <v>123</v>
      </c>
      <c r="N25" s="914">
        <v>41</v>
      </c>
      <c r="O25" s="911" t="s">
        <v>2804</v>
      </c>
      <c r="P25" s="915" t="s">
        <v>2812</v>
      </c>
      <c r="Q25" s="916">
        <f t="shared" si="0"/>
        <v>-1</v>
      </c>
      <c r="R25" s="952">
        <f t="shared" si="0"/>
        <v>-16.050000000000011</v>
      </c>
      <c r="S25" s="916">
        <f t="shared" si="1"/>
        <v>8</v>
      </c>
      <c r="T25" s="952">
        <f t="shared" si="2"/>
        <v>117.5</v>
      </c>
      <c r="U25" s="959">
        <v>697</v>
      </c>
      <c r="V25" s="907">
        <v>613.70000000000005</v>
      </c>
      <c r="W25" s="907">
        <v>-83.299999999999955</v>
      </c>
      <c r="X25" s="957">
        <v>0.8804878048780489</v>
      </c>
      <c r="Y25" s="955">
        <v>43</v>
      </c>
    </row>
    <row r="26" spans="1:25" ht="14.45" customHeight="1" x14ac:dyDescent="0.2">
      <c r="A26" s="920" t="s">
        <v>2814</v>
      </c>
      <c r="B26" s="895">
        <v>1</v>
      </c>
      <c r="C26" s="896">
        <v>16.670000000000002</v>
      </c>
      <c r="D26" s="897">
        <v>17</v>
      </c>
      <c r="E26" s="906"/>
      <c r="F26" s="888"/>
      <c r="G26" s="889"/>
      <c r="H26" s="887"/>
      <c r="I26" s="888"/>
      <c r="J26" s="889"/>
      <c r="K26" s="890">
        <v>16.670000000000002</v>
      </c>
      <c r="L26" s="887">
        <v>14</v>
      </c>
      <c r="M26" s="887">
        <v>126</v>
      </c>
      <c r="N26" s="891">
        <v>42</v>
      </c>
      <c r="O26" s="887" t="s">
        <v>2804</v>
      </c>
      <c r="P26" s="904" t="s">
        <v>2815</v>
      </c>
      <c r="Q26" s="892">
        <f t="shared" si="0"/>
        <v>-1</v>
      </c>
      <c r="R26" s="951">
        <f t="shared" si="0"/>
        <v>-16.670000000000002</v>
      </c>
      <c r="S26" s="892">
        <f t="shared" si="1"/>
        <v>0</v>
      </c>
      <c r="T26" s="951">
        <f t="shared" si="2"/>
        <v>0</v>
      </c>
      <c r="U26" s="958" t="s">
        <v>329</v>
      </c>
      <c r="V26" s="901" t="s">
        <v>329</v>
      </c>
      <c r="W26" s="901" t="s">
        <v>329</v>
      </c>
      <c r="X26" s="956" t="s">
        <v>329</v>
      </c>
      <c r="Y26" s="954"/>
    </row>
    <row r="27" spans="1:25" ht="14.45" customHeight="1" x14ac:dyDescent="0.2">
      <c r="A27" s="920" t="s">
        <v>2816</v>
      </c>
      <c r="B27" s="901">
        <v>6</v>
      </c>
      <c r="C27" s="902">
        <v>18.38</v>
      </c>
      <c r="D27" s="903">
        <v>11.2</v>
      </c>
      <c r="E27" s="906">
        <v>5</v>
      </c>
      <c r="F27" s="888">
        <v>15.31</v>
      </c>
      <c r="G27" s="889">
        <v>8.4</v>
      </c>
      <c r="H27" s="884">
        <v>8</v>
      </c>
      <c r="I27" s="885">
        <v>23.89</v>
      </c>
      <c r="J27" s="886">
        <v>11.5</v>
      </c>
      <c r="K27" s="890">
        <v>3.06</v>
      </c>
      <c r="L27" s="887">
        <v>5</v>
      </c>
      <c r="M27" s="887">
        <v>48</v>
      </c>
      <c r="N27" s="891">
        <v>16</v>
      </c>
      <c r="O27" s="887" t="s">
        <v>2804</v>
      </c>
      <c r="P27" s="904" t="s">
        <v>2817</v>
      </c>
      <c r="Q27" s="892">
        <f t="shared" si="0"/>
        <v>2</v>
      </c>
      <c r="R27" s="951">
        <f t="shared" si="0"/>
        <v>5.5100000000000016</v>
      </c>
      <c r="S27" s="892">
        <f t="shared" si="1"/>
        <v>3</v>
      </c>
      <c r="T27" s="951">
        <f t="shared" si="2"/>
        <v>8.58</v>
      </c>
      <c r="U27" s="958">
        <v>128</v>
      </c>
      <c r="V27" s="901">
        <v>92</v>
      </c>
      <c r="W27" s="901">
        <v>-36</v>
      </c>
      <c r="X27" s="956">
        <v>0.71875</v>
      </c>
      <c r="Y27" s="954">
        <v>12</v>
      </c>
    </row>
    <row r="28" spans="1:25" ht="14.45" customHeight="1" x14ac:dyDescent="0.2">
      <c r="A28" s="921" t="s">
        <v>2818</v>
      </c>
      <c r="B28" s="907">
        <v>24</v>
      </c>
      <c r="C28" s="908">
        <v>106.66</v>
      </c>
      <c r="D28" s="905">
        <v>14.9</v>
      </c>
      <c r="E28" s="917">
        <v>30</v>
      </c>
      <c r="F28" s="912">
        <v>133.32</v>
      </c>
      <c r="G28" s="894">
        <v>17.8</v>
      </c>
      <c r="H28" s="909">
        <v>21</v>
      </c>
      <c r="I28" s="910">
        <v>86.34</v>
      </c>
      <c r="J28" s="893">
        <v>11.3</v>
      </c>
      <c r="K28" s="913">
        <v>4.4400000000000004</v>
      </c>
      <c r="L28" s="911">
        <v>7</v>
      </c>
      <c r="M28" s="911">
        <v>60</v>
      </c>
      <c r="N28" s="914">
        <v>20</v>
      </c>
      <c r="O28" s="911" t="s">
        <v>2804</v>
      </c>
      <c r="P28" s="915" t="s">
        <v>2817</v>
      </c>
      <c r="Q28" s="916">
        <f t="shared" si="0"/>
        <v>-3</v>
      </c>
      <c r="R28" s="952">
        <f t="shared" si="0"/>
        <v>-20.319999999999993</v>
      </c>
      <c r="S28" s="916">
        <f t="shared" si="1"/>
        <v>-9</v>
      </c>
      <c r="T28" s="952">
        <f t="shared" si="2"/>
        <v>-46.97999999999999</v>
      </c>
      <c r="U28" s="959">
        <v>420</v>
      </c>
      <c r="V28" s="907">
        <v>237.3</v>
      </c>
      <c r="W28" s="907">
        <v>-182.7</v>
      </c>
      <c r="X28" s="957">
        <v>0.56500000000000006</v>
      </c>
      <c r="Y28" s="955">
        <v>3</v>
      </c>
    </row>
    <row r="29" spans="1:25" ht="14.45" customHeight="1" x14ac:dyDescent="0.2">
      <c r="A29" s="921" t="s">
        <v>2819</v>
      </c>
      <c r="B29" s="907">
        <v>21</v>
      </c>
      <c r="C29" s="908">
        <v>164.72</v>
      </c>
      <c r="D29" s="905">
        <v>28.3</v>
      </c>
      <c r="E29" s="917">
        <v>18</v>
      </c>
      <c r="F29" s="912">
        <v>138.5</v>
      </c>
      <c r="G29" s="894">
        <v>29.2</v>
      </c>
      <c r="H29" s="909">
        <v>36</v>
      </c>
      <c r="I29" s="910">
        <v>276.98</v>
      </c>
      <c r="J29" s="899">
        <v>27.2</v>
      </c>
      <c r="K29" s="913">
        <v>7.64</v>
      </c>
      <c r="L29" s="911">
        <v>9</v>
      </c>
      <c r="M29" s="911">
        <v>81</v>
      </c>
      <c r="N29" s="914">
        <v>27</v>
      </c>
      <c r="O29" s="911" t="s">
        <v>2804</v>
      </c>
      <c r="P29" s="915" t="s">
        <v>2817</v>
      </c>
      <c r="Q29" s="916">
        <f t="shared" si="0"/>
        <v>15</v>
      </c>
      <c r="R29" s="952">
        <f t="shared" si="0"/>
        <v>112.26000000000002</v>
      </c>
      <c r="S29" s="916">
        <f t="shared" si="1"/>
        <v>18</v>
      </c>
      <c r="T29" s="952">
        <f t="shared" si="2"/>
        <v>138.48000000000002</v>
      </c>
      <c r="U29" s="959">
        <v>972</v>
      </c>
      <c r="V29" s="907">
        <v>979.19999999999993</v>
      </c>
      <c r="W29" s="907">
        <v>7.1999999999999318</v>
      </c>
      <c r="X29" s="957">
        <v>1.0074074074074073</v>
      </c>
      <c r="Y29" s="955">
        <v>156</v>
      </c>
    </row>
    <row r="30" spans="1:25" ht="14.45" customHeight="1" x14ac:dyDescent="0.2">
      <c r="A30" s="920" t="s">
        <v>2820</v>
      </c>
      <c r="B30" s="901">
        <v>23</v>
      </c>
      <c r="C30" s="902">
        <v>13.31</v>
      </c>
      <c r="D30" s="903">
        <v>5.7</v>
      </c>
      <c r="E30" s="906">
        <v>7</v>
      </c>
      <c r="F30" s="888">
        <v>4.05</v>
      </c>
      <c r="G30" s="889">
        <v>6.3</v>
      </c>
      <c r="H30" s="884">
        <v>41</v>
      </c>
      <c r="I30" s="885">
        <v>23.82</v>
      </c>
      <c r="J30" s="886">
        <v>5.6</v>
      </c>
      <c r="K30" s="890">
        <v>0.57999999999999996</v>
      </c>
      <c r="L30" s="887">
        <v>2</v>
      </c>
      <c r="M30" s="887">
        <v>21</v>
      </c>
      <c r="N30" s="891">
        <v>7</v>
      </c>
      <c r="O30" s="887" t="s">
        <v>2804</v>
      </c>
      <c r="P30" s="904" t="s">
        <v>2821</v>
      </c>
      <c r="Q30" s="892">
        <f t="shared" si="0"/>
        <v>18</v>
      </c>
      <c r="R30" s="951">
        <f t="shared" si="0"/>
        <v>10.51</v>
      </c>
      <c r="S30" s="892">
        <f t="shared" si="1"/>
        <v>34</v>
      </c>
      <c r="T30" s="951">
        <f t="shared" si="2"/>
        <v>19.77</v>
      </c>
      <c r="U30" s="958">
        <v>287</v>
      </c>
      <c r="V30" s="901">
        <v>229.6</v>
      </c>
      <c r="W30" s="901">
        <v>-57.400000000000006</v>
      </c>
      <c r="X30" s="956">
        <v>0.79999999999999993</v>
      </c>
      <c r="Y30" s="954">
        <v>30</v>
      </c>
    </row>
    <row r="31" spans="1:25" ht="14.45" customHeight="1" x14ac:dyDescent="0.2">
      <c r="A31" s="921" t="s">
        <v>2822</v>
      </c>
      <c r="B31" s="907">
        <v>30</v>
      </c>
      <c r="C31" s="908">
        <v>46.14</v>
      </c>
      <c r="D31" s="905">
        <v>11.3</v>
      </c>
      <c r="E31" s="917">
        <v>16</v>
      </c>
      <c r="F31" s="912">
        <v>24.31</v>
      </c>
      <c r="G31" s="894">
        <v>13.8</v>
      </c>
      <c r="H31" s="909">
        <v>37</v>
      </c>
      <c r="I31" s="910">
        <v>56.26</v>
      </c>
      <c r="J31" s="893">
        <v>8.8000000000000007</v>
      </c>
      <c r="K31" s="913">
        <v>1.52</v>
      </c>
      <c r="L31" s="911">
        <v>4</v>
      </c>
      <c r="M31" s="911">
        <v>33</v>
      </c>
      <c r="N31" s="914">
        <v>11</v>
      </c>
      <c r="O31" s="911" t="s">
        <v>2804</v>
      </c>
      <c r="P31" s="915" t="s">
        <v>2821</v>
      </c>
      <c r="Q31" s="916">
        <f t="shared" si="0"/>
        <v>7</v>
      </c>
      <c r="R31" s="952">
        <f t="shared" si="0"/>
        <v>10.119999999999997</v>
      </c>
      <c r="S31" s="916">
        <f t="shared" si="1"/>
        <v>21</v>
      </c>
      <c r="T31" s="952">
        <f t="shared" si="2"/>
        <v>31.95</v>
      </c>
      <c r="U31" s="959">
        <v>407</v>
      </c>
      <c r="V31" s="907">
        <v>325.60000000000002</v>
      </c>
      <c r="W31" s="907">
        <v>-81.399999999999977</v>
      </c>
      <c r="X31" s="957">
        <v>0.8</v>
      </c>
      <c r="Y31" s="955">
        <v>56</v>
      </c>
    </row>
    <row r="32" spans="1:25" ht="14.45" customHeight="1" x14ac:dyDescent="0.2">
      <c r="A32" s="921" t="s">
        <v>2823</v>
      </c>
      <c r="B32" s="907">
        <v>8</v>
      </c>
      <c r="C32" s="908">
        <v>30.27</v>
      </c>
      <c r="D32" s="905">
        <v>16</v>
      </c>
      <c r="E32" s="917">
        <v>19</v>
      </c>
      <c r="F32" s="912">
        <v>76.900000000000006</v>
      </c>
      <c r="G32" s="894">
        <v>19.2</v>
      </c>
      <c r="H32" s="909">
        <v>9</v>
      </c>
      <c r="I32" s="910">
        <v>35.43</v>
      </c>
      <c r="J32" s="893">
        <v>15</v>
      </c>
      <c r="K32" s="913">
        <v>3.78</v>
      </c>
      <c r="L32" s="911">
        <v>6</v>
      </c>
      <c r="M32" s="911">
        <v>51</v>
      </c>
      <c r="N32" s="914">
        <v>17</v>
      </c>
      <c r="O32" s="911" t="s">
        <v>2804</v>
      </c>
      <c r="P32" s="915" t="s">
        <v>2821</v>
      </c>
      <c r="Q32" s="916">
        <f t="shared" si="0"/>
        <v>1</v>
      </c>
      <c r="R32" s="952">
        <f t="shared" si="0"/>
        <v>5.16</v>
      </c>
      <c r="S32" s="916">
        <f t="shared" si="1"/>
        <v>-10</v>
      </c>
      <c r="T32" s="952">
        <f t="shared" si="2"/>
        <v>-41.470000000000006</v>
      </c>
      <c r="U32" s="959">
        <v>153</v>
      </c>
      <c r="V32" s="907">
        <v>135</v>
      </c>
      <c r="W32" s="907">
        <v>-18</v>
      </c>
      <c r="X32" s="957">
        <v>0.88235294117647056</v>
      </c>
      <c r="Y32" s="955">
        <v>34</v>
      </c>
    </row>
    <row r="33" spans="1:25" ht="14.45" customHeight="1" x14ac:dyDescent="0.2">
      <c r="A33" s="920" t="s">
        <v>2824</v>
      </c>
      <c r="B33" s="901">
        <v>1</v>
      </c>
      <c r="C33" s="902">
        <v>3.93</v>
      </c>
      <c r="D33" s="903">
        <v>12</v>
      </c>
      <c r="E33" s="906"/>
      <c r="F33" s="888"/>
      <c r="G33" s="889"/>
      <c r="H33" s="884"/>
      <c r="I33" s="885"/>
      <c r="J33" s="886"/>
      <c r="K33" s="890">
        <v>3.93</v>
      </c>
      <c r="L33" s="887">
        <v>3</v>
      </c>
      <c r="M33" s="887">
        <v>30</v>
      </c>
      <c r="N33" s="891">
        <v>10</v>
      </c>
      <c r="O33" s="887" t="s">
        <v>2804</v>
      </c>
      <c r="P33" s="904" t="s">
        <v>2825</v>
      </c>
      <c r="Q33" s="892">
        <f t="shared" si="0"/>
        <v>-1</v>
      </c>
      <c r="R33" s="951">
        <f t="shared" si="0"/>
        <v>-3.93</v>
      </c>
      <c r="S33" s="892">
        <f t="shared" si="1"/>
        <v>0</v>
      </c>
      <c r="T33" s="951">
        <f t="shared" si="2"/>
        <v>0</v>
      </c>
      <c r="U33" s="958" t="s">
        <v>329</v>
      </c>
      <c r="V33" s="901" t="s">
        <v>329</v>
      </c>
      <c r="W33" s="901" t="s">
        <v>329</v>
      </c>
      <c r="X33" s="956" t="s">
        <v>329</v>
      </c>
      <c r="Y33" s="954"/>
    </row>
    <row r="34" spans="1:25" ht="14.45" customHeight="1" x14ac:dyDescent="0.2">
      <c r="A34" s="921" t="s">
        <v>2826</v>
      </c>
      <c r="B34" s="907">
        <v>1</v>
      </c>
      <c r="C34" s="908">
        <v>5.24</v>
      </c>
      <c r="D34" s="905">
        <v>23</v>
      </c>
      <c r="E34" s="917"/>
      <c r="F34" s="912"/>
      <c r="G34" s="894"/>
      <c r="H34" s="909">
        <v>2</v>
      </c>
      <c r="I34" s="910">
        <v>10.49</v>
      </c>
      <c r="J34" s="893">
        <v>14.5</v>
      </c>
      <c r="K34" s="913">
        <v>5.24</v>
      </c>
      <c r="L34" s="911">
        <v>5</v>
      </c>
      <c r="M34" s="911">
        <v>45</v>
      </c>
      <c r="N34" s="914">
        <v>15</v>
      </c>
      <c r="O34" s="911" t="s">
        <v>2804</v>
      </c>
      <c r="P34" s="915" t="s">
        <v>2827</v>
      </c>
      <c r="Q34" s="916">
        <f t="shared" si="0"/>
        <v>1</v>
      </c>
      <c r="R34" s="952">
        <f t="shared" si="0"/>
        <v>5.25</v>
      </c>
      <c r="S34" s="916">
        <f t="shared" si="1"/>
        <v>2</v>
      </c>
      <c r="T34" s="952">
        <f t="shared" si="2"/>
        <v>10.49</v>
      </c>
      <c r="U34" s="959">
        <v>30</v>
      </c>
      <c r="V34" s="907">
        <v>29</v>
      </c>
      <c r="W34" s="907">
        <v>-1</v>
      </c>
      <c r="X34" s="957">
        <v>0.96666666666666667</v>
      </c>
      <c r="Y34" s="955">
        <v>4</v>
      </c>
    </row>
    <row r="35" spans="1:25" ht="14.45" customHeight="1" x14ac:dyDescent="0.2">
      <c r="A35" s="921" t="s">
        <v>2828</v>
      </c>
      <c r="B35" s="907"/>
      <c r="C35" s="908"/>
      <c r="D35" s="905"/>
      <c r="E35" s="917"/>
      <c r="F35" s="912"/>
      <c r="G35" s="894"/>
      <c r="H35" s="909">
        <v>1</v>
      </c>
      <c r="I35" s="910">
        <v>14.22</v>
      </c>
      <c r="J35" s="893">
        <v>22</v>
      </c>
      <c r="K35" s="913">
        <v>14.22</v>
      </c>
      <c r="L35" s="911">
        <v>11</v>
      </c>
      <c r="M35" s="911">
        <v>99</v>
      </c>
      <c r="N35" s="914">
        <v>33</v>
      </c>
      <c r="O35" s="911" t="s">
        <v>2804</v>
      </c>
      <c r="P35" s="915" t="s">
        <v>2829</v>
      </c>
      <c r="Q35" s="916">
        <f t="shared" si="0"/>
        <v>1</v>
      </c>
      <c r="R35" s="952">
        <f t="shared" si="0"/>
        <v>14.22</v>
      </c>
      <c r="S35" s="916">
        <f t="shared" si="1"/>
        <v>1</v>
      </c>
      <c r="T35" s="952">
        <f t="shared" si="2"/>
        <v>14.22</v>
      </c>
      <c r="U35" s="959">
        <v>33</v>
      </c>
      <c r="V35" s="907">
        <v>22</v>
      </c>
      <c r="W35" s="907">
        <v>-11</v>
      </c>
      <c r="X35" s="957">
        <v>0.66666666666666663</v>
      </c>
      <c r="Y35" s="955"/>
    </row>
    <row r="36" spans="1:25" ht="14.45" customHeight="1" x14ac:dyDescent="0.2">
      <c r="A36" s="920" t="s">
        <v>2830</v>
      </c>
      <c r="B36" s="895">
        <v>14</v>
      </c>
      <c r="C36" s="896">
        <v>5.43</v>
      </c>
      <c r="D36" s="897">
        <v>5.6</v>
      </c>
      <c r="E36" s="906">
        <v>12</v>
      </c>
      <c r="F36" s="888">
        <v>4.6900000000000004</v>
      </c>
      <c r="G36" s="889">
        <v>6.3</v>
      </c>
      <c r="H36" s="887">
        <v>12</v>
      </c>
      <c r="I36" s="888">
        <v>4.6500000000000004</v>
      </c>
      <c r="J36" s="898">
        <v>5.3</v>
      </c>
      <c r="K36" s="890">
        <v>0.39</v>
      </c>
      <c r="L36" s="887">
        <v>2</v>
      </c>
      <c r="M36" s="887">
        <v>15</v>
      </c>
      <c r="N36" s="891">
        <v>5</v>
      </c>
      <c r="O36" s="887" t="s">
        <v>2804</v>
      </c>
      <c r="P36" s="904" t="s">
        <v>2831</v>
      </c>
      <c r="Q36" s="892">
        <f t="shared" si="0"/>
        <v>-2</v>
      </c>
      <c r="R36" s="951">
        <f t="shared" si="0"/>
        <v>-0.77999999999999936</v>
      </c>
      <c r="S36" s="892">
        <f t="shared" si="1"/>
        <v>0</v>
      </c>
      <c r="T36" s="951">
        <f t="shared" si="2"/>
        <v>-4.0000000000000036E-2</v>
      </c>
      <c r="U36" s="958">
        <v>60</v>
      </c>
      <c r="V36" s="901">
        <v>63.599999999999994</v>
      </c>
      <c r="W36" s="901">
        <v>3.5999999999999943</v>
      </c>
      <c r="X36" s="956">
        <v>1.0599999999999998</v>
      </c>
      <c r="Y36" s="954">
        <v>17</v>
      </c>
    </row>
    <row r="37" spans="1:25" ht="14.45" customHeight="1" x14ac:dyDescent="0.2">
      <c r="A37" s="921" t="s">
        <v>2832</v>
      </c>
      <c r="B37" s="918">
        <v>10</v>
      </c>
      <c r="C37" s="919">
        <v>8.42</v>
      </c>
      <c r="D37" s="900">
        <v>7</v>
      </c>
      <c r="E37" s="917">
        <v>12</v>
      </c>
      <c r="F37" s="912">
        <v>12.03</v>
      </c>
      <c r="G37" s="894">
        <v>13.2</v>
      </c>
      <c r="H37" s="911">
        <v>7</v>
      </c>
      <c r="I37" s="912">
        <v>6.4</v>
      </c>
      <c r="J37" s="899">
        <v>9.1</v>
      </c>
      <c r="K37" s="913">
        <v>0.84</v>
      </c>
      <c r="L37" s="911">
        <v>2</v>
      </c>
      <c r="M37" s="911">
        <v>21</v>
      </c>
      <c r="N37" s="914">
        <v>7</v>
      </c>
      <c r="O37" s="911" t="s">
        <v>2804</v>
      </c>
      <c r="P37" s="915" t="s">
        <v>2831</v>
      </c>
      <c r="Q37" s="916">
        <f t="shared" si="0"/>
        <v>-3</v>
      </c>
      <c r="R37" s="952">
        <f t="shared" si="0"/>
        <v>-2.0199999999999996</v>
      </c>
      <c r="S37" s="916">
        <f t="shared" si="1"/>
        <v>-5</v>
      </c>
      <c r="T37" s="952">
        <f t="shared" si="2"/>
        <v>-5.629999999999999</v>
      </c>
      <c r="U37" s="959">
        <v>49</v>
      </c>
      <c r="V37" s="907">
        <v>63.699999999999996</v>
      </c>
      <c r="W37" s="907">
        <v>14.699999999999996</v>
      </c>
      <c r="X37" s="957">
        <v>1.2999999999999998</v>
      </c>
      <c r="Y37" s="955">
        <v>25</v>
      </c>
    </row>
    <row r="38" spans="1:25" ht="14.45" customHeight="1" x14ac:dyDescent="0.2">
      <c r="A38" s="921" t="s">
        <v>2833</v>
      </c>
      <c r="B38" s="918">
        <v>2</v>
      </c>
      <c r="C38" s="919">
        <v>6.94</v>
      </c>
      <c r="D38" s="900">
        <v>12.5</v>
      </c>
      <c r="E38" s="917">
        <v>1</v>
      </c>
      <c r="F38" s="912">
        <v>3.47</v>
      </c>
      <c r="G38" s="894">
        <v>11</v>
      </c>
      <c r="H38" s="911"/>
      <c r="I38" s="912"/>
      <c r="J38" s="894"/>
      <c r="K38" s="913">
        <v>3.47</v>
      </c>
      <c r="L38" s="911">
        <v>5</v>
      </c>
      <c r="M38" s="911">
        <v>42</v>
      </c>
      <c r="N38" s="914">
        <v>14</v>
      </c>
      <c r="O38" s="911" t="s">
        <v>2804</v>
      </c>
      <c r="P38" s="915" t="s">
        <v>2831</v>
      </c>
      <c r="Q38" s="916">
        <f t="shared" si="0"/>
        <v>-2</v>
      </c>
      <c r="R38" s="952">
        <f t="shared" si="0"/>
        <v>-6.94</v>
      </c>
      <c r="S38" s="916">
        <f t="shared" si="1"/>
        <v>-1</v>
      </c>
      <c r="T38" s="952">
        <f t="shared" si="2"/>
        <v>-3.47</v>
      </c>
      <c r="U38" s="959" t="s">
        <v>329</v>
      </c>
      <c r="V38" s="907" t="s">
        <v>329</v>
      </c>
      <c r="W38" s="907" t="s">
        <v>329</v>
      </c>
      <c r="X38" s="957" t="s">
        <v>329</v>
      </c>
      <c r="Y38" s="955"/>
    </row>
    <row r="39" spans="1:25" ht="14.45" customHeight="1" x14ac:dyDescent="0.2">
      <c r="A39" s="920" t="s">
        <v>2834</v>
      </c>
      <c r="B39" s="901">
        <v>14</v>
      </c>
      <c r="C39" s="902">
        <v>106.78</v>
      </c>
      <c r="D39" s="903">
        <v>12.7</v>
      </c>
      <c r="E39" s="906">
        <v>19</v>
      </c>
      <c r="F39" s="888">
        <v>143.33000000000001</v>
      </c>
      <c r="G39" s="889">
        <v>13.8</v>
      </c>
      <c r="H39" s="884">
        <v>26</v>
      </c>
      <c r="I39" s="885">
        <v>201.54</v>
      </c>
      <c r="J39" s="898">
        <v>15.6</v>
      </c>
      <c r="K39" s="890">
        <v>7.45</v>
      </c>
      <c r="L39" s="887">
        <v>4</v>
      </c>
      <c r="M39" s="887">
        <v>36</v>
      </c>
      <c r="N39" s="891">
        <v>12</v>
      </c>
      <c r="O39" s="887" t="s">
        <v>2804</v>
      </c>
      <c r="P39" s="904" t="s">
        <v>2835</v>
      </c>
      <c r="Q39" s="892">
        <f t="shared" si="0"/>
        <v>12</v>
      </c>
      <c r="R39" s="951">
        <f t="shared" si="0"/>
        <v>94.759999999999991</v>
      </c>
      <c r="S39" s="892">
        <f t="shared" si="1"/>
        <v>7</v>
      </c>
      <c r="T39" s="951">
        <f t="shared" si="2"/>
        <v>58.20999999999998</v>
      </c>
      <c r="U39" s="958">
        <v>312</v>
      </c>
      <c r="V39" s="901">
        <v>405.59999999999997</v>
      </c>
      <c r="W39" s="901">
        <v>93.599999999999966</v>
      </c>
      <c r="X39" s="956">
        <v>1.2999999999999998</v>
      </c>
      <c r="Y39" s="954">
        <v>144</v>
      </c>
    </row>
    <row r="40" spans="1:25" ht="14.45" customHeight="1" x14ac:dyDescent="0.2">
      <c r="A40" s="920" t="s">
        <v>2836</v>
      </c>
      <c r="B40" s="901"/>
      <c r="C40" s="902"/>
      <c r="D40" s="903"/>
      <c r="E40" s="906"/>
      <c r="F40" s="888"/>
      <c r="G40" s="889"/>
      <c r="H40" s="884">
        <v>1</v>
      </c>
      <c r="I40" s="885">
        <v>0.56999999999999995</v>
      </c>
      <c r="J40" s="886">
        <v>2</v>
      </c>
      <c r="K40" s="890">
        <v>0.56999999999999995</v>
      </c>
      <c r="L40" s="887">
        <v>2</v>
      </c>
      <c r="M40" s="887">
        <v>15</v>
      </c>
      <c r="N40" s="891">
        <v>5</v>
      </c>
      <c r="O40" s="887" t="s">
        <v>2804</v>
      </c>
      <c r="P40" s="904" t="s">
        <v>2837</v>
      </c>
      <c r="Q40" s="892">
        <f t="shared" si="0"/>
        <v>1</v>
      </c>
      <c r="R40" s="951">
        <f t="shared" si="0"/>
        <v>0.56999999999999995</v>
      </c>
      <c r="S40" s="892">
        <f t="shared" si="1"/>
        <v>1</v>
      </c>
      <c r="T40" s="951">
        <f t="shared" si="2"/>
        <v>0.56999999999999995</v>
      </c>
      <c r="U40" s="958">
        <v>5</v>
      </c>
      <c r="V40" s="901">
        <v>2</v>
      </c>
      <c r="W40" s="901">
        <v>-3</v>
      </c>
      <c r="X40" s="956">
        <v>0.4</v>
      </c>
      <c r="Y40" s="954"/>
    </row>
    <row r="41" spans="1:25" ht="14.45" customHeight="1" x14ac:dyDescent="0.2">
      <c r="A41" s="921" t="s">
        <v>2838</v>
      </c>
      <c r="B41" s="907"/>
      <c r="C41" s="908"/>
      <c r="D41" s="905"/>
      <c r="E41" s="917"/>
      <c r="F41" s="912"/>
      <c r="G41" s="894"/>
      <c r="H41" s="909">
        <v>1</v>
      </c>
      <c r="I41" s="910">
        <v>1.87</v>
      </c>
      <c r="J41" s="899">
        <v>27</v>
      </c>
      <c r="K41" s="913">
        <v>1.43</v>
      </c>
      <c r="L41" s="911">
        <v>3</v>
      </c>
      <c r="M41" s="911">
        <v>24</v>
      </c>
      <c r="N41" s="914">
        <v>8</v>
      </c>
      <c r="O41" s="911" t="s">
        <v>2804</v>
      </c>
      <c r="P41" s="915" t="s">
        <v>2837</v>
      </c>
      <c r="Q41" s="916">
        <f t="shared" si="0"/>
        <v>1</v>
      </c>
      <c r="R41" s="952">
        <f t="shared" si="0"/>
        <v>1.87</v>
      </c>
      <c r="S41" s="916">
        <f t="shared" si="1"/>
        <v>1</v>
      </c>
      <c r="T41" s="952">
        <f t="shared" si="2"/>
        <v>1.87</v>
      </c>
      <c r="U41" s="959">
        <v>8</v>
      </c>
      <c r="V41" s="907">
        <v>27</v>
      </c>
      <c r="W41" s="907">
        <v>19</v>
      </c>
      <c r="X41" s="957">
        <v>3.375</v>
      </c>
      <c r="Y41" s="955">
        <v>19</v>
      </c>
    </row>
    <row r="42" spans="1:25" ht="14.45" customHeight="1" x14ac:dyDescent="0.2">
      <c r="A42" s="921" t="s">
        <v>2839</v>
      </c>
      <c r="B42" s="907">
        <v>1</v>
      </c>
      <c r="C42" s="908">
        <v>18.399999999999999</v>
      </c>
      <c r="D42" s="905">
        <v>12</v>
      </c>
      <c r="E42" s="917"/>
      <c r="F42" s="912"/>
      <c r="G42" s="894"/>
      <c r="H42" s="909"/>
      <c r="I42" s="910"/>
      <c r="J42" s="893"/>
      <c r="K42" s="913">
        <v>3.26</v>
      </c>
      <c r="L42" s="911">
        <v>5</v>
      </c>
      <c r="M42" s="911">
        <v>42</v>
      </c>
      <c r="N42" s="914">
        <v>14</v>
      </c>
      <c r="O42" s="911" t="s">
        <v>2804</v>
      </c>
      <c r="P42" s="915" t="s">
        <v>2837</v>
      </c>
      <c r="Q42" s="916">
        <f t="shared" si="0"/>
        <v>-1</v>
      </c>
      <c r="R42" s="952">
        <f t="shared" si="0"/>
        <v>-18.399999999999999</v>
      </c>
      <c r="S42" s="916">
        <f t="shared" si="1"/>
        <v>0</v>
      </c>
      <c r="T42" s="952">
        <f t="shared" si="2"/>
        <v>0</v>
      </c>
      <c r="U42" s="959" t="s">
        <v>329</v>
      </c>
      <c r="V42" s="907" t="s">
        <v>329</v>
      </c>
      <c r="W42" s="907" t="s">
        <v>329</v>
      </c>
      <c r="X42" s="957" t="s">
        <v>329</v>
      </c>
      <c r="Y42" s="955"/>
    </row>
    <row r="43" spans="1:25" ht="14.45" customHeight="1" x14ac:dyDescent="0.2">
      <c r="A43" s="920" t="s">
        <v>2840</v>
      </c>
      <c r="B43" s="901">
        <v>2</v>
      </c>
      <c r="C43" s="902">
        <v>1.82</v>
      </c>
      <c r="D43" s="903">
        <v>8</v>
      </c>
      <c r="E43" s="906"/>
      <c r="F43" s="888"/>
      <c r="G43" s="889"/>
      <c r="H43" s="884">
        <v>5</v>
      </c>
      <c r="I43" s="885">
        <v>4.54</v>
      </c>
      <c r="J43" s="886">
        <v>7</v>
      </c>
      <c r="K43" s="890">
        <v>0.91</v>
      </c>
      <c r="L43" s="887">
        <v>3</v>
      </c>
      <c r="M43" s="887">
        <v>27</v>
      </c>
      <c r="N43" s="891">
        <v>9</v>
      </c>
      <c r="O43" s="887" t="s">
        <v>2804</v>
      </c>
      <c r="P43" s="904" t="s">
        <v>2841</v>
      </c>
      <c r="Q43" s="892">
        <f t="shared" si="0"/>
        <v>3</v>
      </c>
      <c r="R43" s="951">
        <f t="shared" si="0"/>
        <v>2.7199999999999998</v>
      </c>
      <c r="S43" s="892">
        <f t="shared" si="1"/>
        <v>5</v>
      </c>
      <c r="T43" s="951">
        <f t="shared" si="2"/>
        <v>4.54</v>
      </c>
      <c r="U43" s="958">
        <v>45</v>
      </c>
      <c r="V43" s="901">
        <v>35</v>
      </c>
      <c r="W43" s="901">
        <v>-10</v>
      </c>
      <c r="X43" s="956">
        <v>0.77777777777777779</v>
      </c>
      <c r="Y43" s="954"/>
    </row>
    <row r="44" spans="1:25" ht="14.45" customHeight="1" x14ac:dyDescent="0.2">
      <c r="A44" s="921" t="s">
        <v>2842</v>
      </c>
      <c r="B44" s="907">
        <v>17</v>
      </c>
      <c r="C44" s="908">
        <v>15.9</v>
      </c>
      <c r="D44" s="905">
        <v>7.4</v>
      </c>
      <c r="E44" s="917">
        <v>19</v>
      </c>
      <c r="F44" s="912">
        <v>18.12</v>
      </c>
      <c r="G44" s="894">
        <v>8.8000000000000007</v>
      </c>
      <c r="H44" s="909">
        <v>23</v>
      </c>
      <c r="I44" s="910">
        <v>21.94</v>
      </c>
      <c r="J44" s="893">
        <v>8.6999999999999993</v>
      </c>
      <c r="K44" s="913">
        <v>0.95</v>
      </c>
      <c r="L44" s="911">
        <v>3</v>
      </c>
      <c r="M44" s="911">
        <v>27</v>
      </c>
      <c r="N44" s="914">
        <v>9</v>
      </c>
      <c r="O44" s="911" t="s">
        <v>2804</v>
      </c>
      <c r="P44" s="915" t="s">
        <v>2841</v>
      </c>
      <c r="Q44" s="916">
        <f t="shared" si="0"/>
        <v>6</v>
      </c>
      <c r="R44" s="952">
        <f t="shared" si="0"/>
        <v>6.0400000000000009</v>
      </c>
      <c r="S44" s="916">
        <f t="shared" si="1"/>
        <v>4</v>
      </c>
      <c r="T44" s="952">
        <f t="shared" si="2"/>
        <v>3.8200000000000003</v>
      </c>
      <c r="U44" s="959">
        <v>207</v>
      </c>
      <c r="V44" s="907">
        <v>200.1</v>
      </c>
      <c r="W44" s="907">
        <v>-6.9000000000000057</v>
      </c>
      <c r="X44" s="957">
        <v>0.96666666666666667</v>
      </c>
      <c r="Y44" s="955">
        <v>18</v>
      </c>
    </row>
    <row r="45" spans="1:25" ht="14.45" customHeight="1" x14ac:dyDescent="0.2">
      <c r="A45" s="921" t="s">
        <v>2843</v>
      </c>
      <c r="B45" s="907">
        <v>3</v>
      </c>
      <c r="C45" s="908">
        <v>8.7899999999999991</v>
      </c>
      <c r="D45" s="905">
        <v>9.6999999999999993</v>
      </c>
      <c r="E45" s="917">
        <v>8</v>
      </c>
      <c r="F45" s="912">
        <v>25.99</v>
      </c>
      <c r="G45" s="894">
        <v>20.5</v>
      </c>
      <c r="H45" s="909">
        <v>7</v>
      </c>
      <c r="I45" s="910">
        <v>20.69</v>
      </c>
      <c r="J45" s="899">
        <v>12.9</v>
      </c>
      <c r="K45" s="913">
        <v>2.93</v>
      </c>
      <c r="L45" s="911">
        <v>4</v>
      </c>
      <c r="M45" s="911">
        <v>33</v>
      </c>
      <c r="N45" s="914">
        <v>11</v>
      </c>
      <c r="O45" s="911" t="s">
        <v>2804</v>
      </c>
      <c r="P45" s="915" t="s">
        <v>2841</v>
      </c>
      <c r="Q45" s="916">
        <f t="shared" si="0"/>
        <v>4</v>
      </c>
      <c r="R45" s="952">
        <f t="shared" si="0"/>
        <v>11.900000000000002</v>
      </c>
      <c r="S45" s="916">
        <f t="shared" si="1"/>
        <v>-1</v>
      </c>
      <c r="T45" s="952">
        <f t="shared" si="2"/>
        <v>-5.2999999999999972</v>
      </c>
      <c r="U45" s="959">
        <v>77</v>
      </c>
      <c r="V45" s="907">
        <v>90.3</v>
      </c>
      <c r="W45" s="907">
        <v>13.299999999999997</v>
      </c>
      <c r="X45" s="957">
        <v>1.1727272727272726</v>
      </c>
      <c r="Y45" s="955">
        <v>19</v>
      </c>
    </row>
    <row r="46" spans="1:25" ht="14.45" customHeight="1" x14ac:dyDescent="0.2">
      <c r="A46" s="920" t="s">
        <v>2844</v>
      </c>
      <c r="B46" s="901">
        <v>1587</v>
      </c>
      <c r="C46" s="902">
        <v>461.84</v>
      </c>
      <c r="D46" s="903">
        <v>4.3</v>
      </c>
      <c r="E46" s="884">
        <v>1669</v>
      </c>
      <c r="F46" s="885">
        <v>483.2</v>
      </c>
      <c r="G46" s="886">
        <v>4.0999999999999996</v>
      </c>
      <c r="H46" s="887">
        <v>1617</v>
      </c>
      <c r="I46" s="888">
        <v>466.75</v>
      </c>
      <c r="J46" s="889">
        <v>4</v>
      </c>
      <c r="K46" s="890">
        <v>0.28999999999999998</v>
      </c>
      <c r="L46" s="887">
        <v>2</v>
      </c>
      <c r="M46" s="887">
        <v>15</v>
      </c>
      <c r="N46" s="891">
        <v>5</v>
      </c>
      <c r="O46" s="887" t="s">
        <v>2804</v>
      </c>
      <c r="P46" s="904" t="s">
        <v>2845</v>
      </c>
      <c r="Q46" s="892">
        <f t="shared" si="0"/>
        <v>30</v>
      </c>
      <c r="R46" s="951">
        <f t="shared" si="0"/>
        <v>4.910000000000025</v>
      </c>
      <c r="S46" s="892">
        <f t="shared" si="1"/>
        <v>-52</v>
      </c>
      <c r="T46" s="951">
        <f t="shared" si="2"/>
        <v>-16.449999999999989</v>
      </c>
      <c r="U46" s="958">
        <v>8085</v>
      </c>
      <c r="V46" s="901">
        <v>6468</v>
      </c>
      <c r="W46" s="901">
        <v>-1617</v>
      </c>
      <c r="X46" s="956">
        <v>0.8</v>
      </c>
      <c r="Y46" s="954">
        <v>153</v>
      </c>
    </row>
    <row r="47" spans="1:25" ht="14.45" customHeight="1" x14ac:dyDescent="0.2">
      <c r="A47" s="921" t="s">
        <v>2846</v>
      </c>
      <c r="B47" s="907">
        <v>227</v>
      </c>
      <c r="C47" s="908">
        <v>85.43</v>
      </c>
      <c r="D47" s="905">
        <v>5.2</v>
      </c>
      <c r="E47" s="909">
        <v>188</v>
      </c>
      <c r="F47" s="910">
        <v>71.150000000000006</v>
      </c>
      <c r="G47" s="893">
        <v>5.4</v>
      </c>
      <c r="H47" s="911">
        <v>207</v>
      </c>
      <c r="I47" s="912">
        <v>77.97</v>
      </c>
      <c r="J47" s="894">
        <v>4.9000000000000004</v>
      </c>
      <c r="K47" s="913">
        <v>0.38</v>
      </c>
      <c r="L47" s="911">
        <v>2</v>
      </c>
      <c r="M47" s="911">
        <v>18</v>
      </c>
      <c r="N47" s="914">
        <v>6</v>
      </c>
      <c r="O47" s="911" t="s">
        <v>2804</v>
      </c>
      <c r="P47" s="915" t="s">
        <v>2847</v>
      </c>
      <c r="Q47" s="916">
        <f t="shared" si="0"/>
        <v>-20</v>
      </c>
      <c r="R47" s="952">
        <f t="shared" si="0"/>
        <v>-7.460000000000008</v>
      </c>
      <c r="S47" s="916">
        <f t="shared" si="1"/>
        <v>19</v>
      </c>
      <c r="T47" s="952">
        <f t="shared" si="2"/>
        <v>6.8199999999999932</v>
      </c>
      <c r="U47" s="959">
        <v>1242</v>
      </c>
      <c r="V47" s="907">
        <v>1014.3000000000001</v>
      </c>
      <c r="W47" s="907">
        <v>-227.69999999999993</v>
      </c>
      <c r="X47" s="957">
        <v>0.81666666666666676</v>
      </c>
      <c r="Y47" s="955">
        <v>52</v>
      </c>
    </row>
    <row r="48" spans="1:25" ht="14.45" customHeight="1" x14ac:dyDescent="0.2">
      <c r="A48" s="921" t="s">
        <v>2848</v>
      </c>
      <c r="B48" s="907">
        <v>20</v>
      </c>
      <c r="C48" s="908">
        <v>11.97</v>
      </c>
      <c r="D48" s="905">
        <v>5.8</v>
      </c>
      <c r="E48" s="909">
        <v>27</v>
      </c>
      <c r="F48" s="910">
        <v>15.99</v>
      </c>
      <c r="G48" s="893">
        <v>5.6</v>
      </c>
      <c r="H48" s="911">
        <v>17</v>
      </c>
      <c r="I48" s="912">
        <v>10.07</v>
      </c>
      <c r="J48" s="894">
        <v>5.8</v>
      </c>
      <c r="K48" s="913">
        <v>0.59</v>
      </c>
      <c r="L48" s="911">
        <v>2</v>
      </c>
      <c r="M48" s="911">
        <v>18</v>
      </c>
      <c r="N48" s="914">
        <v>6</v>
      </c>
      <c r="O48" s="911" t="s">
        <v>2804</v>
      </c>
      <c r="P48" s="915" t="s">
        <v>2847</v>
      </c>
      <c r="Q48" s="916">
        <f t="shared" si="0"/>
        <v>-3</v>
      </c>
      <c r="R48" s="952">
        <f t="shared" si="0"/>
        <v>-1.9000000000000004</v>
      </c>
      <c r="S48" s="916">
        <f t="shared" si="1"/>
        <v>-10</v>
      </c>
      <c r="T48" s="952">
        <f t="shared" si="2"/>
        <v>-5.92</v>
      </c>
      <c r="U48" s="959">
        <v>102</v>
      </c>
      <c r="V48" s="907">
        <v>98.6</v>
      </c>
      <c r="W48" s="907">
        <v>-3.4000000000000057</v>
      </c>
      <c r="X48" s="957">
        <v>0.96666666666666656</v>
      </c>
      <c r="Y48" s="955">
        <v>16</v>
      </c>
    </row>
    <row r="49" spans="1:25" ht="14.45" customHeight="1" x14ac:dyDescent="0.2">
      <c r="A49" s="920" t="s">
        <v>2849</v>
      </c>
      <c r="B49" s="901"/>
      <c r="C49" s="902"/>
      <c r="D49" s="903"/>
      <c r="E49" s="906"/>
      <c r="F49" s="888"/>
      <c r="G49" s="889"/>
      <c r="H49" s="884">
        <v>1</v>
      </c>
      <c r="I49" s="885">
        <v>0.35</v>
      </c>
      <c r="J49" s="886">
        <v>1</v>
      </c>
      <c r="K49" s="890">
        <v>0.56000000000000005</v>
      </c>
      <c r="L49" s="887">
        <v>2</v>
      </c>
      <c r="M49" s="887">
        <v>15</v>
      </c>
      <c r="N49" s="891">
        <v>5</v>
      </c>
      <c r="O49" s="887" t="s">
        <v>2773</v>
      </c>
      <c r="P49" s="904" t="s">
        <v>2850</v>
      </c>
      <c r="Q49" s="892">
        <f t="shared" si="0"/>
        <v>1</v>
      </c>
      <c r="R49" s="951">
        <f t="shared" si="0"/>
        <v>0.35</v>
      </c>
      <c r="S49" s="892">
        <f t="shared" si="1"/>
        <v>1</v>
      </c>
      <c r="T49" s="951">
        <f t="shared" si="2"/>
        <v>0.35</v>
      </c>
      <c r="U49" s="958">
        <v>5</v>
      </c>
      <c r="V49" s="901">
        <v>1</v>
      </c>
      <c r="W49" s="901">
        <v>-4</v>
      </c>
      <c r="X49" s="956">
        <v>0.2</v>
      </c>
      <c r="Y49" s="954"/>
    </row>
    <row r="50" spans="1:25" ht="14.45" customHeight="1" x14ac:dyDescent="0.2">
      <c r="A50" s="920" t="s">
        <v>2851</v>
      </c>
      <c r="B50" s="901"/>
      <c r="C50" s="902"/>
      <c r="D50" s="903"/>
      <c r="E50" s="884">
        <v>1</v>
      </c>
      <c r="F50" s="885">
        <v>0.38</v>
      </c>
      <c r="G50" s="886">
        <v>1</v>
      </c>
      <c r="H50" s="887"/>
      <c r="I50" s="888"/>
      <c r="J50" s="889"/>
      <c r="K50" s="890">
        <v>0.67</v>
      </c>
      <c r="L50" s="887">
        <v>2</v>
      </c>
      <c r="M50" s="887">
        <v>18</v>
      </c>
      <c r="N50" s="891">
        <v>6</v>
      </c>
      <c r="O50" s="887" t="s">
        <v>2773</v>
      </c>
      <c r="P50" s="904" t="s">
        <v>2852</v>
      </c>
      <c r="Q50" s="892">
        <f t="shared" si="0"/>
        <v>0</v>
      </c>
      <c r="R50" s="951">
        <f t="shared" si="0"/>
        <v>0</v>
      </c>
      <c r="S50" s="892">
        <f t="shared" si="1"/>
        <v>-1</v>
      </c>
      <c r="T50" s="951">
        <f t="shared" si="2"/>
        <v>-0.38</v>
      </c>
      <c r="U50" s="958" t="s">
        <v>329</v>
      </c>
      <c r="V50" s="901" t="s">
        <v>329</v>
      </c>
      <c r="W50" s="901" t="s">
        <v>329</v>
      </c>
      <c r="X50" s="956" t="s">
        <v>329</v>
      </c>
      <c r="Y50" s="954"/>
    </row>
    <row r="51" spans="1:25" ht="14.45" customHeight="1" x14ac:dyDescent="0.2">
      <c r="A51" s="920" t="s">
        <v>2853</v>
      </c>
      <c r="B51" s="901">
        <v>12</v>
      </c>
      <c r="C51" s="902">
        <v>3.38</v>
      </c>
      <c r="D51" s="903">
        <v>3.9</v>
      </c>
      <c r="E51" s="884">
        <v>12</v>
      </c>
      <c r="F51" s="885">
        <v>3.08</v>
      </c>
      <c r="G51" s="886">
        <v>2.2999999999999998</v>
      </c>
      <c r="H51" s="887">
        <v>9</v>
      </c>
      <c r="I51" s="888">
        <v>2.31</v>
      </c>
      <c r="J51" s="889">
        <v>2.6</v>
      </c>
      <c r="K51" s="890">
        <v>0.26</v>
      </c>
      <c r="L51" s="887">
        <v>1</v>
      </c>
      <c r="M51" s="887">
        <v>9</v>
      </c>
      <c r="N51" s="891">
        <v>3</v>
      </c>
      <c r="O51" s="887" t="s">
        <v>2773</v>
      </c>
      <c r="P51" s="904" t="s">
        <v>2854</v>
      </c>
      <c r="Q51" s="892">
        <f t="shared" si="0"/>
        <v>-3</v>
      </c>
      <c r="R51" s="951">
        <f t="shared" si="0"/>
        <v>-1.0699999999999998</v>
      </c>
      <c r="S51" s="892">
        <f t="shared" si="1"/>
        <v>-3</v>
      </c>
      <c r="T51" s="951">
        <f t="shared" si="2"/>
        <v>-0.77</v>
      </c>
      <c r="U51" s="958">
        <v>27</v>
      </c>
      <c r="V51" s="901">
        <v>23.400000000000002</v>
      </c>
      <c r="W51" s="901">
        <v>-3.5999999999999979</v>
      </c>
      <c r="X51" s="956">
        <v>0.8666666666666667</v>
      </c>
      <c r="Y51" s="954">
        <v>4</v>
      </c>
    </row>
    <row r="52" spans="1:25" ht="14.45" customHeight="1" thickBot="1" x14ac:dyDescent="0.25">
      <c r="A52" s="936" t="s">
        <v>2855</v>
      </c>
      <c r="B52" s="937">
        <v>2</v>
      </c>
      <c r="C52" s="938">
        <v>0.41</v>
      </c>
      <c r="D52" s="939">
        <v>5.5</v>
      </c>
      <c r="E52" s="940">
        <v>2</v>
      </c>
      <c r="F52" s="941">
        <v>0.22</v>
      </c>
      <c r="G52" s="942">
        <v>3.5</v>
      </c>
      <c r="H52" s="943"/>
      <c r="I52" s="944"/>
      <c r="J52" s="945"/>
      <c r="K52" s="946">
        <v>0.11</v>
      </c>
      <c r="L52" s="943">
        <v>2</v>
      </c>
      <c r="M52" s="943">
        <v>15</v>
      </c>
      <c r="N52" s="947">
        <v>5</v>
      </c>
      <c r="O52" s="943" t="s">
        <v>2773</v>
      </c>
      <c r="P52" s="948" t="s">
        <v>2856</v>
      </c>
      <c r="Q52" s="949">
        <f t="shared" si="0"/>
        <v>-2</v>
      </c>
      <c r="R52" s="953">
        <f t="shared" si="0"/>
        <v>-0.41</v>
      </c>
      <c r="S52" s="949">
        <f t="shared" si="1"/>
        <v>-2</v>
      </c>
      <c r="T52" s="953">
        <f t="shared" si="2"/>
        <v>-0.22</v>
      </c>
      <c r="U52" s="963" t="s">
        <v>329</v>
      </c>
      <c r="V52" s="937" t="s">
        <v>329</v>
      </c>
      <c r="W52" s="937" t="s">
        <v>329</v>
      </c>
      <c r="X52" s="964" t="s">
        <v>329</v>
      </c>
      <c r="Y52" s="965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3:Q1048576">
    <cfRule type="cellIs" dxfId="14" priority="11" stopIfTrue="1" operator="lessThan">
      <formula>0</formula>
    </cfRule>
  </conditionalFormatting>
  <conditionalFormatting sqref="W53:W1048576">
    <cfRule type="cellIs" dxfId="13" priority="10" stopIfTrue="1" operator="greaterThan">
      <formula>0</formula>
    </cfRule>
  </conditionalFormatting>
  <conditionalFormatting sqref="X53:X1048576">
    <cfRule type="cellIs" dxfId="12" priority="9" stopIfTrue="1" operator="greaterThan">
      <formula>1</formula>
    </cfRule>
  </conditionalFormatting>
  <conditionalFormatting sqref="X53:X1048576">
    <cfRule type="cellIs" dxfId="11" priority="6" stopIfTrue="1" operator="greaterThan">
      <formula>1</formula>
    </cfRule>
  </conditionalFormatting>
  <conditionalFormatting sqref="W53:W1048576">
    <cfRule type="cellIs" dxfId="10" priority="7" stopIfTrue="1" operator="greaterThan">
      <formula>0</formula>
    </cfRule>
  </conditionalFormatting>
  <conditionalFormatting sqref="Q5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2">
    <cfRule type="cellIs" dxfId="7" priority="4" stopIfTrue="1" operator="lessThan">
      <formula>0</formula>
    </cfRule>
  </conditionalFormatting>
  <conditionalFormatting sqref="X5:X52">
    <cfRule type="cellIs" dxfId="6" priority="2" stopIfTrue="1" operator="greaterThan">
      <formula>1</formula>
    </cfRule>
  </conditionalFormatting>
  <conditionalFormatting sqref="W5:W52">
    <cfRule type="cellIs" dxfId="5" priority="3" stopIfTrue="1" operator="greaterThan">
      <formula>0</formula>
    </cfRule>
  </conditionalFormatting>
  <conditionalFormatting sqref="S5:S52">
    <cfRule type="cellIs" dxfId="4" priority="1" stopIfTrue="1" operator="lessThan">
      <formula>0</formula>
    </cfRule>
  </conditionalFormatting>
  <hyperlinks>
    <hyperlink ref="A2" location="Obsah!A1" display="Zpět na Obsah  KL 01  1.-4.měsíc" xr:uid="{7422450D-1D4D-4837-B1C6-461C332FD205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5371184</v>
      </c>
      <c r="C3" s="343">
        <f t="shared" ref="C3:L3" si="0">SUBTOTAL(9,C6:C1048576)</f>
        <v>0</v>
      </c>
      <c r="D3" s="343">
        <f t="shared" si="0"/>
        <v>5208703</v>
      </c>
      <c r="E3" s="343">
        <f t="shared" si="0"/>
        <v>0</v>
      </c>
      <c r="F3" s="343">
        <f t="shared" si="0"/>
        <v>5053236.67</v>
      </c>
      <c r="G3" s="346">
        <f>IF(D3&lt;&gt;0,F3/D3,"")</f>
        <v>0.97015258309026253</v>
      </c>
      <c r="H3" s="342">
        <f t="shared" si="0"/>
        <v>1634.8000000000002</v>
      </c>
      <c r="I3" s="343">
        <f t="shared" si="0"/>
        <v>0</v>
      </c>
      <c r="J3" s="343">
        <f t="shared" si="0"/>
        <v>599.68000000000006</v>
      </c>
      <c r="K3" s="343">
        <f t="shared" si="0"/>
        <v>0</v>
      </c>
      <c r="L3" s="343">
        <f t="shared" si="0"/>
        <v>1269.01</v>
      </c>
      <c r="M3" s="344">
        <f>IF(J3&lt;&gt;0,L3/J3,"")</f>
        <v>2.1161452774813232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6"/>
      <c r="B5" s="967">
        <v>2019</v>
      </c>
      <c r="C5" s="968"/>
      <c r="D5" s="968">
        <v>2020</v>
      </c>
      <c r="E5" s="968"/>
      <c r="F5" s="968">
        <v>2021</v>
      </c>
      <c r="G5" s="878" t="s">
        <v>2</v>
      </c>
      <c r="H5" s="967">
        <v>2019</v>
      </c>
      <c r="I5" s="968"/>
      <c r="J5" s="968">
        <v>2020</v>
      </c>
      <c r="K5" s="968"/>
      <c r="L5" s="968">
        <v>2021</v>
      </c>
      <c r="M5" s="878" t="s">
        <v>2</v>
      </c>
    </row>
    <row r="6" spans="1:13" ht="14.45" customHeight="1" x14ac:dyDescent="0.2">
      <c r="A6" s="836" t="s">
        <v>2562</v>
      </c>
      <c r="B6" s="860"/>
      <c r="C6" s="808"/>
      <c r="D6" s="860">
        <v>3327</v>
      </c>
      <c r="E6" s="808"/>
      <c r="F6" s="860"/>
      <c r="G6" s="813"/>
      <c r="H6" s="860"/>
      <c r="I6" s="808"/>
      <c r="J6" s="860"/>
      <c r="K6" s="808"/>
      <c r="L6" s="860"/>
      <c r="M6" s="231"/>
    </row>
    <row r="7" spans="1:13" ht="14.45" customHeight="1" x14ac:dyDescent="0.2">
      <c r="A7" s="837" t="s">
        <v>2858</v>
      </c>
      <c r="B7" s="862">
        <v>134873</v>
      </c>
      <c r="C7" s="823"/>
      <c r="D7" s="862">
        <v>139897</v>
      </c>
      <c r="E7" s="823"/>
      <c r="F7" s="862">
        <v>191980.67</v>
      </c>
      <c r="G7" s="828"/>
      <c r="H7" s="862"/>
      <c r="I7" s="823"/>
      <c r="J7" s="862"/>
      <c r="K7" s="823"/>
      <c r="L7" s="862"/>
      <c r="M7" s="829"/>
    </row>
    <row r="8" spans="1:13" ht="14.45" customHeight="1" x14ac:dyDescent="0.2">
      <c r="A8" s="837" t="s">
        <v>2859</v>
      </c>
      <c r="B8" s="862">
        <v>504029</v>
      </c>
      <c r="C8" s="823"/>
      <c r="D8" s="862">
        <v>530728</v>
      </c>
      <c r="E8" s="823"/>
      <c r="F8" s="862">
        <v>512437</v>
      </c>
      <c r="G8" s="828"/>
      <c r="H8" s="862"/>
      <c r="I8" s="823"/>
      <c r="J8" s="862"/>
      <c r="K8" s="823"/>
      <c r="L8" s="862"/>
      <c r="M8" s="829"/>
    </row>
    <row r="9" spans="1:13" ht="14.45" customHeight="1" x14ac:dyDescent="0.2">
      <c r="A9" s="837" t="s">
        <v>2860</v>
      </c>
      <c r="B9" s="862">
        <v>2667038</v>
      </c>
      <c r="C9" s="823"/>
      <c r="D9" s="862">
        <v>2496458</v>
      </c>
      <c r="E9" s="823"/>
      <c r="F9" s="862">
        <v>2237350</v>
      </c>
      <c r="G9" s="828"/>
      <c r="H9" s="862"/>
      <c r="I9" s="823"/>
      <c r="J9" s="862"/>
      <c r="K9" s="823"/>
      <c r="L9" s="862"/>
      <c r="M9" s="829"/>
    </row>
    <row r="10" spans="1:13" ht="14.45" customHeight="1" x14ac:dyDescent="0.2">
      <c r="A10" s="837" t="s">
        <v>2861</v>
      </c>
      <c r="B10" s="862">
        <v>289718</v>
      </c>
      <c r="C10" s="823"/>
      <c r="D10" s="862">
        <v>182391</v>
      </c>
      <c r="E10" s="823"/>
      <c r="F10" s="862">
        <v>310660</v>
      </c>
      <c r="G10" s="828"/>
      <c r="H10" s="862">
        <v>1634.8000000000002</v>
      </c>
      <c r="I10" s="823"/>
      <c r="J10" s="862">
        <v>599.68000000000006</v>
      </c>
      <c r="K10" s="823"/>
      <c r="L10" s="862">
        <v>1269.01</v>
      </c>
      <c r="M10" s="829"/>
    </row>
    <row r="11" spans="1:13" ht="14.45" customHeight="1" x14ac:dyDescent="0.2">
      <c r="A11" s="837" t="s">
        <v>2862</v>
      </c>
      <c r="B11" s="862">
        <v>936039</v>
      </c>
      <c r="C11" s="823"/>
      <c r="D11" s="862">
        <v>1111981</v>
      </c>
      <c r="E11" s="823"/>
      <c r="F11" s="862">
        <v>972830</v>
      </c>
      <c r="G11" s="828"/>
      <c r="H11" s="862"/>
      <c r="I11" s="823"/>
      <c r="J11" s="862"/>
      <c r="K11" s="823"/>
      <c r="L11" s="862"/>
      <c r="M11" s="829"/>
    </row>
    <row r="12" spans="1:13" ht="14.45" customHeight="1" x14ac:dyDescent="0.2">
      <c r="A12" s="837" t="s">
        <v>2863</v>
      </c>
      <c r="B12" s="862">
        <v>18084</v>
      </c>
      <c r="C12" s="823"/>
      <c r="D12" s="862">
        <v>22002</v>
      </c>
      <c r="E12" s="823"/>
      <c r="F12" s="862">
        <v>29108</v>
      </c>
      <c r="G12" s="828"/>
      <c r="H12" s="862"/>
      <c r="I12" s="823"/>
      <c r="J12" s="862"/>
      <c r="K12" s="823"/>
      <c r="L12" s="862"/>
      <c r="M12" s="829"/>
    </row>
    <row r="13" spans="1:13" ht="14.45" customHeight="1" x14ac:dyDescent="0.2">
      <c r="A13" s="837" t="s">
        <v>2864</v>
      </c>
      <c r="B13" s="862">
        <v>766100</v>
      </c>
      <c r="C13" s="823"/>
      <c r="D13" s="862">
        <v>665610</v>
      </c>
      <c r="E13" s="823"/>
      <c r="F13" s="862">
        <v>740658</v>
      </c>
      <c r="G13" s="828"/>
      <c r="H13" s="862"/>
      <c r="I13" s="823"/>
      <c r="J13" s="862"/>
      <c r="K13" s="823"/>
      <c r="L13" s="862"/>
      <c r="M13" s="829"/>
    </row>
    <row r="14" spans="1:13" ht="14.45" customHeight="1" x14ac:dyDescent="0.2">
      <c r="A14" s="837" t="s">
        <v>2865</v>
      </c>
      <c r="B14" s="862">
        <v>55303</v>
      </c>
      <c r="C14" s="823"/>
      <c r="D14" s="862">
        <v>16449</v>
      </c>
      <c r="E14" s="823"/>
      <c r="F14" s="862">
        <v>58113</v>
      </c>
      <c r="G14" s="828"/>
      <c r="H14" s="862"/>
      <c r="I14" s="823"/>
      <c r="J14" s="862"/>
      <c r="K14" s="823"/>
      <c r="L14" s="862"/>
      <c r="M14" s="829"/>
    </row>
    <row r="15" spans="1:13" ht="14.45" customHeight="1" thickBot="1" x14ac:dyDescent="0.25">
      <c r="A15" s="866" t="s">
        <v>2866</v>
      </c>
      <c r="B15" s="864"/>
      <c r="C15" s="815"/>
      <c r="D15" s="864">
        <v>39860</v>
      </c>
      <c r="E15" s="815"/>
      <c r="F15" s="864">
        <v>100</v>
      </c>
      <c r="G15" s="820"/>
      <c r="H15" s="864"/>
      <c r="I15" s="815"/>
      <c r="J15" s="864"/>
      <c r="K15" s="815"/>
      <c r="L15" s="864"/>
      <c r="M15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E287456-AA7B-4FB9-84E9-669C616E574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3472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35657.31</v>
      </c>
      <c r="G3" s="211">
        <f t="shared" si="0"/>
        <v>5372818.8000000007</v>
      </c>
      <c r="H3" s="212"/>
      <c r="I3" s="212"/>
      <c r="J3" s="207">
        <f t="shared" si="0"/>
        <v>35961.29</v>
      </c>
      <c r="K3" s="211">
        <f t="shared" si="0"/>
        <v>5209302.68</v>
      </c>
      <c r="L3" s="212"/>
      <c r="M3" s="212"/>
      <c r="N3" s="207">
        <f t="shared" si="0"/>
        <v>36050.78</v>
      </c>
      <c r="O3" s="211">
        <f t="shared" si="0"/>
        <v>5054505.68</v>
      </c>
      <c r="P3" s="177">
        <f>IF(K3=0,"",O3/K3)</f>
        <v>0.97028450648600051</v>
      </c>
      <c r="Q3" s="209">
        <f>IF(N3=0,"",O3/N3)</f>
        <v>140.20516837638465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9"/>
      <c r="B5" s="867"/>
      <c r="C5" s="869"/>
      <c r="D5" s="879"/>
      <c r="E5" s="871"/>
      <c r="F5" s="880" t="s">
        <v>90</v>
      </c>
      <c r="G5" s="881" t="s">
        <v>14</v>
      </c>
      <c r="H5" s="882"/>
      <c r="I5" s="882"/>
      <c r="J5" s="880" t="s">
        <v>90</v>
      </c>
      <c r="K5" s="881" t="s">
        <v>14</v>
      </c>
      <c r="L5" s="882"/>
      <c r="M5" s="882"/>
      <c r="N5" s="880" t="s">
        <v>90</v>
      </c>
      <c r="O5" s="881" t="s">
        <v>14</v>
      </c>
      <c r="P5" s="883"/>
      <c r="Q5" s="876"/>
    </row>
    <row r="6" spans="1:17" ht="14.45" customHeight="1" x14ac:dyDescent="0.2">
      <c r="A6" s="807" t="s">
        <v>2770</v>
      </c>
      <c r="B6" s="808" t="s">
        <v>2867</v>
      </c>
      <c r="C6" s="808" t="s">
        <v>2506</v>
      </c>
      <c r="D6" s="808" t="s">
        <v>2868</v>
      </c>
      <c r="E6" s="808" t="s">
        <v>2869</v>
      </c>
      <c r="F6" s="225"/>
      <c r="G6" s="225"/>
      <c r="H6" s="225"/>
      <c r="I6" s="225"/>
      <c r="J6" s="225">
        <v>2</v>
      </c>
      <c r="K6" s="225">
        <v>2996</v>
      </c>
      <c r="L6" s="225"/>
      <c r="M6" s="225">
        <v>1498</v>
      </c>
      <c r="N6" s="225"/>
      <c r="O6" s="225"/>
      <c r="P6" s="813"/>
      <c r="Q6" s="831"/>
    </row>
    <row r="7" spans="1:17" ht="14.45" customHeight="1" x14ac:dyDescent="0.2">
      <c r="A7" s="822" t="s">
        <v>2770</v>
      </c>
      <c r="B7" s="823" t="s">
        <v>2867</v>
      </c>
      <c r="C7" s="823" t="s">
        <v>2506</v>
      </c>
      <c r="D7" s="823" t="s">
        <v>2870</v>
      </c>
      <c r="E7" s="823" t="s">
        <v>2871</v>
      </c>
      <c r="F7" s="832"/>
      <c r="G7" s="832"/>
      <c r="H7" s="832"/>
      <c r="I7" s="832"/>
      <c r="J7" s="832">
        <v>1</v>
      </c>
      <c r="K7" s="832">
        <v>331</v>
      </c>
      <c r="L7" s="832"/>
      <c r="M7" s="832">
        <v>331</v>
      </c>
      <c r="N7" s="832"/>
      <c r="O7" s="832"/>
      <c r="P7" s="828"/>
      <c r="Q7" s="833"/>
    </row>
    <row r="8" spans="1:17" ht="14.45" customHeight="1" x14ac:dyDescent="0.2">
      <c r="A8" s="822" t="s">
        <v>2872</v>
      </c>
      <c r="B8" s="823" t="s">
        <v>2873</v>
      </c>
      <c r="C8" s="823" t="s">
        <v>2506</v>
      </c>
      <c r="D8" s="823" t="s">
        <v>2874</v>
      </c>
      <c r="E8" s="823" t="s">
        <v>2875</v>
      </c>
      <c r="F8" s="832">
        <v>14</v>
      </c>
      <c r="G8" s="832">
        <v>4228</v>
      </c>
      <c r="H8" s="832"/>
      <c r="I8" s="832">
        <v>302</v>
      </c>
      <c r="J8" s="832">
        <v>28</v>
      </c>
      <c r="K8" s="832">
        <v>8512</v>
      </c>
      <c r="L8" s="832"/>
      <c r="M8" s="832">
        <v>304</v>
      </c>
      <c r="N8" s="832">
        <v>16</v>
      </c>
      <c r="O8" s="832">
        <v>5024</v>
      </c>
      <c r="P8" s="828"/>
      <c r="Q8" s="833">
        <v>314</v>
      </c>
    </row>
    <row r="9" spans="1:17" ht="14.45" customHeight="1" x14ac:dyDescent="0.2">
      <c r="A9" s="822" t="s">
        <v>2872</v>
      </c>
      <c r="B9" s="823" t="s">
        <v>2873</v>
      </c>
      <c r="C9" s="823" t="s">
        <v>2506</v>
      </c>
      <c r="D9" s="823" t="s">
        <v>2876</v>
      </c>
      <c r="E9" s="823" t="s">
        <v>2877</v>
      </c>
      <c r="F9" s="832">
        <v>3</v>
      </c>
      <c r="G9" s="832">
        <v>22782</v>
      </c>
      <c r="H9" s="832"/>
      <c r="I9" s="832">
        <v>7594</v>
      </c>
      <c r="J9" s="832">
        <v>7</v>
      </c>
      <c r="K9" s="832">
        <v>53431</v>
      </c>
      <c r="L9" s="832"/>
      <c r="M9" s="832">
        <v>7633</v>
      </c>
      <c r="N9" s="832">
        <v>4</v>
      </c>
      <c r="O9" s="832">
        <v>31612</v>
      </c>
      <c r="P9" s="828"/>
      <c r="Q9" s="833">
        <v>7903</v>
      </c>
    </row>
    <row r="10" spans="1:17" ht="14.45" customHeight="1" x14ac:dyDescent="0.2">
      <c r="A10" s="822" t="s">
        <v>2872</v>
      </c>
      <c r="B10" s="823" t="s">
        <v>2873</v>
      </c>
      <c r="C10" s="823" t="s">
        <v>2506</v>
      </c>
      <c r="D10" s="823" t="s">
        <v>2878</v>
      </c>
      <c r="E10" s="823" t="s">
        <v>2879</v>
      </c>
      <c r="F10" s="832">
        <v>7</v>
      </c>
      <c r="G10" s="832">
        <v>7770</v>
      </c>
      <c r="H10" s="832"/>
      <c r="I10" s="832">
        <v>1110</v>
      </c>
      <c r="J10" s="832">
        <v>7</v>
      </c>
      <c r="K10" s="832">
        <v>7798</v>
      </c>
      <c r="L10" s="832"/>
      <c r="M10" s="832">
        <v>1114</v>
      </c>
      <c r="N10" s="832">
        <v>10</v>
      </c>
      <c r="O10" s="832">
        <v>11480</v>
      </c>
      <c r="P10" s="828"/>
      <c r="Q10" s="833">
        <v>1148</v>
      </c>
    </row>
    <row r="11" spans="1:17" ht="14.45" customHeight="1" x14ac:dyDescent="0.2">
      <c r="A11" s="822" t="s">
        <v>2872</v>
      </c>
      <c r="B11" s="823" t="s">
        <v>2873</v>
      </c>
      <c r="C11" s="823" t="s">
        <v>2506</v>
      </c>
      <c r="D11" s="823" t="s">
        <v>2880</v>
      </c>
      <c r="E11" s="823" t="s">
        <v>2881</v>
      </c>
      <c r="F11" s="832">
        <v>5</v>
      </c>
      <c r="G11" s="832">
        <v>37235</v>
      </c>
      <c r="H11" s="832"/>
      <c r="I11" s="832">
        <v>7447</v>
      </c>
      <c r="J11" s="832">
        <v>2</v>
      </c>
      <c r="K11" s="832">
        <v>14924</v>
      </c>
      <c r="L11" s="832"/>
      <c r="M11" s="832">
        <v>7462</v>
      </c>
      <c r="N11" s="832"/>
      <c r="O11" s="832"/>
      <c r="P11" s="828"/>
      <c r="Q11" s="833"/>
    </row>
    <row r="12" spans="1:17" ht="14.45" customHeight="1" x14ac:dyDescent="0.2">
      <c r="A12" s="822" t="s">
        <v>2872</v>
      </c>
      <c r="B12" s="823" t="s">
        <v>2873</v>
      </c>
      <c r="C12" s="823" t="s">
        <v>2506</v>
      </c>
      <c r="D12" s="823" t="s">
        <v>2882</v>
      </c>
      <c r="E12" s="823" t="s">
        <v>2883</v>
      </c>
      <c r="F12" s="832">
        <v>7</v>
      </c>
      <c r="G12" s="832">
        <v>26873</v>
      </c>
      <c r="H12" s="832"/>
      <c r="I12" s="832">
        <v>3839</v>
      </c>
      <c r="J12" s="832">
        <v>4</v>
      </c>
      <c r="K12" s="832">
        <v>15372</v>
      </c>
      <c r="L12" s="832"/>
      <c r="M12" s="832">
        <v>3843</v>
      </c>
      <c r="N12" s="832">
        <v>3</v>
      </c>
      <c r="O12" s="832">
        <v>11631</v>
      </c>
      <c r="P12" s="828"/>
      <c r="Q12" s="833">
        <v>3877</v>
      </c>
    </row>
    <row r="13" spans="1:17" ht="14.45" customHeight="1" x14ac:dyDescent="0.2">
      <c r="A13" s="822" t="s">
        <v>2872</v>
      </c>
      <c r="B13" s="823" t="s">
        <v>2873</v>
      </c>
      <c r="C13" s="823" t="s">
        <v>2506</v>
      </c>
      <c r="D13" s="823" t="s">
        <v>2884</v>
      </c>
      <c r="E13" s="823" t="s">
        <v>2885</v>
      </c>
      <c r="F13" s="832">
        <v>15</v>
      </c>
      <c r="G13" s="832">
        <v>35985</v>
      </c>
      <c r="H13" s="832"/>
      <c r="I13" s="832">
        <v>2399</v>
      </c>
      <c r="J13" s="832"/>
      <c r="K13" s="832"/>
      <c r="L13" s="832"/>
      <c r="M13" s="832"/>
      <c r="N13" s="832"/>
      <c r="O13" s="832"/>
      <c r="P13" s="828"/>
      <c r="Q13" s="833"/>
    </row>
    <row r="14" spans="1:17" ht="14.45" customHeight="1" x14ac:dyDescent="0.2">
      <c r="A14" s="822" t="s">
        <v>2872</v>
      </c>
      <c r="B14" s="823" t="s">
        <v>2873</v>
      </c>
      <c r="C14" s="823" t="s">
        <v>2506</v>
      </c>
      <c r="D14" s="823" t="s">
        <v>2886</v>
      </c>
      <c r="E14" s="823" t="s">
        <v>2887</v>
      </c>
      <c r="F14" s="832"/>
      <c r="G14" s="832"/>
      <c r="H14" s="832"/>
      <c r="I14" s="832"/>
      <c r="J14" s="832"/>
      <c r="K14" s="832"/>
      <c r="L14" s="832"/>
      <c r="M14" s="832"/>
      <c r="N14" s="832">
        <v>1</v>
      </c>
      <c r="O14" s="832">
        <v>10766.67</v>
      </c>
      <c r="P14" s="828"/>
      <c r="Q14" s="833">
        <v>10766.67</v>
      </c>
    </row>
    <row r="15" spans="1:17" ht="14.45" customHeight="1" x14ac:dyDescent="0.2">
      <c r="A15" s="822" t="s">
        <v>2872</v>
      </c>
      <c r="B15" s="823" t="s">
        <v>2873</v>
      </c>
      <c r="C15" s="823" t="s">
        <v>2506</v>
      </c>
      <c r="D15" s="823" t="s">
        <v>2888</v>
      </c>
      <c r="E15" s="823" t="s">
        <v>2889</v>
      </c>
      <c r="F15" s="832"/>
      <c r="G15" s="832"/>
      <c r="H15" s="832"/>
      <c r="I15" s="832"/>
      <c r="J15" s="832">
        <v>3</v>
      </c>
      <c r="K15" s="832">
        <v>0</v>
      </c>
      <c r="L15" s="832"/>
      <c r="M15" s="832">
        <v>0</v>
      </c>
      <c r="N15" s="832">
        <v>1</v>
      </c>
      <c r="O15" s="832">
        <v>0</v>
      </c>
      <c r="P15" s="828"/>
      <c r="Q15" s="833">
        <v>0</v>
      </c>
    </row>
    <row r="16" spans="1:17" ht="14.45" customHeight="1" x14ac:dyDescent="0.2">
      <c r="A16" s="822" t="s">
        <v>2872</v>
      </c>
      <c r="B16" s="823" t="s">
        <v>2873</v>
      </c>
      <c r="C16" s="823" t="s">
        <v>2506</v>
      </c>
      <c r="D16" s="823" t="s">
        <v>2890</v>
      </c>
      <c r="E16" s="823" t="s">
        <v>2891</v>
      </c>
      <c r="F16" s="832"/>
      <c r="G16" s="832"/>
      <c r="H16" s="832"/>
      <c r="I16" s="832"/>
      <c r="J16" s="832">
        <v>1</v>
      </c>
      <c r="K16" s="832">
        <v>39860</v>
      </c>
      <c r="L16" s="832"/>
      <c r="M16" s="832">
        <v>39860</v>
      </c>
      <c r="N16" s="832">
        <v>3</v>
      </c>
      <c r="O16" s="832">
        <v>121467</v>
      </c>
      <c r="P16" s="828"/>
      <c r="Q16" s="833">
        <v>40489</v>
      </c>
    </row>
    <row r="17" spans="1:17" ht="14.45" customHeight="1" x14ac:dyDescent="0.2">
      <c r="A17" s="822" t="s">
        <v>2892</v>
      </c>
      <c r="B17" s="823" t="s">
        <v>2893</v>
      </c>
      <c r="C17" s="823" t="s">
        <v>2506</v>
      </c>
      <c r="D17" s="823" t="s">
        <v>2894</v>
      </c>
      <c r="E17" s="823" t="s">
        <v>2895</v>
      </c>
      <c r="F17" s="832"/>
      <c r="G17" s="832"/>
      <c r="H17" s="832"/>
      <c r="I17" s="832"/>
      <c r="J17" s="832"/>
      <c r="K17" s="832"/>
      <c r="L17" s="832"/>
      <c r="M17" s="832"/>
      <c r="N17" s="832">
        <v>1</v>
      </c>
      <c r="O17" s="832">
        <v>227</v>
      </c>
      <c r="P17" s="828"/>
      <c r="Q17" s="833">
        <v>227</v>
      </c>
    </row>
    <row r="18" spans="1:17" ht="14.45" customHeight="1" x14ac:dyDescent="0.2">
      <c r="A18" s="822" t="s">
        <v>2892</v>
      </c>
      <c r="B18" s="823" t="s">
        <v>2893</v>
      </c>
      <c r="C18" s="823" t="s">
        <v>2506</v>
      </c>
      <c r="D18" s="823" t="s">
        <v>2896</v>
      </c>
      <c r="E18" s="823" t="s">
        <v>2897</v>
      </c>
      <c r="F18" s="832"/>
      <c r="G18" s="832"/>
      <c r="H18" s="832"/>
      <c r="I18" s="832"/>
      <c r="J18" s="832"/>
      <c r="K18" s="832"/>
      <c r="L18" s="832"/>
      <c r="M18" s="832"/>
      <c r="N18" s="832">
        <v>1</v>
      </c>
      <c r="O18" s="832">
        <v>525</v>
      </c>
      <c r="P18" s="828"/>
      <c r="Q18" s="833">
        <v>525</v>
      </c>
    </row>
    <row r="19" spans="1:17" ht="14.45" customHeight="1" x14ac:dyDescent="0.2">
      <c r="A19" s="822" t="s">
        <v>2892</v>
      </c>
      <c r="B19" s="823" t="s">
        <v>2893</v>
      </c>
      <c r="C19" s="823" t="s">
        <v>2506</v>
      </c>
      <c r="D19" s="823" t="s">
        <v>2898</v>
      </c>
      <c r="E19" s="823" t="s">
        <v>2899</v>
      </c>
      <c r="F19" s="832">
        <v>22</v>
      </c>
      <c r="G19" s="832">
        <v>7810</v>
      </c>
      <c r="H19" s="832"/>
      <c r="I19" s="832">
        <v>355</v>
      </c>
      <c r="J19" s="832">
        <v>2</v>
      </c>
      <c r="K19" s="832">
        <v>710</v>
      </c>
      <c r="L19" s="832"/>
      <c r="M19" s="832">
        <v>355</v>
      </c>
      <c r="N19" s="832">
        <v>1</v>
      </c>
      <c r="O19" s="832">
        <v>358</v>
      </c>
      <c r="P19" s="828"/>
      <c r="Q19" s="833">
        <v>358</v>
      </c>
    </row>
    <row r="20" spans="1:17" ht="14.45" customHeight="1" x14ac:dyDescent="0.2">
      <c r="A20" s="822" t="s">
        <v>2892</v>
      </c>
      <c r="B20" s="823" t="s">
        <v>2893</v>
      </c>
      <c r="C20" s="823" t="s">
        <v>2506</v>
      </c>
      <c r="D20" s="823" t="s">
        <v>2900</v>
      </c>
      <c r="E20" s="823" t="s">
        <v>2901</v>
      </c>
      <c r="F20" s="832">
        <v>1440</v>
      </c>
      <c r="G20" s="832">
        <v>93600</v>
      </c>
      <c r="H20" s="832"/>
      <c r="I20" s="832">
        <v>65</v>
      </c>
      <c r="J20" s="832">
        <v>1666</v>
      </c>
      <c r="K20" s="832">
        <v>109956</v>
      </c>
      <c r="L20" s="832"/>
      <c r="M20" s="832">
        <v>66</v>
      </c>
      <c r="N20" s="832">
        <v>1486</v>
      </c>
      <c r="O20" s="832">
        <v>98076</v>
      </c>
      <c r="P20" s="828"/>
      <c r="Q20" s="833">
        <v>66</v>
      </c>
    </row>
    <row r="21" spans="1:17" ht="14.45" customHeight="1" x14ac:dyDescent="0.2">
      <c r="A21" s="822" t="s">
        <v>2892</v>
      </c>
      <c r="B21" s="823" t="s">
        <v>2893</v>
      </c>
      <c r="C21" s="823" t="s">
        <v>2506</v>
      </c>
      <c r="D21" s="823" t="s">
        <v>2902</v>
      </c>
      <c r="E21" s="823" t="s">
        <v>2903</v>
      </c>
      <c r="F21" s="832">
        <v>43</v>
      </c>
      <c r="G21" s="832">
        <v>1118</v>
      </c>
      <c r="H21" s="832"/>
      <c r="I21" s="832">
        <v>26</v>
      </c>
      <c r="J21" s="832">
        <v>44</v>
      </c>
      <c r="K21" s="832">
        <v>1144</v>
      </c>
      <c r="L21" s="832"/>
      <c r="M21" s="832">
        <v>26</v>
      </c>
      <c r="N21" s="832">
        <v>33</v>
      </c>
      <c r="O21" s="832">
        <v>858</v>
      </c>
      <c r="P21" s="828"/>
      <c r="Q21" s="833">
        <v>26</v>
      </c>
    </row>
    <row r="22" spans="1:17" ht="14.45" customHeight="1" x14ac:dyDescent="0.2">
      <c r="A22" s="822" t="s">
        <v>2892</v>
      </c>
      <c r="B22" s="823" t="s">
        <v>2893</v>
      </c>
      <c r="C22" s="823" t="s">
        <v>2506</v>
      </c>
      <c r="D22" s="823" t="s">
        <v>2904</v>
      </c>
      <c r="E22" s="823" t="s">
        <v>2905</v>
      </c>
      <c r="F22" s="832">
        <v>10</v>
      </c>
      <c r="G22" s="832">
        <v>550</v>
      </c>
      <c r="H22" s="832"/>
      <c r="I22" s="832">
        <v>55</v>
      </c>
      <c r="J22" s="832">
        <v>4</v>
      </c>
      <c r="K22" s="832">
        <v>220</v>
      </c>
      <c r="L22" s="832"/>
      <c r="M22" s="832">
        <v>55</v>
      </c>
      <c r="N22" s="832">
        <v>1</v>
      </c>
      <c r="O22" s="832">
        <v>56</v>
      </c>
      <c r="P22" s="828"/>
      <c r="Q22" s="833">
        <v>56</v>
      </c>
    </row>
    <row r="23" spans="1:17" ht="14.45" customHeight="1" x14ac:dyDescent="0.2">
      <c r="A23" s="822" t="s">
        <v>2892</v>
      </c>
      <c r="B23" s="823" t="s">
        <v>2893</v>
      </c>
      <c r="C23" s="823" t="s">
        <v>2506</v>
      </c>
      <c r="D23" s="823" t="s">
        <v>2906</v>
      </c>
      <c r="E23" s="823" t="s">
        <v>2907</v>
      </c>
      <c r="F23" s="832">
        <v>114</v>
      </c>
      <c r="G23" s="832">
        <v>8892</v>
      </c>
      <c r="H23" s="832"/>
      <c r="I23" s="832">
        <v>78</v>
      </c>
      <c r="J23" s="832">
        <v>76</v>
      </c>
      <c r="K23" s="832">
        <v>5928</v>
      </c>
      <c r="L23" s="832"/>
      <c r="M23" s="832">
        <v>78</v>
      </c>
      <c r="N23" s="832">
        <v>111</v>
      </c>
      <c r="O23" s="832">
        <v>8658</v>
      </c>
      <c r="P23" s="828"/>
      <c r="Q23" s="833">
        <v>78</v>
      </c>
    </row>
    <row r="24" spans="1:17" ht="14.45" customHeight="1" x14ac:dyDescent="0.2">
      <c r="A24" s="822" t="s">
        <v>2892</v>
      </c>
      <c r="B24" s="823" t="s">
        <v>2893</v>
      </c>
      <c r="C24" s="823" t="s">
        <v>2506</v>
      </c>
      <c r="D24" s="823" t="s">
        <v>2908</v>
      </c>
      <c r="E24" s="823" t="s">
        <v>2909</v>
      </c>
      <c r="F24" s="832">
        <v>392</v>
      </c>
      <c r="G24" s="832">
        <v>9408</v>
      </c>
      <c r="H24" s="832"/>
      <c r="I24" s="832">
        <v>24</v>
      </c>
      <c r="J24" s="832">
        <v>571</v>
      </c>
      <c r="K24" s="832">
        <v>14275</v>
      </c>
      <c r="L24" s="832"/>
      <c r="M24" s="832">
        <v>25</v>
      </c>
      <c r="N24" s="832">
        <v>552</v>
      </c>
      <c r="O24" s="832">
        <v>14352</v>
      </c>
      <c r="P24" s="828"/>
      <c r="Q24" s="833">
        <v>26</v>
      </c>
    </row>
    <row r="25" spans="1:17" ht="14.45" customHeight="1" x14ac:dyDescent="0.2">
      <c r="A25" s="822" t="s">
        <v>2892</v>
      </c>
      <c r="B25" s="823" t="s">
        <v>2893</v>
      </c>
      <c r="C25" s="823" t="s">
        <v>2506</v>
      </c>
      <c r="D25" s="823" t="s">
        <v>2910</v>
      </c>
      <c r="E25" s="823" t="s">
        <v>2911</v>
      </c>
      <c r="F25" s="832"/>
      <c r="G25" s="832"/>
      <c r="H25" s="832"/>
      <c r="I25" s="832"/>
      <c r="J25" s="832">
        <v>2</v>
      </c>
      <c r="K25" s="832">
        <v>206</v>
      </c>
      <c r="L25" s="832"/>
      <c r="M25" s="832">
        <v>103</v>
      </c>
      <c r="N25" s="832"/>
      <c r="O25" s="832"/>
      <c r="P25" s="828"/>
      <c r="Q25" s="833"/>
    </row>
    <row r="26" spans="1:17" ht="14.45" customHeight="1" x14ac:dyDescent="0.2">
      <c r="A26" s="822" t="s">
        <v>2892</v>
      </c>
      <c r="B26" s="823" t="s">
        <v>2893</v>
      </c>
      <c r="C26" s="823" t="s">
        <v>2506</v>
      </c>
      <c r="D26" s="823" t="s">
        <v>2912</v>
      </c>
      <c r="E26" s="823" t="s">
        <v>2913</v>
      </c>
      <c r="F26" s="832">
        <v>334</v>
      </c>
      <c r="G26" s="832">
        <v>22044</v>
      </c>
      <c r="H26" s="832"/>
      <c r="I26" s="832">
        <v>66</v>
      </c>
      <c r="J26" s="832">
        <v>322</v>
      </c>
      <c r="K26" s="832">
        <v>21252</v>
      </c>
      <c r="L26" s="832"/>
      <c r="M26" s="832">
        <v>66</v>
      </c>
      <c r="N26" s="832">
        <v>152</v>
      </c>
      <c r="O26" s="832">
        <v>10184</v>
      </c>
      <c r="P26" s="828"/>
      <c r="Q26" s="833">
        <v>67</v>
      </c>
    </row>
    <row r="27" spans="1:17" ht="14.45" customHeight="1" x14ac:dyDescent="0.2">
      <c r="A27" s="822" t="s">
        <v>2892</v>
      </c>
      <c r="B27" s="823" t="s">
        <v>2893</v>
      </c>
      <c r="C27" s="823" t="s">
        <v>2506</v>
      </c>
      <c r="D27" s="823" t="s">
        <v>2914</v>
      </c>
      <c r="E27" s="823" t="s">
        <v>2915</v>
      </c>
      <c r="F27" s="832">
        <v>885</v>
      </c>
      <c r="G27" s="832">
        <v>310635</v>
      </c>
      <c r="H27" s="832"/>
      <c r="I27" s="832">
        <v>351</v>
      </c>
      <c r="J27" s="832">
        <v>946</v>
      </c>
      <c r="K27" s="832">
        <v>332992</v>
      </c>
      <c r="L27" s="832"/>
      <c r="M27" s="832">
        <v>352</v>
      </c>
      <c r="N27" s="832">
        <v>887</v>
      </c>
      <c r="O27" s="832">
        <v>313998</v>
      </c>
      <c r="P27" s="828"/>
      <c r="Q27" s="833">
        <v>354</v>
      </c>
    </row>
    <row r="28" spans="1:17" ht="14.45" customHeight="1" x14ac:dyDescent="0.2">
      <c r="A28" s="822" t="s">
        <v>2892</v>
      </c>
      <c r="B28" s="823" t="s">
        <v>2893</v>
      </c>
      <c r="C28" s="823" t="s">
        <v>2506</v>
      </c>
      <c r="D28" s="823" t="s">
        <v>2916</v>
      </c>
      <c r="E28" s="823" t="s">
        <v>2917</v>
      </c>
      <c r="F28" s="832">
        <v>332</v>
      </c>
      <c r="G28" s="832">
        <v>8300</v>
      </c>
      <c r="H28" s="832"/>
      <c r="I28" s="832">
        <v>25</v>
      </c>
      <c r="J28" s="832">
        <v>444</v>
      </c>
      <c r="K28" s="832">
        <v>11544</v>
      </c>
      <c r="L28" s="832"/>
      <c r="M28" s="832">
        <v>26</v>
      </c>
      <c r="N28" s="832">
        <v>491</v>
      </c>
      <c r="O28" s="832">
        <v>13257</v>
      </c>
      <c r="P28" s="828"/>
      <c r="Q28" s="833">
        <v>27</v>
      </c>
    </row>
    <row r="29" spans="1:17" ht="14.45" customHeight="1" x14ac:dyDescent="0.2">
      <c r="A29" s="822" t="s">
        <v>2892</v>
      </c>
      <c r="B29" s="823" t="s">
        <v>2893</v>
      </c>
      <c r="C29" s="823" t="s">
        <v>2506</v>
      </c>
      <c r="D29" s="823" t="s">
        <v>2918</v>
      </c>
      <c r="E29" s="823" t="s">
        <v>2919</v>
      </c>
      <c r="F29" s="832">
        <v>69</v>
      </c>
      <c r="G29" s="832">
        <v>12489</v>
      </c>
      <c r="H29" s="832"/>
      <c r="I29" s="832">
        <v>181</v>
      </c>
      <c r="J29" s="832">
        <v>15</v>
      </c>
      <c r="K29" s="832">
        <v>2715</v>
      </c>
      <c r="L29" s="832"/>
      <c r="M29" s="832">
        <v>181</v>
      </c>
      <c r="N29" s="832">
        <v>47</v>
      </c>
      <c r="O29" s="832">
        <v>8601</v>
      </c>
      <c r="P29" s="828"/>
      <c r="Q29" s="833">
        <v>183</v>
      </c>
    </row>
    <row r="30" spans="1:17" ht="14.45" customHeight="1" x14ac:dyDescent="0.2">
      <c r="A30" s="822" t="s">
        <v>2892</v>
      </c>
      <c r="B30" s="823" t="s">
        <v>2893</v>
      </c>
      <c r="C30" s="823" t="s">
        <v>2506</v>
      </c>
      <c r="D30" s="823" t="s">
        <v>2920</v>
      </c>
      <c r="E30" s="823" t="s">
        <v>2921</v>
      </c>
      <c r="F30" s="832">
        <v>5</v>
      </c>
      <c r="G30" s="832">
        <v>130</v>
      </c>
      <c r="H30" s="832"/>
      <c r="I30" s="832">
        <v>26</v>
      </c>
      <c r="J30" s="832">
        <v>1</v>
      </c>
      <c r="K30" s="832">
        <v>27</v>
      </c>
      <c r="L30" s="832"/>
      <c r="M30" s="832">
        <v>27</v>
      </c>
      <c r="N30" s="832">
        <v>3</v>
      </c>
      <c r="O30" s="832">
        <v>81</v>
      </c>
      <c r="P30" s="828"/>
      <c r="Q30" s="833">
        <v>27</v>
      </c>
    </row>
    <row r="31" spans="1:17" ht="14.45" customHeight="1" x14ac:dyDescent="0.2">
      <c r="A31" s="822" t="s">
        <v>2892</v>
      </c>
      <c r="B31" s="823" t="s">
        <v>2893</v>
      </c>
      <c r="C31" s="823" t="s">
        <v>2506</v>
      </c>
      <c r="D31" s="823" t="s">
        <v>2922</v>
      </c>
      <c r="E31" s="823" t="s">
        <v>2923</v>
      </c>
      <c r="F31" s="832">
        <v>3</v>
      </c>
      <c r="G31" s="832">
        <v>252</v>
      </c>
      <c r="H31" s="832"/>
      <c r="I31" s="832">
        <v>84</v>
      </c>
      <c r="J31" s="832">
        <v>8</v>
      </c>
      <c r="K31" s="832">
        <v>672</v>
      </c>
      <c r="L31" s="832"/>
      <c r="M31" s="832">
        <v>84</v>
      </c>
      <c r="N31" s="832">
        <v>4</v>
      </c>
      <c r="O31" s="832">
        <v>340</v>
      </c>
      <c r="P31" s="828"/>
      <c r="Q31" s="833">
        <v>85</v>
      </c>
    </row>
    <row r="32" spans="1:17" ht="14.45" customHeight="1" x14ac:dyDescent="0.2">
      <c r="A32" s="822" t="s">
        <v>2892</v>
      </c>
      <c r="B32" s="823" t="s">
        <v>2893</v>
      </c>
      <c r="C32" s="823" t="s">
        <v>2506</v>
      </c>
      <c r="D32" s="823" t="s">
        <v>2924</v>
      </c>
      <c r="E32" s="823" t="s">
        <v>2925</v>
      </c>
      <c r="F32" s="832">
        <v>32</v>
      </c>
      <c r="G32" s="832">
        <v>8128</v>
      </c>
      <c r="H32" s="832"/>
      <c r="I32" s="832">
        <v>254</v>
      </c>
      <c r="J32" s="832">
        <v>22</v>
      </c>
      <c r="K32" s="832">
        <v>5588</v>
      </c>
      <c r="L32" s="832"/>
      <c r="M32" s="832">
        <v>254</v>
      </c>
      <c r="N32" s="832">
        <v>22</v>
      </c>
      <c r="O32" s="832">
        <v>5632</v>
      </c>
      <c r="P32" s="828"/>
      <c r="Q32" s="833">
        <v>256</v>
      </c>
    </row>
    <row r="33" spans="1:17" ht="14.45" customHeight="1" x14ac:dyDescent="0.2">
      <c r="A33" s="822" t="s">
        <v>2892</v>
      </c>
      <c r="B33" s="823" t="s">
        <v>2893</v>
      </c>
      <c r="C33" s="823" t="s">
        <v>2506</v>
      </c>
      <c r="D33" s="823" t="s">
        <v>2926</v>
      </c>
      <c r="E33" s="823" t="s">
        <v>2927</v>
      </c>
      <c r="F33" s="832">
        <v>36</v>
      </c>
      <c r="G33" s="832">
        <v>7812</v>
      </c>
      <c r="H33" s="832"/>
      <c r="I33" s="832">
        <v>217</v>
      </c>
      <c r="J33" s="832">
        <v>15</v>
      </c>
      <c r="K33" s="832">
        <v>3255</v>
      </c>
      <c r="L33" s="832"/>
      <c r="M33" s="832">
        <v>217</v>
      </c>
      <c r="N33" s="832">
        <v>36</v>
      </c>
      <c r="O33" s="832">
        <v>7884</v>
      </c>
      <c r="P33" s="828"/>
      <c r="Q33" s="833">
        <v>219</v>
      </c>
    </row>
    <row r="34" spans="1:17" ht="14.45" customHeight="1" x14ac:dyDescent="0.2">
      <c r="A34" s="822" t="s">
        <v>2892</v>
      </c>
      <c r="B34" s="823" t="s">
        <v>2893</v>
      </c>
      <c r="C34" s="823" t="s">
        <v>2506</v>
      </c>
      <c r="D34" s="823" t="s">
        <v>2928</v>
      </c>
      <c r="E34" s="823" t="s">
        <v>2929</v>
      </c>
      <c r="F34" s="832">
        <v>3</v>
      </c>
      <c r="G34" s="832">
        <v>111</v>
      </c>
      <c r="H34" s="832"/>
      <c r="I34" s="832">
        <v>37</v>
      </c>
      <c r="J34" s="832">
        <v>3</v>
      </c>
      <c r="K34" s="832">
        <v>111</v>
      </c>
      <c r="L34" s="832"/>
      <c r="M34" s="832">
        <v>37</v>
      </c>
      <c r="N34" s="832">
        <v>3</v>
      </c>
      <c r="O34" s="832">
        <v>117</v>
      </c>
      <c r="P34" s="828"/>
      <c r="Q34" s="833">
        <v>39</v>
      </c>
    </row>
    <row r="35" spans="1:17" ht="14.45" customHeight="1" x14ac:dyDescent="0.2">
      <c r="A35" s="822" t="s">
        <v>2892</v>
      </c>
      <c r="B35" s="823" t="s">
        <v>2893</v>
      </c>
      <c r="C35" s="823" t="s">
        <v>2506</v>
      </c>
      <c r="D35" s="823" t="s">
        <v>2930</v>
      </c>
      <c r="E35" s="823" t="s">
        <v>2931</v>
      </c>
      <c r="F35" s="832">
        <v>255</v>
      </c>
      <c r="G35" s="832">
        <v>12750</v>
      </c>
      <c r="H35" s="832"/>
      <c r="I35" s="832">
        <v>50</v>
      </c>
      <c r="J35" s="832">
        <v>250</v>
      </c>
      <c r="K35" s="832">
        <v>12500</v>
      </c>
      <c r="L35" s="832"/>
      <c r="M35" s="832">
        <v>50</v>
      </c>
      <c r="N35" s="832">
        <v>266</v>
      </c>
      <c r="O35" s="832">
        <v>13566</v>
      </c>
      <c r="P35" s="828"/>
      <c r="Q35" s="833">
        <v>51</v>
      </c>
    </row>
    <row r="36" spans="1:17" ht="14.45" customHeight="1" x14ac:dyDescent="0.2">
      <c r="A36" s="822" t="s">
        <v>2892</v>
      </c>
      <c r="B36" s="823" t="s">
        <v>2893</v>
      </c>
      <c r="C36" s="823" t="s">
        <v>2506</v>
      </c>
      <c r="D36" s="823" t="s">
        <v>2932</v>
      </c>
      <c r="E36" s="823" t="s">
        <v>2933</v>
      </c>
      <c r="F36" s="832"/>
      <c r="G36" s="832"/>
      <c r="H36" s="832"/>
      <c r="I36" s="832"/>
      <c r="J36" s="832"/>
      <c r="K36" s="832"/>
      <c r="L36" s="832"/>
      <c r="M36" s="832"/>
      <c r="N36" s="832">
        <v>1</v>
      </c>
      <c r="O36" s="832">
        <v>414</v>
      </c>
      <c r="P36" s="828"/>
      <c r="Q36" s="833">
        <v>414</v>
      </c>
    </row>
    <row r="37" spans="1:17" ht="14.45" customHeight="1" x14ac:dyDescent="0.2">
      <c r="A37" s="822" t="s">
        <v>2892</v>
      </c>
      <c r="B37" s="823" t="s">
        <v>2893</v>
      </c>
      <c r="C37" s="823" t="s">
        <v>2506</v>
      </c>
      <c r="D37" s="823" t="s">
        <v>2934</v>
      </c>
      <c r="E37" s="823" t="s">
        <v>2935</v>
      </c>
      <c r="F37" s="832"/>
      <c r="G37" s="832"/>
      <c r="H37" s="832"/>
      <c r="I37" s="832"/>
      <c r="J37" s="832"/>
      <c r="K37" s="832"/>
      <c r="L37" s="832"/>
      <c r="M37" s="832"/>
      <c r="N37" s="832">
        <v>1</v>
      </c>
      <c r="O37" s="832">
        <v>596</v>
      </c>
      <c r="P37" s="828"/>
      <c r="Q37" s="833">
        <v>596</v>
      </c>
    </row>
    <row r="38" spans="1:17" ht="14.45" customHeight="1" x14ac:dyDescent="0.2">
      <c r="A38" s="822" t="s">
        <v>2892</v>
      </c>
      <c r="B38" s="823" t="s">
        <v>2893</v>
      </c>
      <c r="C38" s="823" t="s">
        <v>2506</v>
      </c>
      <c r="D38" s="823" t="s">
        <v>2936</v>
      </c>
      <c r="E38" s="823" t="s">
        <v>2937</v>
      </c>
      <c r="F38" s="832"/>
      <c r="G38" s="832"/>
      <c r="H38" s="832"/>
      <c r="I38" s="832"/>
      <c r="J38" s="832"/>
      <c r="K38" s="832"/>
      <c r="L38" s="832"/>
      <c r="M38" s="832"/>
      <c r="N38" s="832">
        <v>5</v>
      </c>
      <c r="O38" s="832">
        <v>3975</v>
      </c>
      <c r="P38" s="828"/>
      <c r="Q38" s="833">
        <v>795</v>
      </c>
    </row>
    <row r="39" spans="1:17" ht="14.45" customHeight="1" x14ac:dyDescent="0.2">
      <c r="A39" s="822" t="s">
        <v>2892</v>
      </c>
      <c r="B39" s="823" t="s">
        <v>2893</v>
      </c>
      <c r="C39" s="823" t="s">
        <v>2506</v>
      </c>
      <c r="D39" s="823" t="s">
        <v>2938</v>
      </c>
      <c r="E39" s="823" t="s">
        <v>2939</v>
      </c>
      <c r="F39" s="832"/>
      <c r="G39" s="832"/>
      <c r="H39" s="832"/>
      <c r="I39" s="832"/>
      <c r="J39" s="832">
        <v>1</v>
      </c>
      <c r="K39" s="832">
        <v>239</v>
      </c>
      <c r="L39" s="832"/>
      <c r="M39" s="832">
        <v>239</v>
      </c>
      <c r="N39" s="832"/>
      <c r="O39" s="832"/>
      <c r="P39" s="828"/>
      <c r="Q39" s="833"/>
    </row>
    <row r="40" spans="1:17" ht="14.45" customHeight="1" x14ac:dyDescent="0.2">
      <c r="A40" s="822" t="s">
        <v>2892</v>
      </c>
      <c r="B40" s="823" t="s">
        <v>2893</v>
      </c>
      <c r="C40" s="823" t="s">
        <v>2506</v>
      </c>
      <c r="D40" s="823" t="s">
        <v>2940</v>
      </c>
      <c r="E40" s="823" t="s">
        <v>2941</v>
      </c>
      <c r="F40" s="832"/>
      <c r="G40" s="832"/>
      <c r="H40" s="832"/>
      <c r="I40" s="832"/>
      <c r="J40" s="832">
        <v>1</v>
      </c>
      <c r="K40" s="832">
        <v>7394</v>
      </c>
      <c r="L40" s="832"/>
      <c r="M40" s="832">
        <v>7394</v>
      </c>
      <c r="N40" s="832"/>
      <c r="O40" s="832"/>
      <c r="P40" s="828"/>
      <c r="Q40" s="833"/>
    </row>
    <row r="41" spans="1:17" ht="14.45" customHeight="1" x14ac:dyDescent="0.2">
      <c r="A41" s="822" t="s">
        <v>2892</v>
      </c>
      <c r="B41" s="823" t="s">
        <v>2893</v>
      </c>
      <c r="C41" s="823" t="s">
        <v>2506</v>
      </c>
      <c r="D41" s="823" t="s">
        <v>2942</v>
      </c>
      <c r="E41" s="823" t="s">
        <v>2943</v>
      </c>
      <c r="F41" s="832"/>
      <c r="G41" s="832"/>
      <c r="H41" s="832"/>
      <c r="I41" s="832"/>
      <c r="J41" s="832"/>
      <c r="K41" s="832"/>
      <c r="L41" s="832"/>
      <c r="M41" s="832"/>
      <c r="N41" s="832">
        <v>1</v>
      </c>
      <c r="O41" s="832">
        <v>3242</v>
      </c>
      <c r="P41" s="828"/>
      <c r="Q41" s="833">
        <v>3242</v>
      </c>
    </row>
    <row r="42" spans="1:17" ht="14.45" customHeight="1" x14ac:dyDescent="0.2">
      <c r="A42" s="822" t="s">
        <v>2892</v>
      </c>
      <c r="B42" s="823" t="s">
        <v>2893</v>
      </c>
      <c r="C42" s="823" t="s">
        <v>2506</v>
      </c>
      <c r="D42" s="823" t="s">
        <v>2944</v>
      </c>
      <c r="E42" s="823" t="s">
        <v>2945</v>
      </c>
      <c r="F42" s="832"/>
      <c r="G42" s="832"/>
      <c r="H42" s="832"/>
      <c r="I42" s="832"/>
      <c r="J42" s="832"/>
      <c r="K42" s="832"/>
      <c r="L42" s="832"/>
      <c r="M42" s="832"/>
      <c r="N42" s="832">
        <v>24</v>
      </c>
      <c r="O42" s="832">
        <v>7440</v>
      </c>
      <c r="P42" s="828"/>
      <c r="Q42" s="833">
        <v>310</v>
      </c>
    </row>
    <row r="43" spans="1:17" ht="14.45" customHeight="1" x14ac:dyDescent="0.2">
      <c r="A43" s="822" t="s">
        <v>2946</v>
      </c>
      <c r="B43" s="823" t="s">
        <v>2947</v>
      </c>
      <c r="C43" s="823" t="s">
        <v>2506</v>
      </c>
      <c r="D43" s="823" t="s">
        <v>2948</v>
      </c>
      <c r="E43" s="823" t="s">
        <v>2949</v>
      </c>
      <c r="F43" s="832">
        <v>73</v>
      </c>
      <c r="G43" s="832">
        <v>2044</v>
      </c>
      <c r="H43" s="832"/>
      <c r="I43" s="832">
        <v>28</v>
      </c>
      <c r="J43" s="832">
        <v>84</v>
      </c>
      <c r="K43" s="832">
        <v>2352</v>
      </c>
      <c r="L43" s="832"/>
      <c r="M43" s="832">
        <v>28</v>
      </c>
      <c r="N43" s="832">
        <v>156</v>
      </c>
      <c r="O43" s="832">
        <v>4524</v>
      </c>
      <c r="P43" s="828"/>
      <c r="Q43" s="833">
        <v>29</v>
      </c>
    </row>
    <row r="44" spans="1:17" ht="14.45" customHeight="1" x14ac:dyDescent="0.2">
      <c r="A44" s="822" t="s">
        <v>2946</v>
      </c>
      <c r="B44" s="823" t="s">
        <v>2947</v>
      </c>
      <c r="C44" s="823" t="s">
        <v>2506</v>
      </c>
      <c r="D44" s="823" t="s">
        <v>2950</v>
      </c>
      <c r="E44" s="823" t="s">
        <v>2951</v>
      </c>
      <c r="F44" s="832">
        <v>1</v>
      </c>
      <c r="G44" s="832">
        <v>54</v>
      </c>
      <c r="H44" s="832"/>
      <c r="I44" s="832">
        <v>54</v>
      </c>
      <c r="J44" s="832">
        <v>1</v>
      </c>
      <c r="K44" s="832">
        <v>54</v>
      </c>
      <c r="L44" s="832"/>
      <c r="M44" s="832">
        <v>54</v>
      </c>
      <c r="N44" s="832"/>
      <c r="O44" s="832"/>
      <c r="P44" s="828"/>
      <c r="Q44" s="833"/>
    </row>
    <row r="45" spans="1:17" ht="14.45" customHeight="1" x14ac:dyDescent="0.2">
      <c r="A45" s="822" t="s">
        <v>2946</v>
      </c>
      <c r="B45" s="823" t="s">
        <v>2947</v>
      </c>
      <c r="C45" s="823" t="s">
        <v>2506</v>
      </c>
      <c r="D45" s="823" t="s">
        <v>2952</v>
      </c>
      <c r="E45" s="823" t="s">
        <v>2953</v>
      </c>
      <c r="F45" s="832">
        <v>91</v>
      </c>
      <c r="G45" s="832">
        <v>2184</v>
      </c>
      <c r="H45" s="832"/>
      <c r="I45" s="832">
        <v>24</v>
      </c>
      <c r="J45" s="832">
        <v>101</v>
      </c>
      <c r="K45" s="832">
        <v>2424</v>
      </c>
      <c r="L45" s="832"/>
      <c r="M45" s="832">
        <v>24</v>
      </c>
      <c r="N45" s="832">
        <v>76</v>
      </c>
      <c r="O45" s="832">
        <v>1900</v>
      </c>
      <c r="P45" s="828"/>
      <c r="Q45" s="833">
        <v>25</v>
      </c>
    </row>
    <row r="46" spans="1:17" ht="14.45" customHeight="1" x14ac:dyDescent="0.2">
      <c r="A46" s="822" t="s">
        <v>2946</v>
      </c>
      <c r="B46" s="823" t="s">
        <v>2947</v>
      </c>
      <c r="C46" s="823" t="s">
        <v>2506</v>
      </c>
      <c r="D46" s="823" t="s">
        <v>2954</v>
      </c>
      <c r="E46" s="823" t="s">
        <v>2955</v>
      </c>
      <c r="F46" s="832">
        <v>131</v>
      </c>
      <c r="G46" s="832">
        <v>3537</v>
      </c>
      <c r="H46" s="832"/>
      <c r="I46" s="832">
        <v>27</v>
      </c>
      <c r="J46" s="832">
        <v>133</v>
      </c>
      <c r="K46" s="832">
        <v>3591</v>
      </c>
      <c r="L46" s="832"/>
      <c r="M46" s="832">
        <v>27</v>
      </c>
      <c r="N46" s="832">
        <v>244</v>
      </c>
      <c r="O46" s="832">
        <v>6832</v>
      </c>
      <c r="P46" s="828"/>
      <c r="Q46" s="833">
        <v>28</v>
      </c>
    </row>
    <row r="47" spans="1:17" ht="14.45" customHeight="1" x14ac:dyDescent="0.2">
      <c r="A47" s="822" t="s">
        <v>2946</v>
      </c>
      <c r="B47" s="823" t="s">
        <v>2947</v>
      </c>
      <c r="C47" s="823" t="s">
        <v>2506</v>
      </c>
      <c r="D47" s="823" t="s">
        <v>2956</v>
      </c>
      <c r="E47" s="823" t="s">
        <v>2957</v>
      </c>
      <c r="F47" s="832">
        <v>20</v>
      </c>
      <c r="G47" s="832">
        <v>540</v>
      </c>
      <c r="H47" s="832"/>
      <c r="I47" s="832">
        <v>27</v>
      </c>
      <c r="J47" s="832">
        <v>17</v>
      </c>
      <c r="K47" s="832">
        <v>459</v>
      </c>
      <c r="L47" s="832"/>
      <c r="M47" s="832">
        <v>27</v>
      </c>
      <c r="N47" s="832">
        <v>39</v>
      </c>
      <c r="O47" s="832">
        <v>1092</v>
      </c>
      <c r="P47" s="828"/>
      <c r="Q47" s="833">
        <v>28</v>
      </c>
    </row>
    <row r="48" spans="1:17" ht="14.45" customHeight="1" x14ac:dyDescent="0.2">
      <c r="A48" s="822" t="s">
        <v>2946</v>
      </c>
      <c r="B48" s="823" t="s">
        <v>2947</v>
      </c>
      <c r="C48" s="823" t="s">
        <v>2506</v>
      </c>
      <c r="D48" s="823" t="s">
        <v>2958</v>
      </c>
      <c r="E48" s="823" t="s">
        <v>2959</v>
      </c>
      <c r="F48" s="832">
        <v>1789</v>
      </c>
      <c r="G48" s="832">
        <v>41147</v>
      </c>
      <c r="H48" s="832"/>
      <c r="I48" s="832">
        <v>23</v>
      </c>
      <c r="J48" s="832">
        <v>1915</v>
      </c>
      <c r="K48" s="832">
        <v>44045</v>
      </c>
      <c r="L48" s="832"/>
      <c r="M48" s="832">
        <v>23</v>
      </c>
      <c r="N48" s="832">
        <v>1917</v>
      </c>
      <c r="O48" s="832">
        <v>46008</v>
      </c>
      <c r="P48" s="828"/>
      <c r="Q48" s="833">
        <v>24</v>
      </c>
    </row>
    <row r="49" spans="1:17" ht="14.45" customHeight="1" x14ac:dyDescent="0.2">
      <c r="A49" s="822" t="s">
        <v>2946</v>
      </c>
      <c r="B49" s="823" t="s">
        <v>2947</v>
      </c>
      <c r="C49" s="823" t="s">
        <v>2506</v>
      </c>
      <c r="D49" s="823" t="s">
        <v>2960</v>
      </c>
      <c r="E49" s="823" t="s">
        <v>2961</v>
      </c>
      <c r="F49" s="832"/>
      <c r="G49" s="832"/>
      <c r="H49" s="832"/>
      <c r="I49" s="832"/>
      <c r="J49" s="832"/>
      <c r="K49" s="832"/>
      <c r="L49" s="832"/>
      <c r="M49" s="832"/>
      <c r="N49" s="832">
        <v>1</v>
      </c>
      <c r="O49" s="832">
        <v>70</v>
      </c>
      <c r="P49" s="828"/>
      <c r="Q49" s="833">
        <v>70</v>
      </c>
    </row>
    <row r="50" spans="1:17" ht="14.45" customHeight="1" x14ac:dyDescent="0.2">
      <c r="A50" s="822" t="s">
        <v>2946</v>
      </c>
      <c r="B50" s="823" t="s">
        <v>2947</v>
      </c>
      <c r="C50" s="823" t="s">
        <v>2506</v>
      </c>
      <c r="D50" s="823" t="s">
        <v>2962</v>
      </c>
      <c r="E50" s="823" t="s">
        <v>2963</v>
      </c>
      <c r="F50" s="832">
        <v>3557</v>
      </c>
      <c r="G50" s="832">
        <v>220534</v>
      </c>
      <c r="H50" s="832"/>
      <c r="I50" s="832">
        <v>62</v>
      </c>
      <c r="J50" s="832">
        <v>3894</v>
      </c>
      <c r="K50" s="832">
        <v>245322</v>
      </c>
      <c r="L50" s="832"/>
      <c r="M50" s="832">
        <v>63</v>
      </c>
      <c r="N50" s="832">
        <v>3695</v>
      </c>
      <c r="O50" s="832">
        <v>232785</v>
      </c>
      <c r="P50" s="828"/>
      <c r="Q50" s="833">
        <v>63</v>
      </c>
    </row>
    <row r="51" spans="1:17" ht="14.45" customHeight="1" x14ac:dyDescent="0.2">
      <c r="A51" s="822" t="s">
        <v>2946</v>
      </c>
      <c r="B51" s="823" t="s">
        <v>2947</v>
      </c>
      <c r="C51" s="823" t="s">
        <v>2506</v>
      </c>
      <c r="D51" s="823" t="s">
        <v>2964</v>
      </c>
      <c r="E51" s="823" t="s">
        <v>2965</v>
      </c>
      <c r="F51" s="832"/>
      <c r="G51" s="832"/>
      <c r="H51" s="832"/>
      <c r="I51" s="832"/>
      <c r="J51" s="832"/>
      <c r="K51" s="832"/>
      <c r="L51" s="832"/>
      <c r="M51" s="832"/>
      <c r="N51" s="832">
        <v>2</v>
      </c>
      <c r="O51" s="832">
        <v>172</v>
      </c>
      <c r="P51" s="828"/>
      <c r="Q51" s="833">
        <v>86</v>
      </c>
    </row>
    <row r="52" spans="1:17" ht="14.45" customHeight="1" x14ac:dyDescent="0.2">
      <c r="A52" s="822" t="s">
        <v>2946</v>
      </c>
      <c r="B52" s="823" t="s">
        <v>2947</v>
      </c>
      <c r="C52" s="823" t="s">
        <v>2506</v>
      </c>
      <c r="D52" s="823" t="s">
        <v>2966</v>
      </c>
      <c r="E52" s="823" t="s">
        <v>2967</v>
      </c>
      <c r="F52" s="832">
        <v>22</v>
      </c>
      <c r="G52" s="832">
        <v>21736</v>
      </c>
      <c r="H52" s="832"/>
      <c r="I52" s="832">
        <v>988</v>
      </c>
      <c r="J52" s="832">
        <v>38</v>
      </c>
      <c r="K52" s="832">
        <v>37544</v>
      </c>
      <c r="L52" s="832"/>
      <c r="M52" s="832">
        <v>988</v>
      </c>
      <c r="N52" s="832">
        <v>33</v>
      </c>
      <c r="O52" s="832">
        <v>32670</v>
      </c>
      <c r="P52" s="828"/>
      <c r="Q52" s="833">
        <v>990</v>
      </c>
    </row>
    <row r="53" spans="1:17" ht="14.45" customHeight="1" x14ac:dyDescent="0.2">
      <c r="A53" s="822" t="s">
        <v>2946</v>
      </c>
      <c r="B53" s="823" t="s">
        <v>2947</v>
      </c>
      <c r="C53" s="823" t="s">
        <v>2506</v>
      </c>
      <c r="D53" s="823" t="s">
        <v>2968</v>
      </c>
      <c r="E53" s="823" t="s">
        <v>2969</v>
      </c>
      <c r="F53" s="832">
        <v>936</v>
      </c>
      <c r="G53" s="832">
        <v>28080</v>
      </c>
      <c r="H53" s="832"/>
      <c r="I53" s="832">
        <v>30</v>
      </c>
      <c r="J53" s="832">
        <v>970</v>
      </c>
      <c r="K53" s="832">
        <v>29100</v>
      </c>
      <c r="L53" s="832"/>
      <c r="M53" s="832">
        <v>30</v>
      </c>
      <c r="N53" s="832">
        <v>1150</v>
      </c>
      <c r="O53" s="832">
        <v>35650</v>
      </c>
      <c r="P53" s="828"/>
      <c r="Q53" s="833">
        <v>31</v>
      </c>
    </row>
    <row r="54" spans="1:17" ht="14.45" customHeight="1" x14ac:dyDescent="0.2">
      <c r="A54" s="822" t="s">
        <v>2946</v>
      </c>
      <c r="B54" s="823" t="s">
        <v>2947</v>
      </c>
      <c r="C54" s="823" t="s">
        <v>2506</v>
      </c>
      <c r="D54" s="823" t="s">
        <v>2970</v>
      </c>
      <c r="E54" s="823" t="s">
        <v>2971</v>
      </c>
      <c r="F54" s="832">
        <v>3</v>
      </c>
      <c r="G54" s="832">
        <v>5382</v>
      </c>
      <c r="H54" s="832"/>
      <c r="I54" s="832">
        <v>1794</v>
      </c>
      <c r="J54" s="832">
        <v>2</v>
      </c>
      <c r="K54" s="832">
        <v>3600</v>
      </c>
      <c r="L54" s="832"/>
      <c r="M54" s="832">
        <v>1800</v>
      </c>
      <c r="N54" s="832"/>
      <c r="O54" s="832"/>
      <c r="P54" s="828"/>
      <c r="Q54" s="833"/>
    </row>
    <row r="55" spans="1:17" ht="14.45" customHeight="1" x14ac:dyDescent="0.2">
      <c r="A55" s="822" t="s">
        <v>2946</v>
      </c>
      <c r="B55" s="823" t="s">
        <v>2947</v>
      </c>
      <c r="C55" s="823" t="s">
        <v>2506</v>
      </c>
      <c r="D55" s="823" t="s">
        <v>2972</v>
      </c>
      <c r="E55" s="823" t="s">
        <v>2973</v>
      </c>
      <c r="F55" s="832"/>
      <c r="G55" s="832"/>
      <c r="H55" s="832"/>
      <c r="I55" s="832"/>
      <c r="J55" s="832">
        <v>1</v>
      </c>
      <c r="K55" s="832">
        <v>19</v>
      </c>
      <c r="L55" s="832"/>
      <c r="M55" s="832">
        <v>19</v>
      </c>
      <c r="N55" s="832">
        <v>1</v>
      </c>
      <c r="O55" s="832">
        <v>19</v>
      </c>
      <c r="P55" s="828"/>
      <c r="Q55" s="833">
        <v>19</v>
      </c>
    </row>
    <row r="56" spans="1:17" ht="14.45" customHeight="1" x14ac:dyDescent="0.2">
      <c r="A56" s="822" t="s">
        <v>2946</v>
      </c>
      <c r="B56" s="823" t="s">
        <v>2947</v>
      </c>
      <c r="C56" s="823" t="s">
        <v>2506</v>
      </c>
      <c r="D56" s="823" t="s">
        <v>2974</v>
      </c>
      <c r="E56" s="823" t="s">
        <v>2975</v>
      </c>
      <c r="F56" s="832">
        <v>3</v>
      </c>
      <c r="G56" s="832">
        <v>246</v>
      </c>
      <c r="H56" s="832"/>
      <c r="I56" s="832">
        <v>82</v>
      </c>
      <c r="J56" s="832">
        <v>4</v>
      </c>
      <c r="K56" s="832">
        <v>328</v>
      </c>
      <c r="L56" s="832"/>
      <c r="M56" s="832">
        <v>82</v>
      </c>
      <c r="N56" s="832">
        <v>6</v>
      </c>
      <c r="O56" s="832">
        <v>498</v>
      </c>
      <c r="P56" s="828"/>
      <c r="Q56" s="833">
        <v>83</v>
      </c>
    </row>
    <row r="57" spans="1:17" ht="14.45" customHeight="1" x14ac:dyDescent="0.2">
      <c r="A57" s="822" t="s">
        <v>2946</v>
      </c>
      <c r="B57" s="823" t="s">
        <v>2947</v>
      </c>
      <c r="C57" s="823" t="s">
        <v>2506</v>
      </c>
      <c r="D57" s="823" t="s">
        <v>2976</v>
      </c>
      <c r="E57" s="823" t="s">
        <v>2977</v>
      </c>
      <c r="F57" s="832">
        <v>1</v>
      </c>
      <c r="G57" s="832">
        <v>266</v>
      </c>
      <c r="H57" s="832"/>
      <c r="I57" s="832">
        <v>266</v>
      </c>
      <c r="J57" s="832">
        <v>3</v>
      </c>
      <c r="K57" s="832">
        <v>798</v>
      </c>
      <c r="L57" s="832"/>
      <c r="M57" s="832">
        <v>266</v>
      </c>
      <c r="N57" s="832"/>
      <c r="O57" s="832"/>
      <c r="P57" s="828"/>
      <c r="Q57" s="833"/>
    </row>
    <row r="58" spans="1:17" ht="14.45" customHeight="1" x14ac:dyDescent="0.2">
      <c r="A58" s="822" t="s">
        <v>2946</v>
      </c>
      <c r="B58" s="823" t="s">
        <v>2947</v>
      </c>
      <c r="C58" s="823" t="s">
        <v>2506</v>
      </c>
      <c r="D58" s="823" t="s">
        <v>2978</v>
      </c>
      <c r="E58" s="823" t="s">
        <v>2979</v>
      </c>
      <c r="F58" s="832"/>
      <c r="G58" s="832"/>
      <c r="H58" s="832"/>
      <c r="I58" s="832"/>
      <c r="J58" s="832">
        <v>1</v>
      </c>
      <c r="K58" s="832">
        <v>19</v>
      </c>
      <c r="L58" s="832"/>
      <c r="M58" s="832">
        <v>19</v>
      </c>
      <c r="N58" s="832">
        <v>1</v>
      </c>
      <c r="O58" s="832">
        <v>19</v>
      </c>
      <c r="P58" s="828"/>
      <c r="Q58" s="833">
        <v>19</v>
      </c>
    </row>
    <row r="59" spans="1:17" ht="14.45" customHeight="1" x14ac:dyDescent="0.2">
      <c r="A59" s="822" t="s">
        <v>2946</v>
      </c>
      <c r="B59" s="823" t="s">
        <v>2947</v>
      </c>
      <c r="C59" s="823" t="s">
        <v>2506</v>
      </c>
      <c r="D59" s="823" t="s">
        <v>2980</v>
      </c>
      <c r="E59" s="823" t="s">
        <v>2981</v>
      </c>
      <c r="F59" s="832"/>
      <c r="G59" s="832"/>
      <c r="H59" s="832"/>
      <c r="I59" s="832"/>
      <c r="J59" s="832">
        <v>1</v>
      </c>
      <c r="K59" s="832">
        <v>16</v>
      </c>
      <c r="L59" s="832"/>
      <c r="M59" s="832">
        <v>16</v>
      </c>
      <c r="N59" s="832">
        <v>1</v>
      </c>
      <c r="O59" s="832">
        <v>16</v>
      </c>
      <c r="P59" s="828"/>
      <c r="Q59" s="833">
        <v>16</v>
      </c>
    </row>
    <row r="60" spans="1:17" ht="14.45" customHeight="1" x14ac:dyDescent="0.2">
      <c r="A60" s="822" t="s">
        <v>2946</v>
      </c>
      <c r="B60" s="823" t="s">
        <v>2947</v>
      </c>
      <c r="C60" s="823" t="s">
        <v>2506</v>
      </c>
      <c r="D60" s="823" t="s">
        <v>2982</v>
      </c>
      <c r="E60" s="823" t="s">
        <v>2983</v>
      </c>
      <c r="F60" s="832">
        <v>3</v>
      </c>
      <c r="G60" s="832">
        <v>798</v>
      </c>
      <c r="H60" s="832"/>
      <c r="I60" s="832">
        <v>266</v>
      </c>
      <c r="J60" s="832">
        <v>9</v>
      </c>
      <c r="K60" s="832">
        <v>2394</v>
      </c>
      <c r="L60" s="832"/>
      <c r="M60" s="832">
        <v>266</v>
      </c>
      <c r="N60" s="832">
        <v>2</v>
      </c>
      <c r="O60" s="832">
        <v>534</v>
      </c>
      <c r="P60" s="828"/>
      <c r="Q60" s="833">
        <v>267</v>
      </c>
    </row>
    <row r="61" spans="1:17" ht="14.45" customHeight="1" x14ac:dyDescent="0.2">
      <c r="A61" s="822" t="s">
        <v>2946</v>
      </c>
      <c r="B61" s="823" t="s">
        <v>2947</v>
      </c>
      <c r="C61" s="823" t="s">
        <v>2506</v>
      </c>
      <c r="D61" s="823" t="s">
        <v>2984</v>
      </c>
      <c r="E61" s="823" t="s">
        <v>2985</v>
      </c>
      <c r="F61" s="832">
        <v>3</v>
      </c>
      <c r="G61" s="832">
        <v>693</v>
      </c>
      <c r="H61" s="832"/>
      <c r="I61" s="832">
        <v>231</v>
      </c>
      <c r="J61" s="832">
        <v>9</v>
      </c>
      <c r="K61" s="832">
        <v>2079</v>
      </c>
      <c r="L61" s="832"/>
      <c r="M61" s="832">
        <v>231</v>
      </c>
      <c r="N61" s="832">
        <v>2</v>
      </c>
      <c r="O61" s="832">
        <v>464</v>
      </c>
      <c r="P61" s="828"/>
      <c r="Q61" s="833">
        <v>232</v>
      </c>
    </row>
    <row r="62" spans="1:17" ht="14.45" customHeight="1" x14ac:dyDescent="0.2">
      <c r="A62" s="822" t="s">
        <v>2946</v>
      </c>
      <c r="B62" s="823" t="s">
        <v>2947</v>
      </c>
      <c r="C62" s="823" t="s">
        <v>2506</v>
      </c>
      <c r="D62" s="823" t="s">
        <v>2986</v>
      </c>
      <c r="E62" s="823" t="s">
        <v>2987</v>
      </c>
      <c r="F62" s="832">
        <v>1</v>
      </c>
      <c r="G62" s="832">
        <v>64</v>
      </c>
      <c r="H62" s="832"/>
      <c r="I62" s="832">
        <v>64</v>
      </c>
      <c r="J62" s="832">
        <v>1</v>
      </c>
      <c r="K62" s="832">
        <v>64</v>
      </c>
      <c r="L62" s="832"/>
      <c r="M62" s="832">
        <v>64</v>
      </c>
      <c r="N62" s="832">
        <v>1</v>
      </c>
      <c r="O62" s="832">
        <v>65</v>
      </c>
      <c r="P62" s="828"/>
      <c r="Q62" s="833">
        <v>65</v>
      </c>
    </row>
    <row r="63" spans="1:17" ht="14.45" customHeight="1" x14ac:dyDescent="0.2">
      <c r="A63" s="822" t="s">
        <v>2946</v>
      </c>
      <c r="B63" s="823" t="s">
        <v>2947</v>
      </c>
      <c r="C63" s="823" t="s">
        <v>2506</v>
      </c>
      <c r="D63" s="823" t="s">
        <v>2988</v>
      </c>
      <c r="E63" s="823" t="s">
        <v>2989</v>
      </c>
      <c r="F63" s="832"/>
      <c r="G63" s="832"/>
      <c r="H63" s="832"/>
      <c r="I63" s="832"/>
      <c r="J63" s="832">
        <v>1</v>
      </c>
      <c r="K63" s="832">
        <v>18</v>
      </c>
      <c r="L63" s="832"/>
      <c r="M63" s="832">
        <v>18</v>
      </c>
      <c r="N63" s="832">
        <v>1</v>
      </c>
      <c r="O63" s="832">
        <v>18</v>
      </c>
      <c r="P63" s="828"/>
      <c r="Q63" s="833">
        <v>18</v>
      </c>
    </row>
    <row r="64" spans="1:17" ht="14.45" customHeight="1" x14ac:dyDescent="0.2">
      <c r="A64" s="822" t="s">
        <v>2946</v>
      </c>
      <c r="B64" s="823" t="s">
        <v>2947</v>
      </c>
      <c r="C64" s="823" t="s">
        <v>2506</v>
      </c>
      <c r="D64" s="823" t="s">
        <v>2990</v>
      </c>
      <c r="E64" s="823" t="s">
        <v>2991</v>
      </c>
      <c r="F64" s="832">
        <v>338</v>
      </c>
      <c r="G64" s="832">
        <v>5746</v>
      </c>
      <c r="H64" s="832"/>
      <c r="I64" s="832">
        <v>17</v>
      </c>
      <c r="J64" s="832">
        <v>303</v>
      </c>
      <c r="K64" s="832">
        <v>5151</v>
      </c>
      <c r="L64" s="832"/>
      <c r="M64" s="832">
        <v>17</v>
      </c>
      <c r="N64" s="832">
        <v>214</v>
      </c>
      <c r="O64" s="832">
        <v>3638</v>
      </c>
      <c r="P64" s="828"/>
      <c r="Q64" s="833">
        <v>17</v>
      </c>
    </row>
    <row r="65" spans="1:17" ht="14.45" customHeight="1" x14ac:dyDescent="0.2">
      <c r="A65" s="822" t="s">
        <v>2946</v>
      </c>
      <c r="B65" s="823" t="s">
        <v>2947</v>
      </c>
      <c r="C65" s="823" t="s">
        <v>2506</v>
      </c>
      <c r="D65" s="823" t="s">
        <v>2992</v>
      </c>
      <c r="E65" s="823" t="s">
        <v>2993</v>
      </c>
      <c r="F65" s="832"/>
      <c r="G65" s="832"/>
      <c r="H65" s="832"/>
      <c r="I65" s="832"/>
      <c r="J65" s="832"/>
      <c r="K65" s="832"/>
      <c r="L65" s="832"/>
      <c r="M65" s="832"/>
      <c r="N65" s="832">
        <v>1</v>
      </c>
      <c r="O65" s="832">
        <v>23</v>
      </c>
      <c r="P65" s="828"/>
      <c r="Q65" s="833">
        <v>23</v>
      </c>
    </row>
    <row r="66" spans="1:17" ht="14.45" customHeight="1" x14ac:dyDescent="0.2">
      <c r="A66" s="822" t="s">
        <v>2946</v>
      </c>
      <c r="B66" s="823" t="s">
        <v>2947</v>
      </c>
      <c r="C66" s="823" t="s">
        <v>2506</v>
      </c>
      <c r="D66" s="823" t="s">
        <v>2994</v>
      </c>
      <c r="E66" s="823" t="s">
        <v>2995</v>
      </c>
      <c r="F66" s="832">
        <v>1</v>
      </c>
      <c r="G66" s="832">
        <v>47</v>
      </c>
      <c r="H66" s="832"/>
      <c r="I66" s="832">
        <v>47</v>
      </c>
      <c r="J66" s="832"/>
      <c r="K66" s="832"/>
      <c r="L66" s="832"/>
      <c r="M66" s="832"/>
      <c r="N66" s="832"/>
      <c r="O66" s="832"/>
      <c r="P66" s="828"/>
      <c r="Q66" s="833"/>
    </row>
    <row r="67" spans="1:17" ht="14.45" customHeight="1" x14ac:dyDescent="0.2">
      <c r="A67" s="822" t="s">
        <v>2946</v>
      </c>
      <c r="B67" s="823" t="s">
        <v>2947</v>
      </c>
      <c r="C67" s="823" t="s">
        <v>2506</v>
      </c>
      <c r="D67" s="823" t="s">
        <v>2996</v>
      </c>
      <c r="E67" s="823" t="s">
        <v>2997</v>
      </c>
      <c r="F67" s="832">
        <v>4</v>
      </c>
      <c r="G67" s="832">
        <v>212</v>
      </c>
      <c r="H67" s="832"/>
      <c r="I67" s="832">
        <v>53</v>
      </c>
      <c r="J67" s="832">
        <v>5</v>
      </c>
      <c r="K67" s="832">
        <v>265</v>
      </c>
      <c r="L67" s="832"/>
      <c r="M67" s="832">
        <v>53</v>
      </c>
      <c r="N67" s="832">
        <v>6</v>
      </c>
      <c r="O67" s="832">
        <v>324</v>
      </c>
      <c r="P67" s="828"/>
      <c r="Q67" s="833">
        <v>54</v>
      </c>
    </row>
    <row r="68" spans="1:17" ht="14.45" customHeight="1" x14ac:dyDescent="0.2">
      <c r="A68" s="822" t="s">
        <v>2946</v>
      </c>
      <c r="B68" s="823" t="s">
        <v>2947</v>
      </c>
      <c r="C68" s="823" t="s">
        <v>2506</v>
      </c>
      <c r="D68" s="823" t="s">
        <v>2998</v>
      </c>
      <c r="E68" s="823" t="s">
        <v>2999</v>
      </c>
      <c r="F68" s="832">
        <v>1</v>
      </c>
      <c r="G68" s="832">
        <v>61</v>
      </c>
      <c r="H68" s="832"/>
      <c r="I68" s="832">
        <v>61</v>
      </c>
      <c r="J68" s="832">
        <v>3</v>
      </c>
      <c r="K68" s="832">
        <v>183</v>
      </c>
      <c r="L68" s="832"/>
      <c r="M68" s="832">
        <v>61</v>
      </c>
      <c r="N68" s="832">
        <v>1</v>
      </c>
      <c r="O68" s="832">
        <v>62</v>
      </c>
      <c r="P68" s="828"/>
      <c r="Q68" s="833">
        <v>62</v>
      </c>
    </row>
    <row r="69" spans="1:17" ht="14.45" customHeight="1" x14ac:dyDescent="0.2">
      <c r="A69" s="822" t="s">
        <v>2946</v>
      </c>
      <c r="B69" s="823" t="s">
        <v>2947</v>
      </c>
      <c r="C69" s="823" t="s">
        <v>2506</v>
      </c>
      <c r="D69" s="823" t="s">
        <v>3000</v>
      </c>
      <c r="E69" s="823" t="s">
        <v>3001</v>
      </c>
      <c r="F69" s="832"/>
      <c r="G69" s="832"/>
      <c r="H69" s="832"/>
      <c r="I69" s="832"/>
      <c r="J69" s="832"/>
      <c r="K69" s="832"/>
      <c r="L69" s="832"/>
      <c r="M69" s="832"/>
      <c r="N69" s="832">
        <v>1</v>
      </c>
      <c r="O69" s="832">
        <v>29</v>
      </c>
      <c r="P69" s="828"/>
      <c r="Q69" s="833">
        <v>29</v>
      </c>
    </row>
    <row r="70" spans="1:17" ht="14.45" customHeight="1" x14ac:dyDescent="0.2">
      <c r="A70" s="822" t="s">
        <v>2946</v>
      </c>
      <c r="B70" s="823" t="s">
        <v>2947</v>
      </c>
      <c r="C70" s="823" t="s">
        <v>2506</v>
      </c>
      <c r="D70" s="823" t="s">
        <v>3002</v>
      </c>
      <c r="E70" s="823" t="s">
        <v>3003</v>
      </c>
      <c r="F70" s="832"/>
      <c r="G70" s="832"/>
      <c r="H70" s="832"/>
      <c r="I70" s="832"/>
      <c r="J70" s="832">
        <v>1</v>
      </c>
      <c r="K70" s="832">
        <v>18</v>
      </c>
      <c r="L70" s="832"/>
      <c r="M70" s="832">
        <v>18</v>
      </c>
      <c r="N70" s="832">
        <v>1</v>
      </c>
      <c r="O70" s="832">
        <v>18</v>
      </c>
      <c r="P70" s="828"/>
      <c r="Q70" s="833">
        <v>18</v>
      </c>
    </row>
    <row r="71" spans="1:17" ht="14.45" customHeight="1" x14ac:dyDescent="0.2">
      <c r="A71" s="822" t="s">
        <v>2946</v>
      </c>
      <c r="B71" s="823" t="s">
        <v>2947</v>
      </c>
      <c r="C71" s="823" t="s">
        <v>2506</v>
      </c>
      <c r="D71" s="823" t="s">
        <v>3004</v>
      </c>
      <c r="E71" s="823" t="s">
        <v>3005</v>
      </c>
      <c r="F71" s="832"/>
      <c r="G71" s="832"/>
      <c r="H71" s="832"/>
      <c r="I71" s="832"/>
      <c r="J71" s="832">
        <v>5</v>
      </c>
      <c r="K71" s="832">
        <v>95</v>
      </c>
      <c r="L71" s="832"/>
      <c r="M71" s="832">
        <v>19</v>
      </c>
      <c r="N71" s="832">
        <v>3</v>
      </c>
      <c r="O71" s="832">
        <v>57</v>
      </c>
      <c r="P71" s="828"/>
      <c r="Q71" s="833">
        <v>19</v>
      </c>
    </row>
    <row r="72" spans="1:17" ht="14.45" customHeight="1" x14ac:dyDescent="0.2">
      <c r="A72" s="822" t="s">
        <v>2946</v>
      </c>
      <c r="B72" s="823" t="s">
        <v>2947</v>
      </c>
      <c r="C72" s="823" t="s">
        <v>2506</v>
      </c>
      <c r="D72" s="823" t="s">
        <v>3006</v>
      </c>
      <c r="E72" s="823" t="s">
        <v>3007</v>
      </c>
      <c r="F72" s="832">
        <v>6</v>
      </c>
      <c r="G72" s="832">
        <v>654</v>
      </c>
      <c r="H72" s="832"/>
      <c r="I72" s="832">
        <v>109</v>
      </c>
      <c r="J72" s="832">
        <v>21</v>
      </c>
      <c r="K72" s="832">
        <v>2289</v>
      </c>
      <c r="L72" s="832"/>
      <c r="M72" s="832">
        <v>109</v>
      </c>
      <c r="N72" s="832">
        <v>7</v>
      </c>
      <c r="O72" s="832">
        <v>777</v>
      </c>
      <c r="P72" s="828"/>
      <c r="Q72" s="833">
        <v>111</v>
      </c>
    </row>
    <row r="73" spans="1:17" ht="14.45" customHeight="1" x14ac:dyDescent="0.2">
      <c r="A73" s="822" t="s">
        <v>2946</v>
      </c>
      <c r="B73" s="823" t="s">
        <v>2947</v>
      </c>
      <c r="C73" s="823" t="s">
        <v>2506</v>
      </c>
      <c r="D73" s="823" t="s">
        <v>3008</v>
      </c>
      <c r="E73" s="823" t="s">
        <v>3009</v>
      </c>
      <c r="F73" s="832">
        <v>1</v>
      </c>
      <c r="G73" s="832">
        <v>1470</v>
      </c>
      <c r="H73" s="832"/>
      <c r="I73" s="832">
        <v>1470</v>
      </c>
      <c r="J73" s="832"/>
      <c r="K73" s="832"/>
      <c r="L73" s="832"/>
      <c r="M73" s="832"/>
      <c r="N73" s="832"/>
      <c r="O73" s="832"/>
      <c r="P73" s="828"/>
      <c r="Q73" s="833"/>
    </row>
    <row r="74" spans="1:17" ht="14.45" customHeight="1" x14ac:dyDescent="0.2">
      <c r="A74" s="822" t="s">
        <v>2946</v>
      </c>
      <c r="B74" s="823" t="s">
        <v>2947</v>
      </c>
      <c r="C74" s="823" t="s">
        <v>2506</v>
      </c>
      <c r="D74" s="823" t="s">
        <v>3010</v>
      </c>
      <c r="E74" s="823" t="s">
        <v>3011</v>
      </c>
      <c r="F74" s="832">
        <v>1</v>
      </c>
      <c r="G74" s="832">
        <v>392</v>
      </c>
      <c r="H74" s="832"/>
      <c r="I74" s="832">
        <v>392</v>
      </c>
      <c r="J74" s="832">
        <v>2</v>
      </c>
      <c r="K74" s="832">
        <v>784</v>
      </c>
      <c r="L74" s="832"/>
      <c r="M74" s="832">
        <v>392</v>
      </c>
      <c r="N74" s="832">
        <v>1</v>
      </c>
      <c r="O74" s="832">
        <v>394</v>
      </c>
      <c r="P74" s="828"/>
      <c r="Q74" s="833">
        <v>394</v>
      </c>
    </row>
    <row r="75" spans="1:17" ht="14.45" customHeight="1" x14ac:dyDescent="0.2">
      <c r="A75" s="822" t="s">
        <v>2946</v>
      </c>
      <c r="B75" s="823" t="s">
        <v>2947</v>
      </c>
      <c r="C75" s="823" t="s">
        <v>2506</v>
      </c>
      <c r="D75" s="823" t="s">
        <v>3012</v>
      </c>
      <c r="E75" s="823" t="s">
        <v>3013</v>
      </c>
      <c r="F75" s="832">
        <v>22</v>
      </c>
      <c r="G75" s="832">
        <v>10208</v>
      </c>
      <c r="H75" s="832"/>
      <c r="I75" s="832">
        <v>464</v>
      </c>
      <c r="J75" s="832">
        <v>12</v>
      </c>
      <c r="K75" s="832">
        <v>5580</v>
      </c>
      <c r="L75" s="832"/>
      <c r="M75" s="832">
        <v>465</v>
      </c>
      <c r="N75" s="832">
        <v>25</v>
      </c>
      <c r="O75" s="832">
        <v>11675</v>
      </c>
      <c r="P75" s="828"/>
      <c r="Q75" s="833">
        <v>467</v>
      </c>
    </row>
    <row r="76" spans="1:17" ht="14.45" customHeight="1" x14ac:dyDescent="0.2">
      <c r="A76" s="822" t="s">
        <v>2946</v>
      </c>
      <c r="B76" s="823" t="s">
        <v>2947</v>
      </c>
      <c r="C76" s="823" t="s">
        <v>2506</v>
      </c>
      <c r="D76" s="823" t="s">
        <v>3014</v>
      </c>
      <c r="E76" s="823" t="s">
        <v>3015</v>
      </c>
      <c r="F76" s="832">
        <v>51</v>
      </c>
      <c r="G76" s="832">
        <v>43554</v>
      </c>
      <c r="H76" s="832"/>
      <c r="I76" s="832">
        <v>854</v>
      </c>
      <c r="J76" s="832">
        <v>74</v>
      </c>
      <c r="K76" s="832">
        <v>63270</v>
      </c>
      <c r="L76" s="832"/>
      <c r="M76" s="832">
        <v>855</v>
      </c>
      <c r="N76" s="832">
        <v>41</v>
      </c>
      <c r="O76" s="832">
        <v>35137</v>
      </c>
      <c r="P76" s="828"/>
      <c r="Q76" s="833">
        <v>857</v>
      </c>
    </row>
    <row r="77" spans="1:17" ht="14.45" customHeight="1" x14ac:dyDescent="0.2">
      <c r="A77" s="822" t="s">
        <v>2946</v>
      </c>
      <c r="B77" s="823" t="s">
        <v>2947</v>
      </c>
      <c r="C77" s="823" t="s">
        <v>2506</v>
      </c>
      <c r="D77" s="823" t="s">
        <v>3016</v>
      </c>
      <c r="E77" s="823" t="s">
        <v>3017</v>
      </c>
      <c r="F77" s="832">
        <v>2430</v>
      </c>
      <c r="G77" s="832">
        <v>456840</v>
      </c>
      <c r="H77" s="832"/>
      <c r="I77" s="832">
        <v>188</v>
      </c>
      <c r="J77" s="832">
        <v>2150</v>
      </c>
      <c r="K77" s="832">
        <v>404200</v>
      </c>
      <c r="L77" s="832"/>
      <c r="M77" s="832">
        <v>188</v>
      </c>
      <c r="N77" s="832">
        <v>2351</v>
      </c>
      <c r="O77" s="832">
        <v>446690</v>
      </c>
      <c r="P77" s="828"/>
      <c r="Q77" s="833">
        <v>190</v>
      </c>
    </row>
    <row r="78" spans="1:17" ht="14.45" customHeight="1" x14ac:dyDescent="0.2">
      <c r="A78" s="822" t="s">
        <v>2946</v>
      </c>
      <c r="B78" s="823" t="s">
        <v>2947</v>
      </c>
      <c r="C78" s="823" t="s">
        <v>2506</v>
      </c>
      <c r="D78" s="823" t="s">
        <v>3018</v>
      </c>
      <c r="E78" s="823" t="s">
        <v>3019</v>
      </c>
      <c r="F78" s="832"/>
      <c r="G78" s="832"/>
      <c r="H78" s="832"/>
      <c r="I78" s="832"/>
      <c r="J78" s="832">
        <v>1</v>
      </c>
      <c r="K78" s="832">
        <v>168</v>
      </c>
      <c r="L78" s="832"/>
      <c r="M78" s="832">
        <v>168</v>
      </c>
      <c r="N78" s="832"/>
      <c r="O78" s="832"/>
      <c r="P78" s="828"/>
      <c r="Q78" s="833"/>
    </row>
    <row r="79" spans="1:17" ht="14.45" customHeight="1" x14ac:dyDescent="0.2">
      <c r="A79" s="822" t="s">
        <v>2946</v>
      </c>
      <c r="B79" s="823" t="s">
        <v>2947</v>
      </c>
      <c r="C79" s="823" t="s">
        <v>2506</v>
      </c>
      <c r="D79" s="823" t="s">
        <v>3020</v>
      </c>
      <c r="E79" s="823" t="s">
        <v>3021</v>
      </c>
      <c r="F79" s="832"/>
      <c r="G79" s="832"/>
      <c r="H79" s="832"/>
      <c r="I79" s="832"/>
      <c r="J79" s="832">
        <v>1</v>
      </c>
      <c r="K79" s="832">
        <v>310</v>
      </c>
      <c r="L79" s="832"/>
      <c r="M79" s="832">
        <v>310</v>
      </c>
      <c r="N79" s="832"/>
      <c r="O79" s="832"/>
      <c r="P79" s="828"/>
      <c r="Q79" s="833"/>
    </row>
    <row r="80" spans="1:17" ht="14.45" customHeight="1" x14ac:dyDescent="0.2">
      <c r="A80" s="822" t="s">
        <v>2946</v>
      </c>
      <c r="B80" s="823" t="s">
        <v>2947</v>
      </c>
      <c r="C80" s="823" t="s">
        <v>2506</v>
      </c>
      <c r="D80" s="823" t="s">
        <v>3022</v>
      </c>
      <c r="E80" s="823" t="s">
        <v>3023</v>
      </c>
      <c r="F80" s="832">
        <v>3</v>
      </c>
      <c r="G80" s="832">
        <v>3681</v>
      </c>
      <c r="H80" s="832"/>
      <c r="I80" s="832">
        <v>1227</v>
      </c>
      <c r="J80" s="832">
        <v>4</v>
      </c>
      <c r="K80" s="832">
        <v>4920</v>
      </c>
      <c r="L80" s="832"/>
      <c r="M80" s="832">
        <v>1230</v>
      </c>
      <c r="N80" s="832">
        <v>3</v>
      </c>
      <c r="O80" s="832">
        <v>3720</v>
      </c>
      <c r="P80" s="828"/>
      <c r="Q80" s="833">
        <v>1240</v>
      </c>
    </row>
    <row r="81" spans="1:17" ht="14.45" customHeight="1" x14ac:dyDescent="0.2">
      <c r="A81" s="822" t="s">
        <v>2946</v>
      </c>
      <c r="B81" s="823" t="s">
        <v>2947</v>
      </c>
      <c r="C81" s="823" t="s">
        <v>2506</v>
      </c>
      <c r="D81" s="823" t="s">
        <v>3024</v>
      </c>
      <c r="E81" s="823" t="s">
        <v>3025</v>
      </c>
      <c r="F81" s="832">
        <v>316</v>
      </c>
      <c r="G81" s="832">
        <v>249324</v>
      </c>
      <c r="H81" s="832"/>
      <c r="I81" s="832">
        <v>789</v>
      </c>
      <c r="J81" s="832">
        <v>327</v>
      </c>
      <c r="K81" s="832">
        <v>258657</v>
      </c>
      <c r="L81" s="832"/>
      <c r="M81" s="832">
        <v>791</v>
      </c>
      <c r="N81" s="832">
        <v>172</v>
      </c>
      <c r="O81" s="832">
        <v>136568</v>
      </c>
      <c r="P81" s="828"/>
      <c r="Q81" s="833">
        <v>794</v>
      </c>
    </row>
    <row r="82" spans="1:17" ht="14.45" customHeight="1" x14ac:dyDescent="0.2">
      <c r="A82" s="822" t="s">
        <v>2946</v>
      </c>
      <c r="B82" s="823" t="s">
        <v>2947</v>
      </c>
      <c r="C82" s="823" t="s">
        <v>2506</v>
      </c>
      <c r="D82" s="823" t="s">
        <v>3026</v>
      </c>
      <c r="E82" s="823" t="s">
        <v>3027</v>
      </c>
      <c r="F82" s="832">
        <v>7</v>
      </c>
      <c r="G82" s="832">
        <v>1330</v>
      </c>
      <c r="H82" s="832"/>
      <c r="I82" s="832">
        <v>190</v>
      </c>
      <c r="J82" s="832">
        <v>23</v>
      </c>
      <c r="K82" s="832">
        <v>4393</v>
      </c>
      <c r="L82" s="832"/>
      <c r="M82" s="832">
        <v>191</v>
      </c>
      <c r="N82" s="832">
        <v>2</v>
      </c>
      <c r="O82" s="832">
        <v>386</v>
      </c>
      <c r="P82" s="828"/>
      <c r="Q82" s="833">
        <v>193</v>
      </c>
    </row>
    <row r="83" spans="1:17" ht="14.45" customHeight="1" x14ac:dyDescent="0.2">
      <c r="A83" s="822" t="s">
        <v>2946</v>
      </c>
      <c r="B83" s="823" t="s">
        <v>2947</v>
      </c>
      <c r="C83" s="823" t="s">
        <v>2506</v>
      </c>
      <c r="D83" s="823" t="s">
        <v>3028</v>
      </c>
      <c r="E83" s="823" t="s">
        <v>3029</v>
      </c>
      <c r="F83" s="832">
        <v>207</v>
      </c>
      <c r="G83" s="832">
        <v>47403</v>
      </c>
      <c r="H83" s="832"/>
      <c r="I83" s="832">
        <v>229</v>
      </c>
      <c r="J83" s="832">
        <v>192</v>
      </c>
      <c r="K83" s="832">
        <v>44160</v>
      </c>
      <c r="L83" s="832"/>
      <c r="M83" s="832">
        <v>230</v>
      </c>
      <c r="N83" s="832">
        <v>155</v>
      </c>
      <c r="O83" s="832">
        <v>35960</v>
      </c>
      <c r="P83" s="828"/>
      <c r="Q83" s="833">
        <v>232</v>
      </c>
    </row>
    <row r="84" spans="1:17" ht="14.45" customHeight="1" x14ac:dyDescent="0.2">
      <c r="A84" s="822" t="s">
        <v>2946</v>
      </c>
      <c r="B84" s="823" t="s">
        <v>2947</v>
      </c>
      <c r="C84" s="823" t="s">
        <v>2506</v>
      </c>
      <c r="D84" s="823" t="s">
        <v>3030</v>
      </c>
      <c r="E84" s="823" t="s">
        <v>3031</v>
      </c>
      <c r="F84" s="832">
        <v>6</v>
      </c>
      <c r="G84" s="832">
        <v>960</v>
      </c>
      <c r="H84" s="832"/>
      <c r="I84" s="832">
        <v>160</v>
      </c>
      <c r="J84" s="832">
        <v>17</v>
      </c>
      <c r="K84" s="832">
        <v>2737</v>
      </c>
      <c r="L84" s="832"/>
      <c r="M84" s="832">
        <v>161</v>
      </c>
      <c r="N84" s="832">
        <v>2</v>
      </c>
      <c r="O84" s="832">
        <v>326</v>
      </c>
      <c r="P84" s="828"/>
      <c r="Q84" s="833">
        <v>163</v>
      </c>
    </row>
    <row r="85" spans="1:17" ht="14.45" customHeight="1" x14ac:dyDescent="0.2">
      <c r="A85" s="822" t="s">
        <v>2946</v>
      </c>
      <c r="B85" s="823" t="s">
        <v>2947</v>
      </c>
      <c r="C85" s="823" t="s">
        <v>2506</v>
      </c>
      <c r="D85" s="823" t="s">
        <v>3032</v>
      </c>
      <c r="E85" s="823" t="s">
        <v>3033</v>
      </c>
      <c r="F85" s="832">
        <v>1</v>
      </c>
      <c r="G85" s="832">
        <v>463</v>
      </c>
      <c r="H85" s="832"/>
      <c r="I85" s="832">
        <v>463</v>
      </c>
      <c r="J85" s="832">
        <v>1</v>
      </c>
      <c r="K85" s="832">
        <v>464</v>
      </c>
      <c r="L85" s="832"/>
      <c r="M85" s="832">
        <v>464</v>
      </c>
      <c r="N85" s="832"/>
      <c r="O85" s="832"/>
      <c r="P85" s="828"/>
      <c r="Q85" s="833"/>
    </row>
    <row r="86" spans="1:17" ht="14.45" customHeight="1" x14ac:dyDescent="0.2">
      <c r="A86" s="822" t="s">
        <v>2946</v>
      </c>
      <c r="B86" s="823" t="s">
        <v>2947</v>
      </c>
      <c r="C86" s="823" t="s">
        <v>2506</v>
      </c>
      <c r="D86" s="823" t="s">
        <v>3034</v>
      </c>
      <c r="E86" s="823" t="s">
        <v>3035</v>
      </c>
      <c r="F86" s="832">
        <v>1</v>
      </c>
      <c r="G86" s="832">
        <v>563</v>
      </c>
      <c r="H86" s="832"/>
      <c r="I86" s="832">
        <v>563</v>
      </c>
      <c r="J86" s="832">
        <v>5</v>
      </c>
      <c r="K86" s="832">
        <v>2820</v>
      </c>
      <c r="L86" s="832"/>
      <c r="M86" s="832">
        <v>564</v>
      </c>
      <c r="N86" s="832"/>
      <c r="O86" s="832"/>
      <c r="P86" s="828"/>
      <c r="Q86" s="833"/>
    </row>
    <row r="87" spans="1:17" ht="14.45" customHeight="1" x14ac:dyDescent="0.2">
      <c r="A87" s="822" t="s">
        <v>2946</v>
      </c>
      <c r="B87" s="823" t="s">
        <v>2947</v>
      </c>
      <c r="C87" s="823" t="s">
        <v>2506</v>
      </c>
      <c r="D87" s="823" t="s">
        <v>3036</v>
      </c>
      <c r="E87" s="823" t="s">
        <v>3037</v>
      </c>
      <c r="F87" s="832"/>
      <c r="G87" s="832"/>
      <c r="H87" s="832"/>
      <c r="I87" s="832"/>
      <c r="J87" s="832">
        <v>2</v>
      </c>
      <c r="K87" s="832">
        <v>348</v>
      </c>
      <c r="L87" s="832"/>
      <c r="M87" s="832">
        <v>174</v>
      </c>
      <c r="N87" s="832"/>
      <c r="O87" s="832"/>
      <c r="P87" s="828"/>
      <c r="Q87" s="833"/>
    </row>
    <row r="88" spans="1:17" ht="14.45" customHeight="1" x14ac:dyDescent="0.2">
      <c r="A88" s="822" t="s">
        <v>2946</v>
      </c>
      <c r="B88" s="823" t="s">
        <v>2947</v>
      </c>
      <c r="C88" s="823" t="s">
        <v>2506</v>
      </c>
      <c r="D88" s="823" t="s">
        <v>3038</v>
      </c>
      <c r="E88" s="823" t="s">
        <v>3039</v>
      </c>
      <c r="F88" s="832">
        <v>2</v>
      </c>
      <c r="G88" s="832">
        <v>404</v>
      </c>
      <c r="H88" s="832"/>
      <c r="I88" s="832">
        <v>202</v>
      </c>
      <c r="J88" s="832">
        <v>11</v>
      </c>
      <c r="K88" s="832">
        <v>2233</v>
      </c>
      <c r="L88" s="832"/>
      <c r="M88" s="832">
        <v>203</v>
      </c>
      <c r="N88" s="832">
        <v>2</v>
      </c>
      <c r="O88" s="832">
        <v>410</v>
      </c>
      <c r="P88" s="828"/>
      <c r="Q88" s="833">
        <v>205</v>
      </c>
    </row>
    <row r="89" spans="1:17" ht="14.45" customHeight="1" x14ac:dyDescent="0.2">
      <c r="A89" s="822" t="s">
        <v>2946</v>
      </c>
      <c r="B89" s="823" t="s">
        <v>2947</v>
      </c>
      <c r="C89" s="823" t="s">
        <v>2506</v>
      </c>
      <c r="D89" s="823" t="s">
        <v>3040</v>
      </c>
      <c r="E89" s="823" t="s">
        <v>3041</v>
      </c>
      <c r="F89" s="832">
        <v>1</v>
      </c>
      <c r="G89" s="832">
        <v>134</v>
      </c>
      <c r="H89" s="832"/>
      <c r="I89" s="832">
        <v>134</v>
      </c>
      <c r="J89" s="832">
        <v>1</v>
      </c>
      <c r="K89" s="832">
        <v>135</v>
      </c>
      <c r="L89" s="832"/>
      <c r="M89" s="832">
        <v>135</v>
      </c>
      <c r="N89" s="832"/>
      <c r="O89" s="832"/>
      <c r="P89" s="828"/>
      <c r="Q89" s="833"/>
    </row>
    <row r="90" spans="1:17" ht="14.45" customHeight="1" x14ac:dyDescent="0.2">
      <c r="A90" s="822" t="s">
        <v>2946</v>
      </c>
      <c r="B90" s="823" t="s">
        <v>2947</v>
      </c>
      <c r="C90" s="823" t="s">
        <v>2506</v>
      </c>
      <c r="D90" s="823" t="s">
        <v>3042</v>
      </c>
      <c r="E90" s="823" t="s">
        <v>3043</v>
      </c>
      <c r="F90" s="832"/>
      <c r="G90" s="832"/>
      <c r="H90" s="832"/>
      <c r="I90" s="832"/>
      <c r="J90" s="832">
        <v>7</v>
      </c>
      <c r="K90" s="832">
        <v>1260</v>
      </c>
      <c r="L90" s="832"/>
      <c r="M90" s="832">
        <v>180</v>
      </c>
      <c r="N90" s="832"/>
      <c r="O90" s="832"/>
      <c r="P90" s="828"/>
      <c r="Q90" s="833"/>
    </row>
    <row r="91" spans="1:17" ht="14.45" customHeight="1" x14ac:dyDescent="0.2">
      <c r="A91" s="822" t="s">
        <v>2946</v>
      </c>
      <c r="B91" s="823" t="s">
        <v>2947</v>
      </c>
      <c r="C91" s="823" t="s">
        <v>2506</v>
      </c>
      <c r="D91" s="823" t="s">
        <v>3044</v>
      </c>
      <c r="E91" s="823" t="s">
        <v>3045</v>
      </c>
      <c r="F91" s="832"/>
      <c r="G91" s="832"/>
      <c r="H91" s="832"/>
      <c r="I91" s="832"/>
      <c r="J91" s="832"/>
      <c r="K91" s="832"/>
      <c r="L91" s="832"/>
      <c r="M91" s="832"/>
      <c r="N91" s="832">
        <v>1</v>
      </c>
      <c r="O91" s="832">
        <v>418</v>
      </c>
      <c r="P91" s="828"/>
      <c r="Q91" s="833">
        <v>418</v>
      </c>
    </row>
    <row r="92" spans="1:17" ht="14.45" customHeight="1" x14ac:dyDescent="0.2">
      <c r="A92" s="822" t="s">
        <v>2946</v>
      </c>
      <c r="B92" s="823" t="s">
        <v>2947</v>
      </c>
      <c r="C92" s="823" t="s">
        <v>2506</v>
      </c>
      <c r="D92" s="823" t="s">
        <v>3046</v>
      </c>
      <c r="E92" s="823" t="s">
        <v>3047</v>
      </c>
      <c r="F92" s="832"/>
      <c r="G92" s="832"/>
      <c r="H92" s="832"/>
      <c r="I92" s="832"/>
      <c r="J92" s="832">
        <v>1</v>
      </c>
      <c r="K92" s="832">
        <v>943</v>
      </c>
      <c r="L92" s="832"/>
      <c r="M92" s="832">
        <v>943</v>
      </c>
      <c r="N92" s="832"/>
      <c r="O92" s="832"/>
      <c r="P92" s="828"/>
      <c r="Q92" s="833"/>
    </row>
    <row r="93" spans="1:17" ht="14.45" customHeight="1" x14ac:dyDescent="0.2">
      <c r="A93" s="822" t="s">
        <v>2946</v>
      </c>
      <c r="B93" s="823" t="s">
        <v>2947</v>
      </c>
      <c r="C93" s="823" t="s">
        <v>2506</v>
      </c>
      <c r="D93" s="823" t="s">
        <v>3048</v>
      </c>
      <c r="E93" s="823" t="s">
        <v>3049</v>
      </c>
      <c r="F93" s="832"/>
      <c r="G93" s="832"/>
      <c r="H93" s="832"/>
      <c r="I93" s="832"/>
      <c r="J93" s="832">
        <v>2</v>
      </c>
      <c r="K93" s="832">
        <v>624</v>
      </c>
      <c r="L93" s="832"/>
      <c r="M93" s="832">
        <v>312</v>
      </c>
      <c r="N93" s="832"/>
      <c r="O93" s="832"/>
      <c r="P93" s="828"/>
      <c r="Q93" s="833"/>
    </row>
    <row r="94" spans="1:17" ht="14.45" customHeight="1" x14ac:dyDescent="0.2">
      <c r="A94" s="822" t="s">
        <v>2946</v>
      </c>
      <c r="B94" s="823" t="s">
        <v>2947</v>
      </c>
      <c r="C94" s="823" t="s">
        <v>2506</v>
      </c>
      <c r="D94" s="823" t="s">
        <v>3050</v>
      </c>
      <c r="E94" s="823" t="s">
        <v>3051</v>
      </c>
      <c r="F94" s="832">
        <v>1</v>
      </c>
      <c r="G94" s="832">
        <v>89</v>
      </c>
      <c r="H94" s="832"/>
      <c r="I94" s="832">
        <v>89</v>
      </c>
      <c r="J94" s="832">
        <v>6</v>
      </c>
      <c r="K94" s="832">
        <v>540</v>
      </c>
      <c r="L94" s="832"/>
      <c r="M94" s="832">
        <v>90</v>
      </c>
      <c r="N94" s="832">
        <v>7</v>
      </c>
      <c r="O94" s="832">
        <v>630</v>
      </c>
      <c r="P94" s="828"/>
      <c r="Q94" s="833">
        <v>90</v>
      </c>
    </row>
    <row r="95" spans="1:17" ht="14.45" customHeight="1" x14ac:dyDescent="0.2">
      <c r="A95" s="822" t="s">
        <v>2946</v>
      </c>
      <c r="B95" s="823" t="s">
        <v>2947</v>
      </c>
      <c r="C95" s="823" t="s">
        <v>2506</v>
      </c>
      <c r="D95" s="823" t="s">
        <v>3052</v>
      </c>
      <c r="E95" s="823" t="s">
        <v>3053</v>
      </c>
      <c r="F95" s="832"/>
      <c r="G95" s="832"/>
      <c r="H95" s="832"/>
      <c r="I95" s="832"/>
      <c r="J95" s="832"/>
      <c r="K95" s="832"/>
      <c r="L95" s="832"/>
      <c r="M95" s="832"/>
      <c r="N95" s="832">
        <v>1</v>
      </c>
      <c r="O95" s="832">
        <v>23</v>
      </c>
      <c r="P95" s="828"/>
      <c r="Q95" s="833">
        <v>23</v>
      </c>
    </row>
    <row r="96" spans="1:17" ht="14.45" customHeight="1" x14ac:dyDescent="0.2">
      <c r="A96" s="822" t="s">
        <v>2946</v>
      </c>
      <c r="B96" s="823" t="s">
        <v>2947</v>
      </c>
      <c r="C96" s="823" t="s">
        <v>2506</v>
      </c>
      <c r="D96" s="823" t="s">
        <v>3054</v>
      </c>
      <c r="E96" s="823" t="s">
        <v>3055</v>
      </c>
      <c r="F96" s="832">
        <v>1981</v>
      </c>
      <c r="G96" s="832">
        <v>59430</v>
      </c>
      <c r="H96" s="832"/>
      <c r="I96" s="832">
        <v>30</v>
      </c>
      <c r="J96" s="832">
        <v>2145</v>
      </c>
      <c r="K96" s="832">
        <v>66495</v>
      </c>
      <c r="L96" s="832"/>
      <c r="M96" s="832">
        <v>31</v>
      </c>
      <c r="N96" s="832">
        <v>2193</v>
      </c>
      <c r="O96" s="832">
        <v>67983</v>
      </c>
      <c r="P96" s="828"/>
      <c r="Q96" s="833">
        <v>31</v>
      </c>
    </row>
    <row r="97" spans="1:17" ht="14.45" customHeight="1" x14ac:dyDescent="0.2">
      <c r="A97" s="822" t="s">
        <v>2946</v>
      </c>
      <c r="B97" s="823" t="s">
        <v>2947</v>
      </c>
      <c r="C97" s="823" t="s">
        <v>2506</v>
      </c>
      <c r="D97" s="823" t="s">
        <v>3056</v>
      </c>
      <c r="E97" s="823" t="s">
        <v>3057</v>
      </c>
      <c r="F97" s="832">
        <v>1</v>
      </c>
      <c r="G97" s="832">
        <v>50</v>
      </c>
      <c r="H97" s="832"/>
      <c r="I97" s="832">
        <v>50</v>
      </c>
      <c r="J97" s="832">
        <v>4</v>
      </c>
      <c r="K97" s="832">
        <v>200</v>
      </c>
      <c r="L97" s="832"/>
      <c r="M97" s="832">
        <v>50</v>
      </c>
      <c r="N97" s="832">
        <v>1</v>
      </c>
      <c r="O97" s="832">
        <v>51</v>
      </c>
      <c r="P97" s="828"/>
      <c r="Q97" s="833">
        <v>51</v>
      </c>
    </row>
    <row r="98" spans="1:17" ht="14.45" customHeight="1" x14ac:dyDescent="0.2">
      <c r="A98" s="822" t="s">
        <v>2946</v>
      </c>
      <c r="B98" s="823" t="s">
        <v>2947</v>
      </c>
      <c r="C98" s="823" t="s">
        <v>2506</v>
      </c>
      <c r="D98" s="823" t="s">
        <v>3058</v>
      </c>
      <c r="E98" s="823" t="s">
        <v>3059</v>
      </c>
      <c r="F98" s="832">
        <v>150</v>
      </c>
      <c r="G98" s="832">
        <v>1950</v>
      </c>
      <c r="H98" s="832"/>
      <c r="I98" s="832">
        <v>13</v>
      </c>
      <c r="J98" s="832">
        <v>109</v>
      </c>
      <c r="K98" s="832">
        <v>1417</v>
      </c>
      <c r="L98" s="832"/>
      <c r="M98" s="832">
        <v>13</v>
      </c>
      <c r="N98" s="832">
        <v>79</v>
      </c>
      <c r="O98" s="832">
        <v>1106</v>
      </c>
      <c r="P98" s="828"/>
      <c r="Q98" s="833">
        <v>14</v>
      </c>
    </row>
    <row r="99" spans="1:17" ht="14.45" customHeight="1" x14ac:dyDescent="0.2">
      <c r="A99" s="822" t="s">
        <v>2946</v>
      </c>
      <c r="B99" s="823" t="s">
        <v>2947</v>
      </c>
      <c r="C99" s="823" t="s">
        <v>2506</v>
      </c>
      <c r="D99" s="823" t="s">
        <v>3060</v>
      </c>
      <c r="E99" s="823" t="s">
        <v>3061</v>
      </c>
      <c r="F99" s="832">
        <v>11</v>
      </c>
      <c r="G99" s="832">
        <v>2024</v>
      </c>
      <c r="H99" s="832"/>
      <c r="I99" s="832">
        <v>184</v>
      </c>
      <c r="J99" s="832">
        <v>16</v>
      </c>
      <c r="K99" s="832">
        <v>2960</v>
      </c>
      <c r="L99" s="832"/>
      <c r="M99" s="832">
        <v>185</v>
      </c>
      <c r="N99" s="832">
        <v>8</v>
      </c>
      <c r="O99" s="832">
        <v>1496</v>
      </c>
      <c r="P99" s="828"/>
      <c r="Q99" s="833">
        <v>187</v>
      </c>
    </row>
    <row r="100" spans="1:17" ht="14.45" customHeight="1" x14ac:dyDescent="0.2">
      <c r="A100" s="822" t="s">
        <v>2946</v>
      </c>
      <c r="B100" s="823" t="s">
        <v>2947</v>
      </c>
      <c r="C100" s="823" t="s">
        <v>2506</v>
      </c>
      <c r="D100" s="823" t="s">
        <v>3062</v>
      </c>
      <c r="E100" s="823" t="s">
        <v>3063</v>
      </c>
      <c r="F100" s="832"/>
      <c r="G100" s="832"/>
      <c r="H100" s="832"/>
      <c r="I100" s="832"/>
      <c r="J100" s="832">
        <v>1</v>
      </c>
      <c r="K100" s="832">
        <v>17</v>
      </c>
      <c r="L100" s="832"/>
      <c r="M100" s="832">
        <v>17</v>
      </c>
      <c r="N100" s="832">
        <v>1</v>
      </c>
      <c r="O100" s="832">
        <v>17</v>
      </c>
      <c r="P100" s="828"/>
      <c r="Q100" s="833">
        <v>17</v>
      </c>
    </row>
    <row r="101" spans="1:17" ht="14.45" customHeight="1" x14ac:dyDescent="0.2">
      <c r="A101" s="822" t="s">
        <v>2946</v>
      </c>
      <c r="B101" s="823" t="s">
        <v>2947</v>
      </c>
      <c r="C101" s="823" t="s">
        <v>2506</v>
      </c>
      <c r="D101" s="823" t="s">
        <v>3064</v>
      </c>
      <c r="E101" s="823" t="s">
        <v>3065</v>
      </c>
      <c r="F101" s="832"/>
      <c r="G101" s="832"/>
      <c r="H101" s="832"/>
      <c r="I101" s="832"/>
      <c r="J101" s="832"/>
      <c r="K101" s="832"/>
      <c r="L101" s="832"/>
      <c r="M101" s="832"/>
      <c r="N101" s="832">
        <v>5</v>
      </c>
      <c r="O101" s="832">
        <v>375</v>
      </c>
      <c r="P101" s="828"/>
      <c r="Q101" s="833">
        <v>75</v>
      </c>
    </row>
    <row r="102" spans="1:17" ht="14.45" customHeight="1" x14ac:dyDescent="0.2">
      <c r="A102" s="822" t="s">
        <v>2946</v>
      </c>
      <c r="B102" s="823" t="s">
        <v>2947</v>
      </c>
      <c r="C102" s="823" t="s">
        <v>2506</v>
      </c>
      <c r="D102" s="823" t="s">
        <v>3066</v>
      </c>
      <c r="E102" s="823" t="s">
        <v>3067</v>
      </c>
      <c r="F102" s="832"/>
      <c r="G102" s="832"/>
      <c r="H102" s="832"/>
      <c r="I102" s="832"/>
      <c r="J102" s="832">
        <v>2</v>
      </c>
      <c r="K102" s="832">
        <v>372</v>
      </c>
      <c r="L102" s="832"/>
      <c r="M102" s="832">
        <v>186</v>
      </c>
      <c r="N102" s="832">
        <v>2</v>
      </c>
      <c r="O102" s="832">
        <v>376</v>
      </c>
      <c r="P102" s="828"/>
      <c r="Q102" s="833">
        <v>188</v>
      </c>
    </row>
    <row r="103" spans="1:17" ht="14.45" customHeight="1" x14ac:dyDescent="0.2">
      <c r="A103" s="822" t="s">
        <v>2946</v>
      </c>
      <c r="B103" s="823" t="s">
        <v>2947</v>
      </c>
      <c r="C103" s="823" t="s">
        <v>2506</v>
      </c>
      <c r="D103" s="823" t="s">
        <v>3068</v>
      </c>
      <c r="E103" s="823" t="s">
        <v>3069</v>
      </c>
      <c r="F103" s="832"/>
      <c r="G103" s="832"/>
      <c r="H103" s="832"/>
      <c r="I103" s="832"/>
      <c r="J103" s="832"/>
      <c r="K103" s="832"/>
      <c r="L103" s="832"/>
      <c r="M103" s="832"/>
      <c r="N103" s="832">
        <v>1</v>
      </c>
      <c r="O103" s="832">
        <v>15</v>
      </c>
      <c r="P103" s="828"/>
      <c r="Q103" s="833">
        <v>15</v>
      </c>
    </row>
    <row r="104" spans="1:17" ht="14.45" customHeight="1" x14ac:dyDescent="0.2">
      <c r="A104" s="822" t="s">
        <v>2946</v>
      </c>
      <c r="B104" s="823" t="s">
        <v>2947</v>
      </c>
      <c r="C104" s="823" t="s">
        <v>2506</v>
      </c>
      <c r="D104" s="823" t="s">
        <v>3070</v>
      </c>
      <c r="E104" s="823" t="s">
        <v>3071</v>
      </c>
      <c r="F104" s="832">
        <v>959</v>
      </c>
      <c r="G104" s="832">
        <v>143850</v>
      </c>
      <c r="H104" s="832"/>
      <c r="I104" s="832">
        <v>150</v>
      </c>
      <c r="J104" s="832">
        <v>1113</v>
      </c>
      <c r="K104" s="832">
        <v>166950</v>
      </c>
      <c r="L104" s="832"/>
      <c r="M104" s="832">
        <v>150</v>
      </c>
      <c r="N104" s="832">
        <v>1150</v>
      </c>
      <c r="O104" s="832">
        <v>173650</v>
      </c>
      <c r="P104" s="828"/>
      <c r="Q104" s="833">
        <v>151</v>
      </c>
    </row>
    <row r="105" spans="1:17" ht="14.45" customHeight="1" x14ac:dyDescent="0.2">
      <c r="A105" s="822" t="s">
        <v>2946</v>
      </c>
      <c r="B105" s="823" t="s">
        <v>2947</v>
      </c>
      <c r="C105" s="823" t="s">
        <v>2506</v>
      </c>
      <c r="D105" s="823" t="s">
        <v>3072</v>
      </c>
      <c r="E105" s="823" t="s">
        <v>3073</v>
      </c>
      <c r="F105" s="832">
        <v>1946</v>
      </c>
      <c r="G105" s="832">
        <v>58380</v>
      </c>
      <c r="H105" s="832"/>
      <c r="I105" s="832">
        <v>30</v>
      </c>
      <c r="J105" s="832">
        <v>2105</v>
      </c>
      <c r="K105" s="832">
        <v>65255</v>
      </c>
      <c r="L105" s="832"/>
      <c r="M105" s="832">
        <v>31</v>
      </c>
      <c r="N105" s="832">
        <v>2129</v>
      </c>
      <c r="O105" s="832">
        <v>65999</v>
      </c>
      <c r="P105" s="828"/>
      <c r="Q105" s="833">
        <v>31</v>
      </c>
    </row>
    <row r="106" spans="1:17" ht="14.45" customHeight="1" x14ac:dyDescent="0.2">
      <c r="A106" s="822" t="s">
        <v>2946</v>
      </c>
      <c r="B106" s="823" t="s">
        <v>2947</v>
      </c>
      <c r="C106" s="823" t="s">
        <v>2506</v>
      </c>
      <c r="D106" s="823" t="s">
        <v>3074</v>
      </c>
      <c r="E106" s="823" t="s">
        <v>3075</v>
      </c>
      <c r="F106" s="832">
        <v>12</v>
      </c>
      <c r="G106" s="832">
        <v>372</v>
      </c>
      <c r="H106" s="832"/>
      <c r="I106" s="832">
        <v>31</v>
      </c>
      <c r="J106" s="832">
        <v>10</v>
      </c>
      <c r="K106" s="832">
        <v>310</v>
      </c>
      <c r="L106" s="832"/>
      <c r="M106" s="832">
        <v>31</v>
      </c>
      <c r="N106" s="832">
        <v>8</v>
      </c>
      <c r="O106" s="832">
        <v>256</v>
      </c>
      <c r="P106" s="828"/>
      <c r="Q106" s="833">
        <v>32</v>
      </c>
    </row>
    <row r="107" spans="1:17" ht="14.45" customHeight="1" x14ac:dyDescent="0.2">
      <c r="A107" s="822" t="s">
        <v>2946</v>
      </c>
      <c r="B107" s="823" t="s">
        <v>2947</v>
      </c>
      <c r="C107" s="823" t="s">
        <v>2506</v>
      </c>
      <c r="D107" s="823" t="s">
        <v>3076</v>
      </c>
      <c r="E107" s="823" t="s">
        <v>3077</v>
      </c>
      <c r="F107" s="832">
        <v>73</v>
      </c>
      <c r="G107" s="832">
        <v>2044</v>
      </c>
      <c r="H107" s="832"/>
      <c r="I107" s="832">
        <v>28</v>
      </c>
      <c r="J107" s="832">
        <v>85</v>
      </c>
      <c r="K107" s="832">
        <v>2380</v>
      </c>
      <c r="L107" s="832"/>
      <c r="M107" s="832">
        <v>28</v>
      </c>
      <c r="N107" s="832">
        <v>156</v>
      </c>
      <c r="O107" s="832">
        <v>4524</v>
      </c>
      <c r="P107" s="828"/>
      <c r="Q107" s="833">
        <v>29</v>
      </c>
    </row>
    <row r="108" spans="1:17" ht="14.45" customHeight="1" x14ac:dyDescent="0.2">
      <c r="A108" s="822" t="s">
        <v>2946</v>
      </c>
      <c r="B108" s="823" t="s">
        <v>2947</v>
      </c>
      <c r="C108" s="823" t="s">
        <v>2506</v>
      </c>
      <c r="D108" s="823" t="s">
        <v>3078</v>
      </c>
      <c r="E108" s="823" t="s">
        <v>3079</v>
      </c>
      <c r="F108" s="832">
        <v>2</v>
      </c>
      <c r="G108" s="832">
        <v>326</v>
      </c>
      <c r="H108" s="832"/>
      <c r="I108" s="832">
        <v>163</v>
      </c>
      <c r="J108" s="832">
        <v>8</v>
      </c>
      <c r="K108" s="832">
        <v>1312</v>
      </c>
      <c r="L108" s="832"/>
      <c r="M108" s="832">
        <v>164</v>
      </c>
      <c r="N108" s="832">
        <v>1</v>
      </c>
      <c r="O108" s="832">
        <v>166</v>
      </c>
      <c r="P108" s="828"/>
      <c r="Q108" s="833">
        <v>166</v>
      </c>
    </row>
    <row r="109" spans="1:17" ht="14.45" customHeight="1" x14ac:dyDescent="0.2">
      <c r="A109" s="822" t="s">
        <v>2946</v>
      </c>
      <c r="B109" s="823" t="s">
        <v>2947</v>
      </c>
      <c r="C109" s="823" t="s">
        <v>2506</v>
      </c>
      <c r="D109" s="823" t="s">
        <v>3080</v>
      </c>
      <c r="E109" s="823" t="s">
        <v>3081</v>
      </c>
      <c r="F109" s="832">
        <v>22</v>
      </c>
      <c r="G109" s="832">
        <v>506</v>
      </c>
      <c r="H109" s="832"/>
      <c r="I109" s="832">
        <v>23</v>
      </c>
      <c r="J109" s="832">
        <v>19</v>
      </c>
      <c r="K109" s="832">
        <v>437</v>
      </c>
      <c r="L109" s="832"/>
      <c r="M109" s="832">
        <v>23</v>
      </c>
      <c r="N109" s="832">
        <v>26</v>
      </c>
      <c r="O109" s="832">
        <v>598</v>
      </c>
      <c r="P109" s="828"/>
      <c r="Q109" s="833">
        <v>23</v>
      </c>
    </row>
    <row r="110" spans="1:17" ht="14.45" customHeight="1" x14ac:dyDescent="0.2">
      <c r="A110" s="822" t="s">
        <v>2946</v>
      </c>
      <c r="B110" s="823" t="s">
        <v>2947</v>
      </c>
      <c r="C110" s="823" t="s">
        <v>2506</v>
      </c>
      <c r="D110" s="823" t="s">
        <v>3082</v>
      </c>
      <c r="E110" s="823" t="s">
        <v>3083</v>
      </c>
      <c r="F110" s="832">
        <v>31</v>
      </c>
      <c r="G110" s="832">
        <v>27218</v>
      </c>
      <c r="H110" s="832"/>
      <c r="I110" s="832">
        <v>878</v>
      </c>
      <c r="J110" s="832">
        <v>31</v>
      </c>
      <c r="K110" s="832">
        <v>27342</v>
      </c>
      <c r="L110" s="832"/>
      <c r="M110" s="832">
        <v>882</v>
      </c>
      <c r="N110" s="832">
        <v>25</v>
      </c>
      <c r="O110" s="832">
        <v>22400</v>
      </c>
      <c r="P110" s="828"/>
      <c r="Q110" s="833">
        <v>896</v>
      </c>
    </row>
    <row r="111" spans="1:17" ht="14.45" customHeight="1" x14ac:dyDescent="0.2">
      <c r="A111" s="822" t="s">
        <v>2946</v>
      </c>
      <c r="B111" s="823" t="s">
        <v>2947</v>
      </c>
      <c r="C111" s="823" t="s">
        <v>2506</v>
      </c>
      <c r="D111" s="823" t="s">
        <v>3084</v>
      </c>
      <c r="E111" s="823" t="s">
        <v>3085</v>
      </c>
      <c r="F111" s="832"/>
      <c r="G111" s="832"/>
      <c r="H111" s="832"/>
      <c r="I111" s="832"/>
      <c r="J111" s="832"/>
      <c r="K111" s="832"/>
      <c r="L111" s="832"/>
      <c r="M111" s="832"/>
      <c r="N111" s="832">
        <v>1</v>
      </c>
      <c r="O111" s="832">
        <v>15</v>
      </c>
      <c r="P111" s="828"/>
      <c r="Q111" s="833">
        <v>15</v>
      </c>
    </row>
    <row r="112" spans="1:17" ht="14.45" customHeight="1" x14ac:dyDescent="0.2">
      <c r="A112" s="822" t="s">
        <v>2946</v>
      </c>
      <c r="B112" s="823" t="s">
        <v>2947</v>
      </c>
      <c r="C112" s="823" t="s">
        <v>2506</v>
      </c>
      <c r="D112" s="823" t="s">
        <v>3086</v>
      </c>
      <c r="E112" s="823" t="s">
        <v>3087</v>
      </c>
      <c r="F112" s="832"/>
      <c r="G112" s="832"/>
      <c r="H112" s="832"/>
      <c r="I112" s="832"/>
      <c r="J112" s="832">
        <v>2</v>
      </c>
      <c r="K112" s="832">
        <v>44</v>
      </c>
      <c r="L112" s="832"/>
      <c r="M112" s="832">
        <v>22</v>
      </c>
      <c r="N112" s="832">
        <v>1</v>
      </c>
      <c r="O112" s="832">
        <v>22</v>
      </c>
      <c r="P112" s="828"/>
      <c r="Q112" s="833">
        <v>22</v>
      </c>
    </row>
    <row r="113" spans="1:17" ht="14.45" customHeight="1" x14ac:dyDescent="0.2">
      <c r="A113" s="822" t="s">
        <v>2946</v>
      </c>
      <c r="B113" s="823" t="s">
        <v>2947</v>
      </c>
      <c r="C113" s="823" t="s">
        <v>2506</v>
      </c>
      <c r="D113" s="823" t="s">
        <v>3088</v>
      </c>
      <c r="E113" s="823" t="s">
        <v>3089</v>
      </c>
      <c r="F113" s="832">
        <v>128</v>
      </c>
      <c r="G113" s="832">
        <v>3328</v>
      </c>
      <c r="H113" s="832"/>
      <c r="I113" s="832">
        <v>26</v>
      </c>
      <c r="J113" s="832">
        <v>123</v>
      </c>
      <c r="K113" s="832">
        <v>3198</v>
      </c>
      <c r="L113" s="832"/>
      <c r="M113" s="832">
        <v>26</v>
      </c>
      <c r="N113" s="832">
        <v>191</v>
      </c>
      <c r="O113" s="832">
        <v>5157</v>
      </c>
      <c r="P113" s="828"/>
      <c r="Q113" s="833">
        <v>27</v>
      </c>
    </row>
    <row r="114" spans="1:17" ht="14.45" customHeight="1" x14ac:dyDescent="0.2">
      <c r="A114" s="822" t="s">
        <v>2946</v>
      </c>
      <c r="B114" s="823" t="s">
        <v>2947</v>
      </c>
      <c r="C114" s="823" t="s">
        <v>2506</v>
      </c>
      <c r="D114" s="823" t="s">
        <v>3090</v>
      </c>
      <c r="E114" s="823" t="s">
        <v>3091</v>
      </c>
      <c r="F114" s="832">
        <v>27</v>
      </c>
      <c r="G114" s="832">
        <v>891</v>
      </c>
      <c r="H114" s="832"/>
      <c r="I114" s="832">
        <v>33</v>
      </c>
      <c r="J114" s="832">
        <v>24</v>
      </c>
      <c r="K114" s="832">
        <v>792</v>
      </c>
      <c r="L114" s="832"/>
      <c r="M114" s="832">
        <v>33</v>
      </c>
      <c r="N114" s="832">
        <v>37</v>
      </c>
      <c r="O114" s="832">
        <v>1258</v>
      </c>
      <c r="P114" s="828"/>
      <c r="Q114" s="833">
        <v>34</v>
      </c>
    </row>
    <row r="115" spans="1:17" ht="14.45" customHeight="1" x14ac:dyDescent="0.2">
      <c r="A115" s="822" t="s">
        <v>2946</v>
      </c>
      <c r="B115" s="823" t="s">
        <v>2947</v>
      </c>
      <c r="C115" s="823" t="s">
        <v>2506</v>
      </c>
      <c r="D115" s="823" t="s">
        <v>3092</v>
      </c>
      <c r="E115" s="823" t="s">
        <v>3093</v>
      </c>
      <c r="F115" s="832">
        <v>17</v>
      </c>
      <c r="G115" s="832">
        <v>510</v>
      </c>
      <c r="H115" s="832"/>
      <c r="I115" s="832">
        <v>30</v>
      </c>
      <c r="J115" s="832">
        <v>11</v>
      </c>
      <c r="K115" s="832">
        <v>330</v>
      </c>
      <c r="L115" s="832"/>
      <c r="M115" s="832">
        <v>30</v>
      </c>
      <c r="N115" s="832">
        <v>20</v>
      </c>
      <c r="O115" s="832">
        <v>600</v>
      </c>
      <c r="P115" s="828"/>
      <c r="Q115" s="833">
        <v>30</v>
      </c>
    </row>
    <row r="116" spans="1:17" ht="14.45" customHeight="1" x14ac:dyDescent="0.2">
      <c r="A116" s="822" t="s">
        <v>2946</v>
      </c>
      <c r="B116" s="823" t="s">
        <v>2947</v>
      </c>
      <c r="C116" s="823" t="s">
        <v>2506</v>
      </c>
      <c r="D116" s="823" t="s">
        <v>3094</v>
      </c>
      <c r="E116" s="823" t="s">
        <v>3095</v>
      </c>
      <c r="F116" s="832">
        <v>1</v>
      </c>
      <c r="G116" s="832">
        <v>204</v>
      </c>
      <c r="H116" s="832"/>
      <c r="I116" s="832">
        <v>204</v>
      </c>
      <c r="J116" s="832"/>
      <c r="K116" s="832"/>
      <c r="L116" s="832"/>
      <c r="M116" s="832"/>
      <c r="N116" s="832"/>
      <c r="O116" s="832"/>
      <c r="P116" s="828"/>
      <c r="Q116" s="833"/>
    </row>
    <row r="117" spans="1:17" ht="14.45" customHeight="1" x14ac:dyDescent="0.2">
      <c r="A117" s="822" t="s">
        <v>2946</v>
      </c>
      <c r="B117" s="823" t="s">
        <v>2947</v>
      </c>
      <c r="C117" s="823" t="s">
        <v>2506</v>
      </c>
      <c r="D117" s="823" t="s">
        <v>3096</v>
      </c>
      <c r="E117" s="823" t="s">
        <v>3097</v>
      </c>
      <c r="F117" s="832">
        <v>33</v>
      </c>
      <c r="G117" s="832">
        <v>858</v>
      </c>
      <c r="H117" s="832"/>
      <c r="I117" s="832">
        <v>26</v>
      </c>
      <c r="J117" s="832">
        <v>38</v>
      </c>
      <c r="K117" s="832">
        <v>988</v>
      </c>
      <c r="L117" s="832"/>
      <c r="M117" s="832">
        <v>26</v>
      </c>
      <c r="N117" s="832">
        <v>70</v>
      </c>
      <c r="O117" s="832">
        <v>1890</v>
      </c>
      <c r="P117" s="828"/>
      <c r="Q117" s="833">
        <v>27</v>
      </c>
    </row>
    <row r="118" spans="1:17" ht="14.45" customHeight="1" x14ac:dyDescent="0.2">
      <c r="A118" s="822" t="s">
        <v>2946</v>
      </c>
      <c r="B118" s="823" t="s">
        <v>2947</v>
      </c>
      <c r="C118" s="823" t="s">
        <v>2506</v>
      </c>
      <c r="D118" s="823" t="s">
        <v>3098</v>
      </c>
      <c r="E118" s="823" t="s">
        <v>3099</v>
      </c>
      <c r="F118" s="832">
        <v>1</v>
      </c>
      <c r="G118" s="832">
        <v>84</v>
      </c>
      <c r="H118" s="832"/>
      <c r="I118" s="832">
        <v>84</v>
      </c>
      <c r="J118" s="832">
        <v>1</v>
      </c>
      <c r="K118" s="832">
        <v>84</v>
      </c>
      <c r="L118" s="832"/>
      <c r="M118" s="832">
        <v>84</v>
      </c>
      <c r="N118" s="832">
        <v>1</v>
      </c>
      <c r="O118" s="832">
        <v>85</v>
      </c>
      <c r="P118" s="828"/>
      <c r="Q118" s="833">
        <v>85</v>
      </c>
    </row>
    <row r="119" spans="1:17" ht="14.45" customHeight="1" x14ac:dyDescent="0.2">
      <c r="A119" s="822" t="s">
        <v>2946</v>
      </c>
      <c r="B119" s="823" t="s">
        <v>2947</v>
      </c>
      <c r="C119" s="823" t="s">
        <v>2506</v>
      </c>
      <c r="D119" s="823" t="s">
        <v>3100</v>
      </c>
      <c r="E119" s="823" t="s">
        <v>3101</v>
      </c>
      <c r="F119" s="832">
        <v>12</v>
      </c>
      <c r="G119" s="832">
        <v>2124</v>
      </c>
      <c r="H119" s="832"/>
      <c r="I119" s="832">
        <v>177</v>
      </c>
      <c r="J119" s="832">
        <v>15</v>
      </c>
      <c r="K119" s="832">
        <v>2670</v>
      </c>
      <c r="L119" s="832"/>
      <c r="M119" s="832">
        <v>178</v>
      </c>
      <c r="N119" s="832">
        <v>8</v>
      </c>
      <c r="O119" s="832">
        <v>1440</v>
      </c>
      <c r="P119" s="828"/>
      <c r="Q119" s="833">
        <v>180</v>
      </c>
    </row>
    <row r="120" spans="1:17" ht="14.45" customHeight="1" x14ac:dyDescent="0.2">
      <c r="A120" s="822" t="s">
        <v>2946</v>
      </c>
      <c r="B120" s="823" t="s">
        <v>2947</v>
      </c>
      <c r="C120" s="823" t="s">
        <v>2506</v>
      </c>
      <c r="D120" s="823" t="s">
        <v>3102</v>
      </c>
      <c r="E120" s="823" t="s">
        <v>3103</v>
      </c>
      <c r="F120" s="832"/>
      <c r="G120" s="832"/>
      <c r="H120" s="832"/>
      <c r="I120" s="832"/>
      <c r="J120" s="832"/>
      <c r="K120" s="832"/>
      <c r="L120" s="832"/>
      <c r="M120" s="832"/>
      <c r="N120" s="832">
        <v>1</v>
      </c>
      <c r="O120" s="832">
        <v>21</v>
      </c>
      <c r="P120" s="828"/>
      <c r="Q120" s="833">
        <v>21</v>
      </c>
    </row>
    <row r="121" spans="1:17" ht="14.45" customHeight="1" x14ac:dyDescent="0.2">
      <c r="A121" s="822" t="s">
        <v>2946</v>
      </c>
      <c r="B121" s="823" t="s">
        <v>2947</v>
      </c>
      <c r="C121" s="823" t="s">
        <v>2506</v>
      </c>
      <c r="D121" s="823" t="s">
        <v>3104</v>
      </c>
      <c r="E121" s="823" t="s">
        <v>3105</v>
      </c>
      <c r="F121" s="832">
        <v>186</v>
      </c>
      <c r="G121" s="832">
        <v>2976</v>
      </c>
      <c r="H121" s="832"/>
      <c r="I121" s="832">
        <v>16</v>
      </c>
      <c r="J121" s="832">
        <v>200</v>
      </c>
      <c r="K121" s="832">
        <v>3200</v>
      </c>
      <c r="L121" s="832"/>
      <c r="M121" s="832">
        <v>16</v>
      </c>
      <c r="N121" s="832">
        <v>142</v>
      </c>
      <c r="O121" s="832">
        <v>2272</v>
      </c>
      <c r="P121" s="828"/>
      <c r="Q121" s="833">
        <v>16</v>
      </c>
    </row>
    <row r="122" spans="1:17" ht="14.45" customHeight="1" x14ac:dyDescent="0.2">
      <c r="A122" s="822" t="s">
        <v>2946</v>
      </c>
      <c r="B122" s="823" t="s">
        <v>2947</v>
      </c>
      <c r="C122" s="823" t="s">
        <v>2506</v>
      </c>
      <c r="D122" s="823" t="s">
        <v>3106</v>
      </c>
      <c r="E122" s="823" t="s">
        <v>3107</v>
      </c>
      <c r="F122" s="832"/>
      <c r="G122" s="832"/>
      <c r="H122" s="832"/>
      <c r="I122" s="832"/>
      <c r="J122" s="832"/>
      <c r="K122" s="832"/>
      <c r="L122" s="832"/>
      <c r="M122" s="832"/>
      <c r="N122" s="832">
        <v>1</v>
      </c>
      <c r="O122" s="832">
        <v>15</v>
      </c>
      <c r="P122" s="828"/>
      <c r="Q122" s="833">
        <v>15</v>
      </c>
    </row>
    <row r="123" spans="1:17" ht="14.45" customHeight="1" x14ac:dyDescent="0.2">
      <c r="A123" s="822" t="s">
        <v>2946</v>
      </c>
      <c r="B123" s="823" t="s">
        <v>2947</v>
      </c>
      <c r="C123" s="823" t="s">
        <v>2506</v>
      </c>
      <c r="D123" s="823" t="s">
        <v>3108</v>
      </c>
      <c r="E123" s="823" t="s">
        <v>3109</v>
      </c>
      <c r="F123" s="832">
        <v>94</v>
      </c>
      <c r="G123" s="832">
        <v>2162</v>
      </c>
      <c r="H123" s="832"/>
      <c r="I123" s="832">
        <v>23</v>
      </c>
      <c r="J123" s="832">
        <v>89</v>
      </c>
      <c r="K123" s="832">
        <v>2047</v>
      </c>
      <c r="L123" s="832"/>
      <c r="M123" s="832">
        <v>23</v>
      </c>
      <c r="N123" s="832">
        <v>179</v>
      </c>
      <c r="O123" s="832">
        <v>4296</v>
      </c>
      <c r="P123" s="828"/>
      <c r="Q123" s="833">
        <v>24</v>
      </c>
    </row>
    <row r="124" spans="1:17" ht="14.45" customHeight="1" x14ac:dyDescent="0.2">
      <c r="A124" s="822" t="s">
        <v>2946</v>
      </c>
      <c r="B124" s="823" t="s">
        <v>2947</v>
      </c>
      <c r="C124" s="823" t="s">
        <v>2506</v>
      </c>
      <c r="D124" s="823" t="s">
        <v>3110</v>
      </c>
      <c r="E124" s="823" t="s">
        <v>3111</v>
      </c>
      <c r="F124" s="832"/>
      <c r="G124" s="832"/>
      <c r="H124" s="832"/>
      <c r="I124" s="832"/>
      <c r="J124" s="832">
        <v>2</v>
      </c>
      <c r="K124" s="832">
        <v>74</v>
      </c>
      <c r="L124" s="832"/>
      <c r="M124" s="832">
        <v>37</v>
      </c>
      <c r="N124" s="832">
        <v>1</v>
      </c>
      <c r="O124" s="832">
        <v>37</v>
      </c>
      <c r="P124" s="828"/>
      <c r="Q124" s="833">
        <v>37</v>
      </c>
    </row>
    <row r="125" spans="1:17" ht="14.45" customHeight="1" x14ac:dyDescent="0.2">
      <c r="A125" s="822" t="s">
        <v>2946</v>
      </c>
      <c r="B125" s="823" t="s">
        <v>2947</v>
      </c>
      <c r="C125" s="823" t="s">
        <v>2506</v>
      </c>
      <c r="D125" s="823" t="s">
        <v>3112</v>
      </c>
      <c r="E125" s="823" t="s">
        <v>3113</v>
      </c>
      <c r="F125" s="832">
        <v>1852</v>
      </c>
      <c r="G125" s="832">
        <v>42596</v>
      </c>
      <c r="H125" s="832"/>
      <c r="I125" s="832">
        <v>23</v>
      </c>
      <c r="J125" s="832">
        <v>2044</v>
      </c>
      <c r="K125" s="832">
        <v>47012</v>
      </c>
      <c r="L125" s="832"/>
      <c r="M125" s="832">
        <v>23</v>
      </c>
      <c r="N125" s="832">
        <v>2034</v>
      </c>
      <c r="O125" s="832">
        <v>48816</v>
      </c>
      <c r="P125" s="828"/>
      <c r="Q125" s="833">
        <v>24</v>
      </c>
    </row>
    <row r="126" spans="1:17" ht="14.45" customHeight="1" x14ac:dyDescent="0.2">
      <c r="A126" s="822" t="s">
        <v>2946</v>
      </c>
      <c r="B126" s="823" t="s">
        <v>2947</v>
      </c>
      <c r="C126" s="823" t="s">
        <v>2506</v>
      </c>
      <c r="D126" s="823" t="s">
        <v>3114</v>
      </c>
      <c r="E126" s="823" t="s">
        <v>3115</v>
      </c>
      <c r="F126" s="832"/>
      <c r="G126" s="832"/>
      <c r="H126" s="832"/>
      <c r="I126" s="832"/>
      <c r="J126" s="832">
        <v>1</v>
      </c>
      <c r="K126" s="832">
        <v>404</v>
      </c>
      <c r="L126" s="832"/>
      <c r="M126" s="832">
        <v>404</v>
      </c>
      <c r="N126" s="832">
        <v>1</v>
      </c>
      <c r="O126" s="832">
        <v>408</v>
      </c>
      <c r="P126" s="828"/>
      <c r="Q126" s="833">
        <v>408</v>
      </c>
    </row>
    <row r="127" spans="1:17" ht="14.45" customHeight="1" x14ac:dyDescent="0.2">
      <c r="A127" s="822" t="s">
        <v>2946</v>
      </c>
      <c r="B127" s="823" t="s">
        <v>2947</v>
      </c>
      <c r="C127" s="823" t="s">
        <v>2506</v>
      </c>
      <c r="D127" s="823" t="s">
        <v>3116</v>
      </c>
      <c r="E127" s="823" t="s">
        <v>3117</v>
      </c>
      <c r="F127" s="832"/>
      <c r="G127" s="832"/>
      <c r="H127" s="832"/>
      <c r="I127" s="832"/>
      <c r="J127" s="832">
        <v>1</v>
      </c>
      <c r="K127" s="832">
        <v>21</v>
      </c>
      <c r="L127" s="832"/>
      <c r="M127" s="832">
        <v>21</v>
      </c>
      <c r="N127" s="832">
        <v>1</v>
      </c>
      <c r="O127" s="832">
        <v>21</v>
      </c>
      <c r="P127" s="828"/>
      <c r="Q127" s="833">
        <v>21</v>
      </c>
    </row>
    <row r="128" spans="1:17" ht="14.45" customHeight="1" x14ac:dyDescent="0.2">
      <c r="A128" s="822" t="s">
        <v>2946</v>
      </c>
      <c r="B128" s="823" t="s">
        <v>2947</v>
      </c>
      <c r="C128" s="823" t="s">
        <v>2506</v>
      </c>
      <c r="D128" s="823" t="s">
        <v>3118</v>
      </c>
      <c r="E128" s="823" t="s">
        <v>3119</v>
      </c>
      <c r="F128" s="832"/>
      <c r="G128" s="832"/>
      <c r="H128" s="832"/>
      <c r="I128" s="832"/>
      <c r="J128" s="832">
        <v>1</v>
      </c>
      <c r="K128" s="832">
        <v>171</v>
      </c>
      <c r="L128" s="832"/>
      <c r="M128" s="832">
        <v>171</v>
      </c>
      <c r="N128" s="832"/>
      <c r="O128" s="832"/>
      <c r="P128" s="828"/>
      <c r="Q128" s="833"/>
    </row>
    <row r="129" spans="1:17" ht="14.45" customHeight="1" x14ac:dyDescent="0.2">
      <c r="A129" s="822" t="s">
        <v>2946</v>
      </c>
      <c r="B129" s="823" t="s">
        <v>2947</v>
      </c>
      <c r="C129" s="823" t="s">
        <v>2506</v>
      </c>
      <c r="D129" s="823" t="s">
        <v>3120</v>
      </c>
      <c r="E129" s="823" t="s">
        <v>3121</v>
      </c>
      <c r="F129" s="832"/>
      <c r="G129" s="832"/>
      <c r="H129" s="832"/>
      <c r="I129" s="832"/>
      <c r="J129" s="832">
        <v>1</v>
      </c>
      <c r="K129" s="832">
        <v>331</v>
      </c>
      <c r="L129" s="832"/>
      <c r="M129" s="832">
        <v>331</v>
      </c>
      <c r="N129" s="832"/>
      <c r="O129" s="832"/>
      <c r="P129" s="828"/>
      <c r="Q129" s="833"/>
    </row>
    <row r="130" spans="1:17" ht="14.45" customHeight="1" x14ac:dyDescent="0.2">
      <c r="A130" s="822" t="s">
        <v>2946</v>
      </c>
      <c r="B130" s="823" t="s">
        <v>2947</v>
      </c>
      <c r="C130" s="823" t="s">
        <v>2506</v>
      </c>
      <c r="D130" s="823" t="s">
        <v>3122</v>
      </c>
      <c r="E130" s="823" t="s">
        <v>3123</v>
      </c>
      <c r="F130" s="832">
        <v>58</v>
      </c>
      <c r="G130" s="832">
        <v>16066</v>
      </c>
      <c r="H130" s="832"/>
      <c r="I130" s="832">
        <v>277</v>
      </c>
      <c r="J130" s="832">
        <v>36</v>
      </c>
      <c r="K130" s="832">
        <v>9972</v>
      </c>
      <c r="L130" s="832"/>
      <c r="M130" s="832">
        <v>277</v>
      </c>
      <c r="N130" s="832">
        <v>29</v>
      </c>
      <c r="O130" s="832">
        <v>8033</v>
      </c>
      <c r="P130" s="828"/>
      <c r="Q130" s="833">
        <v>277</v>
      </c>
    </row>
    <row r="131" spans="1:17" ht="14.45" customHeight="1" x14ac:dyDescent="0.2">
      <c r="A131" s="822" t="s">
        <v>2946</v>
      </c>
      <c r="B131" s="823" t="s">
        <v>2947</v>
      </c>
      <c r="C131" s="823" t="s">
        <v>2506</v>
      </c>
      <c r="D131" s="823" t="s">
        <v>3124</v>
      </c>
      <c r="E131" s="823" t="s">
        <v>3125</v>
      </c>
      <c r="F131" s="832">
        <v>80</v>
      </c>
      <c r="G131" s="832">
        <v>2320</v>
      </c>
      <c r="H131" s="832"/>
      <c r="I131" s="832">
        <v>29</v>
      </c>
      <c r="J131" s="832">
        <v>86</v>
      </c>
      <c r="K131" s="832">
        <v>2494</v>
      </c>
      <c r="L131" s="832"/>
      <c r="M131" s="832">
        <v>29</v>
      </c>
      <c r="N131" s="832">
        <v>104</v>
      </c>
      <c r="O131" s="832">
        <v>3120</v>
      </c>
      <c r="P131" s="828"/>
      <c r="Q131" s="833">
        <v>30</v>
      </c>
    </row>
    <row r="132" spans="1:17" ht="14.45" customHeight="1" x14ac:dyDescent="0.2">
      <c r="A132" s="822" t="s">
        <v>2946</v>
      </c>
      <c r="B132" s="823" t="s">
        <v>2947</v>
      </c>
      <c r="C132" s="823" t="s">
        <v>2506</v>
      </c>
      <c r="D132" s="823" t="s">
        <v>3126</v>
      </c>
      <c r="E132" s="823" t="s">
        <v>3127</v>
      </c>
      <c r="F132" s="832"/>
      <c r="G132" s="832"/>
      <c r="H132" s="832"/>
      <c r="I132" s="832"/>
      <c r="J132" s="832">
        <v>1</v>
      </c>
      <c r="K132" s="832">
        <v>179</v>
      </c>
      <c r="L132" s="832"/>
      <c r="M132" s="832">
        <v>179</v>
      </c>
      <c r="N132" s="832"/>
      <c r="O132" s="832"/>
      <c r="P132" s="828"/>
      <c r="Q132" s="833"/>
    </row>
    <row r="133" spans="1:17" ht="14.45" customHeight="1" x14ac:dyDescent="0.2">
      <c r="A133" s="822" t="s">
        <v>2946</v>
      </c>
      <c r="B133" s="823" t="s">
        <v>2947</v>
      </c>
      <c r="C133" s="823" t="s">
        <v>2506</v>
      </c>
      <c r="D133" s="823" t="s">
        <v>3128</v>
      </c>
      <c r="E133" s="823" t="s">
        <v>3129</v>
      </c>
      <c r="F133" s="832">
        <v>2</v>
      </c>
      <c r="G133" s="832">
        <v>400</v>
      </c>
      <c r="H133" s="832"/>
      <c r="I133" s="832">
        <v>200</v>
      </c>
      <c r="J133" s="832">
        <v>5</v>
      </c>
      <c r="K133" s="832">
        <v>1005</v>
      </c>
      <c r="L133" s="832"/>
      <c r="M133" s="832">
        <v>201</v>
      </c>
      <c r="N133" s="832"/>
      <c r="O133" s="832"/>
      <c r="P133" s="828"/>
      <c r="Q133" s="833"/>
    </row>
    <row r="134" spans="1:17" ht="14.45" customHeight="1" x14ac:dyDescent="0.2">
      <c r="A134" s="822" t="s">
        <v>2946</v>
      </c>
      <c r="B134" s="823" t="s">
        <v>2947</v>
      </c>
      <c r="C134" s="823" t="s">
        <v>2506</v>
      </c>
      <c r="D134" s="823" t="s">
        <v>3130</v>
      </c>
      <c r="E134" s="823" t="s">
        <v>3131</v>
      </c>
      <c r="F134" s="832">
        <v>36</v>
      </c>
      <c r="G134" s="832">
        <v>576</v>
      </c>
      <c r="H134" s="832"/>
      <c r="I134" s="832">
        <v>16</v>
      </c>
      <c r="J134" s="832">
        <v>28</v>
      </c>
      <c r="K134" s="832">
        <v>448</v>
      </c>
      <c r="L134" s="832"/>
      <c r="M134" s="832">
        <v>16</v>
      </c>
      <c r="N134" s="832">
        <v>19</v>
      </c>
      <c r="O134" s="832">
        <v>304</v>
      </c>
      <c r="P134" s="828"/>
      <c r="Q134" s="833">
        <v>16</v>
      </c>
    </row>
    <row r="135" spans="1:17" ht="14.45" customHeight="1" x14ac:dyDescent="0.2">
      <c r="A135" s="822" t="s">
        <v>2946</v>
      </c>
      <c r="B135" s="823" t="s">
        <v>2947</v>
      </c>
      <c r="C135" s="823" t="s">
        <v>2506</v>
      </c>
      <c r="D135" s="823" t="s">
        <v>3132</v>
      </c>
      <c r="E135" s="823" t="s">
        <v>3133</v>
      </c>
      <c r="F135" s="832">
        <v>286</v>
      </c>
      <c r="G135" s="832">
        <v>5720</v>
      </c>
      <c r="H135" s="832"/>
      <c r="I135" s="832">
        <v>20</v>
      </c>
      <c r="J135" s="832">
        <v>253</v>
      </c>
      <c r="K135" s="832">
        <v>5060</v>
      </c>
      <c r="L135" s="832"/>
      <c r="M135" s="832">
        <v>20</v>
      </c>
      <c r="N135" s="832">
        <v>191</v>
      </c>
      <c r="O135" s="832">
        <v>3820</v>
      </c>
      <c r="P135" s="828"/>
      <c r="Q135" s="833">
        <v>20</v>
      </c>
    </row>
    <row r="136" spans="1:17" ht="14.45" customHeight="1" x14ac:dyDescent="0.2">
      <c r="A136" s="822" t="s">
        <v>2946</v>
      </c>
      <c r="B136" s="823" t="s">
        <v>2947</v>
      </c>
      <c r="C136" s="823" t="s">
        <v>2506</v>
      </c>
      <c r="D136" s="823" t="s">
        <v>3134</v>
      </c>
      <c r="E136" s="823" t="s">
        <v>3135</v>
      </c>
      <c r="F136" s="832">
        <v>136</v>
      </c>
      <c r="G136" s="832">
        <v>2720</v>
      </c>
      <c r="H136" s="832"/>
      <c r="I136" s="832">
        <v>20</v>
      </c>
      <c r="J136" s="832">
        <v>182</v>
      </c>
      <c r="K136" s="832">
        <v>3640</v>
      </c>
      <c r="L136" s="832"/>
      <c r="M136" s="832">
        <v>20</v>
      </c>
      <c r="N136" s="832">
        <v>189</v>
      </c>
      <c r="O136" s="832">
        <v>3780</v>
      </c>
      <c r="P136" s="828"/>
      <c r="Q136" s="833">
        <v>20</v>
      </c>
    </row>
    <row r="137" spans="1:17" ht="14.45" customHeight="1" x14ac:dyDescent="0.2">
      <c r="A137" s="822" t="s">
        <v>2946</v>
      </c>
      <c r="B137" s="823" t="s">
        <v>2947</v>
      </c>
      <c r="C137" s="823" t="s">
        <v>2506</v>
      </c>
      <c r="D137" s="823" t="s">
        <v>3136</v>
      </c>
      <c r="E137" s="823" t="s">
        <v>3137</v>
      </c>
      <c r="F137" s="832">
        <v>1</v>
      </c>
      <c r="G137" s="832">
        <v>187</v>
      </c>
      <c r="H137" s="832"/>
      <c r="I137" s="832">
        <v>187</v>
      </c>
      <c r="J137" s="832">
        <v>1</v>
      </c>
      <c r="K137" s="832">
        <v>188</v>
      </c>
      <c r="L137" s="832"/>
      <c r="M137" s="832">
        <v>188</v>
      </c>
      <c r="N137" s="832"/>
      <c r="O137" s="832"/>
      <c r="P137" s="828"/>
      <c r="Q137" s="833"/>
    </row>
    <row r="138" spans="1:17" ht="14.45" customHeight="1" x14ac:dyDescent="0.2">
      <c r="A138" s="822" t="s">
        <v>2946</v>
      </c>
      <c r="B138" s="823" t="s">
        <v>2947</v>
      </c>
      <c r="C138" s="823" t="s">
        <v>2506</v>
      </c>
      <c r="D138" s="823" t="s">
        <v>3138</v>
      </c>
      <c r="E138" s="823" t="s">
        <v>3139</v>
      </c>
      <c r="F138" s="832">
        <v>114</v>
      </c>
      <c r="G138" s="832">
        <v>30666</v>
      </c>
      <c r="H138" s="832"/>
      <c r="I138" s="832">
        <v>269</v>
      </c>
      <c r="J138" s="832">
        <v>66</v>
      </c>
      <c r="K138" s="832">
        <v>17754</v>
      </c>
      <c r="L138" s="832"/>
      <c r="M138" s="832">
        <v>269</v>
      </c>
      <c r="N138" s="832">
        <v>69</v>
      </c>
      <c r="O138" s="832">
        <v>18699</v>
      </c>
      <c r="P138" s="828"/>
      <c r="Q138" s="833">
        <v>271</v>
      </c>
    </row>
    <row r="139" spans="1:17" ht="14.45" customHeight="1" x14ac:dyDescent="0.2">
      <c r="A139" s="822" t="s">
        <v>2946</v>
      </c>
      <c r="B139" s="823" t="s">
        <v>2947</v>
      </c>
      <c r="C139" s="823" t="s">
        <v>2506</v>
      </c>
      <c r="D139" s="823" t="s">
        <v>3140</v>
      </c>
      <c r="E139" s="823" t="s">
        <v>3141</v>
      </c>
      <c r="F139" s="832">
        <v>2</v>
      </c>
      <c r="G139" s="832">
        <v>326</v>
      </c>
      <c r="H139" s="832"/>
      <c r="I139" s="832">
        <v>163</v>
      </c>
      <c r="J139" s="832">
        <v>7</v>
      </c>
      <c r="K139" s="832">
        <v>1148</v>
      </c>
      <c r="L139" s="832"/>
      <c r="M139" s="832">
        <v>164</v>
      </c>
      <c r="N139" s="832"/>
      <c r="O139" s="832"/>
      <c r="P139" s="828"/>
      <c r="Q139" s="833"/>
    </row>
    <row r="140" spans="1:17" ht="14.45" customHeight="1" x14ac:dyDescent="0.2">
      <c r="A140" s="822" t="s">
        <v>2946</v>
      </c>
      <c r="B140" s="823" t="s">
        <v>2947</v>
      </c>
      <c r="C140" s="823" t="s">
        <v>2506</v>
      </c>
      <c r="D140" s="823" t="s">
        <v>3142</v>
      </c>
      <c r="E140" s="823" t="s">
        <v>3143</v>
      </c>
      <c r="F140" s="832"/>
      <c r="G140" s="832"/>
      <c r="H140" s="832"/>
      <c r="I140" s="832"/>
      <c r="J140" s="832">
        <v>1</v>
      </c>
      <c r="K140" s="832">
        <v>174</v>
      </c>
      <c r="L140" s="832"/>
      <c r="M140" s="832">
        <v>174</v>
      </c>
      <c r="N140" s="832"/>
      <c r="O140" s="832"/>
      <c r="P140" s="828"/>
      <c r="Q140" s="833"/>
    </row>
    <row r="141" spans="1:17" ht="14.45" customHeight="1" x14ac:dyDescent="0.2">
      <c r="A141" s="822" t="s">
        <v>2946</v>
      </c>
      <c r="B141" s="823" t="s">
        <v>2947</v>
      </c>
      <c r="C141" s="823" t="s">
        <v>2506</v>
      </c>
      <c r="D141" s="823" t="s">
        <v>3144</v>
      </c>
      <c r="E141" s="823" t="s">
        <v>3145</v>
      </c>
      <c r="F141" s="832">
        <v>1</v>
      </c>
      <c r="G141" s="832">
        <v>84</v>
      </c>
      <c r="H141" s="832"/>
      <c r="I141" s="832">
        <v>84</v>
      </c>
      <c r="J141" s="832"/>
      <c r="K141" s="832"/>
      <c r="L141" s="832"/>
      <c r="M141" s="832"/>
      <c r="N141" s="832">
        <v>1</v>
      </c>
      <c r="O141" s="832">
        <v>85</v>
      </c>
      <c r="P141" s="828"/>
      <c r="Q141" s="833">
        <v>85</v>
      </c>
    </row>
    <row r="142" spans="1:17" ht="14.45" customHeight="1" x14ac:dyDescent="0.2">
      <c r="A142" s="822" t="s">
        <v>2946</v>
      </c>
      <c r="B142" s="823" t="s">
        <v>2947</v>
      </c>
      <c r="C142" s="823" t="s">
        <v>2506</v>
      </c>
      <c r="D142" s="823" t="s">
        <v>3146</v>
      </c>
      <c r="E142" s="823" t="s">
        <v>3147</v>
      </c>
      <c r="F142" s="832">
        <v>5</v>
      </c>
      <c r="G142" s="832">
        <v>3275</v>
      </c>
      <c r="H142" s="832"/>
      <c r="I142" s="832">
        <v>655</v>
      </c>
      <c r="J142" s="832">
        <v>15</v>
      </c>
      <c r="K142" s="832">
        <v>9855</v>
      </c>
      <c r="L142" s="832"/>
      <c r="M142" s="832">
        <v>657</v>
      </c>
      <c r="N142" s="832">
        <v>6</v>
      </c>
      <c r="O142" s="832">
        <v>3996</v>
      </c>
      <c r="P142" s="828"/>
      <c r="Q142" s="833">
        <v>666</v>
      </c>
    </row>
    <row r="143" spans="1:17" ht="14.45" customHeight="1" x14ac:dyDescent="0.2">
      <c r="A143" s="822" t="s">
        <v>2946</v>
      </c>
      <c r="B143" s="823" t="s">
        <v>2947</v>
      </c>
      <c r="C143" s="823" t="s">
        <v>2506</v>
      </c>
      <c r="D143" s="823" t="s">
        <v>3148</v>
      </c>
      <c r="E143" s="823" t="s">
        <v>3149</v>
      </c>
      <c r="F143" s="832"/>
      <c r="G143" s="832"/>
      <c r="H143" s="832"/>
      <c r="I143" s="832"/>
      <c r="J143" s="832"/>
      <c r="K143" s="832"/>
      <c r="L143" s="832"/>
      <c r="M143" s="832"/>
      <c r="N143" s="832">
        <v>1</v>
      </c>
      <c r="O143" s="832">
        <v>80</v>
      </c>
      <c r="P143" s="828"/>
      <c r="Q143" s="833">
        <v>80</v>
      </c>
    </row>
    <row r="144" spans="1:17" ht="14.45" customHeight="1" x14ac:dyDescent="0.2">
      <c r="A144" s="822" t="s">
        <v>2946</v>
      </c>
      <c r="B144" s="823" t="s">
        <v>2947</v>
      </c>
      <c r="C144" s="823" t="s">
        <v>2506</v>
      </c>
      <c r="D144" s="823" t="s">
        <v>3150</v>
      </c>
      <c r="E144" s="823" t="s">
        <v>3151</v>
      </c>
      <c r="F144" s="832">
        <v>20</v>
      </c>
      <c r="G144" s="832">
        <v>440</v>
      </c>
      <c r="H144" s="832"/>
      <c r="I144" s="832">
        <v>22</v>
      </c>
      <c r="J144" s="832">
        <v>9</v>
      </c>
      <c r="K144" s="832">
        <v>198</v>
      </c>
      <c r="L144" s="832"/>
      <c r="M144" s="832">
        <v>22</v>
      </c>
      <c r="N144" s="832">
        <v>8</v>
      </c>
      <c r="O144" s="832">
        <v>184</v>
      </c>
      <c r="P144" s="828"/>
      <c r="Q144" s="833">
        <v>23</v>
      </c>
    </row>
    <row r="145" spans="1:17" ht="14.45" customHeight="1" x14ac:dyDescent="0.2">
      <c r="A145" s="822" t="s">
        <v>2946</v>
      </c>
      <c r="B145" s="823" t="s">
        <v>2947</v>
      </c>
      <c r="C145" s="823" t="s">
        <v>2506</v>
      </c>
      <c r="D145" s="823" t="s">
        <v>3152</v>
      </c>
      <c r="E145" s="823" t="s">
        <v>3153</v>
      </c>
      <c r="F145" s="832">
        <v>7</v>
      </c>
      <c r="G145" s="832">
        <v>7658</v>
      </c>
      <c r="H145" s="832"/>
      <c r="I145" s="832">
        <v>1094</v>
      </c>
      <c r="J145" s="832">
        <v>15</v>
      </c>
      <c r="K145" s="832">
        <v>16425</v>
      </c>
      <c r="L145" s="832"/>
      <c r="M145" s="832">
        <v>1095</v>
      </c>
      <c r="N145" s="832">
        <v>10</v>
      </c>
      <c r="O145" s="832">
        <v>11000</v>
      </c>
      <c r="P145" s="828"/>
      <c r="Q145" s="833">
        <v>1100</v>
      </c>
    </row>
    <row r="146" spans="1:17" ht="14.45" customHeight="1" x14ac:dyDescent="0.2">
      <c r="A146" s="822" t="s">
        <v>2946</v>
      </c>
      <c r="B146" s="823" t="s">
        <v>2947</v>
      </c>
      <c r="C146" s="823" t="s">
        <v>2506</v>
      </c>
      <c r="D146" s="823" t="s">
        <v>3154</v>
      </c>
      <c r="E146" s="823" t="s">
        <v>3155</v>
      </c>
      <c r="F146" s="832">
        <v>11</v>
      </c>
      <c r="G146" s="832">
        <v>242</v>
      </c>
      <c r="H146" s="832"/>
      <c r="I146" s="832">
        <v>22</v>
      </c>
      <c r="J146" s="832">
        <v>8</v>
      </c>
      <c r="K146" s="832">
        <v>176</v>
      </c>
      <c r="L146" s="832"/>
      <c r="M146" s="832">
        <v>22</v>
      </c>
      <c r="N146" s="832">
        <v>12</v>
      </c>
      <c r="O146" s="832">
        <v>276</v>
      </c>
      <c r="P146" s="828"/>
      <c r="Q146" s="833">
        <v>23</v>
      </c>
    </row>
    <row r="147" spans="1:17" ht="14.45" customHeight="1" x14ac:dyDescent="0.2">
      <c r="A147" s="822" t="s">
        <v>2946</v>
      </c>
      <c r="B147" s="823" t="s">
        <v>2947</v>
      </c>
      <c r="C147" s="823" t="s">
        <v>2506</v>
      </c>
      <c r="D147" s="823" t="s">
        <v>3156</v>
      </c>
      <c r="E147" s="823" t="s">
        <v>3157</v>
      </c>
      <c r="F147" s="832">
        <v>9</v>
      </c>
      <c r="G147" s="832">
        <v>5139</v>
      </c>
      <c r="H147" s="832"/>
      <c r="I147" s="832">
        <v>571</v>
      </c>
      <c r="J147" s="832">
        <v>15</v>
      </c>
      <c r="K147" s="832">
        <v>8565</v>
      </c>
      <c r="L147" s="832"/>
      <c r="M147" s="832">
        <v>571</v>
      </c>
      <c r="N147" s="832">
        <v>8</v>
      </c>
      <c r="O147" s="832">
        <v>4568</v>
      </c>
      <c r="P147" s="828"/>
      <c r="Q147" s="833">
        <v>571</v>
      </c>
    </row>
    <row r="148" spans="1:17" ht="14.45" customHeight="1" x14ac:dyDescent="0.2">
      <c r="A148" s="822" t="s">
        <v>2946</v>
      </c>
      <c r="B148" s="823" t="s">
        <v>2947</v>
      </c>
      <c r="C148" s="823" t="s">
        <v>2506</v>
      </c>
      <c r="D148" s="823" t="s">
        <v>3158</v>
      </c>
      <c r="E148" s="823" t="s">
        <v>3159</v>
      </c>
      <c r="F148" s="832"/>
      <c r="G148" s="832"/>
      <c r="H148" s="832"/>
      <c r="I148" s="832"/>
      <c r="J148" s="832">
        <v>2</v>
      </c>
      <c r="K148" s="832">
        <v>348</v>
      </c>
      <c r="L148" s="832"/>
      <c r="M148" s="832">
        <v>174</v>
      </c>
      <c r="N148" s="832"/>
      <c r="O148" s="832"/>
      <c r="P148" s="828"/>
      <c r="Q148" s="833"/>
    </row>
    <row r="149" spans="1:17" ht="14.45" customHeight="1" x14ac:dyDescent="0.2">
      <c r="A149" s="822" t="s">
        <v>2946</v>
      </c>
      <c r="B149" s="823" t="s">
        <v>2947</v>
      </c>
      <c r="C149" s="823" t="s">
        <v>2506</v>
      </c>
      <c r="D149" s="823" t="s">
        <v>3160</v>
      </c>
      <c r="E149" s="823" t="s">
        <v>3161</v>
      </c>
      <c r="F149" s="832"/>
      <c r="G149" s="832"/>
      <c r="H149" s="832"/>
      <c r="I149" s="832"/>
      <c r="J149" s="832">
        <v>2</v>
      </c>
      <c r="K149" s="832">
        <v>990</v>
      </c>
      <c r="L149" s="832"/>
      <c r="M149" s="832">
        <v>495</v>
      </c>
      <c r="N149" s="832"/>
      <c r="O149" s="832"/>
      <c r="P149" s="828"/>
      <c r="Q149" s="833"/>
    </row>
    <row r="150" spans="1:17" ht="14.45" customHeight="1" x14ac:dyDescent="0.2">
      <c r="A150" s="822" t="s">
        <v>2946</v>
      </c>
      <c r="B150" s="823" t="s">
        <v>2947</v>
      </c>
      <c r="C150" s="823" t="s">
        <v>2506</v>
      </c>
      <c r="D150" s="823" t="s">
        <v>3162</v>
      </c>
      <c r="E150" s="823" t="s">
        <v>3163</v>
      </c>
      <c r="F150" s="832">
        <v>8</v>
      </c>
      <c r="G150" s="832">
        <v>1536</v>
      </c>
      <c r="H150" s="832"/>
      <c r="I150" s="832">
        <v>192</v>
      </c>
      <c r="J150" s="832">
        <v>12</v>
      </c>
      <c r="K150" s="832">
        <v>2316</v>
      </c>
      <c r="L150" s="832"/>
      <c r="M150" s="832">
        <v>193</v>
      </c>
      <c r="N150" s="832">
        <v>2</v>
      </c>
      <c r="O150" s="832">
        <v>390</v>
      </c>
      <c r="P150" s="828"/>
      <c r="Q150" s="833">
        <v>195</v>
      </c>
    </row>
    <row r="151" spans="1:17" ht="14.45" customHeight="1" x14ac:dyDescent="0.2">
      <c r="A151" s="822" t="s">
        <v>2946</v>
      </c>
      <c r="B151" s="823" t="s">
        <v>2947</v>
      </c>
      <c r="C151" s="823" t="s">
        <v>2506</v>
      </c>
      <c r="D151" s="823" t="s">
        <v>3164</v>
      </c>
      <c r="E151" s="823" t="s">
        <v>3165</v>
      </c>
      <c r="F151" s="832"/>
      <c r="G151" s="832"/>
      <c r="H151" s="832"/>
      <c r="I151" s="832"/>
      <c r="J151" s="832">
        <v>1</v>
      </c>
      <c r="K151" s="832">
        <v>205</v>
      </c>
      <c r="L151" s="832"/>
      <c r="M151" s="832">
        <v>205</v>
      </c>
      <c r="N151" s="832"/>
      <c r="O151" s="832"/>
      <c r="P151" s="828"/>
      <c r="Q151" s="833"/>
    </row>
    <row r="152" spans="1:17" ht="14.45" customHeight="1" x14ac:dyDescent="0.2">
      <c r="A152" s="822" t="s">
        <v>2946</v>
      </c>
      <c r="B152" s="823" t="s">
        <v>2947</v>
      </c>
      <c r="C152" s="823" t="s">
        <v>2506</v>
      </c>
      <c r="D152" s="823" t="s">
        <v>3166</v>
      </c>
      <c r="E152" s="823" t="s">
        <v>3167</v>
      </c>
      <c r="F152" s="832">
        <v>5</v>
      </c>
      <c r="G152" s="832">
        <v>8490</v>
      </c>
      <c r="H152" s="832"/>
      <c r="I152" s="832">
        <v>1698</v>
      </c>
      <c r="J152" s="832">
        <v>9</v>
      </c>
      <c r="K152" s="832">
        <v>15336</v>
      </c>
      <c r="L152" s="832"/>
      <c r="M152" s="832">
        <v>1704</v>
      </c>
      <c r="N152" s="832">
        <v>1</v>
      </c>
      <c r="O152" s="832">
        <v>1745</v>
      </c>
      <c r="P152" s="828"/>
      <c r="Q152" s="833">
        <v>1745</v>
      </c>
    </row>
    <row r="153" spans="1:17" ht="14.45" customHeight="1" x14ac:dyDescent="0.2">
      <c r="A153" s="822" t="s">
        <v>2946</v>
      </c>
      <c r="B153" s="823" t="s">
        <v>2947</v>
      </c>
      <c r="C153" s="823" t="s">
        <v>2506</v>
      </c>
      <c r="D153" s="823" t="s">
        <v>3168</v>
      </c>
      <c r="E153" s="823" t="s">
        <v>3169</v>
      </c>
      <c r="F153" s="832">
        <v>114</v>
      </c>
      <c r="G153" s="832">
        <v>14478</v>
      </c>
      <c r="H153" s="832"/>
      <c r="I153" s="832">
        <v>127</v>
      </c>
      <c r="J153" s="832">
        <v>65</v>
      </c>
      <c r="K153" s="832">
        <v>8255</v>
      </c>
      <c r="L153" s="832"/>
      <c r="M153" s="832">
        <v>127</v>
      </c>
      <c r="N153" s="832">
        <v>73</v>
      </c>
      <c r="O153" s="832">
        <v>9344</v>
      </c>
      <c r="P153" s="828"/>
      <c r="Q153" s="833">
        <v>128</v>
      </c>
    </row>
    <row r="154" spans="1:17" ht="14.45" customHeight="1" x14ac:dyDescent="0.2">
      <c r="A154" s="822" t="s">
        <v>2946</v>
      </c>
      <c r="B154" s="823" t="s">
        <v>2947</v>
      </c>
      <c r="C154" s="823" t="s">
        <v>2506</v>
      </c>
      <c r="D154" s="823" t="s">
        <v>3170</v>
      </c>
      <c r="E154" s="823" t="s">
        <v>3171</v>
      </c>
      <c r="F154" s="832">
        <v>2</v>
      </c>
      <c r="G154" s="832">
        <v>620</v>
      </c>
      <c r="H154" s="832"/>
      <c r="I154" s="832">
        <v>310</v>
      </c>
      <c r="J154" s="832"/>
      <c r="K154" s="832"/>
      <c r="L154" s="832"/>
      <c r="M154" s="832"/>
      <c r="N154" s="832">
        <v>5</v>
      </c>
      <c r="O154" s="832">
        <v>1555</v>
      </c>
      <c r="P154" s="828"/>
      <c r="Q154" s="833">
        <v>311</v>
      </c>
    </row>
    <row r="155" spans="1:17" ht="14.45" customHeight="1" x14ac:dyDescent="0.2">
      <c r="A155" s="822" t="s">
        <v>2946</v>
      </c>
      <c r="B155" s="823" t="s">
        <v>2947</v>
      </c>
      <c r="C155" s="823" t="s">
        <v>2506</v>
      </c>
      <c r="D155" s="823" t="s">
        <v>3172</v>
      </c>
      <c r="E155" s="823" t="s">
        <v>3173</v>
      </c>
      <c r="F155" s="832">
        <v>15</v>
      </c>
      <c r="G155" s="832">
        <v>345</v>
      </c>
      <c r="H155" s="832"/>
      <c r="I155" s="832">
        <v>23</v>
      </c>
      <c r="J155" s="832">
        <v>26</v>
      </c>
      <c r="K155" s="832">
        <v>598</v>
      </c>
      <c r="L155" s="832"/>
      <c r="M155" s="832">
        <v>23</v>
      </c>
      <c r="N155" s="832">
        <v>28</v>
      </c>
      <c r="O155" s="832">
        <v>672</v>
      </c>
      <c r="P155" s="828"/>
      <c r="Q155" s="833">
        <v>24</v>
      </c>
    </row>
    <row r="156" spans="1:17" ht="14.45" customHeight="1" x14ac:dyDescent="0.2">
      <c r="A156" s="822" t="s">
        <v>2946</v>
      </c>
      <c r="B156" s="823" t="s">
        <v>2947</v>
      </c>
      <c r="C156" s="823" t="s">
        <v>2506</v>
      </c>
      <c r="D156" s="823" t="s">
        <v>3174</v>
      </c>
      <c r="E156" s="823" t="s">
        <v>3175</v>
      </c>
      <c r="F156" s="832"/>
      <c r="G156" s="832"/>
      <c r="H156" s="832"/>
      <c r="I156" s="832"/>
      <c r="J156" s="832">
        <v>1</v>
      </c>
      <c r="K156" s="832">
        <v>652</v>
      </c>
      <c r="L156" s="832"/>
      <c r="M156" s="832">
        <v>652</v>
      </c>
      <c r="N156" s="832"/>
      <c r="O156" s="832"/>
      <c r="P156" s="828"/>
      <c r="Q156" s="833"/>
    </row>
    <row r="157" spans="1:17" ht="14.45" customHeight="1" x14ac:dyDescent="0.2">
      <c r="A157" s="822" t="s">
        <v>2946</v>
      </c>
      <c r="B157" s="823" t="s">
        <v>2947</v>
      </c>
      <c r="C157" s="823" t="s">
        <v>2506</v>
      </c>
      <c r="D157" s="823" t="s">
        <v>3176</v>
      </c>
      <c r="E157" s="823" t="s">
        <v>3177</v>
      </c>
      <c r="F157" s="832"/>
      <c r="G157" s="832"/>
      <c r="H157" s="832"/>
      <c r="I157" s="832"/>
      <c r="J157" s="832">
        <v>1</v>
      </c>
      <c r="K157" s="832">
        <v>296</v>
      </c>
      <c r="L157" s="832"/>
      <c r="M157" s="832">
        <v>296</v>
      </c>
      <c r="N157" s="832">
        <v>1</v>
      </c>
      <c r="O157" s="832">
        <v>299</v>
      </c>
      <c r="P157" s="828"/>
      <c r="Q157" s="833">
        <v>299</v>
      </c>
    </row>
    <row r="158" spans="1:17" ht="14.45" customHeight="1" x14ac:dyDescent="0.2">
      <c r="A158" s="822" t="s">
        <v>2946</v>
      </c>
      <c r="B158" s="823" t="s">
        <v>2947</v>
      </c>
      <c r="C158" s="823" t="s">
        <v>2506</v>
      </c>
      <c r="D158" s="823" t="s">
        <v>3178</v>
      </c>
      <c r="E158" s="823" t="s">
        <v>3179</v>
      </c>
      <c r="F158" s="832">
        <v>27</v>
      </c>
      <c r="G158" s="832">
        <v>1215</v>
      </c>
      <c r="H158" s="832"/>
      <c r="I158" s="832">
        <v>45</v>
      </c>
      <c r="J158" s="832">
        <v>22</v>
      </c>
      <c r="K158" s="832">
        <v>990</v>
      </c>
      <c r="L158" s="832"/>
      <c r="M158" s="832">
        <v>45</v>
      </c>
      <c r="N158" s="832">
        <v>37</v>
      </c>
      <c r="O158" s="832">
        <v>1702</v>
      </c>
      <c r="P158" s="828"/>
      <c r="Q158" s="833">
        <v>46</v>
      </c>
    </row>
    <row r="159" spans="1:17" ht="14.45" customHeight="1" x14ac:dyDescent="0.2">
      <c r="A159" s="822" t="s">
        <v>2946</v>
      </c>
      <c r="B159" s="823" t="s">
        <v>2947</v>
      </c>
      <c r="C159" s="823" t="s">
        <v>2506</v>
      </c>
      <c r="D159" s="823" t="s">
        <v>3180</v>
      </c>
      <c r="E159" s="823" t="s">
        <v>3017</v>
      </c>
      <c r="F159" s="832">
        <v>3</v>
      </c>
      <c r="G159" s="832">
        <v>564</v>
      </c>
      <c r="H159" s="832"/>
      <c r="I159" s="832">
        <v>188</v>
      </c>
      <c r="J159" s="832">
        <v>10</v>
      </c>
      <c r="K159" s="832">
        <v>1880</v>
      </c>
      <c r="L159" s="832"/>
      <c r="M159" s="832">
        <v>188</v>
      </c>
      <c r="N159" s="832">
        <v>5</v>
      </c>
      <c r="O159" s="832">
        <v>950</v>
      </c>
      <c r="P159" s="828"/>
      <c r="Q159" s="833">
        <v>190</v>
      </c>
    </row>
    <row r="160" spans="1:17" ht="14.45" customHeight="1" x14ac:dyDescent="0.2">
      <c r="A160" s="822" t="s">
        <v>2946</v>
      </c>
      <c r="B160" s="823" t="s">
        <v>2947</v>
      </c>
      <c r="C160" s="823" t="s">
        <v>2506</v>
      </c>
      <c r="D160" s="823" t="s">
        <v>3181</v>
      </c>
      <c r="E160" s="823" t="s">
        <v>3182</v>
      </c>
      <c r="F160" s="832">
        <v>2</v>
      </c>
      <c r="G160" s="832">
        <v>292</v>
      </c>
      <c r="H160" s="832"/>
      <c r="I160" s="832">
        <v>146</v>
      </c>
      <c r="J160" s="832">
        <v>4</v>
      </c>
      <c r="K160" s="832">
        <v>584</v>
      </c>
      <c r="L160" s="832"/>
      <c r="M160" s="832">
        <v>146</v>
      </c>
      <c r="N160" s="832"/>
      <c r="O160" s="832"/>
      <c r="P160" s="828"/>
      <c r="Q160" s="833"/>
    </row>
    <row r="161" spans="1:17" ht="14.45" customHeight="1" x14ac:dyDescent="0.2">
      <c r="A161" s="822" t="s">
        <v>2946</v>
      </c>
      <c r="B161" s="823" t="s">
        <v>2947</v>
      </c>
      <c r="C161" s="823" t="s">
        <v>2506</v>
      </c>
      <c r="D161" s="823" t="s">
        <v>3183</v>
      </c>
      <c r="E161" s="823" t="s">
        <v>3184</v>
      </c>
      <c r="F161" s="832"/>
      <c r="G161" s="832"/>
      <c r="H161" s="832"/>
      <c r="I161" s="832"/>
      <c r="J161" s="832"/>
      <c r="K161" s="832"/>
      <c r="L161" s="832"/>
      <c r="M161" s="832"/>
      <c r="N161" s="832">
        <v>3</v>
      </c>
      <c r="O161" s="832">
        <v>141</v>
      </c>
      <c r="P161" s="828"/>
      <c r="Q161" s="833">
        <v>47</v>
      </c>
    </row>
    <row r="162" spans="1:17" ht="14.45" customHeight="1" x14ac:dyDescent="0.2">
      <c r="A162" s="822" t="s">
        <v>2946</v>
      </c>
      <c r="B162" s="823" t="s">
        <v>2947</v>
      </c>
      <c r="C162" s="823" t="s">
        <v>2506</v>
      </c>
      <c r="D162" s="823" t="s">
        <v>3185</v>
      </c>
      <c r="E162" s="823" t="s">
        <v>3186</v>
      </c>
      <c r="F162" s="832"/>
      <c r="G162" s="832"/>
      <c r="H162" s="832"/>
      <c r="I162" s="832"/>
      <c r="J162" s="832">
        <v>1</v>
      </c>
      <c r="K162" s="832">
        <v>310</v>
      </c>
      <c r="L162" s="832"/>
      <c r="M162" s="832">
        <v>310</v>
      </c>
      <c r="N162" s="832"/>
      <c r="O162" s="832"/>
      <c r="P162" s="828"/>
      <c r="Q162" s="833"/>
    </row>
    <row r="163" spans="1:17" ht="14.45" customHeight="1" x14ac:dyDescent="0.2">
      <c r="A163" s="822" t="s">
        <v>2946</v>
      </c>
      <c r="B163" s="823" t="s">
        <v>2947</v>
      </c>
      <c r="C163" s="823" t="s">
        <v>2506</v>
      </c>
      <c r="D163" s="823" t="s">
        <v>3187</v>
      </c>
      <c r="E163" s="823" t="s">
        <v>3188</v>
      </c>
      <c r="F163" s="832">
        <v>4</v>
      </c>
      <c r="G163" s="832">
        <v>1184</v>
      </c>
      <c r="H163" s="832"/>
      <c r="I163" s="832">
        <v>296</v>
      </c>
      <c r="J163" s="832">
        <v>9</v>
      </c>
      <c r="K163" s="832">
        <v>2673</v>
      </c>
      <c r="L163" s="832"/>
      <c r="M163" s="832">
        <v>297</v>
      </c>
      <c r="N163" s="832">
        <v>4</v>
      </c>
      <c r="O163" s="832">
        <v>1212</v>
      </c>
      <c r="P163" s="828"/>
      <c r="Q163" s="833">
        <v>303</v>
      </c>
    </row>
    <row r="164" spans="1:17" ht="14.45" customHeight="1" x14ac:dyDescent="0.2">
      <c r="A164" s="822" t="s">
        <v>2946</v>
      </c>
      <c r="B164" s="823" t="s">
        <v>2947</v>
      </c>
      <c r="C164" s="823" t="s">
        <v>2506</v>
      </c>
      <c r="D164" s="823" t="s">
        <v>3189</v>
      </c>
      <c r="E164" s="823" t="s">
        <v>3190</v>
      </c>
      <c r="F164" s="832"/>
      <c r="G164" s="832"/>
      <c r="H164" s="832"/>
      <c r="I164" s="832"/>
      <c r="J164" s="832"/>
      <c r="K164" s="832"/>
      <c r="L164" s="832"/>
      <c r="M164" s="832"/>
      <c r="N164" s="832">
        <v>27</v>
      </c>
      <c r="O164" s="832">
        <v>14364</v>
      </c>
      <c r="P164" s="828"/>
      <c r="Q164" s="833">
        <v>532</v>
      </c>
    </row>
    <row r="165" spans="1:17" ht="14.45" customHeight="1" x14ac:dyDescent="0.2">
      <c r="A165" s="822" t="s">
        <v>2946</v>
      </c>
      <c r="B165" s="823" t="s">
        <v>2947</v>
      </c>
      <c r="C165" s="823" t="s">
        <v>2506</v>
      </c>
      <c r="D165" s="823" t="s">
        <v>3191</v>
      </c>
      <c r="E165" s="823" t="s">
        <v>3192</v>
      </c>
      <c r="F165" s="832">
        <v>2</v>
      </c>
      <c r="G165" s="832">
        <v>62</v>
      </c>
      <c r="H165" s="832"/>
      <c r="I165" s="832">
        <v>31</v>
      </c>
      <c r="J165" s="832">
        <v>2</v>
      </c>
      <c r="K165" s="832">
        <v>64</v>
      </c>
      <c r="L165" s="832"/>
      <c r="M165" s="832">
        <v>32</v>
      </c>
      <c r="N165" s="832">
        <v>9</v>
      </c>
      <c r="O165" s="832">
        <v>288</v>
      </c>
      <c r="P165" s="828"/>
      <c r="Q165" s="833">
        <v>32</v>
      </c>
    </row>
    <row r="166" spans="1:17" ht="14.45" customHeight="1" x14ac:dyDescent="0.2">
      <c r="A166" s="822" t="s">
        <v>2946</v>
      </c>
      <c r="B166" s="823" t="s">
        <v>2947</v>
      </c>
      <c r="C166" s="823" t="s">
        <v>2506</v>
      </c>
      <c r="D166" s="823" t="s">
        <v>3193</v>
      </c>
      <c r="E166" s="823" t="s">
        <v>3194</v>
      </c>
      <c r="F166" s="832"/>
      <c r="G166" s="832"/>
      <c r="H166" s="832"/>
      <c r="I166" s="832"/>
      <c r="J166" s="832">
        <v>4</v>
      </c>
      <c r="K166" s="832">
        <v>2256</v>
      </c>
      <c r="L166" s="832"/>
      <c r="M166" s="832">
        <v>564</v>
      </c>
      <c r="N166" s="832">
        <v>1</v>
      </c>
      <c r="O166" s="832">
        <v>568</v>
      </c>
      <c r="P166" s="828"/>
      <c r="Q166" s="833">
        <v>568</v>
      </c>
    </row>
    <row r="167" spans="1:17" ht="14.45" customHeight="1" x14ac:dyDescent="0.2">
      <c r="A167" s="822" t="s">
        <v>2946</v>
      </c>
      <c r="B167" s="823" t="s">
        <v>2947</v>
      </c>
      <c r="C167" s="823" t="s">
        <v>2506</v>
      </c>
      <c r="D167" s="823" t="s">
        <v>3195</v>
      </c>
      <c r="E167" s="823" t="s">
        <v>3196</v>
      </c>
      <c r="F167" s="832"/>
      <c r="G167" s="832"/>
      <c r="H167" s="832"/>
      <c r="I167" s="832"/>
      <c r="J167" s="832"/>
      <c r="K167" s="832"/>
      <c r="L167" s="832"/>
      <c r="M167" s="832"/>
      <c r="N167" s="832">
        <v>1</v>
      </c>
      <c r="O167" s="832">
        <v>357</v>
      </c>
      <c r="P167" s="828"/>
      <c r="Q167" s="833">
        <v>357</v>
      </c>
    </row>
    <row r="168" spans="1:17" ht="14.45" customHeight="1" x14ac:dyDescent="0.2">
      <c r="A168" s="822" t="s">
        <v>2946</v>
      </c>
      <c r="B168" s="823" t="s">
        <v>2947</v>
      </c>
      <c r="C168" s="823" t="s">
        <v>2506</v>
      </c>
      <c r="D168" s="823" t="s">
        <v>3197</v>
      </c>
      <c r="E168" s="823" t="s">
        <v>3198</v>
      </c>
      <c r="F168" s="832">
        <v>2</v>
      </c>
      <c r="G168" s="832">
        <v>370</v>
      </c>
      <c r="H168" s="832"/>
      <c r="I168" s="832">
        <v>185</v>
      </c>
      <c r="J168" s="832">
        <v>8</v>
      </c>
      <c r="K168" s="832">
        <v>1488</v>
      </c>
      <c r="L168" s="832"/>
      <c r="M168" s="832">
        <v>186</v>
      </c>
      <c r="N168" s="832">
        <v>1</v>
      </c>
      <c r="O168" s="832">
        <v>188</v>
      </c>
      <c r="P168" s="828"/>
      <c r="Q168" s="833">
        <v>188</v>
      </c>
    </row>
    <row r="169" spans="1:17" ht="14.45" customHeight="1" x14ac:dyDescent="0.2">
      <c r="A169" s="822" t="s">
        <v>2946</v>
      </c>
      <c r="B169" s="823" t="s">
        <v>2947</v>
      </c>
      <c r="C169" s="823" t="s">
        <v>2506</v>
      </c>
      <c r="D169" s="823" t="s">
        <v>3199</v>
      </c>
      <c r="E169" s="823" t="s">
        <v>3200</v>
      </c>
      <c r="F169" s="832"/>
      <c r="G169" s="832"/>
      <c r="H169" s="832"/>
      <c r="I169" s="832"/>
      <c r="J169" s="832">
        <v>4</v>
      </c>
      <c r="K169" s="832">
        <v>1436</v>
      </c>
      <c r="L169" s="832"/>
      <c r="M169" s="832">
        <v>359</v>
      </c>
      <c r="N169" s="832"/>
      <c r="O169" s="832"/>
      <c r="P169" s="828"/>
      <c r="Q169" s="833"/>
    </row>
    <row r="170" spans="1:17" ht="14.45" customHeight="1" x14ac:dyDescent="0.2">
      <c r="A170" s="822" t="s">
        <v>2946</v>
      </c>
      <c r="B170" s="823" t="s">
        <v>2947</v>
      </c>
      <c r="C170" s="823" t="s">
        <v>2506</v>
      </c>
      <c r="D170" s="823" t="s">
        <v>3201</v>
      </c>
      <c r="E170" s="823" t="s">
        <v>3202</v>
      </c>
      <c r="F170" s="832"/>
      <c r="G170" s="832"/>
      <c r="H170" s="832"/>
      <c r="I170" s="832"/>
      <c r="J170" s="832">
        <v>1</v>
      </c>
      <c r="K170" s="832">
        <v>1779</v>
      </c>
      <c r="L170" s="832"/>
      <c r="M170" s="832">
        <v>1779</v>
      </c>
      <c r="N170" s="832"/>
      <c r="O170" s="832"/>
      <c r="P170" s="828"/>
      <c r="Q170" s="833"/>
    </row>
    <row r="171" spans="1:17" ht="14.45" customHeight="1" x14ac:dyDescent="0.2">
      <c r="A171" s="822" t="s">
        <v>2946</v>
      </c>
      <c r="B171" s="823" t="s">
        <v>2947</v>
      </c>
      <c r="C171" s="823" t="s">
        <v>2506</v>
      </c>
      <c r="D171" s="823" t="s">
        <v>3203</v>
      </c>
      <c r="E171" s="823" t="s">
        <v>3204</v>
      </c>
      <c r="F171" s="832"/>
      <c r="G171" s="832"/>
      <c r="H171" s="832"/>
      <c r="I171" s="832"/>
      <c r="J171" s="832"/>
      <c r="K171" s="832"/>
      <c r="L171" s="832"/>
      <c r="M171" s="832"/>
      <c r="N171" s="832">
        <v>2</v>
      </c>
      <c r="O171" s="832">
        <v>174</v>
      </c>
      <c r="P171" s="828"/>
      <c r="Q171" s="833">
        <v>87</v>
      </c>
    </row>
    <row r="172" spans="1:17" ht="14.45" customHeight="1" x14ac:dyDescent="0.2">
      <c r="A172" s="822" t="s">
        <v>2946</v>
      </c>
      <c r="B172" s="823" t="s">
        <v>2947</v>
      </c>
      <c r="C172" s="823" t="s">
        <v>2506</v>
      </c>
      <c r="D172" s="823" t="s">
        <v>3205</v>
      </c>
      <c r="E172" s="823" t="s">
        <v>3206</v>
      </c>
      <c r="F172" s="832">
        <v>3</v>
      </c>
      <c r="G172" s="832">
        <v>1224</v>
      </c>
      <c r="H172" s="832"/>
      <c r="I172" s="832">
        <v>408</v>
      </c>
      <c r="J172" s="832">
        <v>7</v>
      </c>
      <c r="K172" s="832">
        <v>2863</v>
      </c>
      <c r="L172" s="832"/>
      <c r="M172" s="832">
        <v>409</v>
      </c>
      <c r="N172" s="832">
        <v>1</v>
      </c>
      <c r="O172" s="832">
        <v>411</v>
      </c>
      <c r="P172" s="828"/>
      <c r="Q172" s="833">
        <v>411</v>
      </c>
    </row>
    <row r="173" spans="1:17" ht="14.45" customHeight="1" x14ac:dyDescent="0.2">
      <c r="A173" s="822" t="s">
        <v>2946</v>
      </c>
      <c r="B173" s="823" t="s">
        <v>2947</v>
      </c>
      <c r="C173" s="823" t="s">
        <v>2506</v>
      </c>
      <c r="D173" s="823" t="s">
        <v>3207</v>
      </c>
      <c r="E173" s="823" t="s">
        <v>3208</v>
      </c>
      <c r="F173" s="832">
        <v>1</v>
      </c>
      <c r="G173" s="832">
        <v>119</v>
      </c>
      <c r="H173" s="832"/>
      <c r="I173" s="832">
        <v>119</v>
      </c>
      <c r="J173" s="832"/>
      <c r="K173" s="832"/>
      <c r="L173" s="832"/>
      <c r="M173" s="832"/>
      <c r="N173" s="832"/>
      <c r="O173" s="832"/>
      <c r="P173" s="828"/>
      <c r="Q173" s="833"/>
    </row>
    <row r="174" spans="1:17" ht="14.45" customHeight="1" x14ac:dyDescent="0.2">
      <c r="A174" s="822" t="s">
        <v>2946</v>
      </c>
      <c r="B174" s="823" t="s">
        <v>2947</v>
      </c>
      <c r="C174" s="823" t="s">
        <v>2506</v>
      </c>
      <c r="D174" s="823" t="s">
        <v>3209</v>
      </c>
      <c r="E174" s="823" t="s">
        <v>3210</v>
      </c>
      <c r="F174" s="832">
        <v>1</v>
      </c>
      <c r="G174" s="832">
        <v>190</v>
      </c>
      <c r="H174" s="832"/>
      <c r="I174" s="832">
        <v>190</v>
      </c>
      <c r="J174" s="832"/>
      <c r="K174" s="832"/>
      <c r="L174" s="832"/>
      <c r="M174" s="832"/>
      <c r="N174" s="832">
        <v>1</v>
      </c>
      <c r="O174" s="832">
        <v>191</v>
      </c>
      <c r="P174" s="828"/>
      <c r="Q174" s="833">
        <v>191</v>
      </c>
    </row>
    <row r="175" spans="1:17" ht="14.45" customHeight="1" x14ac:dyDescent="0.2">
      <c r="A175" s="822" t="s">
        <v>2946</v>
      </c>
      <c r="B175" s="823" t="s">
        <v>2947</v>
      </c>
      <c r="C175" s="823" t="s">
        <v>2506</v>
      </c>
      <c r="D175" s="823" t="s">
        <v>3211</v>
      </c>
      <c r="E175" s="823" t="s">
        <v>3212</v>
      </c>
      <c r="F175" s="832"/>
      <c r="G175" s="832"/>
      <c r="H175" s="832"/>
      <c r="I175" s="832"/>
      <c r="J175" s="832">
        <v>2</v>
      </c>
      <c r="K175" s="832">
        <v>594</v>
      </c>
      <c r="L175" s="832"/>
      <c r="M175" s="832">
        <v>297</v>
      </c>
      <c r="N175" s="832"/>
      <c r="O175" s="832"/>
      <c r="P175" s="828"/>
      <c r="Q175" s="833"/>
    </row>
    <row r="176" spans="1:17" ht="14.45" customHeight="1" x14ac:dyDescent="0.2">
      <c r="A176" s="822" t="s">
        <v>2946</v>
      </c>
      <c r="B176" s="823" t="s">
        <v>2947</v>
      </c>
      <c r="C176" s="823" t="s">
        <v>2506</v>
      </c>
      <c r="D176" s="823" t="s">
        <v>3213</v>
      </c>
      <c r="E176" s="823" t="s">
        <v>3214</v>
      </c>
      <c r="F176" s="832"/>
      <c r="G176" s="832"/>
      <c r="H176" s="832"/>
      <c r="I176" s="832"/>
      <c r="J176" s="832">
        <v>5</v>
      </c>
      <c r="K176" s="832">
        <v>665</v>
      </c>
      <c r="L176" s="832"/>
      <c r="M176" s="832">
        <v>133</v>
      </c>
      <c r="N176" s="832"/>
      <c r="O176" s="832"/>
      <c r="P176" s="828"/>
      <c r="Q176" s="833"/>
    </row>
    <row r="177" spans="1:17" ht="14.45" customHeight="1" x14ac:dyDescent="0.2">
      <c r="A177" s="822" t="s">
        <v>2946</v>
      </c>
      <c r="B177" s="823" t="s">
        <v>2947</v>
      </c>
      <c r="C177" s="823" t="s">
        <v>2506</v>
      </c>
      <c r="D177" s="823" t="s">
        <v>3215</v>
      </c>
      <c r="E177" s="823" t="s">
        <v>3216</v>
      </c>
      <c r="F177" s="832">
        <v>145</v>
      </c>
      <c r="G177" s="832">
        <v>5365</v>
      </c>
      <c r="H177" s="832"/>
      <c r="I177" s="832">
        <v>37</v>
      </c>
      <c r="J177" s="832">
        <v>141</v>
      </c>
      <c r="K177" s="832">
        <v>5217</v>
      </c>
      <c r="L177" s="832"/>
      <c r="M177" s="832">
        <v>37</v>
      </c>
      <c r="N177" s="832">
        <v>64</v>
      </c>
      <c r="O177" s="832">
        <v>2432</v>
      </c>
      <c r="P177" s="828"/>
      <c r="Q177" s="833">
        <v>38</v>
      </c>
    </row>
    <row r="178" spans="1:17" ht="14.45" customHeight="1" x14ac:dyDescent="0.2">
      <c r="A178" s="822" t="s">
        <v>2946</v>
      </c>
      <c r="B178" s="823" t="s">
        <v>2947</v>
      </c>
      <c r="C178" s="823" t="s">
        <v>2506</v>
      </c>
      <c r="D178" s="823" t="s">
        <v>3217</v>
      </c>
      <c r="E178" s="823" t="s">
        <v>3218</v>
      </c>
      <c r="F178" s="832"/>
      <c r="G178" s="832"/>
      <c r="H178" s="832"/>
      <c r="I178" s="832"/>
      <c r="J178" s="832">
        <v>2</v>
      </c>
      <c r="K178" s="832">
        <v>510</v>
      </c>
      <c r="L178" s="832"/>
      <c r="M178" s="832">
        <v>255</v>
      </c>
      <c r="N178" s="832"/>
      <c r="O178" s="832"/>
      <c r="P178" s="828"/>
      <c r="Q178" s="833"/>
    </row>
    <row r="179" spans="1:17" ht="14.45" customHeight="1" x14ac:dyDescent="0.2">
      <c r="A179" s="822" t="s">
        <v>2946</v>
      </c>
      <c r="B179" s="823" t="s">
        <v>2947</v>
      </c>
      <c r="C179" s="823" t="s">
        <v>2506</v>
      </c>
      <c r="D179" s="823" t="s">
        <v>3219</v>
      </c>
      <c r="E179" s="823" t="s">
        <v>3220</v>
      </c>
      <c r="F179" s="832">
        <v>4</v>
      </c>
      <c r="G179" s="832">
        <v>700</v>
      </c>
      <c r="H179" s="832"/>
      <c r="I179" s="832">
        <v>175</v>
      </c>
      <c r="J179" s="832">
        <v>17</v>
      </c>
      <c r="K179" s="832">
        <v>2992</v>
      </c>
      <c r="L179" s="832"/>
      <c r="M179" s="832">
        <v>176</v>
      </c>
      <c r="N179" s="832">
        <v>5</v>
      </c>
      <c r="O179" s="832">
        <v>950</v>
      </c>
      <c r="P179" s="828"/>
      <c r="Q179" s="833">
        <v>190</v>
      </c>
    </row>
    <row r="180" spans="1:17" ht="14.45" customHeight="1" x14ac:dyDescent="0.2">
      <c r="A180" s="822" t="s">
        <v>2946</v>
      </c>
      <c r="B180" s="823" t="s">
        <v>2947</v>
      </c>
      <c r="C180" s="823" t="s">
        <v>2506</v>
      </c>
      <c r="D180" s="823" t="s">
        <v>3221</v>
      </c>
      <c r="E180" s="823" t="s">
        <v>3222</v>
      </c>
      <c r="F180" s="832"/>
      <c r="G180" s="832"/>
      <c r="H180" s="832"/>
      <c r="I180" s="832"/>
      <c r="J180" s="832"/>
      <c r="K180" s="832"/>
      <c r="L180" s="832"/>
      <c r="M180" s="832"/>
      <c r="N180" s="832">
        <v>1</v>
      </c>
      <c r="O180" s="832">
        <v>932</v>
      </c>
      <c r="P180" s="828"/>
      <c r="Q180" s="833">
        <v>932</v>
      </c>
    </row>
    <row r="181" spans="1:17" ht="14.45" customHeight="1" x14ac:dyDescent="0.2">
      <c r="A181" s="822" t="s">
        <v>2946</v>
      </c>
      <c r="B181" s="823" t="s">
        <v>2947</v>
      </c>
      <c r="C181" s="823" t="s">
        <v>2506</v>
      </c>
      <c r="D181" s="823" t="s">
        <v>3223</v>
      </c>
      <c r="E181" s="823" t="s">
        <v>3224</v>
      </c>
      <c r="F181" s="832">
        <v>26</v>
      </c>
      <c r="G181" s="832">
        <v>21788</v>
      </c>
      <c r="H181" s="832"/>
      <c r="I181" s="832">
        <v>838</v>
      </c>
      <c r="J181" s="832">
        <v>20</v>
      </c>
      <c r="K181" s="832">
        <v>16800</v>
      </c>
      <c r="L181" s="832"/>
      <c r="M181" s="832">
        <v>840</v>
      </c>
      <c r="N181" s="832">
        <v>12</v>
      </c>
      <c r="O181" s="832">
        <v>10320</v>
      </c>
      <c r="P181" s="828"/>
      <c r="Q181" s="833">
        <v>860</v>
      </c>
    </row>
    <row r="182" spans="1:17" ht="14.45" customHeight="1" x14ac:dyDescent="0.2">
      <c r="A182" s="822" t="s">
        <v>2946</v>
      </c>
      <c r="B182" s="823" t="s">
        <v>2947</v>
      </c>
      <c r="C182" s="823" t="s">
        <v>2506</v>
      </c>
      <c r="D182" s="823" t="s">
        <v>3225</v>
      </c>
      <c r="E182" s="823" t="s">
        <v>3226</v>
      </c>
      <c r="F182" s="832">
        <v>2410</v>
      </c>
      <c r="G182" s="832">
        <v>226540</v>
      </c>
      <c r="H182" s="832"/>
      <c r="I182" s="832">
        <v>94</v>
      </c>
      <c r="J182" s="832">
        <v>2134</v>
      </c>
      <c r="K182" s="832">
        <v>200596</v>
      </c>
      <c r="L182" s="832"/>
      <c r="M182" s="832">
        <v>94</v>
      </c>
      <c r="N182" s="832">
        <v>2285</v>
      </c>
      <c r="O182" s="832">
        <v>221645</v>
      </c>
      <c r="P182" s="828"/>
      <c r="Q182" s="833">
        <v>97</v>
      </c>
    </row>
    <row r="183" spans="1:17" ht="14.45" customHeight="1" x14ac:dyDescent="0.2">
      <c r="A183" s="822" t="s">
        <v>2946</v>
      </c>
      <c r="B183" s="823" t="s">
        <v>2947</v>
      </c>
      <c r="C183" s="823" t="s">
        <v>2506</v>
      </c>
      <c r="D183" s="823" t="s">
        <v>3227</v>
      </c>
      <c r="E183" s="823" t="s">
        <v>3228</v>
      </c>
      <c r="F183" s="832">
        <v>102</v>
      </c>
      <c r="G183" s="832">
        <v>96084</v>
      </c>
      <c r="H183" s="832"/>
      <c r="I183" s="832">
        <v>942</v>
      </c>
      <c r="J183" s="832">
        <v>73</v>
      </c>
      <c r="K183" s="832">
        <v>68766</v>
      </c>
      <c r="L183" s="832"/>
      <c r="M183" s="832">
        <v>942</v>
      </c>
      <c r="N183" s="832">
        <v>70</v>
      </c>
      <c r="O183" s="832">
        <v>66080</v>
      </c>
      <c r="P183" s="828"/>
      <c r="Q183" s="833">
        <v>944</v>
      </c>
    </row>
    <row r="184" spans="1:17" ht="14.45" customHeight="1" x14ac:dyDescent="0.2">
      <c r="A184" s="822" t="s">
        <v>2946</v>
      </c>
      <c r="B184" s="823" t="s">
        <v>2947</v>
      </c>
      <c r="C184" s="823" t="s">
        <v>2506</v>
      </c>
      <c r="D184" s="823" t="s">
        <v>3229</v>
      </c>
      <c r="E184" s="823" t="s">
        <v>3230</v>
      </c>
      <c r="F184" s="832">
        <v>136</v>
      </c>
      <c r="G184" s="832">
        <v>12784</v>
      </c>
      <c r="H184" s="832"/>
      <c r="I184" s="832">
        <v>94</v>
      </c>
      <c r="J184" s="832">
        <v>136</v>
      </c>
      <c r="K184" s="832">
        <v>12784</v>
      </c>
      <c r="L184" s="832"/>
      <c r="M184" s="832">
        <v>94</v>
      </c>
      <c r="N184" s="832">
        <v>169</v>
      </c>
      <c r="O184" s="832">
        <v>16393</v>
      </c>
      <c r="P184" s="828"/>
      <c r="Q184" s="833">
        <v>97</v>
      </c>
    </row>
    <row r="185" spans="1:17" ht="14.45" customHeight="1" x14ac:dyDescent="0.2">
      <c r="A185" s="822" t="s">
        <v>2946</v>
      </c>
      <c r="B185" s="823" t="s">
        <v>2947</v>
      </c>
      <c r="C185" s="823" t="s">
        <v>2506</v>
      </c>
      <c r="D185" s="823" t="s">
        <v>3231</v>
      </c>
      <c r="E185" s="823" t="s">
        <v>3232</v>
      </c>
      <c r="F185" s="832"/>
      <c r="G185" s="832"/>
      <c r="H185" s="832"/>
      <c r="I185" s="832"/>
      <c r="J185" s="832">
        <v>1</v>
      </c>
      <c r="K185" s="832">
        <v>396</v>
      </c>
      <c r="L185" s="832"/>
      <c r="M185" s="832">
        <v>396</v>
      </c>
      <c r="N185" s="832"/>
      <c r="O185" s="832"/>
      <c r="P185" s="828"/>
      <c r="Q185" s="833"/>
    </row>
    <row r="186" spans="1:17" ht="14.45" customHeight="1" x14ac:dyDescent="0.2">
      <c r="A186" s="822" t="s">
        <v>2946</v>
      </c>
      <c r="B186" s="823" t="s">
        <v>2947</v>
      </c>
      <c r="C186" s="823" t="s">
        <v>2506</v>
      </c>
      <c r="D186" s="823" t="s">
        <v>3233</v>
      </c>
      <c r="E186" s="823" t="s">
        <v>3234</v>
      </c>
      <c r="F186" s="832">
        <v>229</v>
      </c>
      <c r="G186" s="832">
        <v>122057</v>
      </c>
      <c r="H186" s="832"/>
      <c r="I186" s="832">
        <v>533</v>
      </c>
      <c r="J186" s="832">
        <v>9</v>
      </c>
      <c r="K186" s="832">
        <v>4806</v>
      </c>
      <c r="L186" s="832"/>
      <c r="M186" s="832">
        <v>534</v>
      </c>
      <c r="N186" s="832">
        <v>2</v>
      </c>
      <c r="O186" s="832">
        <v>1072</v>
      </c>
      <c r="P186" s="828"/>
      <c r="Q186" s="833">
        <v>536</v>
      </c>
    </row>
    <row r="187" spans="1:17" ht="14.45" customHeight="1" x14ac:dyDescent="0.2">
      <c r="A187" s="822" t="s">
        <v>2946</v>
      </c>
      <c r="B187" s="823" t="s">
        <v>2947</v>
      </c>
      <c r="C187" s="823" t="s">
        <v>2506</v>
      </c>
      <c r="D187" s="823" t="s">
        <v>3235</v>
      </c>
      <c r="E187" s="823" t="s">
        <v>3236</v>
      </c>
      <c r="F187" s="832"/>
      <c r="G187" s="832"/>
      <c r="H187" s="832"/>
      <c r="I187" s="832"/>
      <c r="J187" s="832"/>
      <c r="K187" s="832"/>
      <c r="L187" s="832"/>
      <c r="M187" s="832"/>
      <c r="N187" s="832">
        <v>2</v>
      </c>
      <c r="O187" s="832">
        <v>110</v>
      </c>
      <c r="P187" s="828"/>
      <c r="Q187" s="833">
        <v>55</v>
      </c>
    </row>
    <row r="188" spans="1:17" ht="14.45" customHeight="1" x14ac:dyDescent="0.2">
      <c r="A188" s="822" t="s">
        <v>2946</v>
      </c>
      <c r="B188" s="823" t="s">
        <v>2947</v>
      </c>
      <c r="C188" s="823" t="s">
        <v>2506</v>
      </c>
      <c r="D188" s="823" t="s">
        <v>3237</v>
      </c>
      <c r="E188" s="823" t="s">
        <v>3238</v>
      </c>
      <c r="F188" s="832"/>
      <c r="G188" s="832"/>
      <c r="H188" s="832"/>
      <c r="I188" s="832"/>
      <c r="J188" s="832">
        <v>282</v>
      </c>
      <c r="K188" s="832">
        <v>217986</v>
      </c>
      <c r="L188" s="832"/>
      <c r="M188" s="832">
        <v>773</v>
      </c>
      <c r="N188" s="832">
        <v>487</v>
      </c>
      <c r="O188" s="832">
        <v>377912</v>
      </c>
      <c r="P188" s="828"/>
      <c r="Q188" s="833">
        <v>776</v>
      </c>
    </row>
    <row r="189" spans="1:17" ht="14.45" customHeight="1" x14ac:dyDescent="0.2">
      <c r="A189" s="822" t="s">
        <v>2946</v>
      </c>
      <c r="B189" s="823" t="s">
        <v>3239</v>
      </c>
      <c r="C189" s="823" t="s">
        <v>2506</v>
      </c>
      <c r="D189" s="823" t="s">
        <v>3240</v>
      </c>
      <c r="E189" s="823" t="s">
        <v>3241</v>
      </c>
      <c r="F189" s="832">
        <v>551</v>
      </c>
      <c r="G189" s="832">
        <v>572489</v>
      </c>
      <c r="H189" s="832"/>
      <c r="I189" s="832">
        <v>1039</v>
      </c>
      <c r="J189" s="832">
        <v>254</v>
      </c>
      <c r="K189" s="832">
        <v>264160</v>
      </c>
      <c r="L189" s="832"/>
      <c r="M189" s="832">
        <v>1040</v>
      </c>
      <c r="N189" s="832">
        <v>1</v>
      </c>
      <c r="O189" s="832">
        <v>1042</v>
      </c>
      <c r="P189" s="828"/>
      <c r="Q189" s="833">
        <v>1042</v>
      </c>
    </row>
    <row r="190" spans="1:17" ht="14.45" customHeight="1" x14ac:dyDescent="0.2">
      <c r="A190" s="822" t="s">
        <v>3242</v>
      </c>
      <c r="B190" s="823" t="s">
        <v>3243</v>
      </c>
      <c r="C190" s="823" t="s">
        <v>2494</v>
      </c>
      <c r="D190" s="823" t="s">
        <v>3244</v>
      </c>
      <c r="E190" s="823" t="s">
        <v>3245</v>
      </c>
      <c r="F190" s="832">
        <v>0.04</v>
      </c>
      <c r="G190" s="832">
        <v>194.53</v>
      </c>
      <c r="H190" s="832"/>
      <c r="I190" s="832">
        <v>4863.25</v>
      </c>
      <c r="J190" s="832">
        <v>0.02</v>
      </c>
      <c r="K190" s="832">
        <v>86.37</v>
      </c>
      <c r="L190" s="832"/>
      <c r="M190" s="832">
        <v>4318.5</v>
      </c>
      <c r="N190" s="832">
        <v>0.12</v>
      </c>
      <c r="O190" s="832">
        <v>544.33000000000004</v>
      </c>
      <c r="P190" s="828"/>
      <c r="Q190" s="833">
        <v>4536.0833333333339</v>
      </c>
    </row>
    <row r="191" spans="1:17" ht="14.45" customHeight="1" x14ac:dyDescent="0.2">
      <c r="A191" s="822" t="s">
        <v>3242</v>
      </c>
      <c r="B191" s="823" t="s">
        <v>3243</v>
      </c>
      <c r="C191" s="823" t="s">
        <v>2494</v>
      </c>
      <c r="D191" s="823" t="s">
        <v>3246</v>
      </c>
      <c r="E191" s="823" t="s">
        <v>3245</v>
      </c>
      <c r="F191" s="832">
        <v>0.03</v>
      </c>
      <c r="G191" s="832">
        <v>262.46999999999997</v>
      </c>
      <c r="H191" s="832"/>
      <c r="I191" s="832">
        <v>8749</v>
      </c>
      <c r="J191" s="832">
        <v>0.03</v>
      </c>
      <c r="K191" s="832">
        <v>252.05</v>
      </c>
      <c r="L191" s="832"/>
      <c r="M191" s="832">
        <v>8401.6666666666679</v>
      </c>
      <c r="N191" s="832"/>
      <c r="O191" s="832"/>
      <c r="P191" s="828"/>
      <c r="Q191" s="833"/>
    </row>
    <row r="192" spans="1:17" ht="14.45" customHeight="1" x14ac:dyDescent="0.2">
      <c r="A192" s="822" t="s">
        <v>3242</v>
      </c>
      <c r="B192" s="823" t="s">
        <v>3243</v>
      </c>
      <c r="C192" s="823" t="s">
        <v>2494</v>
      </c>
      <c r="D192" s="823" t="s">
        <v>2647</v>
      </c>
      <c r="E192" s="823" t="s">
        <v>2648</v>
      </c>
      <c r="F192" s="832">
        <v>0.8</v>
      </c>
      <c r="G192" s="832">
        <v>413.6</v>
      </c>
      <c r="H192" s="832"/>
      <c r="I192" s="832">
        <v>517</v>
      </c>
      <c r="J192" s="832">
        <v>0.1</v>
      </c>
      <c r="K192" s="832">
        <v>51.7</v>
      </c>
      <c r="L192" s="832"/>
      <c r="M192" s="832">
        <v>517</v>
      </c>
      <c r="N192" s="832">
        <v>0.33</v>
      </c>
      <c r="O192" s="832">
        <v>170.61</v>
      </c>
      <c r="P192" s="828"/>
      <c r="Q192" s="833">
        <v>517</v>
      </c>
    </row>
    <row r="193" spans="1:17" ht="14.45" customHeight="1" x14ac:dyDescent="0.2">
      <c r="A193" s="822" t="s">
        <v>3242</v>
      </c>
      <c r="B193" s="823" t="s">
        <v>3243</v>
      </c>
      <c r="C193" s="823" t="s">
        <v>2494</v>
      </c>
      <c r="D193" s="823" t="s">
        <v>3247</v>
      </c>
      <c r="E193" s="823" t="s">
        <v>3248</v>
      </c>
      <c r="F193" s="832"/>
      <c r="G193" s="832"/>
      <c r="H193" s="832"/>
      <c r="I193" s="832"/>
      <c r="J193" s="832">
        <v>0</v>
      </c>
      <c r="K193" s="832">
        <v>13.11</v>
      </c>
      <c r="L193" s="832"/>
      <c r="M193" s="832"/>
      <c r="N193" s="832">
        <v>0</v>
      </c>
      <c r="O193" s="832">
        <v>29.38</v>
      </c>
      <c r="P193" s="828"/>
      <c r="Q193" s="833"/>
    </row>
    <row r="194" spans="1:17" ht="14.45" customHeight="1" x14ac:dyDescent="0.2">
      <c r="A194" s="822" t="s">
        <v>3242</v>
      </c>
      <c r="B194" s="823" t="s">
        <v>3243</v>
      </c>
      <c r="C194" s="823" t="s">
        <v>2494</v>
      </c>
      <c r="D194" s="823" t="s">
        <v>3249</v>
      </c>
      <c r="E194" s="823" t="s">
        <v>3248</v>
      </c>
      <c r="F194" s="832">
        <v>0.33</v>
      </c>
      <c r="G194" s="832">
        <v>541.02</v>
      </c>
      <c r="H194" s="832"/>
      <c r="I194" s="832">
        <v>1639.4545454545453</v>
      </c>
      <c r="J194" s="832">
        <v>0.06</v>
      </c>
      <c r="K194" s="832">
        <v>156.53</v>
      </c>
      <c r="L194" s="832"/>
      <c r="M194" s="832">
        <v>2608.8333333333335</v>
      </c>
      <c r="N194" s="832">
        <v>0.3</v>
      </c>
      <c r="O194" s="832">
        <v>511.43</v>
      </c>
      <c r="P194" s="828"/>
      <c r="Q194" s="833">
        <v>1704.7666666666667</v>
      </c>
    </row>
    <row r="195" spans="1:17" ht="14.45" customHeight="1" x14ac:dyDescent="0.2">
      <c r="A195" s="822" t="s">
        <v>3242</v>
      </c>
      <c r="B195" s="823" t="s">
        <v>3243</v>
      </c>
      <c r="C195" s="823" t="s">
        <v>2494</v>
      </c>
      <c r="D195" s="823" t="s">
        <v>3250</v>
      </c>
      <c r="E195" s="823" t="s">
        <v>3248</v>
      </c>
      <c r="F195" s="832">
        <v>0.05</v>
      </c>
      <c r="G195" s="832">
        <v>26.62</v>
      </c>
      <c r="H195" s="832"/>
      <c r="I195" s="832">
        <v>532.4</v>
      </c>
      <c r="J195" s="832">
        <v>0.08</v>
      </c>
      <c r="K195" s="832">
        <v>39.92</v>
      </c>
      <c r="L195" s="832"/>
      <c r="M195" s="832">
        <v>499</v>
      </c>
      <c r="N195" s="832">
        <v>0.03</v>
      </c>
      <c r="O195" s="832">
        <v>13.26</v>
      </c>
      <c r="P195" s="828"/>
      <c r="Q195" s="833">
        <v>442</v>
      </c>
    </row>
    <row r="196" spans="1:17" ht="14.45" customHeight="1" x14ac:dyDescent="0.2">
      <c r="A196" s="822" t="s">
        <v>3242</v>
      </c>
      <c r="B196" s="823" t="s">
        <v>3243</v>
      </c>
      <c r="C196" s="823" t="s">
        <v>2494</v>
      </c>
      <c r="D196" s="823" t="s">
        <v>3251</v>
      </c>
      <c r="E196" s="823" t="s">
        <v>3248</v>
      </c>
      <c r="F196" s="832">
        <v>0.06</v>
      </c>
      <c r="G196" s="832">
        <v>196.56</v>
      </c>
      <c r="H196" s="832"/>
      <c r="I196" s="832">
        <v>3276</v>
      </c>
      <c r="J196" s="832"/>
      <c r="K196" s="832"/>
      <c r="L196" s="832"/>
      <c r="M196" s="832"/>
      <c r="N196" s="832"/>
      <c r="O196" s="832"/>
      <c r="P196" s="828"/>
      <c r="Q196" s="833"/>
    </row>
    <row r="197" spans="1:17" ht="14.45" customHeight="1" x14ac:dyDescent="0.2">
      <c r="A197" s="822" t="s">
        <v>3242</v>
      </c>
      <c r="B197" s="823" t="s">
        <v>3243</v>
      </c>
      <c r="C197" s="823" t="s">
        <v>2506</v>
      </c>
      <c r="D197" s="823" t="s">
        <v>3252</v>
      </c>
      <c r="E197" s="823" t="s">
        <v>3253</v>
      </c>
      <c r="F197" s="832"/>
      <c r="G197" s="832"/>
      <c r="H197" s="832"/>
      <c r="I197" s="832"/>
      <c r="J197" s="832"/>
      <c r="K197" s="832"/>
      <c r="L197" s="832"/>
      <c r="M197" s="832"/>
      <c r="N197" s="832">
        <v>2</v>
      </c>
      <c r="O197" s="832">
        <v>268</v>
      </c>
      <c r="P197" s="828"/>
      <c r="Q197" s="833">
        <v>134</v>
      </c>
    </row>
    <row r="198" spans="1:17" ht="14.45" customHeight="1" x14ac:dyDescent="0.2">
      <c r="A198" s="822" t="s">
        <v>3242</v>
      </c>
      <c r="B198" s="823" t="s">
        <v>3243</v>
      </c>
      <c r="C198" s="823" t="s">
        <v>2506</v>
      </c>
      <c r="D198" s="823" t="s">
        <v>3254</v>
      </c>
      <c r="E198" s="823" t="s">
        <v>3255</v>
      </c>
      <c r="F198" s="832">
        <v>32</v>
      </c>
      <c r="G198" s="832">
        <v>7200</v>
      </c>
      <c r="H198" s="832"/>
      <c r="I198" s="832">
        <v>225</v>
      </c>
      <c r="J198" s="832">
        <v>24</v>
      </c>
      <c r="K198" s="832">
        <v>5424</v>
      </c>
      <c r="L198" s="832"/>
      <c r="M198" s="832">
        <v>226</v>
      </c>
      <c r="N198" s="832">
        <v>29</v>
      </c>
      <c r="O198" s="832">
        <v>6699</v>
      </c>
      <c r="P198" s="828"/>
      <c r="Q198" s="833">
        <v>231</v>
      </c>
    </row>
    <row r="199" spans="1:17" ht="14.45" customHeight="1" x14ac:dyDescent="0.2">
      <c r="A199" s="822" t="s">
        <v>3242</v>
      </c>
      <c r="B199" s="823" t="s">
        <v>3243</v>
      </c>
      <c r="C199" s="823" t="s">
        <v>2506</v>
      </c>
      <c r="D199" s="823" t="s">
        <v>3256</v>
      </c>
      <c r="E199" s="823" t="s">
        <v>3257</v>
      </c>
      <c r="F199" s="832">
        <v>23</v>
      </c>
      <c r="G199" s="832">
        <v>5221</v>
      </c>
      <c r="H199" s="832"/>
      <c r="I199" s="832">
        <v>227</v>
      </c>
      <c r="J199" s="832">
        <v>18</v>
      </c>
      <c r="K199" s="832">
        <v>4104</v>
      </c>
      <c r="L199" s="832"/>
      <c r="M199" s="832">
        <v>228</v>
      </c>
      <c r="N199" s="832">
        <v>23</v>
      </c>
      <c r="O199" s="832">
        <v>5359</v>
      </c>
      <c r="P199" s="828"/>
      <c r="Q199" s="833">
        <v>233</v>
      </c>
    </row>
    <row r="200" spans="1:17" ht="14.45" customHeight="1" x14ac:dyDescent="0.2">
      <c r="A200" s="822" t="s">
        <v>3242</v>
      </c>
      <c r="B200" s="823" t="s">
        <v>3243</v>
      </c>
      <c r="C200" s="823" t="s">
        <v>2506</v>
      </c>
      <c r="D200" s="823" t="s">
        <v>3258</v>
      </c>
      <c r="E200" s="823" t="s">
        <v>3259</v>
      </c>
      <c r="F200" s="832">
        <v>2</v>
      </c>
      <c r="G200" s="832">
        <v>1258</v>
      </c>
      <c r="H200" s="832"/>
      <c r="I200" s="832">
        <v>629</v>
      </c>
      <c r="J200" s="832">
        <v>1</v>
      </c>
      <c r="K200" s="832">
        <v>631</v>
      </c>
      <c r="L200" s="832"/>
      <c r="M200" s="832">
        <v>631</v>
      </c>
      <c r="N200" s="832">
        <v>2</v>
      </c>
      <c r="O200" s="832">
        <v>1292</v>
      </c>
      <c r="P200" s="828"/>
      <c r="Q200" s="833">
        <v>646</v>
      </c>
    </row>
    <row r="201" spans="1:17" ht="14.45" customHeight="1" x14ac:dyDescent="0.2">
      <c r="A201" s="822" t="s">
        <v>3242</v>
      </c>
      <c r="B201" s="823" t="s">
        <v>3243</v>
      </c>
      <c r="C201" s="823" t="s">
        <v>2506</v>
      </c>
      <c r="D201" s="823" t="s">
        <v>3260</v>
      </c>
      <c r="E201" s="823" t="s">
        <v>3261</v>
      </c>
      <c r="F201" s="832">
        <v>3</v>
      </c>
      <c r="G201" s="832">
        <v>1386</v>
      </c>
      <c r="H201" s="832"/>
      <c r="I201" s="832">
        <v>462</v>
      </c>
      <c r="J201" s="832">
        <v>3</v>
      </c>
      <c r="K201" s="832">
        <v>1392</v>
      </c>
      <c r="L201" s="832"/>
      <c r="M201" s="832">
        <v>464</v>
      </c>
      <c r="N201" s="832">
        <v>3</v>
      </c>
      <c r="O201" s="832">
        <v>1425</v>
      </c>
      <c r="P201" s="828"/>
      <c r="Q201" s="833">
        <v>475</v>
      </c>
    </row>
    <row r="202" spans="1:17" ht="14.45" customHeight="1" x14ac:dyDescent="0.2">
      <c r="A202" s="822" t="s">
        <v>3242</v>
      </c>
      <c r="B202" s="823" t="s">
        <v>3243</v>
      </c>
      <c r="C202" s="823" t="s">
        <v>2506</v>
      </c>
      <c r="D202" s="823" t="s">
        <v>3262</v>
      </c>
      <c r="E202" s="823" t="s">
        <v>3263</v>
      </c>
      <c r="F202" s="832"/>
      <c r="G202" s="832"/>
      <c r="H202" s="832"/>
      <c r="I202" s="832"/>
      <c r="J202" s="832">
        <v>2</v>
      </c>
      <c r="K202" s="832">
        <v>698</v>
      </c>
      <c r="L202" s="832"/>
      <c r="M202" s="832">
        <v>349</v>
      </c>
      <c r="N202" s="832"/>
      <c r="O202" s="832"/>
      <c r="P202" s="828"/>
      <c r="Q202" s="833"/>
    </row>
    <row r="203" spans="1:17" ht="14.45" customHeight="1" x14ac:dyDescent="0.2">
      <c r="A203" s="822" t="s">
        <v>3242</v>
      </c>
      <c r="B203" s="823" t="s">
        <v>3243</v>
      </c>
      <c r="C203" s="823" t="s">
        <v>2506</v>
      </c>
      <c r="D203" s="823" t="s">
        <v>3264</v>
      </c>
      <c r="E203" s="823" t="s">
        <v>3265</v>
      </c>
      <c r="F203" s="832">
        <v>1</v>
      </c>
      <c r="G203" s="832">
        <v>877</v>
      </c>
      <c r="H203" s="832"/>
      <c r="I203" s="832">
        <v>877</v>
      </c>
      <c r="J203" s="832"/>
      <c r="K203" s="832"/>
      <c r="L203" s="832"/>
      <c r="M203" s="832"/>
      <c r="N203" s="832">
        <v>1</v>
      </c>
      <c r="O203" s="832">
        <v>923</v>
      </c>
      <c r="P203" s="828"/>
      <c r="Q203" s="833">
        <v>923</v>
      </c>
    </row>
    <row r="204" spans="1:17" ht="14.45" customHeight="1" x14ac:dyDescent="0.2">
      <c r="A204" s="822" t="s">
        <v>3242</v>
      </c>
      <c r="B204" s="823" t="s">
        <v>3243</v>
      </c>
      <c r="C204" s="823" t="s">
        <v>2506</v>
      </c>
      <c r="D204" s="823" t="s">
        <v>3266</v>
      </c>
      <c r="E204" s="823" t="s">
        <v>3267</v>
      </c>
      <c r="F204" s="832">
        <v>29</v>
      </c>
      <c r="G204" s="832">
        <v>149698</v>
      </c>
      <c r="H204" s="832"/>
      <c r="I204" s="832">
        <v>5162</v>
      </c>
      <c r="J204" s="832">
        <v>14</v>
      </c>
      <c r="K204" s="832">
        <v>72324</v>
      </c>
      <c r="L204" s="832"/>
      <c r="M204" s="832">
        <v>5166</v>
      </c>
      <c r="N204" s="832">
        <v>27</v>
      </c>
      <c r="O204" s="832">
        <v>142020</v>
      </c>
      <c r="P204" s="828"/>
      <c r="Q204" s="833">
        <v>5260</v>
      </c>
    </row>
    <row r="205" spans="1:17" ht="14.45" customHeight="1" x14ac:dyDescent="0.2">
      <c r="A205" s="822" t="s">
        <v>3242</v>
      </c>
      <c r="B205" s="823" t="s">
        <v>3243</v>
      </c>
      <c r="C205" s="823" t="s">
        <v>2506</v>
      </c>
      <c r="D205" s="823" t="s">
        <v>3268</v>
      </c>
      <c r="E205" s="823" t="s">
        <v>3269</v>
      </c>
      <c r="F205" s="832">
        <v>4</v>
      </c>
      <c r="G205" s="832">
        <v>22504</v>
      </c>
      <c r="H205" s="832"/>
      <c r="I205" s="832">
        <v>5626</v>
      </c>
      <c r="J205" s="832">
        <v>2</v>
      </c>
      <c r="K205" s="832">
        <v>11260</v>
      </c>
      <c r="L205" s="832"/>
      <c r="M205" s="832">
        <v>5630</v>
      </c>
      <c r="N205" s="832">
        <v>2</v>
      </c>
      <c r="O205" s="832">
        <v>11498</v>
      </c>
      <c r="P205" s="828"/>
      <c r="Q205" s="833">
        <v>5749</v>
      </c>
    </row>
    <row r="206" spans="1:17" ht="14.45" customHeight="1" x14ac:dyDescent="0.2">
      <c r="A206" s="822" t="s">
        <v>3242</v>
      </c>
      <c r="B206" s="823" t="s">
        <v>3243</v>
      </c>
      <c r="C206" s="823" t="s">
        <v>2506</v>
      </c>
      <c r="D206" s="823" t="s">
        <v>3270</v>
      </c>
      <c r="E206" s="823" t="s">
        <v>3271</v>
      </c>
      <c r="F206" s="832">
        <v>187</v>
      </c>
      <c r="G206" s="832">
        <v>33473</v>
      </c>
      <c r="H206" s="832"/>
      <c r="I206" s="832">
        <v>179</v>
      </c>
      <c r="J206" s="832">
        <v>226</v>
      </c>
      <c r="K206" s="832">
        <v>40680</v>
      </c>
      <c r="L206" s="832"/>
      <c r="M206" s="832">
        <v>180</v>
      </c>
      <c r="N206" s="832">
        <v>277</v>
      </c>
      <c r="O206" s="832">
        <v>50691</v>
      </c>
      <c r="P206" s="828"/>
      <c r="Q206" s="833">
        <v>183</v>
      </c>
    </row>
    <row r="207" spans="1:17" ht="14.45" customHeight="1" x14ac:dyDescent="0.2">
      <c r="A207" s="822" t="s">
        <v>3242</v>
      </c>
      <c r="B207" s="823" t="s">
        <v>3243</v>
      </c>
      <c r="C207" s="823" t="s">
        <v>2506</v>
      </c>
      <c r="D207" s="823" t="s">
        <v>3272</v>
      </c>
      <c r="E207" s="823" t="s">
        <v>3273</v>
      </c>
      <c r="F207" s="832"/>
      <c r="G207" s="832"/>
      <c r="H207" s="832"/>
      <c r="I207" s="832"/>
      <c r="J207" s="832">
        <v>1</v>
      </c>
      <c r="K207" s="832">
        <v>2056</v>
      </c>
      <c r="L207" s="832"/>
      <c r="M207" s="832">
        <v>2056</v>
      </c>
      <c r="N207" s="832"/>
      <c r="O207" s="832"/>
      <c r="P207" s="828"/>
      <c r="Q207" s="833"/>
    </row>
    <row r="208" spans="1:17" ht="14.45" customHeight="1" x14ac:dyDescent="0.2">
      <c r="A208" s="822" t="s">
        <v>3242</v>
      </c>
      <c r="B208" s="823" t="s">
        <v>3243</v>
      </c>
      <c r="C208" s="823" t="s">
        <v>2506</v>
      </c>
      <c r="D208" s="823" t="s">
        <v>3274</v>
      </c>
      <c r="E208" s="823" t="s">
        <v>3275</v>
      </c>
      <c r="F208" s="832"/>
      <c r="G208" s="832"/>
      <c r="H208" s="832"/>
      <c r="I208" s="832"/>
      <c r="J208" s="832">
        <v>2</v>
      </c>
      <c r="K208" s="832">
        <v>698</v>
      </c>
      <c r="L208" s="832"/>
      <c r="M208" s="832">
        <v>349</v>
      </c>
      <c r="N208" s="832"/>
      <c r="O208" s="832"/>
      <c r="P208" s="828"/>
      <c r="Q208" s="833"/>
    </row>
    <row r="209" spans="1:17" ht="14.45" customHeight="1" x14ac:dyDescent="0.2">
      <c r="A209" s="822" t="s">
        <v>3242</v>
      </c>
      <c r="B209" s="823" t="s">
        <v>3243</v>
      </c>
      <c r="C209" s="823" t="s">
        <v>2506</v>
      </c>
      <c r="D209" s="823" t="s">
        <v>3276</v>
      </c>
      <c r="E209" s="823" t="s">
        <v>3277</v>
      </c>
      <c r="F209" s="832">
        <v>16</v>
      </c>
      <c r="G209" s="832">
        <v>43840</v>
      </c>
      <c r="H209" s="832"/>
      <c r="I209" s="832">
        <v>2740</v>
      </c>
      <c r="J209" s="832">
        <v>8</v>
      </c>
      <c r="K209" s="832">
        <v>21936</v>
      </c>
      <c r="L209" s="832"/>
      <c r="M209" s="832">
        <v>2742</v>
      </c>
      <c r="N209" s="832">
        <v>16</v>
      </c>
      <c r="O209" s="832">
        <v>44608</v>
      </c>
      <c r="P209" s="828"/>
      <c r="Q209" s="833">
        <v>2788</v>
      </c>
    </row>
    <row r="210" spans="1:17" ht="14.45" customHeight="1" x14ac:dyDescent="0.2">
      <c r="A210" s="822" t="s">
        <v>3242</v>
      </c>
      <c r="B210" s="823" t="s">
        <v>3243</v>
      </c>
      <c r="C210" s="823" t="s">
        <v>2506</v>
      </c>
      <c r="D210" s="823" t="s">
        <v>3278</v>
      </c>
      <c r="E210" s="823" t="s">
        <v>3279</v>
      </c>
      <c r="F210" s="832">
        <v>3</v>
      </c>
      <c r="G210" s="832">
        <v>15822</v>
      </c>
      <c r="H210" s="832"/>
      <c r="I210" s="832">
        <v>5274</v>
      </c>
      <c r="J210" s="832">
        <v>3</v>
      </c>
      <c r="K210" s="832">
        <v>15834</v>
      </c>
      <c r="L210" s="832"/>
      <c r="M210" s="832">
        <v>5278</v>
      </c>
      <c r="N210" s="832">
        <v>7</v>
      </c>
      <c r="O210" s="832">
        <v>37604</v>
      </c>
      <c r="P210" s="828"/>
      <c r="Q210" s="833">
        <v>5372</v>
      </c>
    </row>
    <row r="211" spans="1:17" ht="14.45" customHeight="1" x14ac:dyDescent="0.2">
      <c r="A211" s="822" t="s">
        <v>3242</v>
      </c>
      <c r="B211" s="823" t="s">
        <v>3243</v>
      </c>
      <c r="C211" s="823" t="s">
        <v>2506</v>
      </c>
      <c r="D211" s="823" t="s">
        <v>3280</v>
      </c>
      <c r="E211" s="823" t="s">
        <v>3281</v>
      </c>
      <c r="F211" s="832">
        <v>1</v>
      </c>
      <c r="G211" s="832">
        <v>678</v>
      </c>
      <c r="H211" s="832"/>
      <c r="I211" s="832">
        <v>678</v>
      </c>
      <c r="J211" s="832">
        <v>1</v>
      </c>
      <c r="K211" s="832">
        <v>680</v>
      </c>
      <c r="L211" s="832"/>
      <c r="M211" s="832">
        <v>680</v>
      </c>
      <c r="N211" s="832">
        <v>1</v>
      </c>
      <c r="O211" s="832">
        <v>695</v>
      </c>
      <c r="P211" s="828"/>
      <c r="Q211" s="833">
        <v>695</v>
      </c>
    </row>
    <row r="212" spans="1:17" ht="14.45" customHeight="1" x14ac:dyDescent="0.2">
      <c r="A212" s="822" t="s">
        <v>3242</v>
      </c>
      <c r="B212" s="823" t="s">
        <v>3243</v>
      </c>
      <c r="C212" s="823" t="s">
        <v>2506</v>
      </c>
      <c r="D212" s="823" t="s">
        <v>3282</v>
      </c>
      <c r="E212" s="823" t="s">
        <v>3283</v>
      </c>
      <c r="F212" s="832">
        <v>3</v>
      </c>
      <c r="G212" s="832">
        <v>1713</v>
      </c>
      <c r="H212" s="832"/>
      <c r="I212" s="832">
        <v>571</v>
      </c>
      <c r="J212" s="832">
        <v>3</v>
      </c>
      <c r="K212" s="832">
        <v>1719</v>
      </c>
      <c r="L212" s="832"/>
      <c r="M212" s="832">
        <v>573</v>
      </c>
      <c r="N212" s="832">
        <v>3</v>
      </c>
      <c r="O212" s="832">
        <v>1758</v>
      </c>
      <c r="P212" s="828"/>
      <c r="Q212" s="833">
        <v>586</v>
      </c>
    </row>
    <row r="213" spans="1:17" ht="14.45" customHeight="1" x14ac:dyDescent="0.2">
      <c r="A213" s="822" t="s">
        <v>3242</v>
      </c>
      <c r="B213" s="823" t="s">
        <v>3243</v>
      </c>
      <c r="C213" s="823" t="s">
        <v>2506</v>
      </c>
      <c r="D213" s="823" t="s">
        <v>3284</v>
      </c>
      <c r="E213" s="823" t="s">
        <v>3285</v>
      </c>
      <c r="F213" s="832">
        <v>1</v>
      </c>
      <c r="G213" s="832">
        <v>156</v>
      </c>
      <c r="H213" s="832"/>
      <c r="I213" s="832">
        <v>156</v>
      </c>
      <c r="J213" s="832">
        <v>1</v>
      </c>
      <c r="K213" s="832">
        <v>157</v>
      </c>
      <c r="L213" s="832"/>
      <c r="M213" s="832">
        <v>157</v>
      </c>
      <c r="N213" s="832"/>
      <c r="O213" s="832"/>
      <c r="P213" s="828"/>
      <c r="Q213" s="833"/>
    </row>
    <row r="214" spans="1:17" ht="14.45" customHeight="1" x14ac:dyDescent="0.2">
      <c r="A214" s="822" t="s">
        <v>3242</v>
      </c>
      <c r="B214" s="823" t="s">
        <v>3243</v>
      </c>
      <c r="C214" s="823" t="s">
        <v>2506</v>
      </c>
      <c r="D214" s="823" t="s">
        <v>3286</v>
      </c>
      <c r="E214" s="823" t="s">
        <v>3287</v>
      </c>
      <c r="F214" s="832"/>
      <c r="G214" s="832"/>
      <c r="H214" s="832"/>
      <c r="I214" s="832"/>
      <c r="J214" s="832">
        <v>4</v>
      </c>
      <c r="K214" s="832">
        <v>832</v>
      </c>
      <c r="L214" s="832"/>
      <c r="M214" s="832">
        <v>208</v>
      </c>
      <c r="N214" s="832">
        <v>4</v>
      </c>
      <c r="O214" s="832">
        <v>856</v>
      </c>
      <c r="P214" s="828"/>
      <c r="Q214" s="833">
        <v>214</v>
      </c>
    </row>
    <row r="215" spans="1:17" ht="14.45" customHeight="1" x14ac:dyDescent="0.2">
      <c r="A215" s="822" t="s">
        <v>3242</v>
      </c>
      <c r="B215" s="823" t="s">
        <v>3243</v>
      </c>
      <c r="C215" s="823" t="s">
        <v>2506</v>
      </c>
      <c r="D215" s="823" t="s">
        <v>3288</v>
      </c>
      <c r="E215" s="823" t="s">
        <v>3289</v>
      </c>
      <c r="F215" s="832">
        <v>5</v>
      </c>
      <c r="G215" s="832">
        <v>2140</v>
      </c>
      <c r="H215" s="832"/>
      <c r="I215" s="832">
        <v>428</v>
      </c>
      <c r="J215" s="832">
        <v>2</v>
      </c>
      <c r="K215" s="832">
        <v>860</v>
      </c>
      <c r="L215" s="832"/>
      <c r="M215" s="832">
        <v>430</v>
      </c>
      <c r="N215" s="832">
        <v>5</v>
      </c>
      <c r="O215" s="832">
        <v>2205</v>
      </c>
      <c r="P215" s="828"/>
      <c r="Q215" s="833">
        <v>441</v>
      </c>
    </row>
    <row r="216" spans="1:17" ht="14.45" customHeight="1" x14ac:dyDescent="0.2">
      <c r="A216" s="822" t="s">
        <v>3242</v>
      </c>
      <c r="B216" s="823" t="s">
        <v>3243</v>
      </c>
      <c r="C216" s="823" t="s">
        <v>2506</v>
      </c>
      <c r="D216" s="823" t="s">
        <v>3290</v>
      </c>
      <c r="E216" s="823" t="s">
        <v>3291</v>
      </c>
      <c r="F216" s="832"/>
      <c r="G216" s="832"/>
      <c r="H216" s="832"/>
      <c r="I216" s="832"/>
      <c r="J216" s="832">
        <v>1</v>
      </c>
      <c r="K216" s="832">
        <v>165</v>
      </c>
      <c r="L216" s="832"/>
      <c r="M216" s="832">
        <v>165</v>
      </c>
      <c r="N216" s="832"/>
      <c r="O216" s="832"/>
      <c r="P216" s="828"/>
      <c r="Q216" s="833"/>
    </row>
    <row r="217" spans="1:17" ht="14.45" customHeight="1" x14ac:dyDescent="0.2">
      <c r="A217" s="822" t="s">
        <v>3242</v>
      </c>
      <c r="B217" s="823" t="s">
        <v>3243</v>
      </c>
      <c r="C217" s="823" t="s">
        <v>2506</v>
      </c>
      <c r="D217" s="823" t="s">
        <v>3292</v>
      </c>
      <c r="E217" s="823" t="s">
        <v>3293</v>
      </c>
      <c r="F217" s="832"/>
      <c r="G217" s="832"/>
      <c r="H217" s="832"/>
      <c r="I217" s="832"/>
      <c r="J217" s="832"/>
      <c r="K217" s="832"/>
      <c r="L217" s="832"/>
      <c r="M217" s="832"/>
      <c r="N217" s="832">
        <v>1</v>
      </c>
      <c r="O217" s="832">
        <v>451</v>
      </c>
      <c r="P217" s="828"/>
      <c r="Q217" s="833">
        <v>451</v>
      </c>
    </row>
    <row r="218" spans="1:17" ht="14.45" customHeight="1" x14ac:dyDescent="0.2">
      <c r="A218" s="822" t="s">
        <v>3242</v>
      </c>
      <c r="B218" s="823" t="s">
        <v>3243</v>
      </c>
      <c r="C218" s="823" t="s">
        <v>2506</v>
      </c>
      <c r="D218" s="823" t="s">
        <v>3294</v>
      </c>
      <c r="E218" s="823" t="s">
        <v>3295</v>
      </c>
      <c r="F218" s="832">
        <v>4</v>
      </c>
      <c r="G218" s="832">
        <v>3752</v>
      </c>
      <c r="H218" s="832"/>
      <c r="I218" s="832">
        <v>938</v>
      </c>
      <c r="J218" s="832">
        <v>1</v>
      </c>
      <c r="K218" s="832">
        <v>941</v>
      </c>
      <c r="L218" s="832"/>
      <c r="M218" s="832">
        <v>941</v>
      </c>
      <c r="N218" s="832">
        <v>2</v>
      </c>
      <c r="O218" s="832">
        <v>1924</v>
      </c>
      <c r="P218" s="828"/>
      <c r="Q218" s="833">
        <v>962</v>
      </c>
    </row>
    <row r="219" spans="1:17" ht="14.45" customHeight="1" x14ac:dyDescent="0.2">
      <c r="A219" s="822" t="s">
        <v>3242</v>
      </c>
      <c r="B219" s="823" t="s">
        <v>3243</v>
      </c>
      <c r="C219" s="823" t="s">
        <v>2506</v>
      </c>
      <c r="D219" s="823" t="s">
        <v>3296</v>
      </c>
      <c r="E219" s="823" t="s">
        <v>3297</v>
      </c>
      <c r="F219" s="832"/>
      <c r="G219" s="832"/>
      <c r="H219" s="832"/>
      <c r="I219" s="832"/>
      <c r="J219" s="832"/>
      <c r="K219" s="832"/>
      <c r="L219" s="832"/>
      <c r="M219" s="832"/>
      <c r="N219" s="832">
        <v>1</v>
      </c>
      <c r="O219" s="832">
        <v>384</v>
      </c>
      <c r="P219" s="828"/>
      <c r="Q219" s="833">
        <v>384</v>
      </c>
    </row>
    <row r="220" spans="1:17" ht="14.45" customHeight="1" x14ac:dyDescent="0.2">
      <c r="A220" s="822" t="s">
        <v>3298</v>
      </c>
      <c r="B220" s="823" t="s">
        <v>3299</v>
      </c>
      <c r="C220" s="823" t="s">
        <v>2506</v>
      </c>
      <c r="D220" s="823" t="s">
        <v>3300</v>
      </c>
      <c r="E220" s="823" t="s">
        <v>3301</v>
      </c>
      <c r="F220" s="832">
        <v>14</v>
      </c>
      <c r="G220" s="832">
        <v>2982</v>
      </c>
      <c r="H220" s="832"/>
      <c r="I220" s="832">
        <v>213</v>
      </c>
      <c r="J220" s="832">
        <v>12</v>
      </c>
      <c r="K220" s="832">
        <v>2580</v>
      </c>
      <c r="L220" s="832"/>
      <c r="M220" s="832">
        <v>215</v>
      </c>
      <c r="N220" s="832">
        <v>8</v>
      </c>
      <c r="O220" s="832">
        <v>1776</v>
      </c>
      <c r="P220" s="828"/>
      <c r="Q220" s="833">
        <v>222</v>
      </c>
    </row>
    <row r="221" spans="1:17" ht="14.45" customHeight="1" x14ac:dyDescent="0.2">
      <c r="A221" s="822" t="s">
        <v>3298</v>
      </c>
      <c r="B221" s="823" t="s">
        <v>3299</v>
      </c>
      <c r="C221" s="823" t="s">
        <v>2506</v>
      </c>
      <c r="D221" s="823" t="s">
        <v>3302</v>
      </c>
      <c r="E221" s="823" t="s">
        <v>3303</v>
      </c>
      <c r="F221" s="832">
        <v>124</v>
      </c>
      <c r="G221" s="832">
        <v>37572</v>
      </c>
      <c r="H221" s="832"/>
      <c r="I221" s="832">
        <v>303</v>
      </c>
      <c r="J221" s="832">
        <v>224</v>
      </c>
      <c r="K221" s="832">
        <v>68320</v>
      </c>
      <c r="L221" s="832"/>
      <c r="M221" s="832">
        <v>305</v>
      </c>
      <c r="N221" s="832">
        <v>192</v>
      </c>
      <c r="O221" s="832">
        <v>60288</v>
      </c>
      <c r="P221" s="828"/>
      <c r="Q221" s="833">
        <v>314</v>
      </c>
    </row>
    <row r="222" spans="1:17" ht="14.45" customHeight="1" x14ac:dyDescent="0.2">
      <c r="A222" s="822" t="s">
        <v>3298</v>
      </c>
      <c r="B222" s="823" t="s">
        <v>3299</v>
      </c>
      <c r="C222" s="823" t="s">
        <v>2506</v>
      </c>
      <c r="D222" s="823" t="s">
        <v>3304</v>
      </c>
      <c r="E222" s="823" t="s">
        <v>3305</v>
      </c>
      <c r="F222" s="832">
        <v>18</v>
      </c>
      <c r="G222" s="832">
        <v>1800</v>
      </c>
      <c r="H222" s="832"/>
      <c r="I222" s="832">
        <v>100</v>
      </c>
      <c r="J222" s="832">
        <v>24</v>
      </c>
      <c r="K222" s="832">
        <v>2424</v>
      </c>
      <c r="L222" s="832"/>
      <c r="M222" s="832">
        <v>101</v>
      </c>
      <c r="N222" s="832">
        <v>21</v>
      </c>
      <c r="O222" s="832">
        <v>2226</v>
      </c>
      <c r="P222" s="828"/>
      <c r="Q222" s="833">
        <v>106</v>
      </c>
    </row>
    <row r="223" spans="1:17" ht="14.45" customHeight="1" x14ac:dyDescent="0.2">
      <c r="A223" s="822" t="s">
        <v>3298</v>
      </c>
      <c r="B223" s="823" t="s">
        <v>3299</v>
      </c>
      <c r="C223" s="823" t="s">
        <v>2506</v>
      </c>
      <c r="D223" s="823" t="s">
        <v>3306</v>
      </c>
      <c r="E223" s="823" t="s">
        <v>3307</v>
      </c>
      <c r="F223" s="832">
        <v>5</v>
      </c>
      <c r="G223" s="832">
        <v>1175</v>
      </c>
      <c r="H223" s="832"/>
      <c r="I223" s="832">
        <v>235</v>
      </c>
      <c r="J223" s="832">
        <v>6</v>
      </c>
      <c r="K223" s="832">
        <v>1422</v>
      </c>
      <c r="L223" s="832"/>
      <c r="M223" s="832">
        <v>237</v>
      </c>
      <c r="N223" s="832">
        <v>7</v>
      </c>
      <c r="O223" s="832">
        <v>1729</v>
      </c>
      <c r="P223" s="828"/>
      <c r="Q223" s="833">
        <v>247</v>
      </c>
    </row>
    <row r="224" spans="1:17" ht="14.45" customHeight="1" x14ac:dyDescent="0.2">
      <c r="A224" s="822" t="s">
        <v>3298</v>
      </c>
      <c r="B224" s="823" t="s">
        <v>3299</v>
      </c>
      <c r="C224" s="823" t="s">
        <v>2506</v>
      </c>
      <c r="D224" s="823" t="s">
        <v>3308</v>
      </c>
      <c r="E224" s="823" t="s">
        <v>3309</v>
      </c>
      <c r="F224" s="832">
        <v>43</v>
      </c>
      <c r="G224" s="832">
        <v>5934</v>
      </c>
      <c r="H224" s="832"/>
      <c r="I224" s="832">
        <v>138</v>
      </c>
      <c r="J224" s="832">
        <v>32</v>
      </c>
      <c r="K224" s="832">
        <v>4448</v>
      </c>
      <c r="L224" s="832"/>
      <c r="M224" s="832">
        <v>139</v>
      </c>
      <c r="N224" s="832">
        <v>37</v>
      </c>
      <c r="O224" s="832">
        <v>5254</v>
      </c>
      <c r="P224" s="828"/>
      <c r="Q224" s="833">
        <v>142</v>
      </c>
    </row>
    <row r="225" spans="1:17" ht="14.45" customHeight="1" x14ac:dyDescent="0.2">
      <c r="A225" s="822" t="s">
        <v>3298</v>
      </c>
      <c r="B225" s="823" t="s">
        <v>3299</v>
      </c>
      <c r="C225" s="823" t="s">
        <v>2506</v>
      </c>
      <c r="D225" s="823" t="s">
        <v>3310</v>
      </c>
      <c r="E225" s="823" t="s">
        <v>3309</v>
      </c>
      <c r="F225" s="832">
        <v>3</v>
      </c>
      <c r="G225" s="832">
        <v>555</v>
      </c>
      <c r="H225" s="832"/>
      <c r="I225" s="832">
        <v>185</v>
      </c>
      <c r="J225" s="832">
        <v>12</v>
      </c>
      <c r="K225" s="832">
        <v>2244</v>
      </c>
      <c r="L225" s="832"/>
      <c r="M225" s="832">
        <v>187</v>
      </c>
      <c r="N225" s="832">
        <v>11</v>
      </c>
      <c r="O225" s="832">
        <v>2134</v>
      </c>
      <c r="P225" s="828"/>
      <c r="Q225" s="833">
        <v>194</v>
      </c>
    </row>
    <row r="226" spans="1:17" ht="14.45" customHeight="1" x14ac:dyDescent="0.2">
      <c r="A226" s="822" t="s">
        <v>3298</v>
      </c>
      <c r="B226" s="823" t="s">
        <v>3299</v>
      </c>
      <c r="C226" s="823" t="s">
        <v>2506</v>
      </c>
      <c r="D226" s="823" t="s">
        <v>3311</v>
      </c>
      <c r="E226" s="823" t="s">
        <v>3312</v>
      </c>
      <c r="F226" s="832">
        <v>7</v>
      </c>
      <c r="G226" s="832">
        <v>2114</v>
      </c>
      <c r="H226" s="832"/>
      <c r="I226" s="832">
        <v>302</v>
      </c>
      <c r="J226" s="832">
        <v>15</v>
      </c>
      <c r="K226" s="832">
        <v>4575</v>
      </c>
      <c r="L226" s="832"/>
      <c r="M226" s="832">
        <v>305</v>
      </c>
      <c r="N226" s="832">
        <v>12</v>
      </c>
      <c r="O226" s="832">
        <v>3852</v>
      </c>
      <c r="P226" s="828"/>
      <c r="Q226" s="833">
        <v>321</v>
      </c>
    </row>
    <row r="227" spans="1:17" ht="14.45" customHeight="1" x14ac:dyDescent="0.2">
      <c r="A227" s="822" t="s">
        <v>3298</v>
      </c>
      <c r="B227" s="823" t="s">
        <v>3299</v>
      </c>
      <c r="C227" s="823" t="s">
        <v>2506</v>
      </c>
      <c r="D227" s="823" t="s">
        <v>3313</v>
      </c>
      <c r="E227" s="823" t="s">
        <v>3314</v>
      </c>
      <c r="F227" s="832">
        <v>29</v>
      </c>
      <c r="G227" s="832">
        <v>5075</v>
      </c>
      <c r="H227" s="832"/>
      <c r="I227" s="832">
        <v>175</v>
      </c>
      <c r="J227" s="832">
        <v>66</v>
      </c>
      <c r="K227" s="832">
        <v>11616</v>
      </c>
      <c r="L227" s="832"/>
      <c r="M227" s="832">
        <v>176</v>
      </c>
      <c r="N227" s="832">
        <v>67</v>
      </c>
      <c r="O227" s="832">
        <v>12730</v>
      </c>
      <c r="P227" s="828"/>
      <c r="Q227" s="833">
        <v>190</v>
      </c>
    </row>
    <row r="228" spans="1:17" ht="14.45" customHeight="1" x14ac:dyDescent="0.2">
      <c r="A228" s="822" t="s">
        <v>3298</v>
      </c>
      <c r="B228" s="823" t="s">
        <v>3299</v>
      </c>
      <c r="C228" s="823" t="s">
        <v>2506</v>
      </c>
      <c r="D228" s="823" t="s">
        <v>3315</v>
      </c>
      <c r="E228" s="823" t="s">
        <v>3316</v>
      </c>
      <c r="F228" s="832">
        <v>31</v>
      </c>
      <c r="G228" s="832">
        <v>10788</v>
      </c>
      <c r="H228" s="832"/>
      <c r="I228" s="832">
        <v>348</v>
      </c>
      <c r="J228" s="832"/>
      <c r="K228" s="832"/>
      <c r="L228" s="832"/>
      <c r="M228" s="832"/>
      <c r="N228" s="832">
        <v>1</v>
      </c>
      <c r="O228" s="832">
        <v>349</v>
      </c>
      <c r="P228" s="828"/>
      <c r="Q228" s="833">
        <v>349</v>
      </c>
    </row>
    <row r="229" spans="1:17" ht="14.45" customHeight="1" x14ac:dyDescent="0.2">
      <c r="A229" s="822" t="s">
        <v>3298</v>
      </c>
      <c r="B229" s="823" t="s">
        <v>3299</v>
      </c>
      <c r="C229" s="823" t="s">
        <v>2506</v>
      </c>
      <c r="D229" s="823" t="s">
        <v>3317</v>
      </c>
      <c r="E229" s="823" t="s">
        <v>3318</v>
      </c>
      <c r="F229" s="832"/>
      <c r="G229" s="832"/>
      <c r="H229" s="832"/>
      <c r="I229" s="832"/>
      <c r="J229" s="832">
        <v>1</v>
      </c>
      <c r="K229" s="832">
        <v>279</v>
      </c>
      <c r="L229" s="832"/>
      <c r="M229" s="832">
        <v>279</v>
      </c>
      <c r="N229" s="832">
        <v>1</v>
      </c>
      <c r="O229" s="832">
        <v>289</v>
      </c>
      <c r="P229" s="828"/>
      <c r="Q229" s="833">
        <v>289</v>
      </c>
    </row>
    <row r="230" spans="1:17" ht="14.45" customHeight="1" x14ac:dyDescent="0.2">
      <c r="A230" s="822" t="s">
        <v>3298</v>
      </c>
      <c r="B230" s="823" t="s">
        <v>3299</v>
      </c>
      <c r="C230" s="823" t="s">
        <v>2506</v>
      </c>
      <c r="D230" s="823" t="s">
        <v>3319</v>
      </c>
      <c r="E230" s="823" t="s">
        <v>3320</v>
      </c>
      <c r="F230" s="832"/>
      <c r="G230" s="832"/>
      <c r="H230" s="832"/>
      <c r="I230" s="832"/>
      <c r="J230" s="832">
        <v>2</v>
      </c>
      <c r="K230" s="832">
        <v>284</v>
      </c>
      <c r="L230" s="832"/>
      <c r="M230" s="832">
        <v>142</v>
      </c>
      <c r="N230" s="832"/>
      <c r="O230" s="832"/>
      <c r="P230" s="828"/>
      <c r="Q230" s="833"/>
    </row>
    <row r="231" spans="1:17" ht="14.45" customHeight="1" x14ac:dyDescent="0.2">
      <c r="A231" s="822" t="s">
        <v>3298</v>
      </c>
      <c r="B231" s="823" t="s">
        <v>3299</v>
      </c>
      <c r="C231" s="823" t="s">
        <v>2506</v>
      </c>
      <c r="D231" s="823" t="s">
        <v>3321</v>
      </c>
      <c r="E231" s="823" t="s">
        <v>3320</v>
      </c>
      <c r="F231" s="832">
        <v>43</v>
      </c>
      <c r="G231" s="832">
        <v>3397</v>
      </c>
      <c r="H231" s="832"/>
      <c r="I231" s="832">
        <v>79</v>
      </c>
      <c r="J231" s="832">
        <v>32</v>
      </c>
      <c r="K231" s="832">
        <v>2528</v>
      </c>
      <c r="L231" s="832"/>
      <c r="M231" s="832">
        <v>79</v>
      </c>
      <c r="N231" s="832">
        <v>37</v>
      </c>
      <c r="O231" s="832">
        <v>2997</v>
      </c>
      <c r="P231" s="828"/>
      <c r="Q231" s="833">
        <v>81</v>
      </c>
    </row>
    <row r="232" spans="1:17" ht="14.45" customHeight="1" x14ac:dyDescent="0.2">
      <c r="A232" s="822" t="s">
        <v>3298</v>
      </c>
      <c r="B232" s="823" t="s">
        <v>3299</v>
      </c>
      <c r="C232" s="823" t="s">
        <v>2506</v>
      </c>
      <c r="D232" s="823" t="s">
        <v>3322</v>
      </c>
      <c r="E232" s="823" t="s">
        <v>3323</v>
      </c>
      <c r="F232" s="832"/>
      <c r="G232" s="832"/>
      <c r="H232" s="832"/>
      <c r="I232" s="832"/>
      <c r="J232" s="832">
        <v>2</v>
      </c>
      <c r="K232" s="832">
        <v>636</v>
      </c>
      <c r="L232" s="832"/>
      <c r="M232" s="832">
        <v>318</v>
      </c>
      <c r="N232" s="832"/>
      <c r="O232" s="832"/>
      <c r="P232" s="828"/>
      <c r="Q232" s="833"/>
    </row>
    <row r="233" spans="1:17" ht="14.45" customHeight="1" x14ac:dyDescent="0.2">
      <c r="A233" s="822" t="s">
        <v>3298</v>
      </c>
      <c r="B233" s="823" t="s">
        <v>3299</v>
      </c>
      <c r="C233" s="823" t="s">
        <v>2506</v>
      </c>
      <c r="D233" s="823" t="s">
        <v>3324</v>
      </c>
      <c r="E233" s="823" t="s">
        <v>3325</v>
      </c>
      <c r="F233" s="832">
        <v>1968</v>
      </c>
      <c r="G233" s="832">
        <v>647472</v>
      </c>
      <c r="H233" s="832"/>
      <c r="I233" s="832">
        <v>329</v>
      </c>
      <c r="J233" s="832">
        <v>2358</v>
      </c>
      <c r="K233" s="832">
        <v>775782</v>
      </c>
      <c r="L233" s="832"/>
      <c r="M233" s="832">
        <v>329</v>
      </c>
      <c r="N233" s="832">
        <v>1941</v>
      </c>
      <c r="O233" s="832">
        <v>640530</v>
      </c>
      <c r="P233" s="828"/>
      <c r="Q233" s="833">
        <v>330</v>
      </c>
    </row>
    <row r="234" spans="1:17" ht="14.45" customHeight="1" x14ac:dyDescent="0.2">
      <c r="A234" s="822" t="s">
        <v>3298</v>
      </c>
      <c r="B234" s="823" t="s">
        <v>3299</v>
      </c>
      <c r="C234" s="823" t="s">
        <v>2506</v>
      </c>
      <c r="D234" s="823" t="s">
        <v>3326</v>
      </c>
      <c r="E234" s="823" t="s">
        <v>3327</v>
      </c>
      <c r="F234" s="832">
        <v>15</v>
      </c>
      <c r="G234" s="832">
        <v>2475</v>
      </c>
      <c r="H234" s="832"/>
      <c r="I234" s="832">
        <v>165</v>
      </c>
      <c r="J234" s="832">
        <v>10</v>
      </c>
      <c r="K234" s="832">
        <v>1660</v>
      </c>
      <c r="L234" s="832"/>
      <c r="M234" s="832">
        <v>166</v>
      </c>
      <c r="N234" s="832">
        <v>11</v>
      </c>
      <c r="O234" s="832">
        <v>1870</v>
      </c>
      <c r="P234" s="828"/>
      <c r="Q234" s="833">
        <v>170</v>
      </c>
    </row>
    <row r="235" spans="1:17" ht="14.45" customHeight="1" x14ac:dyDescent="0.2">
      <c r="A235" s="822" t="s">
        <v>3298</v>
      </c>
      <c r="B235" s="823" t="s">
        <v>3299</v>
      </c>
      <c r="C235" s="823" t="s">
        <v>2506</v>
      </c>
      <c r="D235" s="823" t="s">
        <v>3328</v>
      </c>
      <c r="E235" s="823" t="s">
        <v>3301</v>
      </c>
      <c r="F235" s="832">
        <v>68</v>
      </c>
      <c r="G235" s="832">
        <v>5032</v>
      </c>
      <c r="H235" s="832"/>
      <c r="I235" s="832">
        <v>74</v>
      </c>
      <c r="J235" s="832">
        <v>66</v>
      </c>
      <c r="K235" s="832">
        <v>4884</v>
      </c>
      <c r="L235" s="832"/>
      <c r="M235" s="832">
        <v>74</v>
      </c>
      <c r="N235" s="832">
        <v>56</v>
      </c>
      <c r="O235" s="832">
        <v>4200</v>
      </c>
      <c r="P235" s="828"/>
      <c r="Q235" s="833">
        <v>75</v>
      </c>
    </row>
    <row r="236" spans="1:17" ht="14.45" customHeight="1" x14ac:dyDescent="0.2">
      <c r="A236" s="822" t="s">
        <v>3298</v>
      </c>
      <c r="B236" s="823" t="s">
        <v>3299</v>
      </c>
      <c r="C236" s="823" t="s">
        <v>2506</v>
      </c>
      <c r="D236" s="823" t="s">
        <v>3329</v>
      </c>
      <c r="E236" s="823" t="s">
        <v>3330</v>
      </c>
      <c r="F236" s="832">
        <v>12</v>
      </c>
      <c r="G236" s="832">
        <v>14592</v>
      </c>
      <c r="H236" s="832"/>
      <c r="I236" s="832">
        <v>1216</v>
      </c>
      <c r="J236" s="832">
        <v>25</v>
      </c>
      <c r="K236" s="832">
        <v>30500</v>
      </c>
      <c r="L236" s="832"/>
      <c r="M236" s="832">
        <v>1220</v>
      </c>
      <c r="N236" s="832">
        <v>20</v>
      </c>
      <c r="O236" s="832">
        <v>24800</v>
      </c>
      <c r="P236" s="828"/>
      <c r="Q236" s="833">
        <v>1240</v>
      </c>
    </row>
    <row r="237" spans="1:17" ht="14.45" customHeight="1" x14ac:dyDescent="0.2">
      <c r="A237" s="822" t="s">
        <v>3298</v>
      </c>
      <c r="B237" s="823" t="s">
        <v>3299</v>
      </c>
      <c r="C237" s="823" t="s">
        <v>2506</v>
      </c>
      <c r="D237" s="823" t="s">
        <v>3331</v>
      </c>
      <c r="E237" s="823" t="s">
        <v>3332</v>
      </c>
      <c r="F237" s="832">
        <v>391</v>
      </c>
      <c r="G237" s="832">
        <v>45356</v>
      </c>
      <c r="H237" s="832"/>
      <c r="I237" s="832">
        <v>116</v>
      </c>
      <c r="J237" s="832">
        <v>391</v>
      </c>
      <c r="K237" s="832">
        <v>45747</v>
      </c>
      <c r="L237" s="832"/>
      <c r="M237" s="832">
        <v>117</v>
      </c>
      <c r="N237" s="832">
        <v>394</v>
      </c>
      <c r="O237" s="832">
        <v>48068</v>
      </c>
      <c r="P237" s="828"/>
      <c r="Q237" s="833">
        <v>122</v>
      </c>
    </row>
    <row r="238" spans="1:17" ht="14.45" customHeight="1" x14ac:dyDescent="0.2">
      <c r="A238" s="822" t="s">
        <v>3298</v>
      </c>
      <c r="B238" s="823" t="s">
        <v>3299</v>
      </c>
      <c r="C238" s="823" t="s">
        <v>2506</v>
      </c>
      <c r="D238" s="823" t="s">
        <v>3333</v>
      </c>
      <c r="E238" s="823" t="s">
        <v>3334</v>
      </c>
      <c r="F238" s="832"/>
      <c r="G238" s="832"/>
      <c r="H238" s="832"/>
      <c r="I238" s="832"/>
      <c r="J238" s="832">
        <v>6</v>
      </c>
      <c r="K238" s="832">
        <v>2112</v>
      </c>
      <c r="L238" s="832"/>
      <c r="M238" s="832">
        <v>352</v>
      </c>
      <c r="N238" s="832">
        <v>2</v>
      </c>
      <c r="O238" s="832">
        <v>760</v>
      </c>
      <c r="P238" s="828"/>
      <c r="Q238" s="833">
        <v>380</v>
      </c>
    </row>
    <row r="239" spans="1:17" ht="14.45" customHeight="1" x14ac:dyDescent="0.2">
      <c r="A239" s="822" t="s">
        <v>3298</v>
      </c>
      <c r="B239" s="823" t="s">
        <v>3299</v>
      </c>
      <c r="C239" s="823" t="s">
        <v>2506</v>
      </c>
      <c r="D239" s="823" t="s">
        <v>3335</v>
      </c>
      <c r="E239" s="823" t="s">
        <v>3336</v>
      </c>
      <c r="F239" s="832">
        <v>977</v>
      </c>
      <c r="G239" s="832">
        <v>148504</v>
      </c>
      <c r="H239" s="832"/>
      <c r="I239" s="832">
        <v>152</v>
      </c>
      <c r="J239" s="832">
        <v>966</v>
      </c>
      <c r="K239" s="832">
        <v>147798</v>
      </c>
      <c r="L239" s="832"/>
      <c r="M239" s="832">
        <v>153</v>
      </c>
      <c r="N239" s="832">
        <v>994</v>
      </c>
      <c r="O239" s="832">
        <v>157052</v>
      </c>
      <c r="P239" s="828"/>
      <c r="Q239" s="833">
        <v>158</v>
      </c>
    </row>
    <row r="240" spans="1:17" ht="14.45" customHeight="1" x14ac:dyDescent="0.2">
      <c r="A240" s="822" t="s">
        <v>3298</v>
      </c>
      <c r="B240" s="823" t="s">
        <v>3299</v>
      </c>
      <c r="C240" s="823" t="s">
        <v>2506</v>
      </c>
      <c r="D240" s="823" t="s">
        <v>3337</v>
      </c>
      <c r="E240" s="823" t="s">
        <v>3338</v>
      </c>
      <c r="F240" s="832">
        <v>4</v>
      </c>
      <c r="G240" s="832">
        <v>1216</v>
      </c>
      <c r="H240" s="832"/>
      <c r="I240" s="832">
        <v>304</v>
      </c>
      <c r="J240" s="832">
        <v>7</v>
      </c>
      <c r="K240" s="832">
        <v>2142</v>
      </c>
      <c r="L240" s="832"/>
      <c r="M240" s="832">
        <v>306</v>
      </c>
      <c r="N240" s="832">
        <v>6</v>
      </c>
      <c r="O240" s="832">
        <v>1896</v>
      </c>
      <c r="P240" s="828"/>
      <c r="Q240" s="833">
        <v>316</v>
      </c>
    </row>
    <row r="241" spans="1:17" ht="14.45" customHeight="1" x14ac:dyDescent="0.2">
      <c r="A241" s="822" t="s">
        <v>3298</v>
      </c>
      <c r="B241" s="823" t="s">
        <v>3299</v>
      </c>
      <c r="C241" s="823" t="s">
        <v>2506</v>
      </c>
      <c r="D241" s="823" t="s">
        <v>3339</v>
      </c>
      <c r="E241" s="823" t="s">
        <v>3340</v>
      </c>
      <c r="F241" s="832"/>
      <c r="G241" s="832"/>
      <c r="H241" s="832"/>
      <c r="I241" s="832"/>
      <c r="J241" s="832"/>
      <c r="K241" s="832"/>
      <c r="L241" s="832"/>
      <c r="M241" s="832"/>
      <c r="N241" s="832">
        <v>1</v>
      </c>
      <c r="O241" s="832">
        <v>30</v>
      </c>
      <c r="P241" s="828"/>
      <c r="Q241" s="833">
        <v>30</v>
      </c>
    </row>
    <row r="242" spans="1:17" ht="14.45" customHeight="1" x14ac:dyDescent="0.2">
      <c r="A242" s="822" t="s">
        <v>3341</v>
      </c>
      <c r="B242" s="823" t="s">
        <v>3342</v>
      </c>
      <c r="C242" s="823" t="s">
        <v>2506</v>
      </c>
      <c r="D242" s="823" t="s">
        <v>3343</v>
      </c>
      <c r="E242" s="823" t="s">
        <v>3344</v>
      </c>
      <c r="F242" s="832">
        <v>1</v>
      </c>
      <c r="G242" s="832">
        <v>59</v>
      </c>
      <c r="H242" s="832"/>
      <c r="I242" s="832">
        <v>59</v>
      </c>
      <c r="J242" s="832">
        <v>9</v>
      </c>
      <c r="K242" s="832">
        <v>531</v>
      </c>
      <c r="L242" s="832"/>
      <c r="M242" s="832">
        <v>59</v>
      </c>
      <c r="N242" s="832">
        <v>7</v>
      </c>
      <c r="O242" s="832">
        <v>441</v>
      </c>
      <c r="P242" s="828"/>
      <c r="Q242" s="833">
        <v>63</v>
      </c>
    </row>
    <row r="243" spans="1:17" ht="14.45" customHeight="1" x14ac:dyDescent="0.2">
      <c r="A243" s="822" t="s">
        <v>3341</v>
      </c>
      <c r="B243" s="823" t="s">
        <v>3342</v>
      </c>
      <c r="C243" s="823" t="s">
        <v>2506</v>
      </c>
      <c r="D243" s="823" t="s">
        <v>3345</v>
      </c>
      <c r="E243" s="823" t="s">
        <v>3346</v>
      </c>
      <c r="F243" s="832">
        <v>3</v>
      </c>
      <c r="G243" s="832">
        <v>396</v>
      </c>
      <c r="H243" s="832"/>
      <c r="I243" s="832">
        <v>132</v>
      </c>
      <c r="J243" s="832">
        <v>3</v>
      </c>
      <c r="K243" s="832">
        <v>399</v>
      </c>
      <c r="L243" s="832"/>
      <c r="M243" s="832">
        <v>133</v>
      </c>
      <c r="N243" s="832">
        <v>5</v>
      </c>
      <c r="O243" s="832">
        <v>715</v>
      </c>
      <c r="P243" s="828"/>
      <c r="Q243" s="833">
        <v>143</v>
      </c>
    </row>
    <row r="244" spans="1:17" ht="14.45" customHeight="1" x14ac:dyDescent="0.2">
      <c r="A244" s="822" t="s">
        <v>3341</v>
      </c>
      <c r="B244" s="823" t="s">
        <v>3342</v>
      </c>
      <c r="C244" s="823" t="s">
        <v>2506</v>
      </c>
      <c r="D244" s="823" t="s">
        <v>3347</v>
      </c>
      <c r="E244" s="823" t="s">
        <v>3348</v>
      </c>
      <c r="F244" s="832"/>
      <c r="G244" s="832"/>
      <c r="H244" s="832"/>
      <c r="I244" s="832"/>
      <c r="J244" s="832"/>
      <c r="K244" s="832"/>
      <c r="L244" s="832"/>
      <c r="M244" s="832"/>
      <c r="N244" s="832">
        <v>1</v>
      </c>
      <c r="O244" s="832">
        <v>207</v>
      </c>
      <c r="P244" s="828"/>
      <c r="Q244" s="833">
        <v>207</v>
      </c>
    </row>
    <row r="245" spans="1:17" ht="14.45" customHeight="1" x14ac:dyDescent="0.2">
      <c r="A245" s="822" t="s">
        <v>3341</v>
      </c>
      <c r="B245" s="823" t="s">
        <v>3342</v>
      </c>
      <c r="C245" s="823" t="s">
        <v>2506</v>
      </c>
      <c r="D245" s="823" t="s">
        <v>3349</v>
      </c>
      <c r="E245" s="823" t="s">
        <v>3350</v>
      </c>
      <c r="F245" s="832"/>
      <c r="G245" s="832"/>
      <c r="H245" s="832"/>
      <c r="I245" s="832"/>
      <c r="J245" s="832">
        <v>1</v>
      </c>
      <c r="K245" s="832">
        <v>413</v>
      </c>
      <c r="L245" s="832"/>
      <c r="M245" s="832">
        <v>413</v>
      </c>
      <c r="N245" s="832"/>
      <c r="O245" s="832"/>
      <c r="P245" s="828"/>
      <c r="Q245" s="833"/>
    </row>
    <row r="246" spans="1:17" ht="14.45" customHeight="1" x14ac:dyDescent="0.2">
      <c r="A246" s="822" t="s">
        <v>3341</v>
      </c>
      <c r="B246" s="823" t="s">
        <v>3342</v>
      </c>
      <c r="C246" s="823" t="s">
        <v>2506</v>
      </c>
      <c r="D246" s="823" t="s">
        <v>3351</v>
      </c>
      <c r="E246" s="823" t="s">
        <v>3352</v>
      </c>
      <c r="F246" s="832"/>
      <c r="G246" s="832"/>
      <c r="H246" s="832"/>
      <c r="I246" s="832"/>
      <c r="J246" s="832"/>
      <c r="K246" s="832"/>
      <c r="L246" s="832"/>
      <c r="M246" s="832"/>
      <c r="N246" s="832">
        <v>5</v>
      </c>
      <c r="O246" s="832">
        <v>975</v>
      </c>
      <c r="P246" s="828"/>
      <c r="Q246" s="833">
        <v>195</v>
      </c>
    </row>
    <row r="247" spans="1:17" ht="14.45" customHeight="1" x14ac:dyDescent="0.2">
      <c r="A247" s="822" t="s">
        <v>3341</v>
      </c>
      <c r="B247" s="823" t="s">
        <v>3342</v>
      </c>
      <c r="C247" s="823" t="s">
        <v>2506</v>
      </c>
      <c r="D247" s="823" t="s">
        <v>3353</v>
      </c>
      <c r="E247" s="823" t="s">
        <v>3354</v>
      </c>
      <c r="F247" s="832">
        <v>2</v>
      </c>
      <c r="G247" s="832">
        <v>682</v>
      </c>
      <c r="H247" s="832"/>
      <c r="I247" s="832">
        <v>341</v>
      </c>
      <c r="J247" s="832"/>
      <c r="K247" s="832"/>
      <c r="L247" s="832"/>
      <c r="M247" s="832"/>
      <c r="N247" s="832">
        <v>6</v>
      </c>
      <c r="O247" s="832">
        <v>2184</v>
      </c>
      <c r="P247" s="828"/>
      <c r="Q247" s="833">
        <v>364</v>
      </c>
    </row>
    <row r="248" spans="1:17" ht="14.45" customHeight="1" x14ac:dyDescent="0.2">
      <c r="A248" s="822" t="s">
        <v>3341</v>
      </c>
      <c r="B248" s="823" t="s">
        <v>3342</v>
      </c>
      <c r="C248" s="823" t="s">
        <v>2506</v>
      </c>
      <c r="D248" s="823" t="s">
        <v>3355</v>
      </c>
      <c r="E248" s="823" t="s">
        <v>3356</v>
      </c>
      <c r="F248" s="832">
        <v>12</v>
      </c>
      <c r="G248" s="832">
        <v>4212</v>
      </c>
      <c r="H248" s="832"/>
      <c r="I248" s="832">
        <v>351</v>
      </c>
      <c r="J248" s="832">
        <v>10</v>
      </c>
      <c r="K248" s="832">
        <v>3530</v>
      </c>
      <c r="L248" s="832"/>
      <c r="M248" s="832">
        <v>353</v>
      </c>
      <c r="N248" s="832">
        <v>6</v>
      </c>
      <c r="O248" s="832">
        <v>2184</v>
      </c>
      <c r="P248" s="828"/>
      <c r="Q248" s="833">
        <v>364</v>
      </c>
    </row>
    <row r="249" spans="1:17" ht="14.45" customHeight="1" x14ac:dyDescent="0.2">
      <c r="A249" s="822" t="s">
        <v>3341</v>
      </c>
      <c r="B249" s="823" t="s">
        <v>3342</v>
      </c>
      <c r="C249" s="823" t="s">
        <v>2506</v>
      </c>
      <c r="D249" s="823" t="s">
        <v>3357</v>
      </c>
      <c r="E249" s="823" t="s">
        <v>3358</v>
      </c>
      <c r="F249" s="832"/>
      <c r="G249" s="832"/>
      <c r="H249" s="832"/>
      <c r="I249" s="832"/>
      <c r="J249" s="832">
        <v>2</v>
      </c>
      <c r="K249" s="832">
        <v>238</v>
      </c>
      <c r="L249" s="832"/>
      <c r="M249" s="832">
        <v>119</v>
      </c>
      <c r="N249" s="832"/>
      <c r="O249" s="832"/>
      <c r="P249" s="828"/>
      <c r="Q249" s="833"/>
    </row>
    <row r="250" spans="1:17" ht="14.45" customHeight="1" x14ac:dyDescent="0.2">
      <c r="A250" s="822" t="s">
        <v>3341</v>
      </c>
      <c r="B250" s="823" t="s">
        <v>3342</v>
      </c>
      <c r="C250" s="823" t="s">
        <v>2506</v>
      </c>
      <c r="D250" s="823" t="s">
        <v>3359</v>
      </c>
      <c r="E250" s="823" t="s">
        <v>3360</v>
      </c>
      <c r="F250" s="832"/>
      <c r="G250" s="832"/>
      <c r="H250" s="832"/>
      <c r="I250" s="832"/>
      <c r="J250" s="832">
        <v>2</v>
      </c>
      <c r="K250" s="832">
        <v>78</v>
      </c>
      <c r="L250" s="832"/>
      <c r="M250" s="832">
        <v>39</v>
      </c>
      <c r="N250" s="832"/>
      <c r="O250" s="832"/>
      <c r="P250" s="828"/>
      <c r="Q250" s="833"/>
    </row>
    <row r="251" spans="1:17" ht="14.45" customHeight="1" x14ac:dyDescent="0.2">
      <c r="A251" s="822" t="s">
        <v>3341</v>
      </c>
      <c r="B251" s="823" t="s">
        <v>3342</v>
      </c>
      <c r="C251" s="823" t="s">
        <v>2506</v>
      </c>
      <c r="D251" s="823" t="s">
        <v>3361</v>
      </c>
      <c r="E251" s="823" t="s">
        <v>3362</v>
      </c>
      <c r="F251" s="832">
        <v>4</v>
      </c>
      <c r="G251" s="832">
        <v>1232</v>
      </c>
      <c r="H251" s="832"/>
      <c r="I251" s="832">
        <v>308</v>
      </c>
      <c r="J251" s="832">
        <v>10</v>
      </c>
      <c r="K251" s="832">
        <v>3100</v>
      </c>
      <c r="L251" s="832"/>
      <c r="M251" s="832">
        <v>310</v>
      </c>
      <c r="N251" s="832">
        <v>7</v>
      </c>
      <c r="O251" s="832">
        <v>2331</v>
      </c>
      <c r="P251" s="828"/>
      <c r="Q251" s="833">
        <v>333</v>
      </c>
    </row>
    <row r="252" spans="1:17" ht="14.45" customHeight="1" x14ac:dyDescent="0.2">
      <c r="A252" s="822" t="s">
        <v>3341</v>
      </c>
      <c r="B252" s="823" t="s">
        <v>3342</v>
      </c>
      <c r="C252" s="823" t="s">
        <v>2506</v>
      </c>
      <c r="D252" s="823" t="s">
        <v>3363</v>
      </c>
      <c r="E252" s="823" t="s">
        <v>3364</v>
      </c>
      <c r="F252" s="832"/>
      <c r="G252" s="832"/>
      <c r="H252" s="832"/>
      <c r="I252" s="832"/>
      <c r="J252" s="832">
        <v>2</v>
      </c>
      <c r="K252" s="832">
        <v>1006</v>
      </c>
      <c r="L252" s="832"/>
      <c r="M252" s="832">
        <v>503</v>
      </c>
      <c r="N252" s="832">
        <v>6</v>
      </c>
      <c r="O252" s="832">
        <v>3246</v>
      </c>
      <c r="P252" s="828"/>
      <c r="Q252" s="833">
        <v>541</v>
      </c>
    </row>
    <row r="253" spans="1:17" ht="14.45" customHeight="1" x14ac:dyDescent="0.2">
      <c r="A253" s="822" t="s">
        <v>3341</v>
      </c>
      <c r="B253" s="823" t="s">
        <v>3342</v>
      </c>
      <c r="C253" s="823" t="s">
        <v>2506</v>
      </c>
      <c r="D253" s="823" t="s">
        <v>3365</v>
      </c>
      <c r="E253" s="823" t="s">
        <v>3366</v>
      </c>
      <c r="F253" s="832">
        <v>4</v>
      </c>
      <c r="G253" s="832">
        <v>1504</v>
      </c>
      <c r="H253" s="832"/>
      <c r="I253" s="832">
        <v>376</v>
      </c>
      <c r="J253" s="832">
        <v>12</v>
      </c>
      <c r="K253" s="832">
        <v>4560</v>
      </c>
      <c r="L253" s="832"/>
      <c r="M253" s="832">
        <v>380</v>
      </c>
      <c r="N253" s="832">
        <v>13</v>
      </c>
      <c r="O253" s="832">
        <v>5200</v>
      </c>
      <c r="P253" s="828"/>
      <c r="Q253" s="833">
        <v>400</v>
      </c>
    </row>
    <row r="254" spans="1:17" ht="14.45" customHeight="1" x14ac:dyDescent="0.2">
      <c r="A254" s="822" t="s">
        <v>3341</v>
      </c>
      <c r="B254" s="823" t="s">
        <v>3342</v>
      </c>
      <c r="C254" s="823" t="s">
        <v>2506</v>
      </c>
      <c r="D254" s="823" t="s">
        <v>3367</v>
      </c>
      <c r="E254" s="823" t="s">
        <v>3368</v>
      </c>
      <c r="F254" s="832"/>
      <c r="G254" s="832"/>
      <c r="H254" s="832"/>
      <c r="I254" s="832"/>
      <c r="J254" s="832">
        <v>1</v>
      </c>
      <c r="K254" s="832">
        <v>126</v>
      </c>
      <c r="L254" s="832"/>
      <c r="M254" s="832">
        <v>126</v>
      </c>
      <c r="N254" s="832"/>
      <c r="O254" s="832"/>
      <c r="P254" s="828"/>
      <c r="Q254" s="833"/>
    </row>
    <row r="255" spans="1:17" ht="14.45" customHeight="1" x14ac:dyDescent="0.2">
      <c r="A255" s="822" t="s">
        <v>3341</v>
      </c>
      <c r="B255" s="823" t="s">
        <v>3342</v>
      </c>
      <c r="C255" s="823" t="s">
        <v>2506</v>
      </c>
      <c r="D255" s="823" t="s">
        <v>3369</v>
      </c>
      <c r="E255" s="823" t="s">
        <v>3370</v>
      </c>
      <c r="F255" s="832"/>
      <c r="G255" s="832"/>
      <c r="H255" s="832"/>
      <c r="I255" s="832"/>
      <c r="J255" s="832">
        <v>1</v>
      </c>
      <c r="K255" s="832">
        <v>504</v>
      </c>
      <c r="L255" s="832"/>
      <c r="M255" s="832">
        <v>504</v>
      </c>
      <c r="N255" s="832"/>
      <c r="O255" s="832"/>
      <c r="P255" s="828"/>
      <c r="Q255" s="833"/>
    </row>
    <row r="256" spans="1:17" ht="14.45" customHeight="1" x14ac:dyDescent="0.2">
      <c r="A256" s="822" t="s">
        <v>3341</v>
      </c>
      <c r="B256" s="823" t="s">
        <v>3342</v>
      </c>
      <c r="C256" s="823" t="s">
        <v>2506</v>
      </c>
      <c r="D256" s="823" t="s">
        <v>3371</v>
      </c>
      <c r="E256" s="823" t="s">
        <v>3372</v>
      </c>
      <c r="F256" s="832"/>
      <c r="G256" s="832"/>
      <c r="H256" s="832"/>
      <c r="I256" s="832"/>
      <c r="J256" s="832"/>
      <c r="K256" s="832"/>
      <c r="L256" s="832"/>
      <c r="M256" s="832"/>
      <c r="N256" s="832">
        <v>1</v>
      </c>
      <c r="O256" s="832">
        <v>493</v>
      </c>
      <c r="P256" s="828"/>
      <c r="Q256" s="833">
        <v>493</v>
      </c>
    </row>
    <row r="257" spans="1:17" ht="14.45" customHeight="1" x14ac:dyDescent="0.2">
      <c r="A257" s="822" t="s">
        <v>3341</v>
      </c>
      <c r="B257" s="823" t="s">
        <v>3342</v>
      </c>
      <c r="C257" s="823" t="s">
        <v>2506</v>
      </c>
      <c r="D257" s="823" t="s">
        <v>3373</v>
      </c>
      <c r="E257" s="823" t="s">
        <v>3374</v>
      </c>
      <c r="F257" s="832"/>
      <c r="G257" s="832"/>
      <c r="H257" s="832"/>
      <c r="I257" s="832"/>
      <c r="J257" s="832">
        <v>1</v>
      </c>
      <c r="K257" s="832">
        <v>59</v>
      </c>
      <c r="L257" s="832"/>
      <c r="M257" s="832">
        <v>59</v>
      </c>
      <c r="N257" s="832"/>
      <c r="O257" s="832"/>
      <c r="P257" s="828"/>
      <c r="Q257" s="833"/>
    </row>
    <row r="258" spans="1:17" ht="14.45" customHeight="1" x14ac:dyDescent="0.2">
      <c r="A258" s="822" t="s">
        <v>3341</v>
      </c>
      <c r="B258" s="823" t="s">
        <v>3342</v>
      </c>
      <c r="C258" s="823" t="s">
        <v>2506</v>
      </c>
      <c r="D258" s="823" t="s">
        <v>3375</v>
      </c>
      <c r="E258" s="823" t="s">
        <v>3376</v>
      </c>
      <c r="F258" s="832">
        <v>51</v>
      </c>
      <c r="G258" s="832">
        <v>9129</v>
      </c>
      <c r="H258" s="832"/>
      <c r="I258" s="832">
        <v>179</v>
      </c>
      <c r="J258" s="832">
        <v>37</v>
      </c>
      <c r="K258" s="832">
        <v>6697</v>
      </c>
      <c r="L258" s="832"/>
      <c r="M258" s="832">
        <v>181</v>
      </c>
      <c r="N258" s="832">
        <v>32</v>
      </c>
      <c r="O258" s="832">
        <v>6080</v>
      </c>
      <c r="P258" s="828"/>
      <c r="Q258" s="833">
        <v>190</v>
      </c>
    </row>
    <row r="259" spans="1:17" ht="14.45" customHeight="1" x14ac:dyDescent="0.2">
      <c r="A259" s="822" t="s">
        <v>3341</v>
      </c>
      <c r="B259" s="823" t="s">
        <v>3342</v>
      </c>
      <c r="C259" s="823" t="s">
        <v>2506</v>
      </c>
      <c r="D259" s="823" t="s">
        <v>3377</v>
      </c>
      <c r="E259" s="823" t="s">
        <v>3378</v>
      </c>
      <c r="F259" s="832"/>
      <c r="G259" s="832"/>
      <c r="H259" s="832"/>
      <c r="I259" s="832"/>
      <c r="J259" s="832">
        <v>1</v>
      </c>
      <c r="K259" s="832">
        <v>269</v>
      </c>
      <c r="L259" s="832"/>
      <c r="M259" s="832">
        <v>269</v>
      </c>
      <c r="N259" s="832"/>
      <c r="O259" s="832"/>
      <c r="P259" s="828"/>
      <c r="Q259" s="833"/>
    </row>
    <row r="260" spans="1:17" ht="14.45" customHeight="1" x14ac:dyDescent="0.2">
      <c r="A260" s="822" t="s">
        <v>3341</v>
      </c>
      <c r="B260" s="823" t="s">
        <v>3342</v>
      </c>
      <c r="C260" s="823" t="s">
        <v>2506</v>
      </c>
      <c r="D260" s="823" t="s">
        <v>3379</v>
      </c>
      <c r="E260" s="823" t="s">
        <v>3380</v>
      </c>
      <c r="F260" s="832"/>
      <c r="G260" s="832"/>
      <c r="H260" s="832"/>
      <c r="I260" s="832"/>
      <c r="J260" s="832"/>
      <c r="K260" s="832"/>
      <c r="L260" s="832"/>
      <c r="M260" s="832"/>
      <c r="N260" s="832">
        <v>2</v>
      </c>
      <c r="O260" s="832">
        <v>4596</v>
      </c>
      <c r="P260" s="828"/>
      <c r="Q260" s="833">
        <v>2298</v>
      </c>
    </row>
    <row r="261" spans="1:17" ht="14.45" customHeight="1" x14ac:dyDescent="0.2">
      <c r="A261" s="822" t="s">
        <v>3341</v>
      </c>
      <c r="B261" s="823" t="s">
        <v>3342</v>
      </c>
      <c r="C261" s="823" t="s">
        <v>2506</v>
      </c>
      <c r="D261" s="823" t="s">
        <v>3381</v>
      </c>
      <c r="E261" s="823" t="s">
        <v>3382</v>
      </c>
      <c r="F261" s="832"/>
      <c r="G261" s="832"/>
      <c r="H261" s="832"/>
      <c r="I261" s="832"/>
      <c r="J261" s="832">
        <v>2</v>
      </c>
      <c r="K261" s="832">
        <v>492</v>
      </c>
      <c r="L261" s="832"/>
      <c r="M261" s="832">
        <v>246</v>
      </c>
      <c r="N261" s="832"/>
      <c r="O261" s="832"/>
      <c r="P261" s="828"/>
      <c r="Q261" s="833"/>
    </row>
    <row r="262" spans="1:17" ht="14.45" customHeight="1" x14ac:dyDescent="0.2">
      <c r="A262" s="822" t="s">
        <v>3341</v>
      </c>
      <c r="B262" s="823" t="s">
        <v>3342</v>
      </c>
      <c r="C262" s="823" t="s">
        <v>2506</v>
      </c>
      <c r="D262" s="823" t="s">
        <v>3383</v>
      </c>
      <c r="E262" s="823" t="s">
        <v>3384</v>
      </c>
      <c r="F262" s="832">
        <v>2</v>
      </c>
      <c r="G262" s="832">
        <v>870</v>
      </c>
      <c r="H262" s="832"/>
      <c r="I262" s="832">
        <v>435</v>
      </c>
      <c r="J262" s="832"/>
      <c r="K262" s="832"/>
      <c r="L262" s="832"/>
      <c r="M262" s="832"/>
      <c r="N262" s="832">
        <v>1</v>
      </c>
      <c r="O262" s="832">
        <v>456</v>
      </c>
      <c r="P262" s="828"/>
      <c r="Q262" s="833">
        <v>456</v>
      </c>
    </row>
    <row r="263" spans="1:17" ht="14.45" customHeight="1" x14ac:dyDescent="0.2">
      <c r="A263" s="822" t="s">
        <v>3385</v>
      </c>
      <c r="B263" s="823" t="s">
        <v>2867</v>
      </c>
      <c r="C263" s="823" t="s">
        <v>2506</v>
      </c>
      <c r="D263" s="823" t="s">
        <v>3386</v>
      </c>
      <c r="E263" s="823" t="s">
        <v>3387</v>
      </c>
      <c r="F263" s="832">
        <v>111</v>
      </c>
      <c r="G263" s="832">
        <v>19425</v>
      </c>
      <c r="H263" s="832"/>
      <c r="I263" s="832">
        <v>175</v>
      </c>
      <c r="J263" s="832">
        <v>107</v>
      </c>
      <c r="K263" s="832">
        <v>18832</v>
      </c>
      <c r="L263" s="832"/>
      <c r="M263" s="832">
        <v>176</v>
      </c>
      <c r="N263" s="832">
        <v>114</v>
      </c>
      <c r="O263" s="832">
        <v>21660</v>
      </c>
      <c r="P263" s="828"/>
      <c r="Q263" s="833">
        <v>190</v>
      </c>
    </row>
    <row r="264" spans="1:17" ht="14.45" customHeight="1" x14ac:dyDescent="0.2">
      <c r="A264" s="822" t="s">
        <v>3385</v>
      </c>
      <c r="B264" s="823" t="s">
        <v>2867</v>
      </c>
      <c r="C264" s="823" t="s">
        <v>2506</v>
      </c>
      <c r="D264" s="823" t="s">
        <v>3388</v>
      </c>
      <c r="E264" s="823" t="s">
        <v>3389</v>
      </c>
      <c r="F264" s="832">
        <v>0</v>
      </c>
      <c r="G264" s="832">
        <v>0</v>
      </c>
      <c r="H264" s="832"/>
      <c r="I264" s="832"/>
      <c r="J264" s="832">
        <v>0</v>
      </c>
      <c r="K264" s="832">
        <v>0</v>
      </c>
      <c r="L264" s="832"/>
      <c r="M264" s="832"/>
      <c r="N264" s="832">
        <v>2</v>
      </c>
      <c r="O264" s="832">
        <v>402</v>
      </c>
      <c r="P264" s="828"/>
      <c r="Q264" s="833">
        <v>201</v>
      </c>
    </row>
    <row r="265" spans="1:17" ht="14.45" customHeight="1" x14ac:dyDescent="0.2">
      <c r="A265" s="822" t="s">
        <v>3385</v>
      </c>
      <c r="B265" s="823" t="s">
        <v>2867</v>
      </c>
      <c r="C265" s="823" t="s">
        <v>2506</v>
      </c>
      <c r="D265" s="823" t="s">
        <v>3390</v>
      </c>
      <c r="E265" s="823" t="s">
        <v>3391</v>
      </c>
      <c r="F265" s="832"/>
      <c r="G265" s="832"/>
      <c r="H265" s="832"/>
      <c r="I265" s="832"/>
      <c r="J265" s="832">
        <v>0</v>
      </c>
      <c r="K265" s="832">
        <v>0</v>
      </c>
      <c r="L265" s="832"/>
      <c r="M265" s="832"/>
      <c r="N265" s="832">
        <v>1</v>
      </c>
      <c r="O265" s="832">
        <v>269</v>
      </c>
      <c r="P265" s="828"/>
      <c r="Q265" s="833">
        <v>269</v>
      </c>
    </row>
    <row r="266" spans="1:17" ht="14.45" customHeight="1" x14ac:dyDescent="0.2">
      <c r="A266" s="822" t="s">
        <v>3385</v>
      </c>
      <c r="B266" s="823" t="s">
        <v>2867</v>
      </c>
      <c r="C266" s="823" t="s">
        <v>2506</v>
      </c>
      <c r="D266" s="823" t="s">
        <v>3392</v>
      </c>
      <c r="E266" s="823" t="s">
        <v>3393</v>
      </c>
      <c r="F266" s="832">
        <v>49</v>
      </c>
      <c r="G266" s="832">
        <v>52577</v>
      </c>
      <c r="H266" s="832"/>
      <c r="I266" s="832">
        <v>1073</v>
      </c>
      <c r="J266" s="832">
        <v>75</v>
      </c>
      <c r="K266" s="832">
        <v>80625</v>
      </c>
      <c r="L266" s="832"/>
      <c r="M266" s="832">
        <v>1075</v>
      </c>
      <c r="N266" s="832">
        <v>43</v>
      </c>
      <c r="O266" s="832">
        <v>46483</v>
      </c>
      <c r="P266" s="828"/>
      <c r="Q266" s="833">
        <v>1081</v>
      </c>
    </row>
    <row r="267" spans="1:17" ht="14.45" customHeight="1" x14ac:dyDescent="0.2">
      <c r="A267" s="822" t="s">
        <v>3385</v>
      </c>
      <c r="B267" s="823" t="s">
        <v>2867</v>
      </c>
      <c r="C267" s="823" t="s">
        <v>2506</v>
      </c>
      <c r="D267" s="823" t="s">
        <v>3394</v>
      </c>
      <c r="E267" s="823" t="s">
        <v>3395</v>
      </c>
      <c r="F267" s="832">
        <v>2132</v>
      </c>
      <c r="G267" s="832">
        <v>100204</v>
      </c>
      <c r="H267" s="832"/>
      <c r="I267" s="832">
        <v>47</v>
      </c>
      <c r="J267" s="832">
        <v>1624</v>
      </c>
      <c r="K267" s="832">
        <v>76328</v>
      </c>
      <c r="L267" s="832"/>
      <c r="M267" s="832">
        <v>47</v>
      </c>
      <c r="N267" s="832">
        <v>1756</v>
      </c>
      <c r="O267" s="832">
        <v>86044</v>
      </c>
      <c r="P267" s="828"/>
      <c r="Q267" s="833">
        <v>49</v>
      </c>
    </row>
    <row r="268" spans="1:17" ht="14.45" customHeight="1" x14ac:dyDescent="0.2">
      <c r="A268" s="822" t="s">
        <v>3385</v>
      </c>
      <c r="B268" s="823" t="s">
        <v>2867</v>
      </c>
      <c r="C268" s="823" t="s">
        <v>2506</v>
      </c>
      <c r="D268" s="823" t="s">
        <v>3315</v>
      </c>
      <c r="E268" s="823" t="s">
        <v>3316</v>
      </c>
      <c r="F268" s="832"/>
      <c r="G268" s="832"/>
      <c r="H268" s="832"/>
      <c r="I268" s="832"/>
      <c r="J268" s="832"/>
      <c r="K268" s="832"/>
      <c r="L268" s="832"/>
      <c r="M268" s="832"/>
      <c r="N268" s="832">
        <v>2</v>
      </c>
      <c r="O268" s="832">
        <v>698</v>
      </c>
      <c r="P268" s="828"/>
      <c r="Q268" s="833">
        <v>349</v>
      </c>
    </row>
    <row r="269" spans="1:17" ht="14.45" customHeight="1" x14ac:dyDescent="0.2">
      <c r="A269" s="822" t="s">
        <v>3385</v>
      </c>
      <c r="B269" s="823" t="s">
        <v>2867</v>
      </c>
      <c r="C269" s="823" t="s">
        <v>2506</v>
      </c>
      <c r="D269" s="823" t="s">
        <v>3396</v>
      </c>
      <c r="E269" s="823" t="s">
        <v>3397</v>
      </c>
      <c r="F269" s="832"/>
      <c r="G269" s="832"/>
      <c r="H269" s="832"/>
      <c r="I269" s="832"/>
      <c r="J269" s="832"/>
      <c r="K269" s="832"/>
      <c r="L269" s="832"/>
      <c r="M269" s="832"/>
      <c r="N269" s="832">
        <v>2</v>
      </c>
      <c r="O269" s="832">
        <v>104</v>
      </c>
      <c r="P269" s="828"/>
      <c r="Q269" s="833">
        <v>52</v>
      </c>
    </row>
    <row r="270" spans="1:17" ht="14.45" customHeight="1" x14ac:dyDescent="0.2">
      <c r="A270" s="822" t="s">
        <v>3385</v>
      </c>
      <c r="B270" s="823" t="s">
        <v>2867</v>
      </c>
      <c r="C270" s="823" t="s">
        <v>2506</v>
      </c>
      <c r="D270" s="823" t="s">
        <v>3398</v>
      </c>
      <c r="E270" s="823" t="s">
        <v>3399</v>
      </c>
      <c r="F270" s="832">
        <v>39</v>
      </c>
      <c r="G270" s="832">
        <v>14742</v>
      </c>
      <c r="H270" s="832"/>
      <c r="I270" s="832">
        <v>378</v>
      </c>
      <c r="J270" s="832">
        <v>2</v>
      </c>
      <c r="K270" s="832">
        <v>756</v>
      </c>
      <c r="L270" s="832"/>
      <c r="M270" s="832">
        <v>378</v>
      </c>
      <c r="N270" s="832">
        <v>18</v>
      </c>
      <c r="O270" s="832">
        <v>6822</v>
      </c>
      <c r="P270" s="828"/>
      <c r="Q270" s="833">
        <v>379</v>
      </c>
    </row>
    <row r="271" spans="1:17" ht="14.45" customHeight="1" x14ac:dyDescent="0.2">
      <c r="A271" s="822" t="s">
        <v>3385</v>
      </c>
      <c r="B271" s="823" t="s">
        <v>2867</v>
      </c>
      <c r="C271" s="823" t="s">
        <v>2506</v>
      </c>
      <c r="D271" s="823" t="s">
        <v>3400</v>
      </c>
      <c r="E271" s="823" t="s">
        <v>3401</v>
      </c>
      <c r="F271" s="832"/>
      <c r="G271" s="832"/>
      <c r="H271" s="832"/>
      <c r="I271" s="832"/>
      <c r="J271" s="832">
        <v>1</v>
      </c>
      <c r="K271" s="832">
        <v>35</v>
      </c>
      <c r="L271" s="832"/>
      <c r="M271" s="832">
        <v>35</v>
      </c>
      <c r="N271" s="832"/>
      <c r="O271" s="832"/>
      <c r="P271" s="828"/>
      <c r="Q271" s="833"/>
    </row>
    <row r="272" spans="1:17" ht="14.45" customHeight="1" x14ac:dyDescent="0.2">
      <c r="A272" s="822" t="s">
        <v>3385</v>
      </c>
      <c r="B272" s="823" t="s">
        <v>2867</v>
      </c>
      <c r="C272" s="823" t="s">
        <v>2506</v>
      </c>
      <c r="D272" s="823" t="s">
        <v>3402</v>
      </c>
      <c r="E272" s="823" t="s">
        <v>3403</v>
      </c>
      <c r="F272" s="832">
        <v>17</v>
      </c>
      <c r="G272" s="832">
        <v>8925</v>
      </c>
      <c r="H272" s="832"/>
      <c r="I272" s="832">
        <v>525</v>
      </c>
      <c r="J272" s="832">
        <v>14</v>
      </c>
      <c r="K272" s="832">
        <v>7350</v>
      </c>
      <c r="L272" s="832"/>
      <c r="M272" s="832">
        <v>525</v>
      </c>
      <c r="N272" s="832">
        <v>2</v>
      </c>
      <c r="O272" s="832">
        <v>1052</v>
      </c>
      <c r="P272" s="828"/>
      <c r="Q272" s="833">
        <v>526</v>
      </c>
    </row>
    <row r="273" spans="1:17" ht="14.45" customHeight="1" x14ac:dyDescent="0.2">
      <c r="A273" s="822" t="s">
        <v>3385</v>
      </c>
      <c r="B273" s="823" t="s">
        <v>2867</v>
      </c>
      <c r="C273" s="823" t="s">
        <v>2506</v>
      </c>
      <c r="D273" s="823" t="s">
        <v>3404</v>
      </c>
      <c r="E273" s="823" t="s">
        <v>3405</v>
      </c>
      <c r="F273" s="832">
        <v>4</v>
      </c>
      <c r="G273" s="832">
        <v>232</v>
      </c>
      <c r="H273" s="832"/>
      <c r="I273" s="832">
        <v>58</v>
      </c>
      <c r="J273" s="832">
        <v>6</v>
      </c>
      <c r="K273" s="832">
        <v>348</v>
      </c>
      <c r="L273" s="832"/>
      <c r="M273" s="832">
        <v>58</v>
      </c>
      <c r="N273" s="832">
        <v>3</v>
      </c>
      <c r="O273" s="832">
        <v>177</v>
      </c>
      <c r="P273" s="828"/>
      <c r="Q273" s="833">
        <v>59</v>
      </c>
    </row>
    <row r="274" spans="1:17" ht="14.45" customHeight="1" x14ac:dyDescent="0.2">
      <c r="A274" s="822" t="s">
        <v>3385</v>
      </c>
      <c r="B274" s="823" t="s">
        <v>2867</v>
      </c>
      <c r="C274" s="823" t="s">
        <v>2506</v>
      </c>
      <c r="D274" s="823" t="s">
        <v>3406</v>
      </c>
      <c r="E274" s="823" t="s">
        <v>3407</v>
      </c>
      <c r="F274" s="832">
        <v>1</v>
      </c>
      <c r="G274" s="832">
        <v>216</v>
      </c>
      <c r="H274" s="832"/>
      <c r="I274" s="832">
        <v>216</v>
      </c>
      <c r="J274" s="832"/>
      <c r="K274" s="832"/>
      <c r="L274" s="832"/>
      <c r="M274" s="832"/>
      <c r="N274" s="832"/>
      <c r="O274" s="832"/>
      <c r="P274" s="828"/>
      <c r="Q274" s="833"/>
    </row>
    <row r="275" spans="1:17" ht="14.45" customHeight="1" x14ac:dyDescent="0.2">
      <c r="A275" s="822" t="s">
        <v>3385</v>
      </c>
      <c r="B275" s="823" t="s">
        <v>2867</v>
      </c>
      <c r="C275" s="823" t="s">
        <v>2506</v>
      </c>
      <c r="D275" s="823" t="s">
        <v>3408</v>
      </c>
      <c r="E275" s="823" t="s">
        <v>3409</v>
      </c>
      <c r="F275" s="832">
        <v>1</v>
      </c>
      <c r="G275" s="832">
        <v>144</v>
      </c>
      <c r="H275" s="832"/>
      <c r="I275" s="832">
        <v>144</v>
      </c>
      <c r="J275" s="832">
        <v>1</v>
      </c>
      <c r="K275" s="832">
        <v>145</v>
      </c>
      <c r="L275" s="832"/>
      <c r="M275" s="832">
        <v>145</v>
      </c>
      <c r="N275" s="832">
        <v>1</v>
      </c>
      <c r="O275" s="832">
        <v>149</v>
      </c>
      <c r="P275" s="828"/>
      <c r="Q275" s="833">
        <v>149</v>
      </c>
    </row>
    <row r="276" spans="1:17" ht="14.45" customHeight="1" x14ac:dyDescent="0.2">
      <c r="A276" s="822" t="s">
        <v>3385</v>
      </c>
      <c r="B276" s="823" t="s">
        <v>2867</v>
      </c>
      <c r="C276" s="823" t="s">
        <v>2506</v>
      </c>
      <c r="D276" s="823" t="s">
        <v>3410</v>
      </c>
      <c r="E276" s="823" t="s">
        <v>3411</v>
      </c>
      <c r="F276" s="832"/>
      <c r="G276" s="832"/>
      <c r="H276" s="832"/>
      <c r="I276" s="832"/>
      <c r="J276" s="832"/>
      <c r="K276" s="832"/>
      <c r="L276" s="832"/>
      <c r="M276" s="832"/>
      <c r="N276" s="832">
        <v>2</v>
      </c>
      <c r="O276" s="832">
        <v>138</v>
      </c>
      <c r="P276" s="828"/>
      <c r="Q276" s="833">
        <v>69</v>
      </c>
    </row>
    <row r="277" spans="1:17" ht="14.45" customHeight="1" x14ac:dyDescent="0.2">
      <c r="A277" s="822" t="s">
        <v>3385</v>
      </c>
      <c r="B277" s="823" t="s">
        <v>2867</v>
      </c>
      <c r="C277" s="823" t="s">
        <v>2506</v>
      </c>
      <c r="D277" s="823" t="s">
        <v>3412</v>
      </c>
      <c r="E277" s="823" t="s">
        <v>3413</v>
      </c>
      <c r="F277" s="832">
        <v>0</v>
      </c>
      <c r="G277" s="832">
        <v>0</v>
      </c>
      <c r="H277" s="832"/>
      <c r="I277" s="832"/>
      <c r="J277" s="832"/>
      <c r="K277" s="832"/>
      <c r="L277" s="832"/>
      <c r="M277" s="832"/>
      <c r="N277" s="832"/>
      <c r="O277" s="832"/>
      <c r="P277" s="828"/>
      <c r="Q277" s="833"/>
    </row>
    <row r="278" spans="1:17" ht="14.45" customHeight="1" x14ac:dyDescent="0.2">
      <c r="A278" s="822" t="s">
        <v>3385</v>
      </c>
      <c r="B278" s="823" t="s">
        <v>2867</v>
      </c>
      <c r="C278" s="823" t="s">
        <v>2506</v>
      </c>
      <c r="D278" s="823" t="s">
        <v>3414</v>
      </c>
      <c r="E278" s="823" t="s">
        <v>3415</v>
      </c>
      <c r="F278" s="832">
        <v>1099</v>
      </c>
      <c r="G278" s="832">
        <v>151662</v>
      </c>
      <c r="H278" s="832"/>
      <c r="I278" s="832">
        <v>138</v>
      </c>
      <c r="J278" s="832">
        <v>871</v>
      </c>
      <c r="K278" s="832">
        <v>121069</v>
      </c>
      <c r="L278" s="832"/>
      <c r="M278" s="832">
        <v>139</v>
      </c>
      <c r="N278" s="832">
        <v>1085</v>
      </c>
      <c r="O278" s="832">
        <v>155155</v>
      </c>
      <c r="P278" s="828"/>
      <c r="Q278" s="833">
        <v>143</v>
      </c>
    </row>
    <row r="279" spans="1:17" ht="14.45" customHeight="1" x14ac:dyDescent="0.2">
      <c r="A279" s="822" t="s">
        <v>3385</v>
      </c>
      <c r="B279" s="823" t="s">
        <v>2867</v>
      </c>
      <c r="C279" s="823" t="s">
        <v>2506</v>
      </c>
      <c r="D279" s="823" t="s">
        <v>3416</v>
      </c>
      <c r="E279" s="823" t="s">
        <v>3417</v>
      </c>
      <c r="F279" s="832">
        <v>72</v>
      </c>
      <c r="G279" s="832">
        <v>6624</v>
      </c>
      <c r="H279" s="832"/>
      <c r="I279" s="832">
        <v>92</v>
      </c>
      <c r="J279" s="832">
        <v>70</v>
      </c>
      <c r="K279" s="832">
        <v>6510</v>
      </c>
      <c r="L279" s="832"/>
      <c r="M279" s="832">
        <v>93</v>
      </c>
      <c r="N279" s="832">
        <v>52</v>
      </c>
      <c r="O279" s="832">
        <v>5200</v>
      </c>
      <c r="P279" s="828"/>
      <c r="Q279" s="833">
        <v>100</v>
      </c>
    </row>
    <row r="280" spans="1:17" ht="14.45" customHeight="1" x14ac:dyDescent="0.2">
      <c r="A280" s="822" t="s">
        <v>3385</v>
      </c>
      <c r="B280" s="823" t="s">
        <v>2867</v>
      </c>
      <c r="C280" s="823" t="s">
        <v>2506</v>
      </c>
      <c r="D280" s="823" t="s">
        <v>3418</v>
      </c>
      <c r="E280" s="823" t="s">
        <v>3419</v>
      </c>
      <c r="F280" s="832">
        <v>27</v>
      </c>
      <c r="G280" s="832">
        <v>3780</v>
      </c>
      <c r="H280" s="832"/>
      <c r="I280" s="832">
        <v>140</v>
      </c>
      <c r="J280" s="832">
        <v>30</v>
      </c>
      <c r="K280" s="832">
        <v>4230</v>
      </c>
      <c r="L280" s="832"/>
      <c r="M280" s="832">
        <v>141</v>
      </c>
      <c r="N280" s="832">
        <v>23</v>
      </c>
      <c r="O280" s="832">
        <v>3312</v>
      </c>
      <c r="P280" s="828"/>
      <c r="Q280" s="833">
        <v>144</v>
      </c>
    </row>
    <row r="281" spans="1:17" ht="14.45" customHeight="1" x14ac:dyDescent="0.2">
      <c r="A281" s="822" t="s">
        <v>3385</v>
      </c>
      <c r="B281" s="823" t="s">
        <v>2867</v>
      </c>
      <c r="C281" s="823" t="s">
        <v>2506</v>
      </c>
      <c r="D281" s="823" t="s">
        <v>3420</v>
      </c>
      <c r="E281" s="823" t="s">
        <v>3421</v>
      </c>
      <c r="F281" s="832">
        <v>104</v>
      </c>
      <c r="G281" s="832">
        <v>6968</v>
      </c>
      <c r="H281" s="832"/>
      <c r="I281" s="832">
        <v>67</v>
      </c>
      <c r="J281" s="832">
        <v>6</v>
      </c>
      <c r="K281" s="832">
        <v>402</v>
      </c>
      <c r="L281" s="832"/>
      <c r="M281" s="832">
        <v>67</v>
      </c>
      <c r="N281" s="832">
        <v>60</v>
      </c>
      <c r="O281" s="832">
        <v>4080</v>
      </c>
      <c r="P281" s="828"/>
      <c r="Q281" s="833">
        <v>68</v>
      </c>
    </row>
    <row r="282" spans="1:17" ht="14.45" customHeight="1" x14ac:dyDescent="0.2">
      <c r="A282" s="822" t="s">
        <v>3385</v>
      </c>
      <c r="B282" s="823" t="s">
        <v>2867</v>
      </c>
      <c r="C282" s="823" t="s">
        <v>2506</v>
      </c>
      <c r="D282" s="823" t="s">
        <v>3324</v>
      </c>
      <c r="E282" s="823" t="s">
        <v>3325</v>
      </c>
      <c r="F282" s="832">
        <v>8</v>
      </c>
      <c r="G282" s="832">
        <v>2632</v>
      </c>
      <c r="H282" s="832"/>
      <c r="I282" s="832">
        <v>329</v>
      </c>
      <c r="J282" s="832">
        <v>3</v>
      </c>
      <c r="K282" s="832">
        <v>987</v>
      </c>
      <c r="L282" s="832"/>
      <c r="M282" s="832">
        <v>329</v>
      </c>
      <c r="N282" s="832">
        <v>6</v>
      </c>
      <c r="O282" s="832">
        <v>1980</v>
      </c>
      <c r="P282" s="828"/>
      <c r="Q282" s="833">
        <v>330</v>
      </c>
    </row>
    <row r="283" spans="1:17" ht="14.45" customHeight="1" x14ac:dyDescent="0.2">
      <c r="A283" s="822" t="s">
        <v>3385</v>
      </c>
      <c r="B283" s="823" t="s">
        <v>2867</v>
      </c>
      <c r="C283" s="823" t="s">
        <v>2506</v>
      </c>
      <c r="D283" s="823" t="s">
        <v>3422</v>
      </c>
      <c r="E283" s="823" t="s">
        <v>3423</v>
      </c>
      <c r="F283" s="832">
        <v>1</v>
      </c>
      <c r="G283" s="832">
        <v>72</v>
      </c>
      <c r="H283" s="832"/>
      <c r="I283" s="832">
        <v>72</v>
      </c>
      <c r="J283" s="832"/>
      <c r="K283" s="832"/>
      <c r="L283" s="832"/>
      <c r="M283" s="832"/>
      <c r="N283" s="832">
        <v>0</v>
      </c>
      <c r="O283" s="832">
        <v>0</v>
      </c>
      <c r="P283" s="828"/>
      <c r="Q283" s="833"/>
    </row>
    <row r="284" spans="1:17" ht="14.45" customHeight="1" x14ac:dyDescent="0.2">
      <c r="A284" s="822" t="s">
        <v>3385</v>
      </c>
      <c r="B284" s="823" t="s">
        <v>2867</v>
      </c>
      <c r="C284" s="823" t="s">
        <v>2506</v>
      </c>
      <c r="D284" s="823" t="s">
        <v>3424</v>
      </c>
      <c r="E284" s="823" t="s">
        <v>3425</v>
      </c>
      <c r="F284" s="832">
        <v>68</v>
      </c>
      <c r="G284" s="832">
        <v>3536</v>
      </c>
      <c r="H284" s="832"/>
      <c r="I284" s="832">
        <v>52</v>
      </c>
      <c r="J284" s="832">
        <v>111</v>
      </c>
      <c r="K284" s="832">
        <v>5772</v>
      </c>
      <c r="L284" s="832"/>
      <c r="M284" s="832">
        <v>52</v>
      </c>
      <c r="N284" s="832">
        <v>77</v>
      </c>
      <c r="O284" s="832">
        <v>4081</v>
      </c>
      <c r="P284" s="828"/>
      <c r="Q284" s="833">
        <v>53</v>
      </c>
    </row>
    <row r="285" spans="1:17" ht="14.45" customHeight="1" x14ac:dyDescent="0.2">
      <c r="A285" s="822" t="s">
        <v>3385</v>
      </c>
      <c r="B285" s="823" t="s">
        <v>2867</v>
      </c>
      <c r="C285" s="823" t="s">
        <v>2506</v>
      </c>
      <c r="D285" s="823" t="s">
        <v>3426</v>
      </c>
      <c r="E285" s="823" t="s">
        <v>3427</v>
      </c>
      <c r="F285" s="832">
        <v>0</v>
      </c>
      <c r="G285" s="832">
        <v>0</v>
      </c>
      <c r="H285" s="832"/>
      <c r="I285" s="832"/>
      <c r="J285" s="832"/>
      <c r="K285" s="832"/>
      <c r="L285" s="832"/>
      <c r="M285" s="832"/>
      <c r="N285" s="832"/>
      <c r="O285" s="832"/>
      <c r="P285" s="828"/>
      <c r="Q285" s="833"/>
    </row>
    <row r="286" spans="1:17" ht="14.45" customHeight="1" x14ac:dyDescent="0.2">
      <c r="A286" s="822" t="s">
        <v>3385</v>
      </c>
      <c r="B286" s="823" t="s">
        <v>2867</v>
      </c>
      <c r="C286" s="823" t="s">
        <v>2506</v>
      </c>
      <c r="D286" s="823" t="s">
        <v>3428</v>
      </c>
      <c r="E286" s="823" t="s">
        <v>3429</v>
      </c>
      <c r="F286" s="832"/>
      <c r="G286" s="832"/>
      <c r="H286" s="832"/>
      <c r="I286" s="832"/>
      <c r="J286" s="832"/>
      <c r="K286" s="832"/>
      <c r="L286" s="832"/>
      <c r="M286" s="832"/>
      <c r="N286" s="832">
        <v>3</v>
      </c>
      <c r="O286" s="832">
        <v>666</v>
      </c>
      <c r="P286" s="828"/>
      <c r="Q286" s="833">
        <v>222</v>
      </c>
    </row>
    <row r="287" spans="1:17" ht="14.45" customHeight="1" x14ac:dyDescent="0.2">
      <c r="A287" s="822" t="s">
        <v>3385</v>
      </c>
      <c r="B287" s="823" t="s">
        <v>2867</v>
      </c>
      <c r="C287" s="823" t="s">
        <v>2506</v>
      </c>
      <c r="D287" s="823" t="s">
        <v>3430</v>
      </c>
      <c r="E287" s="823" t="s">
        <v>3431</v>
      </c>
      <c r="F287" s="832">
        <v>10</v>
      </c>
      <c r="G287" s="832">
        <v>6150</v>
      </c>
      <c r="H287" s="832"/>
      <c r="I287" s="832">
        <v>615</v>
      </c>
      <c r="J287" s="832">
        <v>11</v>
      </c>
      <c r="K287" s="832">
        <v>6787</v>
      </c>
      <c r="L287" s="832"/>
      <c r="M287" s="832">
        <v>617</v>
      </c>
      <c r="N287" s="832">
        <v>2</v>
      </c>
      <c r="O287" s="832">
        <v>1252</v>
      </c>
      <c r="P287" s="828"/>
      <c r="Q287" s="833">
        <v>626</v>
      </c>
    </row>
    <row r="288" spans="1:17" ht="14.45" customHeight="1" x14ac:dyDescent="0.2">
      <c r="A288" s="822" t="s">
        <v>3385</v>
      </c>
      <c r="B288" s="823" t="s">
        <v>2867</v>
      </c>
      <c r="C288" s="823" t="s">
        <v>2506</v>
      </c>
      <c r="D288" s="823" t="s">
        <v>3432</v>
      </c>
      <c r="E288" s="823" t="s">
        <v>3433</v>
      </c>
      <c r="F288" s="832">
        <v>0</v>
      </c>
      <c r="G288" s="832">
        <v>0</v>
      </c>
      <c r="H288" s="832"/>
      <c r="I288" s="832"/>
      <c r="J288" s="832"/>
      <c r="K288" s="832"/>
      <c r="L288" s="832"/>
      <c r="M288" s="832"/>
      <c r="N288" s="832"/>
      <c r="O288" s="832"/>
      <c r="P288" s="828"/>
      <c r="Q288" s="833"/>
    </row>
    <row r="289" spans="1:17" ht="14.45" customHeight="1" x14ac:dyDescent="0.2">
      <c r="A289" s="822" t="s">
        <v>3385</v>
      </c>
      <c r="B289" s="823" t="s">
        <v>2867</v>
      </c>
      <c r="C289" s="823" t="s">
        <v>2506</v>
      </c>
      <c r="D289" s="823" t="s">
        <v>3434</v>
      </c>
      <c r="E289" s="823" t="s">
        <v>3435</v>
      </c>
      <c r="F289" s="832">
        <v>1</v>
      </c>
      <c r="G289" s="832">
        <v>275</v>
      </c>
      <c r="H289" s="832"/>
      <c r="I289" s="832">
        <v>275</v>
      </c>
      <c r="J289" s="832"/>
      <c r="K289" s="832"/>
      <c r="L289" s="832"/>
      <c r="M289" s="832"/>
      <c r="N289" s="832"/>
      <c r="O289" s="832"/>
      <c r="P289" s="828"/>
      <c r="Q289" s="833"/>
    </row>
    <row r="290" spans="1:17" ht="14.45" customHeight="1" x14ac:dyDescent="0.2">
      <c r="A290" s="822" t="s">
        <v>3385</v>
      </c>
      <c r="B290" s="823" t="s">
        <v>2867</v>
      </c>
      <c r="C290" s="823" t="s">
        <v>2506</v>
      </c>
      <c r="D290" s="823" t="s">
        <v>3436</v>
      </c>
      <c r="E290" s="823" t="s">
        <v>3437</v>
      </c>
      <c r="F290" s="832">
        <v>249</v>
      </c>
      <c r="G290" s="832">
        <v>11703</v>
      </c>
      <c r="H290" s="832"/>
      <c r="I290" s="832">
        <v>47</v>
      </c>
      <c r="J290" s="832">
        <v>188</v>
      </c>
      <c r="K290" s="832">
        <v>8836</v>
      </c>
      <c r="L290" s="832"/>
      <c r="M290" s="832">
        <v>47</v>
      </c>
      <c r="N290" s="832">
        <v>209</v>
      </c>
      <c r="O290" s="832">
        <v>10032</v>
      </c>
      <c r="P290" s="828"/>
      <c r="Q290" s="833">
        <v>48</v>
      </c>
    </row>
    <row r="291" spans="1:17" ht="14.45" customHeight="1" x14ac:dyDescent="0.2">
      <c r="A291" s="822" t="s">
        <v>3385</v>
      </c>
      <c r="B291" s="823" t="s">
        <v>2867</v>
      </c>
      <c r="C291" s="823" t="s">
        <v>2506</v>
      </c>
      <c r="D291" s="823" t="s">
        <v>2868</v>
      </c>
      <c r="E291" s="823" t="s">
        <v>2869</v>
      </c>
      <c r="F291" s="832">
        <v>31</v>
      </c>
      <c r="G291" s="832">
        <v>46376</v>
      </c>
      <c r="H291" s="832"/>
      <c r="I291" s="832">
        <v>1496</v>
      </c>
      <c r="J291" s="832">
        <v>16</v>
      </c>
      <c r="K291" s="832">
        <v>23968</v>
      </c>
      <c r="L291" s="832"/>
      <c r="M291" s="832">
        <v>1498</v>
      </c>
      <c r="N291" s="832">
        <v>5</v>
      </c>
      <c r="O291" s="832">
        <v>7520</v>
      </c>
      <c r="P291" s="828"/>
      <c r="Q291" s="833">
        <v>1504</v>
      </c>
    </row>
    <row r="292" spans="1:17" ht="14.45" customHeight="1" x14ac:dyDescent="0.2">
      <c r="A292" s="822" t="s">
        <v>3385</v>
      </c>
      <c r="B292" s="823" t="s">
        <v>2867</v>
      </c>
      <c r="C292" s="823" t="s">
        <v>2506</v>
      </c>
      <c r="D292" s="823" t="s">
        <v>2870</v>
      </c>
      <c r="E292" s="823" t="s">
        <v>2871</v>
      </c>
      <c r="F292" s="832">
        <v>56</v>
      </c>
      <c r="G292" s="832">
        <v>18424</v>
      </c>
      <c r="H292" s="832"/>
      <c r="I292" s="832">
        <v>329</v>
      </c>
      <c r="J292" s="832">
        <v>63</v>
      </c>
      <c r="K292" s="832">
        <v>20853</v>
      </c>
      <c r="L292" s="832"/>
      <c r="M292" s="832">
        <v>331</v>
      </c>
      <c r="N292" s="832">
        <v>38</v>
      </c>
      <c r="O292" s="832">
        <v>12882</v>
      </c>
      <c r="P292" s="828"/>
      <c r="Q292" s="833">
        <v>339</v>
      </c>
    </row>
    <row r="293" spans="1:17" ht="14.45" customHeight="1" x14ac:dyDescent="0.2">
      <c r="A293" s="822" t="s">
        <v>3385</v>
      </c>
      <c r="B293" s="823" t="s">
        <v>2867</v>
      </c>
      <c r="C293" s="823" t="s">
        <v>2506</v>
      </c>
      <c r="D293" s="823" t="s">
        <v>3438</v>
      </c>
      <c r="E293" s="823" t="s">
        <v>3439</v>
      </c>
      <c r="F293" s="832">
        <v>5</v>
      </c>
      <c r="G293" s="832">
        <v>4455</v>
      </c>
      <c r="H293" s="832"/>
      <c r="I293" s="832">
        <v>891</v>
      </c>
      <c r="J293" s="832">
        <v>6</v>
      </c>
      <c r="K293" s="832">
        <v>5364</v>
      </c>
      <c r="L293" s="832"/>
      <c r="M293" s="832">
        <v>894</v>
      </c>
      <c r="N293" s="832">
        <v>7</v>
      </c>
      <c r="O293" s="832">
        <v>6363</v>
      </c>
      <c r="P293" s="828"/>
      <c r="Q293" s="833">
        <v>909</v>
      </c>
    </row>
    <row r="294" spans="1:17" ht="14.45" customHeight="1" x14ac:dyDescent="0.2">
      <c r="A294" s="822" t="s">
        <v>3385</v>
      </c>
      <c r="B294" s="823" t="s">
        <v>2867</v>
      </c>
      <c r="C294" s="823" t="s">
        <v>2506</v>
      </c>
      <c r="D294" s="823" t="s">
        <v>3440</v>
      </c>
      <c r="E294" s="823" t="s">
        <v>3441</v>
      </c>
      <c r="F294" s="832">
        <v>1159</v>
      </c>
      <c r="G294" s="832">
        <v>303658</v>
      </c>
      <c r="H294" s="832"/>
      <c r="I294" s="832">
        <v>262</v>
      </c>
      <c r="J294" s="832">
        <v>1035</v>
      </c>
      <c r="K294" s="832">
        <v>273240</v>
      </c>
      <c r="L294" s="832"/>
      <c r="M294" s="832">
        <v>264</v>
      </c>
      <c r="N294" s="832">
        <v>1077</v>
      </c>
      <c r="O294" s="832">
        <v>288636</v>
      </c>
      <c r="P294" s="828"/>
      <c r="Q294" s="833">
        <v>268</v>
      </c>
    </row>
    <row r="295" spans="1:17" ht="14.45" customHeight="1" x14ac:dyDescent="0.2">
      <c r="A295" s="822" t="s">
        <v>3385</v>
      </c>
      <c r="B295" s="823" t="s">
        <v>2867</v>
      </c>
      <c r="C295" s="823" t="s">
        <v>2506</v>
      </c>
      <c r="D295" s="823" t="s">
        <v>3442</v>
      </c>
      <c r="E295" s="823" t="s">
        <v>3443</v>
      </c>
      <c r="F295" s="832">
        <v>20</v>
      </c>
      <c r="G295" s="832">
        <v>3320</v>
      </c>
      <c r="H295" s="832"/>
      <c r="I295" s="832">
        <v>166</v>
      </c>
      <c r="J295" s="832">
        <v>19</v>
      </c>
      <c r="K295" s="832">
        <v>3173</v>
      </c>
      <c r="L295" s="832"/>
      <c r="M295" s="832">
        <v>167</v>
      </c>
      <c r="N295" s="832">
        <v>101</v>
      </c>
      <c r="O295" s="832">
        <v>17069</v>
      </c>
      <c r="P295" s="828"/>
      <c r="Q295" s="833">
        <v>169</v>
      </c>
    </row>
    <row r="296" spans="1:17" ht="14.45" customHeight="1" x14ac:dyDescent="0.2">
      <c r="A296" s="822" t="s">
        <v>3385</v>
      </c>
      <c r="B296" s="823" t="s">
        <v>2867</v>
      </c>
      <c r="C296" s="823" t="s">
        <v>2506</v>
      </c>
      <c r="D296" s="823" t="s">
        <v>3444</v>
      </c>
      <c r="E296" s="823" t="s">
        <v>3445</v>
      </c>
      <c r="F296" s="832"/>
      <c r="G296" s="832"/>
      <c r="H296" s="832"/>
      <c r="I296" s="832"/>
      <c r="J296" s="832"/>
      <c r="K296" s="832"/>
      <c r="L296" s="832"/>
      <c r="M296" s="832"/>
      <c r="N296" s="832">
        <v>18</v>
      </c>
      <c r="O296" s="832">
        <v>22188</v>
      </c>
      <c r="P296" s="828"/>
      <c r="Q296" s="833">
        <v>1232.6666666666667</v>
      </c>
    </row>
    <row r="297" spans="1:17" ht="14.45" customHeight="1" x14ac:dyDescent="0.2">
      <c r="A297" s="822" t="s">
        <v>3385</v>
      </c>
      <c r="B297" s="823" t="s">
        <v>2867</v>
      </c>
      <c r="C297" s="823" t="s">
        <v>2506</v>
      </c>
      <c r="D297" s="823" t="s">
        <v>3446</v>
      </c>
      <c r="E297" s="823" t="s">
        <v>3447</v>
      </c>
      <c r="F297" s="832"/>
      <c r="G297" s="832"/>
      <c r="H297" s="832"/>
      <c r="I297" s="832"/>
      <c r="J297" s="832"/>
      <c r="K297" s="832"/>
      <c r="L297" s="832"/>
      <c r="M297" s="832"/>
      <c r="N297" s="832">
        <v>17</v>
      </c>
      <c r="O297" s="832">
        <v>36244</v>
      </c>
      <c r="P297" s="828"/>
      <c r="Q297" s="833">
        <v>2132</v>
      </c>
    </row>
    <row r="298" spans="1:17" ht="14.45" customHeight="1" x14ac:dyDescent="0.2">
      <c r="A298" s="822" t="s">
        <v>3448</v>
      </c>
      <c r="B298" s="823" t="s">
        <v>3239</v>
      </c>
      <c r="C298" s="823" t="s">
        <v>2506</v>
      </c>
      <c r="D298" s="823" t="s">
        <v>3449</v>
      </c>
      <c r="E298" s="823" t="s">
        <v>3450</v>
      </c>
      <c r="F298" s="832">
        <v>5</v>
      </c>
      <c r="G298" s="832">
        <v>2755</v>
      </c>
      <c r="H298" s="832"/>
      <c r="I298" s="832">
        <v>551</v>
      </c>
      <c r="J298" s="832">
        <v>1</v>
      </c>
      <c r="K298" s="832">
        <v>552</v>
      </c>
      <c r="L298" s="832"/>
      <c r="M298" s="832">
        <v>552</v>
      </c>
      <c r="N298" s="832">
        <v>4</v>
      </c>
      <c r="O298" s="832">
        <v>2220</v>
      </c>
      <c r="P298" s="828"/>
      <c r="Q298" s="833">
        <v>555</v>
      </c>
    </row>
    <row r="299" spans="1:17" ht="14.45" customHeight="1" x14ac:dyDescent="0.2">
      <c r="A299" s="822" t="s">
        <v>3448</v>
      </c>
      <c r="B299" s="823" t="s">
        <v>3239</v>
      </c>
      <c r="C299" s="823" t="s">
        <v>2506</v>
      </c>
      <c r="D299" s="823" t="s">
        <v>3451</v>
      </c>
      <c r="E299" s="823" t="s">
        <v>3452</v>
      </c>
      <c r="F299" s="832">
        <v>10</v>
      </c>
      <c r="G299" s="832">
        <v>6560</v>
      </c>
      <c r="H299" s="832"/>
      <c r="I299" s="832">
        <v>656</v>
      </c>
      <c r="J299" s="832">
        <v>3</v>
      </c>
      <c r="K299" s="832">
        <v>1971</v>
      </c>
      <c r="L299" s="832"/>
      <c r="M299" s="832">
        <v>657</v>
      </c>
      <c r="N299" s="832">
        <v>10</v>
      </c>
      <c r="O299" s="832">
        <v>6600</v>
      </c>
      <c r="P299" s="828"/>
      <c r="Q299" s="833">
        <v>660</v>
      </c>
    </row>
    <row r="300" spans="1:17" ht="14.45" customHeight="1" x14ac:dyDescent="0.2">
      <c r="A300" s="822" t="s">
        <v>3448</v>
      </c>
      <c r="B300" s="823" t="s">
        <v>3239</v>
      </c>
      <c r="C300" s="823" t="s">
        <v>2506</v>
      </c>
      <c r="D300" s="823" t="s">
        <v>3453</v>
      </c>
      <c r="E300" s="823" t="s">
        <v>3454</v>
      </c>
      <c r="F300" s="832">
        <v>10</v>
      </c>
      <c r="G300" s="832">
        <v>6560</v>
      </c>
      <c r="H300" s="832"/>
      <c r="I300" s="832">
        <v>656</v>
      </c>
      <c r="J300" s="832">
        <v>3</v>
      </c>
      <c r="K300" s="832">
        <v>1971</v>
      </c>
      <c r="L300" s="832"/>
      <c r="M300" s="832">
        <v>657</v>
      </c>
      <c r="N300" s="832">
        <v>10</v>
      </c>
      <c r="O300" s="832">
        <v>6600</v>
      </c>
      <c r="P300" s="828"/>
      <c r="Q300" s="833">
        <v>660</v>
      </c>
    </row>
    <row r="301" spans="1:17" ht="14.45" customHeight="1" x14ac:dyDescent="0.2">
      <c r="A301" s="822" t="s">
        <v>3448</v>
      </c>
      <c r="B301" s="823" t="s">
        <v>3239</v>
      </c>
      <c r="C301" s="823" t="s">
        <v>2506</v>
      </c>
      <c r="D301" s="823" t="s">
        <v>3455</v>
      </c>
      <c r="E301" s="823" t="s">
        <v>3456</v>
      </c>
      <c r="F301" s="832">
        <v>20</v>
      </c>
      <c r="G301" s="832">
        <v>6240</v>
      </c>
      <c r="H301" s="832"/>
      <c r="I301" s="832">
        <v>312</v>
      </c>
      <c r="J301" s="832">
        <v>6</v>
      </c>
      <c r="K301" s="832">
        <v>1878</v>
      </c>
      <c r="L301" s="832"/>
      <c r="M301" s="832">
        <v>313</v>
      </c>
      <c r="N301" s="832">
        <v>20</v>
      </c>
      <c r="O301" s="832">
        <v>6280</v>
      </c>
      <c r="P301" s="828"/>
      <c r="Q301" s="833">
        <v>314</v>
      </c>
    </row>
    <row r="302" spans="1:17" ht="14.45" customHeight="1" x14ac:dyDescent="0.2">
      <c r="A302" s="822" t="s">
        <v>3448</v>
      </c>
      <c r="B302" s="823" t="s">
        <v>3239</v>
      </c>
      <c r="C302" s="823" t="s">
        <v>2506</v>
      </c>
      <c r="D302" s="823" t="s">
        <v>3457</v>
      </c>
      <c r="E302" s="823" t="s">
        <v>3458</v>
      </c>
      <c r="F302" s="832">
        <v>10</v>
      </c>
      <c r="G302" s="832">
        <v>6560</v>
      </c>
      <c r="H302" s="832"/>
      <c r="I302" s="832">
        <v>656</v>
      </c>
      <c r="J302" s="832">
        <v>3</v>
      </c>
      <c r="K302" s="832">
        <v>1971</v>
      </c>
      <c r="L302" s="832"/>
      <c r="M302" s="832">
        <v>657</v>
      </c>
      <c r="N302" s="832">
        <v>10</v>
      </c>
      <c r="O302" s="832">
        <v>6600</v>
      </c>
      <c r="P302" s="828"/>
      <c r="Q302" s="833">
        <v>660</v>
      </c>
    </row>
    <row r="303" spans="1:17" ht="14.45" customHeight="1" x14ac:dyDescent="0.2">
      <c r="A303" s="822" t="s">
        <v>3448</v>
      </c>
      <c r="B303" s="823" t="s">
        <v>3239</v>
      </c>
      <c r="C303" s="823" t="s">
        <v>2506</v>
      </c>
      <c r="D303" s="823" t="s">
        <v>3459</v>
      </c>
      <c r="E303" s="823" t="s">
        <v>3460</v>
      </c>
      <c r="F303" s="832">
        <v>10</v>
      </c>
      <c r="G303" s="832">
        <v>6560</v>
      </c>
      <c r="H303" s="832"/>
      <c r="I303" s="832">
        <v>656</v>
      </c>
      <c r="J303" s="832">
        <v>3</v>
      </c>
      <c r="K303" s="832">
        <v>1971</v>
      </c>
      <c r="L303" s="832"/>
      <c r="M303" s="832">
        <v>657</v>
      </c>
      <c r="N303" s="832">
        <v>10</v>
      </c>
      <c r="O303" s="832">
        <v>6600</v>
      </c>
      <c r="P303" s="828"/>
      <c r="Q303" s="833">
        <v>660</v>
      </c>
    </row>
    <row r="304" spans="1:17" ht="14.45" customHeight="1" x14ac:dyDescent="0.2">
      <c r="A304" s="822" t="s">
        <v>3448</v>
      </c>
      <c r="B304" s="823" t="s">
        <v>3239</v>
      </c>
      <c r="C304" s="823" t="s">
        <v>2506</v>
      </c>
      <c r="D304" s="823" t="s">
        <v>3461</v>
      </c>
      <c r="E304" s="823" t="s">
        <v>3462</v>
      </c>
      <c r="F304" s="832">
        <v>10</v>
      </c>
      <c r="G304" s="832">
        <v>14000</v>
      </c>
      <c r="H304" s="832"/>
      <c r="I304" s="832">
        <v>1400</v>
      </c>
      <c r="J304" s="832">
        <v>3</v>
      </c>
      <c r="K304" s="832">
        <v>4203</v>
      </c>
      <c r="L304" s="832"/>
      <c r="M304" s="832">
        <v>1401</v>
      </c>
      <c r="N304" s="832">
        <v>10</v>
      </c>
      <c r="O304" s="832">
        <v>14040</v>
      </c>
      <c r="P304" s="828"/>
      <c r="Q304" s="833">
        <v>1404</v>
      </c>
    </row>
    <row r="305" spans="1:17" ht="14.45" customHeight="1" x14ac:dyDescent="0.2">
      <c r="A305" s="822" t="s">
        <v>3448</v>
      </c>
      <c r="B305" s="823" t="s">
        <v>3239</v>
      </c>
      <c r="C305" s="823" t="s">
        <v>2506</v>
      </c>
      <c r="D305" s="823" t="s">
        <v>3463</v>
      </c>
      <c r="E305" s="823" t="s">
        <v>3464</v>
      </c>
      <c r="F305" s="832">
        <v>2</v>
      </c>
      <c r="G305" s="832">
        <v>2046</v>
      </c>
      <c r="H305" s="832"/>
      <c r="I305" s="832">
        <v>1023</v>
      </c>
      <c r="J305" s="832"/>
      <c r="K305" s="832"/>
      <c r="L305" s="832"/>
      <c r="M305" s="832"/>
      <c r="N305" s="832">
        <v>3</v>
      </c>
      <c r="O305" s="832">
        <v>3087</v>
      </c>
      <c r="P305" s="828"/>
      <c r="Q305" s="833">
        <v>1029</v>
      </c>
    </row>
    <row r="306" spans="1:17" ht="14.45" customHeight="1" x14ac:dyDescent="0.2">
      <c r="A306" s="822" t="s">
        <v>3448</v>
      </c>
      <c r="B306" s="823" t="s">
        <v>3239</v>
      </c>
      <c r="C306" s="823" t="s">
        <v>2506</v>
      </c>
      <c r="D306" s="823" t="s">
        <v>3465</v>
      </c>
      <c r="E306" s="823" t="s">
        <v>3466</v>
      </c>
      <c r="F306" s="832">
        <v>1</v>
      </c>
      <c r="G306" s="832">
        <v>190</v>
      </c>
      <c r="H306" s="832"/>
      <c r="I306" s="832">
        <v>190</v>
      </c>
      <c r="J306" s="832"/>
      <c r="K306" s="832"/>
      <c r="L306" s="832"/>
      <c r="M306" s="832"/>
      <c r="N306" s="832">
        <v>1</v>
      </c>
      <c r="O306" s="832">
        <v>191</v>
      </c>
      <c r="P306" s="828"/>
      <c r="Q306" s="833">
        <v>191</v>
      </c>
    </row>
    <row r="307" spans="1:17" ht="14.45" customHeight="1" x14ac:dyDescent="0.2">
      <c r="A307" s="822" t="s">
        <v>3448</v>
      </c>
      <c r="B307" s="823" t="s">
        <v>2873</v>
      </c>
      <c r="C307" s="823" t="s">
        <v>2506</v>
      </c>
      <c r="D307" s="823" t="s">
        <v>3467</v>
      </c>
      <c r="E307" s="823" t="s">
        <v>3468</v>
      </c>
      <c r="F307" s="832">
        <v>2</v>
      </c>
      <c r="G307" s="832">
        <v>24</v>
      </c>
      <c r="H307" s="832"/>
      <c r="I307" s="832">
        <v>12</v>
      </c>
      <c r="J307" s="832">
        <v>1</v>
      </c>
      <c r="K307" s="832">
        <v>12</v>
      </c>
      <c r="L307" s="832"/>
      <c r="M307" s="832">
        <v>12</v>
      </c>
      <c r="N307" s="832">
        <v>3</v>
      </c>
      <c r="O307" s="832">
        <v>39</v>
      </c>
      <c r="P307" s="828"/>
      <c r="Q307" s="833">
        <v>13</v>
      </c>
    </row>
    <row r="308" spans="1:17" ht="14.45" customHeight="1" x14ac:dyDescent="0.2">
      <c r="A308" s="822" t="s">
        <v>3448</v>
      </c>
      <c r="B308" s="823" t="s">
        <v>2873</v>
      </c>
      <c r="C308" s="823" t="s">
        <v>2506</v>
      </c>
      <c r="D308" s="823" t="s">
        <v>3469</v>
      </c>
      <c r="E308" s="823" t="s">
        <v>3470</v>
      </c>
      <c r="F308" s="832">
        <v>8</v>
      </c>
      <c r="G308" s="832">
        <v>3808</v>
      </c>
      <c r="H308" s="832"/>
      <c r="I308" s="832">
        <v>476</v>
      </c>
      <c r="J308" s="832">
        <v>4</v>
      </c>
      <c r="K308" s="832">
        <v>1920</v>
      </c>
      <c r="L308" s="832"/>
      <c r="M308" s="832">
        <v>480</v>
      </c>
      <c r="N308" s="832">
        <v>12</v>
      </c>
      <c r="O308" s="832">
        <v>5856</v>
      </c>
      <c r="P308" s="828"/>
      <c r="Q308" s="833">
        <v>488</v>
      </c>
    </row>
    <row r="309" spans="1:17" ht="14.45" customHeight="1" x14ac:dyDescent="0.2">
      <c r="A309" s="822" t="s">
        <v>3471</v>
      </c>
      <c r="B309" s="823" t="s">
        <v>2867</v>
      </c>
      <c r="C309" s="823" t="s">
        <v>2506</v>
      </c>
      <c r="D309" s="823" t="s">
        <v>3416</v>
      </c>
      <c r="E309" s="823" t="s">
        <v>3417</v>
      </c>
      <c r="F309" s="832"/>
      <c r="G309" s="832"/>
      <c r="H309" s="832"/>
      <c r="I309" s="832"/>
      <c r="J309" s="832"/>
      <c r="K309" s="832"/>
      <c r="L309" s="832"/>
      <c r="M309" s="832"/>
      <c r="N309" s="832">
        <v>1</v>
      </c>
      <c r="O309" s="832">
        <v>100</v>
      </c>
      <c r="P309" s="828"/>
      <c r="Q309" s="833">
        <v>100</v>
      </c>
    </row>
    <row r="310" spans="1:17" ht="14.45" customHeight="1" thickBot="1" x14ac:dyDescent="0.25">
      <c r="A310" s="814" t="s">
        <v>3471</v>
      </c>
      <c r="B310" s="815" t="s">
        <v>2873</v>
      </c>
      <c r="C310" s="815" t="s">
        <v>2506</v>
      </c>
      <c r="D310" s="815" t="s">
        <v>2890</v>
      </c>
      <c r="E310" s="815" t="s">
        <v>2891</v>
      </c>
      <c r="F310" s="834"/>
      <c r="G310" s="834"/>
      <c r="H310" s="834"/>
      <c r="I310" s="834"/>
      <c r="J310" s="834">
        <v>1</v>
      </c>
      <c r="K310" s="834">
        <v>39860</v>
      </c>
      <c r="L310" s="834"/>
      <c r="M310" s="834">
        <v>39860</v>
      </c>
      <c r="N310" s="834"/>
      <c r="O310" s="834"/>
      <c r="P310" s="820"/>
      <c r="Q310" s="835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3A226D7-23C0-43BF-96D2-DF36673E8CD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11215</v>
      </c>
      <c r="D3" s="193">
        <f>SUBTOTAL(9,D6:D1048576)</f>
        <v>10922</v>
      </c>
      <c r="E3" s="193">
        <f>SUBTOTAL(9,E6:E1048576)</f>
        <v>10434</v>
      </c>
      <c r="F3" s="194">
        <f>IF(OR(E3=0,D3=0),"",E3/D3)</f>
        <v>0.95531953854605378</v>
      </c>
      <c r="G3" s="387">
        <f>SUBTOTAL(9,G6:G1048576)</f>
        <v>44325.81605999999</v>
      </c>
      <c r="H3" s="388">
        <f>SUBTOTAL(9,H6:H1048576)</f>
        <v>46929.998700000004</v>
      </c>
      <c r="I3" s="388">
        <f>SUBTOTAL(9,I6:I1048576)</f>
        <v>41061.007439999987</v>
      </c>
      <c r="J3" s="194">
        <f>IF(OR(I3=0,H3=0),"",I3/H3)</f>
        <v>0.8749415848588119</v>
      </c>
      <c r="K3" s="387">
        <f>SUBTOTAL(9,K6:K1048576)</f>
        <v>10329.68</v>
      </c>
      <c r="L3" s="388">
        <f>SUBTOTAL(9,L6:L1048576)</f>
        <v>10897.74</v>
      </c>
      <c r="M3" s="388">
        <f>SUBTOTAL(9,M6:M1048576)</f>
        <v>9262.2000000000007</v>
      </c>
      <c r="N3" s="195">
        <f>IF(OR(M3=0,E3=0),"",M3*1000/E3)</f>
        <v>887.69407705577919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9"/>
      <c r="B5" s="970"/>
      <c r="C5" s="977">
        <v>2019</v>
      </c>
      <c r="D5" s="977">
        <v>2020</v>
      </c>
      <c r="E5" s="977">
        <v>2021</v>
      </c>
      <c r="F5" s="978" t="s">
        <v>2</v>
      </c>
      <c r="G5" s="988">
        <v>2019</v>
      </c>
      <c r="H5" s="977">
        <v>2020</v>
      </c>
      <c r="I5" s="977">
        <v>2021</v>
      </c>
      <c r="J5" s="978" t="s">
        <v>2</v>
      </c>
      <c r="K5" s="988">
        <v>2019</v>
      </c>
      <c r="L5" s="977">
        <v>2020</v>
      </c>
      <c r="M5" s="977">
        <v>2021</v>
      </c>
      <c r="N5" s="989" t="s">
        <v>92</v>
      </c>
    </row>
    <row r="6" spans="1:14" ht="14.45" customHeight="1" x14ac:dyDescent="0.2">
      <c r="A6" s="971" t="s">
        <v>2616</v>
      </c>
      <c r="B6" s="974" t="s">
        <v>3473</v>
      </c>
      <c r="C6" s="979">
        <v>7333</v>
      </c>
      <c r="D6" s="980">
        <v>6679</v>
      </c>
      <c r="E6" s="980">
        <v>6374</v>
      </c>
      <c r="F6" s="985"/>
      <c r="G6" s="979">
        <v>6301.5162599999994</v>
      </c>
      <c r="H6" s="980">
        <v>5763.5739000000012</v>
      </c>
      <c r="I6" s="980">
        <v>5520.1323799999991</v>
      </c>
      <c r="J6" s="985"/>
      <c r="K6" s="979">
        <v>439.98</v>
      </c>
      <c r="L6" s="980">
        <v>400.74</v>
      </c>
      <c r="M6" s="980">
        <v>382.44</v>
      </c>
      <c r="N6" s="990">
        <v>60</v>
      </c>
    </row>
    <row r="7" spans="1:14" ht="14.45" customHeight="1" x14ac:dyDescent="0.2">
      <c r="A7" s="972" t="s">
        <v>2594</v>
      </c>
      <c r="B7" s="975" t="s">
        <v>3473</v>
      </c>
      <c r="C7" s="981">
        <v>787</v>
      </c>
      <c r="D7" s="982">
        <v>683</v>
      </c>
      <c r="E7" s="982">
        <v>810</v>
      </c>
      <c r="F7" s="986"/>
      <c r="G7" s="981">
        <v>128.20229999999989</v>
      </c>
      <c r="H7" s="982">
        <v>127.37249999999995</v>
      </c>
      <c r="I7" s="982">
        <v>135.59399999999991</v>
      </c>
      <c r="J7" s="986"/>
      <c r="K7" s="981">
        <v>29.7</v>
      </c>
      <c r="L7" s="982">
        <v>21</v>
      </c>
      <c r="M7" s="982">
        <v>14.76</v>
      </c>
      <c r="N7" s="991">
        <v>18.222222222222221</v>
      </c>
    </row>
    <row r="8" spans="1:14" ht="14.45" customHeight="1" x14ac:dyDescent="0.2">
      <c r="A8" s="972" t="s">
        <v>2706</v>
      </c>
      <c r="B8" s="975" t="s">
        <v>3474</v>
      </c>
      <c r="C8" s="981">
        <v>131</v>
      </c>
      <c r="D8" s="982">
        <v>127</v>
      </c>
      <c r="E8" s="982">
        <v>143</v>
      </c>
      <c r="F8" s="986"/>
      <c r="G8" s="981">
        <v>3415.7439000000004</v>
      </c>
      <c r="H8" s="982">
        <v>3311.8352999999997</v>
      </c>
      <c r="I8" s="982">
        <v>3729.4416000000001</v>
      </c>
      <c r="J8" s="986"/>
      <c r="K8" s="981">
        <v>1048</v>
      </c>
      <c r="L8" s="982">
        <v>1016</v>
      </c>
      <c r="M8" s="982">
        <v>1144</v>
      </c>
      <c r="N8" s="991">
        <v>8000</v>
      </c>
    </row>
    <row r="9" spans="1:14" ht="14.45" customHeight="1" x14ac:dyDescent="0.2">
      <c r="A9" s="972" t="s">
        <v>2744</v>
      </c>
      <c r="B9" s="975" t="s">
        <v>3474</v>
      </c>
      <c r="C9" s="981">
        <v>851</v>
      </c>
      <c r="D9" s="982">
        <v>882</v>
      </c>
      <c r="E9" s="982">
        <v>666</v>
      </c>
      <c r="F9" s="986"/>
      <c r="G9" s="981">
        <v>18948.934799999995</v>
      </c>
      <c r="H9" s="982">
        <v>19642.447800000002</v>
      </c>
      <c r="I9" s="982">
        <v>14896.021859999988</v>
      </c>
      <c r="J9" s="986"/>
      <c r="K9" s="981">
        <v>5106</v>
      </c>
      <c r="L9" s="982">
        <v>5292</v>
      </c>
      <c r="M9" s="982">
        <v>3996</v>
      </c>
      <c r="N9" s="991">
        <v>6000</v>
      </c>
    </row>
    <row r="10" spans="1:14" ht="14.45" customHeight="1" x14ac:dyDescent="0.2">
      <c r="A10" s="972" t="s">
        <v>2708</v>
      </c>
      <c r="B10" s="975" t="s">
        <v>3474</v>
      </c>
      <c r="C10" s="981">
        <v>531</v>
      </c>
      <c r="D10" s="982">
        <v>539</v>
      </c>
      <c r="E10" s="982">
        <v>428</v>
      </c>
      <c r="F10" s="986"/>
      <c r="G10" s="981">
        <v>6536.6171999999997</v>
      </c>
      <c r="H10" s="982">
        <v>6637.1147999999985</v>
      </c>
      <c r="I10" s="982">
        <v>5271.3621000000003</v>
      </c>
      <c r="J10" s="986"/>
      <c r="K10" s="981">
        <v>2124</v>
      </c>
      <c r="L10" s="982">
        <v>2156</v>
      </c>
      <c r="M10" s="982">
        <v>1712</v>
      </c>
      <c r="N10" s="991">
        <v>4000</v>
      </c>
    </row>
    <row r="11" spans="1:14" ht="14.45" customHeight="1" thickBot="1" x14ac:dyDescent="0.25">
      <c r="A11" s="973" t="s">
        <v>2732</v>
      </c>
      <c r="B11" s="976" t="s">
        <v>3474</v>
      </c>
      <c r="C11" s="983">
        <v>1582</v>
      </c>
      <c r="D11" s="984">
        <v>2012</v>
      </c>
      <c r="E11" s="984">
        <v>2013</v>
      </c>
      <c r="F11" s="987"/>
      <c r="G11" s="983">
        <v>8994.8016000000007</v>
      </c>
      <c r="H11" s="984">
        <v>11447.654400000005</v>
      </c>
      <c r="I11" s="984">
        <v>11508.4555</v>
      </c>
      <c r="J11" s="987"/>
      <c r="K11" s="983">
        <v>1582</v>
      </c>
      <c r="L11" s="984">
        <v>2012</v>
      </c>
      <c r="M11" s="984">
        <v>2013</v>
      </c>
      <c r="N11" s="992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91CA274-5493-42E4-9E5F-3F70D8AA505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2021-11-25T14:41:11Z</dcterms:modified>
</cp:coreProperties>
</file>